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C\2.- EXP. CAÑON EL TIGRE OK\17.- CRONOGRAMA DE ADQUISICION DE MATERIALES\"/>
    </mc:Choice>
  </mc:AlternateContent>
  <bookViews>
    <workbookView xWindow="0" yWindow="0" windowWidth="10215" windowHeight="7500"/>
  </bookViews>
  <sheets>
    <sheet name="MATERIALES" sheetId="1" r:id="rId1"/>
  </sheets>
  <definedNames>
    <definedName name="_xlnm.Print_Area" localSheetId="0">MATERIALES!$A$1:$I$85</definedName>
    <definedName name="_xlnm.Print_Titles" localSheetId="0">MATERIALES!$1:$8</definedName>
  </definedNames>
  <calcPr calcId="152511"/>
</workbook>
</file>

<file path=xl/calcChain.xml><?xml version="1.0" encoding="utf-8"?>
<calcChain xmlns="http://schemas.openxmlformats.org/spreadsheetml/2006/main">
  <c r="F83" i="1" l="1"/>
  <c r="E83" i="1"/>
  <c r="E9" i="1"/>
  <c r="E10" i="1"/>
  <c r="E11" i="1"/>
  <c r="H49" i="1" l="1"/>
  <c r="H48" i="1"/>
  <c r="G48" i="1"/>
  <c r="H30" i="1"/>
  <c r="H28" i="1"/>
  <c r="H11" i="1"/>
  <c r="H10" i="1"/>
  <c r="H9" i="1"/>
  <c r="G82" i="1" l="1"/>
  <c r="G81" i="1"/>
  <c r="G80" i="1"/>
  <c r="I9" i="1" l="1"/>
  <c r="I11" i="1"/>
  <c r="I28" i="1"/>
  <c r="I30" i="1"/>
  <c r="I48" i="1"/>
  <c r="I4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9" i="1"/>
  <c r="M11" i="1"/>
  <c r="E28" i="1"/>
  <c r="M28" i="1" s="1"/>
  <c r="E30" i="1"/>
  <c r="M30" i="1" s="1"/>
  <c r="E49" i="1" l="1"/>
  <c r="M49" i="1" s="1"/>
  <c r="E48" i="1"/>
  <c r="M48" i="1" s="1"/>
  <c r="M9" i="1" l="1"/>
  <c r="I10" i="1"/>
  <c r="M10" i="1" l="1"/>
  <c r="I22" i="1"/>
  <c r="I59" i="1"/>
  <c r="I44" i="1"/>
  <c r="I56" i="1"/>
  <c r="I50" i="1"/>
  <c r="I55" i="1"/>
  <c r="I69" i="1"/>
  <c r="I34" i="1"/>
  <c r="I68" i="1"/>
  <c r="I57" i="1"/>
  <c r="I67" i="1"/>
  <c r="I73" i="1"/>
  <c r="I24" i="1"/>
  <c r="I47" i="1"/>
  <c r="I51" i="1"/>
  <c r="I40" i="1"/>
  <c r="I66" i="1"/>
  <c r="I64" i="1"/>
  <c r="I77" i="1"/>
  <c r="I17" i="1"/>
  <c r="I81" i="1"/>
  <c r="I60" i="1"/>
  <c r="I35" i="1"/>
  <c r="I53" i="1"/>
  <c r="I71" i="1"/>
  <c r="I65" i="1"/>
  <c r="I82" i="1"/>
  <c r="I45" i="1"/>
  <c r="I41" i="1"/>
  <c r="I61" i="1"/>
  <c r="I46" i="1"/>
  <c r="I58" i="1"/>
  <c r="D22" i="1"/>
  <c r="E22" i="1" s="1"/>
  <c r="M22" i="1" s="1"/>
  <c r="D34" i="1"/>
  <c r="E34" i="1" s="1"/>
  <c r="M34" i="1" s="1"/>
  <c r="E42" i="1"/>
  <c r="M42" i="1" s="1"/>
  <c r="D50" i="1"/>
  <c r="E50" i="1" s="1"/>
  <c r="M50" i="1" s="1"/>
  <c r="D58" i="1"/>
  <c r="E58" i="1" s="1"/>
  <c r="M58" i="1" s="1"/>
  <c r="D66" i="1"/>
  <c r="E66" i="1" s="1"/>
  <c r="M66" i="1" s="1"/>
  <c r="D81" i="1"/>
  <c r="E81" i="1" s="1"/>
  <c r="M81" i="1" s="1"/>
  <c r="D57" i="1"/>
  <c r="E57" i="1" s="1"/>
  <c r="M57" i="1" s="1"/>
  <c r="D35" i="1"/>
  <c r="E35" i="1" s="1"/>
  <c r="M35" i="1" s="1"/>
  <c r="D51" i="1"/>
  <c r="E51" i="1" s="1"/>
  <c r="M51" i="1" s="1"/>
  <c r="D59" i="1"/>
  <c r="E59" i="1" s="1"/>
  <c r="M59" i="1" s="1"/>
  <c r="D67" i="1"/>
  <c r="E67" i="1" s="1"/>
  <c r="M67" i="1" s="1"/>
  <c r="D17" i="1"/>
  <c r="E17" i="1" s="1"/>
  <c r="M17" i="1" s="1"/>
  <c r="D53" i="1"/>
  <c r="E53" i="1" s="1"/>
  <c r="M53" i="1" s="1"/>
  <c r="D77" i="1"/>
  <c r="E77" i="1" s="1"/>
  <c r="M77" i="1" s="1"/>
  <c r="D24" i="1"/>
  <c r="E24" i="1" s="1"/>
  <c r="M24" i="1" s="1"/>
  <c r="D44" i="1"/>
  <c r="E44" i="1" s="1"/>
  <c r="M44" i="1" s="1"/>
  <c r="D56" i="1"/>
  <c r="E56" i="1" s="1"/>
  <c r="M56" i="1" s="1"/>
  <c r="D64" i="1"/>
  <c r="E64" i="1" s="1"/>
  <c r="M64" i="1" s="1"/>
  <c r="D69" i="1"/>
  <c r="E69" i="1" s="1"/>
  <c r="M69" i="1" s="1"/>
  <c r="I23" i="1"/>
  <c r="I21" i="1"/>
  <c r="D21" i="1"/>
  <c r="E21" i="1" s="1"/>
  <c r="M21" i="1" s="1"/>
  <c r="I29" i="1"/>
  <c r="I25" i="1"/>
  <c r="I20" i="1"/>
  <c r="I26" i="1"/>
  <c r="I37" i="1"/>
  <c r="D37" i="1"/>
  <c r="E37" i="1" s="1"/>
  <c r="M37" i="1" s="1"/>
  <c r="I78" i="1"/>
  <c r="I54" i="1"/>
  <c r="I52" i="1"/>
  <c r="I13" i="1"/>
  <c r="I36" i="1"/>
  <c r="D36" i="1"/>
  <c r="E36" i="1" s="1"/>
  <c r="M36" i="1" s="1"/>
  <c r="I15" i="1"/>
  <c r="I70" i="1"/>
  <c r="D79" i="1"/>
  <c r="E79" i="1" s="1"/>
  <c r="M79" i="1" s="1"/>
  <c r="I79" i="1"/>
  <c r="I27" i="1"/>
  <c r="D27" i="1"/>
  <c r="E27" i="1" s="1"/>
  <c r="M27" i="1" s="1"/>
  <c r="D33" i="1"/>
  <c r="E33" i="1" s="1"/>
  <c r="M33" i="1" s="1"/>
  <c r="I33" i="1"/>
  <c r="I39" i="1"/>
  <c r="I38" i="1"/>
  <c r="D43" i="1"/>
  <c r="E43" i="1" s="1"/>
  <c r="M43" i="1" s="1"/>
  <c r="I43" i="1"/>
  <c r="I19" i="1"/>
  <c r="D19" i="1"/>
  <c r="E19" i="1" s="1"/>
  <c r="M19" i="1" s="1"/>
  <c r="I32" i="1"/>
  <c r="I42" i="1"/>
  <c r="D42" i="1"/>
  <c r="I76" i="1"/>
  <c r="I62" i="1"/>
  <c r="I14" i="1"/>
  <c r="D14" i="1"/>
  <c r="E14" i="1" s="1"/>
  <c r="M14" i="1" s="1"/>
  <c r="D74" i="1"/>
  <c r="E74" i="1" s="1"/>
  <c r="M74" i="1" s="1"/>
  <c r="I74" i="1"/>
  <c r="I18" i="1"/>
  <c r="I80" i="1"/>
  <c r="I16" i="1"/>
  <c r="E16" i="1"/>
  <c r="M16" i="1" s="1"/>
  <c r="I75" i="1"/>
  <c r="D75" i="1"/>
  <c r="E75" i="1" s="1"/>
  <c r="M75" i="1" s="1"/>
  <c r="I12" i="1"/>
  <c r="I72" i="1"/>
  <c r="D72" i="1"/>
  <c r="E72" i="1" s="1"/>
  <c r="M72" i="1" s="1"/>
  <c r="D18" i="1"/>
  <c r="E18" i="1"/>
  <c r="M18" i="1" s="1"/>
  <c r="D70" i="1"/>
  <c r="E70" i="1" s="1"/>
  <c r="M70" i="1" s="1"/>
  <c r="D47" i="1"/>
  <c r="E47" i="1" s="1"/>
  <c r="M47" i="1" s="1"/>
  <c r="D45" i="1"/>
  <c r="E45" i="1"/>
  <c r="M45" i="1" s="1"/>
  <c r="D12" i="1"/>
  <c r="E12" i="1" s="1"/>
  <c r="M12" i="1" s="1"/>
  <c r="D32" i="1"/>
  <c r="E32" i="1" s="1"/>
  <c r="M32" i="1" s="1"/>
  <c r="D52" i="1"/>
  <c r="E52" i="1" s="1"/>
  <c r="M52" i="1" s="1"/>
  <c r="D61" i="1"/>
  <c r="E61" i="1"/>
  <c r="M61" i="1" s="1"/>
  <c r="D54" i="1"/>
  <c r="E54" i="1" s="1"/>
  <c r="M54" i="1" s="1"/>
  <c r="D15" i="1"/>
  <c r="E15" i="1" s="1"/>
  <c r="M15" i="1" s="1"/>
  <c r="I31" i="1"/>
  <c r="D26" i="1"/>
  <c r="E26" i="1" s="1"/>
  <c r="M26" i="1" s="1"/>
  <c r="D62" i="1"/>
  <c r="E62" i="1"/>
  <c r="M62" i="1" s="1"/>
  <c r="D23" i="1"/>
  <c r="E23" i="1" s="1"/>
  <c r="M23" i="1" s="1"/>
  <c r="D39" i="1"/>
  <c r="E39" i="1" s="1"/>
  <c r="M39" i="1" s="1"/>
  <c r="D65" i="1"/>
  <c r="E65" i="1" s="1"/>
  <c r="M65" i="1" s="1"/>
  <c r="D40" i="1"/>
  <c r="E40" i="1" s="1"/>
  <c r="M40" i="1" s="1"/>
  <c r="D76" i="1"/>
  <c r="E76" i="1" s="1"/>
  <c r="M76" i="1" s="1"/>
  <c r="D80" i="1"/>
  <c r="E80" i="1" s="1"/>
  <c r="M80" i="1" s="1"/>
  <c r="D13" i="1"/>
  <c r="E13" i="1" s="1"/>
  <c r="M13" i="1" s="1"/>
  <c r="D38" i="1"/>
  <c r="E38" i="1" s="1"/>
  <c r="M38" i="1" s="1"/>
  <c r="D46" i="1"/>
  <c r="E46" i="1" s="1"/>
  <c r="M46" i="1" s="1"/>
  <c r="D82" i="1"/>
  <c r="E82" i="1" s="1"/>
  <c r="M82" i="1" s="1"/>
  <c r="D78" i="1"/>
  <c r="E78" i="1" s="1"/>
  <c r="M78" i="1" s="1"/>
  <c r="D41" i="1"/>
  <c r="E41" i="1" s="1"/>
  <c r="M41" i="1" s="1"/>
  <c r="D31" i="1"/>
  <c r="E31" i="1" s="1"/>
  <c r="M31" i="1" s="1"/>
  <c r="D68" i="1"/>
  <c r="E68" i="1" s="1"/>
  <c r="M68" i="1" s="1"/>
  <c r="D71" i="1"/>
  <c r="E71" i="1" s="1"/>
  <c r="M71" i="1" s="1"/>
  <c r="I63" i="1"/>
  <c r="D63" i="1"/>
  <c r="E63" i="1" s="1"/>
  <c r="M63" i="1" s="1"/>
  <c r="D73" i="1"/>
  <c r="E73" i="1" s="1"/>
  <c r="M73" i="1" s="1"/>
  <c r="D55" i="1"/>
  <c r="E55" i="1" s="1"/>
  <c r="M55" i="1" s="1"/>
  <c r="D25" i="1"/>
  <c r="E25" i="1"/>
  <c r="M25" i="1" s="1"/>
  <c r="E20" i="1"/>
  <c r="M20" i="1" s="1"/>
  <c r="D60" i="1"/>
  <c r="E60" i="1"/>
  <c r="M60" i="1" s="1"/>
  <c r="D29" i="1"/>
  <c r="E29" i="1" s="1"/>
  <c r="M29" i="1" s="1"/>
  <c r="H83" i="1" l="1"/>
  <c r="F84" i="1"/>
  <c r="F85" i="1" s="1"/>
  <c r="H84" i="1" l="1"/>
  <c r="H85" i="1" s="1"/>
</calcChain>
</file>

<file path=xl/sharedStrings.xml><?xml version="1.0" encoding="utf-8"?>
<sst xmlns="http://schemas.openxmlformats.org/spreadsheetml/2006/main" count="169" uniqueCount="107">
  <si>
    <t>CRONOGRAMA DE ADQUISICION DE MATERIALES</t>
  </si>
  <si>
    <t>DESCRIPCION</t>
  </si>
  <si>
    <t>UND.</t>
  </si>
  <si>
    <t>CANT.</t>
  </si>
  <si>
    <t>PRECIO
S/.</t>
  </si>
  <si>
    <t>PRESUPUESTO</t>
  </si>
  <si>
    <t>TOTALES</t>
  </si>
  <si>
    <t>AVANCE MENSUAL</t>
  </si>
  <si>
    <t>AVANCE MENSUAL ACUMULADO</t>
  </si>
  <si>
    <t>PARCIAL</t>
  </si>
  <si>
    <t>MES 01</t>
  </si>
  <si>
    <t>MES 02</t>
  </si>
  <si>
    <t>PRESUP. (S/.)</t>
  </si>
  <si>
    <t>OPERARIO</t>
  </si>
  <si>
    <t>OFICIAL</t>
  </si>
  <si>
    <t>PEON</t>
  </si>
  <si>
    <t>ASFALTO RC-250</t>
  </si>
  <si>
    <t>ASFALTO DILUIDO MC-30</t>
  </si>
  <si>
    <t xml:space="preserve">TRANSPORTE DE RESIDUOS SOLIDOS </t>
  </si>
  <si>
    <t>ALAMBRE NEGRO N° 8</t>
  </si>
  <si>
    <t>CLAVOS PARA MADERA C/C 2" A 4"</t>
  </si>
  <si>
    <t>EQUIPOS DE PROTECCION COLECTIVO</t>
  </si>
  <si>
    <t>SERVICIOS PROVISIONALES DE AGUA Y ENERGIA ELECTRICA PARA OBRA (INC. SUMIN. E INSTAL.)</t>
  </si>
  <si>
    <t>SERVICIOS HIGUIENICOS PROVISIONALES (INC. EQUIPOS, CASETA Y ACCES. DE INSTAL.)</t>
  </si>
  <si>
    <t>PIEDRA GRANDE DE 6"</t>
  </si>
  <si>
    <t>ARENA FINA</t>
  </si>
  <si>
    <t>ARENA GRUESA LAVADA</t>
  </si>
  <si>
    <t xml:space="preserve">HORMIGON </t>
  </si>
  <si>
    <t xml:space="preserve">AFIRMADO </t>
  </si>
  <si>
    <t>AGUA</t>
  </si>
  <si>
    <t>TECNOPORT 1" (1.20*2.40)</t>
  </si>
  <si>
    <t>CEMENTO PORTLAND TIPO MS (42.5 kg)</t>
  </si>
  <si>
    <t>YESO EN BOLSAS DE 12 KG.</t>
  </si>
  <si>
    <t>CALAMINA GALVANIZADA DE 12´</t>
  </si>
  <si>
    <t xml:space="preserve">MADERA TORNILLO </t>
  </si>
  <si>
    <t>CAÑA DE GUAYAQUIL DE 5 MTS</t>
  </si>
  <si>
    <t>TRIPLAY DE 4'x8'x 4 mm</t>
  </si>
  <si>
    <t xml:space="preserve">CINTA DE SEGURIDAD </t>
  </si>
  <si>
    <t>CASCOS DE SEGURIDAD</t>
  </si>
  <si>
    <t>CHALECO REFLECTIVO</t>
  </si>
  <si>
    <t xml:space="preserve">IMPLEMENTACION DEL PLAN DE PARTICIPACION CIUDADANA </t>
  </si>
  <si>
    <t xml:space="preserve">IMPLEMENTACION DE  BUZON DE SUGERENCIAS </t>
  </si>
  <si>
    <t>CONO DE SEÑALIZACION NARANJA  DE 28" DE ALTURA</t>
  </si>
  <si>
    <t>TRANQUERA DE MADERA DE 0.75 X 1.20 m</t>
  </si>
  <si>
    <t xml:space="preserve">SEÑALES INFORMATIVAS </t>
  </si>
  <si>
    <t>BANDERINES</t>
  </si>
  <si>
    <t>LAMPARAS DE DESTELLOS</t>
  </si>
  <si>
    <t xml:space="preserve">SEÑALIZACION AMBIENTAL </t>
  </si>
  <si>
    <t>PRESENTACION DE PMA:</t>
  </si>
  <si>
    <t xml:space="preserve">INFORME FINAL DEL PMA: </t>
  </si>
  <si>
    <t>GIGANTOGRAFIA DE 5.60 x 3.40 M (SEGUN DISEÑO)</t>
  </si>
  <si>
    <t>ADQUISICION DE CONTENEDORES DE RESIDUOS SOLIDOS</t>
  </si>
  <si>
    <t>NIVEL</t>
  </si>
  <si>
    <t>TEODOLITO</t>
  </si>
  <si>
    <t xml:space="preserve">RODILLO NEUMATICO AUTOP 81-100HP 5.5-20T </t>
  </si>
  <si>
    <t>TRACTOR DE ORUGAS (MOVILIZACION Y DESMOVILIZACION DE EQUIPO)</t>
  </si>
  <si>
    <t>RODILLO LISO VIBR AUTOP 101-135HP 10-12T</t>
  </si>
  <si>
    <t>RODILLO NEUMATICO (MOVILIZACION Y DESMOVILIZACION DE EQUIPO)</t>
  </si>
  <si>
    <t>RODILLO LISO (MOVILIZACION Y DESMOVILIZACION DE EQUIPO)</t>
  </si>
  <si>
    <t>MOTONIVELADORA (MOVILIZACION Y DESMOVILIZACION DE EQUIPO)</t>
  </si>
  <si>
    <t>CAMION IMPRIMADOR (MOVILIZACION Y DESMOVILIZACION DE EQUIPO)</t>
  </si>
  <si>
    <t>COMPRESORA NEUMATICA (MOVILIZACION Y DESMOVILIZACION DE EQUIPO)</t>
  </si>
  <si>
    <t>CAMION VOLQUETE (MOVILIZACION Y DESMOVILIZACION DE EQUIPO)</t>
  </si>
  <si>
    <t>CAMION CISTERNA (MOVILIZACION Y DESMOVILIZACION DE EQUIPO)</t>
  </si>
  <si>
    <t>CARGADOR S/LLANTAS (MOVILIZACION Y DESMOVILIZACION DE EQUIPO)</t>
  </si>
  <si>
    <t>MINICARGADOR  S/LLANTAS (MOVILIZACION Y DESMOVILIZACION DE EQUIPO)</t>
  </si>
  <si>
    <t>BARREDORA MECANICA (MOVILIZACION Y DESMOVILIZACION DE EQUIPO)</t>
  </si>
  <si>
    <t>EQUIPOS MENORES (MOVILIZACION Y DESMOVILIZACION DE EQUIPO)</t>
  </si>
  <si>
    <t>COMPRESORA NEUMATICA 87 HP 250 - 330 PCM</t>
  </si>
  <si>
    <t>CARGADOR S/LLANTAS 125-155 HP 3 YD3</t>
  </si>
  <si>
    <t>MINICARGADOR S/LLANTAS 70 HP 1.5-2 YD3</t>
  </si>
  <si>
    <t>TRACTOR DE ORUGAS DE 140-160 HP</t>
  </si>
  <si>
    <t>MOTONIVELADORA DE 125 HP</t>
  </si>
  <si>
    <t>CAMIONETA PICK-UP 4 X 2 90 HP 1 TON</t>
  </si>
  <si>
    <t>CAMION IMPRIMADOR 6X2 178-210 HP 1,800 gl</t>
  </si>
  <si>
    <t>CAMION VOLQUETE 6x4 330 HP 15 M3</t>
  </si>
  <si>
    <t>CAMION CISTERNA 4x2 (AGUA), 145 - 160 HP 2,000 GAL</t>
  </si>
  <si>
    <t>MEZCLADORA CONCRETO TROMPO 8 HP 9 P3</t>
  </si>
  <si>
    <t>EQUIPOS DE PROTECCION PERSONAL (OVEROL, CASCO, LENTES, GUANTES DE HILO, BOTAS DE JEBE, AUDIFONOS Y MASCARILLA)</t>
  </si>
  <si>
    <t>BARREDORA MECANICA 10-20 HP 7 P.LONG.</t>
  </si>
  <si>
    <t xml:space="preserve">MATERIAL INFORMATIVO </t>
  </si>
  <si>
    <t>MONITOREO AMBIENTALDEL AIRE</t>
  </si>
  <si>
    <t>MONITOREO DE LA CALIDAD DE RUIDO AMBIENTAL</t>
  </si>
  <si>
    <t>GASTOS OPERATIVOS PARA LOS MONITOREOS AMBIENTALES</t>
  </si>
  <si>
    <t xml:space="preserve">RETIRO DE INSTALACIONES PROVICIONALES </t>
  </si>
  <si>
    <t xml:space="preserve">LIMPIEZA DE AREAS INTERVENIDAD </t>
  </si>
  <si>
    <t>hh</t>
  </si>
  <si>
    <t>mes</t>
  </si>
  <si>
    <t>gal</t>
  </si>
  <si>
    <t>glb</t>
  </si>
  <si>
    <t>kg</t>
  </si>
  <si>
    <t>est</t>
  </si>
  <si>
    <t>und</t>
  </si>
  <si>
    <t>m3</t>
  </si>
  <si>
    <t>pln</t>
  </si>
  <si>
    <t>bol</t>
  </si>
  <si>
    <t>p2</t>
  </si>
  <si>
    <t>rll</t>
  </si>
  <si>
    <t>he</t>
  </si>
  <si>
    <t>hm</t>
  </si>
  <si>
    <t>HERRAMIENTAS MANUALES</t>
  </si>
  <si>
    <t>%mo</t>
  </si>
  <si>
    <r>
      <t>ENTIDAD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: GOBIERNO REGIONAL DE TUMBES</t>
    </r>
  </si>
  <si>
    <r>
      <rPr>
        <b/>
        <sz val="14"/>
        <rFont val="Times New Roman"/>
        <family val="1"/>
      </rPr>
      <t xml:space="preserve">FECHA       </t>
    </r>
    <r>
      <rPr>
        <sz val="14"/>
        <rFont val="Times New Roman"/>
        <family val="1"/>
      </rPr>
      <t xml:space="preserve">              : JULIO 2018</t>
    </r>
  </si>
  <si>
    <t>60 DIAS  CALENDARIO</t>
  </si>
  <si>
    <r>
      <rPr>
        <b/>
        <sz val="14"/>
        <rFont val="Times New Roman"/>
        <family val="1"/>
      </rPr>
      <t>PROYECTO</t>
    </r>
    <r>
      <rPr>
        <sz val="14"/>
        <rFont val="Times New Roman"/>
        <family val="1"/>
      </rPr>
      <t xml:space="preserve">            : "REPARACIÓN DE VIAS DEPARTAMENTALES; EN EL(LA) CAMINO DEPARTAMENTAL TU 104 EN 6.904 KM EN EMP. PE 1 N (TUMBES) - SAN JUAN DE LA VIRGEN- PAMPAS HOSPITAL-CABUYAL - EL PRADO - CAÑON EL TIGRE, TRAMO SALIDA DEL C.P EL LIMON -CAÑON EL TIGRE DISTRITO DE PAMPAS DE HOSPITAL PROVINCIA TUMBES, DEPARTAMENTO TUMBES"</t>
    </r>
  </si>
  <si>
    <r>
      <t>LUGAR</t>
    </r>
    <r>
      <rPr>
        <b/>
        <sz val="14"/>
        <rFont val="Times New Roman"/>
        <family val="1"/>
      </rPr>
      <t xml:space="preserve">   </t>
    </r>
    <r>
      <rPr>
        <sz val="14"/>
        <rFont val="Times New Roman"/>
        <family val="1"/>
      </rPr>
      <t xml:space="preserve">                 : TUMBES- TUMBES - TUMBES - PAMPAS DE HOSPITAL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</si>
</sst>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_-;\-* #,##0.00_-;_-* &quot;-&quot;??_-;_-@_-"/>
    <numFmt numFmtId="166" formatCode="&quot;S/.&quot;#,##0.00"/>
    <numFmt numFmtId="167" formatCode="_-* #,##0.000_-;\-* #,##0.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name val="Courier"/>
      <family val="3"/>
    </font>
    <font>
      <sz val="8"/>
      <name val="Times New Roman"/>
      <family val="1"/>
    </font>
    <font>
      <sz val="11"/>
      <name val="Times New Roman"/>
      <family val="1"/>
    </font>
    <font>
      <sz val="8"/>
      <color indexed="8"/>
      <name val="Times New Roman"/>
      <family val="1"/>
    </font>
    <font>
      <sz val="18"/>
      <name val="Times New Roman"/>
      <family val="1"/>
    </font>
    <font>
      <sz val="18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6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3" fillId="0" borderId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center" vertical="center" wrapText="1"/>
    </xf>
    <xf numFmtId="10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9" fillId="0" borderId="0" xfId="2" applyFont="1" applyBorder="1" applyAlignment="1">
      <alignment horizontal="left"/>
    </xf>
    <xf numFmtId="0" fontId="10" fillId="0" borderId="0" xfId="0" applyFont="1"/>
    <xf numFmtId="164" fontId="5" fillId="2" borderId="2" xfId="3" applyFont="1" applyFill="1" applyBorder="1"/>
    <xf numFmtId="0" fontId="12" fillId="0" borderId="0" xfId="0" applyFont="1"/>
    <xf numFmtId="4" fontId="5" fillId="0" borderId="3" xfId="0" applyNumberFormat="1" applyFont="1" applyBorder="1"/>
    <xf numFmtId="4" fontId="5" fillId="0" borderId="4" xfId="0" applyNumberFormat="1" applyFont="1" applyBorder="1"/>
    <xf numFmtId="0" fontId="11" fillId="0" borderId="0" xfId="2" quotePrefix="1" applyFont="1" applyBorder="1" applyAlignment="1"/>
    <xf numFmtId="0" fontId="15" fillId="0" borderId="1" xfId="4" applyFont="1" applyBorder="1">
      <alignment vertical="center"/>
    </xf>
    <xf numFmtId="4" fontId="15" fillId="5" borderId="1" xfId="4" applyNumberFormat="1" applyFont="1" applyFill="1" applyBorder="1" applyAlignment="1" applyProtection="1">
      <alignment vertical="top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5" fillId="0" borderId="0" xfId="0" applyNumberFormat="1" applyFont="1"/>
    <xf numFmtId="167" fontId="5" fillId="0" borderId="0" xfId="0" applyNumberFormat="1" applyFont="1"/>
    <xf numFmtId="4" fontId="16" fillId="5" borderId="0" xfId="4" applyNumberFormat="1" applyFont="1" applyFill="1" applyAlignment="1" applyProtection="1">
      <alignment vertical="top"/>
      <protection locked="0"/>
    </xf>
    <xf numFmtId="0" fontId="14" fillId="0" borderId="6" xfId="4" applyFont="1" applyBorder="1">
      <alignment vertical="center"/>
    </xf>
    <xf numFmtId="0" fontId="15" fillId="0" borderId="7" xfId="4" applyFont="1" applyBorder="1">
      <alignment vertical="center"/>
    </xf>
    <xf numFmtId="4" fontId="15" fillId="5" borderId="7" xfId="4" applyNumberFormat="1" applyFont="1" applyFill="1" applyBorder="1" applyAlignment="1" applyProtection="1">
      <alignment vertical="top"/>
      <protection locked="0"/>
    </xf>
    <xf numFmtId="164" fontId="5" fillId="2" borderId="12" xfId="3" applyFont="1" applyFill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0" fontId="14" fillId="0" borderId="16" xfId="4" applyFont="1" applyBorder="1">
      <alignment vertical="center"/>
    </xf>
    <xf numFmtId="4" fontId="5" fillId="0" borderId="17" xfId="0" applyNumberFormat="1" applyFont="1" applyBorder="1"/>
    <xf numFmtId="0" fontId="14" fillId="0" borderId="9" xfId="4" applyFont="1" applyBorder="1">
      <alignment vertical="center"/>
    </xf>
    <xf numFmtId="0" fontId="15" fillId="0" borderId="10" xfId="4" applyFont="1" applyBorder="1">
      <alignment vertical="center"/>
    </xf>
    <xf numFmtId="4" fontId="15" fillId="5" borderId="10" xfId="4" applyNumberFormat="1" applyFont="1" applyFill="1" applyBorder="1" applyAlignment="1" applyProtection="1">
      <alignment vertical="top"/>
      <protection locked="0"/>
    </xf>
    <xf numFmtId="164" fontId="5" fillId="2" borderId="10" xfId="3" applyFont="1" applyFill="1" applyBorder="1"/>
    <xf numFmtId="4" fontId="5" fillId="0" borderId="18" xfId="0" applyNumberFormat="1" applyFont="1" applyBorder="1"/>
    <xf numFmtId="4" fontId="5" fillId="0" borderId="19" xfId="0" applyNumberFormat="1" applyFont="1" applyBorder="1"/>
    <xf numFmtId="4" fontId="5" fillId="0" borderId="20" xfId="0" applyNumberFormat="1" applyFont="1" applyBorder="1"/>
    <xf numFmtId="0" fontId="17" fillId="0" borderId="5" xfId="2" quotePrefix="1" applyFont="1" applyBorder="1" applyAlignment="1"/>
    <xf numFmtId="0" fontId="11" fillId="0" borderId="21" xfId="2" quotePrefix="1" applyFont="1" applyBorder="1" applyAlignment="1"/>
    <xf numFmtId="0" fontId="17" fillId="0" borderId="22" xfId="2" quotePrefix="1" applyFont="1" applyBorder="1" applyAlignment="1"/>
    <xf numFmtId="0" fontId="11" fillId="0" borderId="23" xfId="2" quotePrefix="1" applyFont="1" applyBorder="1" applyAlignment="1"/>
    <xf numFmtId="0" fontId="8" fillId="0" borderId="5" xfId="2" applyFont="1" applyBorder="1" applyAlignment="1">
      <alignment horizontal="left"/>
    </xf>
    <xf numFmtId="0" fontId="9" fillId="0" borderId="21" xfId="2" applyFont="1" applyBorder="1" applyAlignment="1">
      <alignment horizontal="left"/>
    </xf>
    <xf numFmtId="10" fontId="4" fillId="0" borderId="10" xfId="0" applyNumberFormat="1" applyFont="1" applyBorder="1"/>
    <xf numFmtId="166" fontId="0" fillId="0" borderId="7" xfId="0" applyNumberFormat="1" applyBorder="1"/>
    <xf numFmtId="0" fontId="17" fillId="0" borderId="0" xfId="2" applyFont="1" applyBorder="1" applyAlignment="1">
      <alignment horizontal="center" wrapText="1"/>
    </xf>
    <xf numFmtId="0" fontId="19" fillId="4" borderId="0" xfId="0" applyFont="1" applyFill="1" applyBorder="1" applyAlignment="1">
      <alignment horizontal="center"/>
    </xf>
    <xf numFmtId="0" fontId="17" fillId="0" borderId="0" xfId="2" quotePrefix="1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166" fontId="0" fillId="0" borderId="0" xfId="0" applyNumberFormat="1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7" fillId="0" borderId="5" xfId="2" applyFont="1" applyBorder="1" applyAlignment="1">
      <alignment horizontal="center" wrapText="1"/>
    </xf>
    <xf numFmtId="0" fontId="17" fillId="0" borderId="0" xfId="2" applyFont="1" applyBorder="1" applyAlignment="1">
      <alignment horizontal="center" wrapText="1"/>
    </xf>
    <xf numFmtId="0" fontId="17" fillId="0" borderId="21" xfId="2" applyFont="1" applyBorder="1" applyAlignment="1">
      <alignment horizontal="center" wrapText="1"/>
    </xf>
    <xf numFmtId="0" fontId="17" fillId="0" borderId="23" xfId="2" quotePrefix="1" applyFont="1" applyBorder="1" applyAlignment="1">
      <alignment horizontal="center"/>
    </xf>
    <xf numFmtId="0" fontId="17" fillId="0" borderId="24" xfId="2" quotePrefix="1" applyFont="1" applyBorder="1" applyAlignment="1">
      <alignment horizontal="center"/>
    </xf>
    <xf numFmtId="0" fontId="19" fillId="4" borderId="25" xfId="0" applyFont="1" applyFill="1" applyBorder="1" applyAlignment="1">
      <alignment horizontal="center"/>
    </xf>
    <xf numFmtId="0" fontId="19" fillId="4" borderId="26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10" fontId="0" fillId="0" borderId="10" xfId="1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10" fontId="0" fillId="0" borderId="28" xfId="1" applyNumberFormat="1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6" fontId="0" fillId="0" borderId="7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5">
    <cellStyle name="Millares" xfId="3" builtinId="3"/>
    <cellStyle name="Normal" xfId="0" builtinId="0"/>
    <cellStyle name="Normal 2" xfId="4"/>
    <cellStyle name="Normal_PRESU2" xfId="2"/>
    <cellStyle name="Porcentaje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view="pageBreakPreview" topLeftCell="D1" zoomScale="90" zoomScaleNormal="90" zoomScaleSheetLayoutView="90" workbookViewId="0">
      <selection activeCell="G89" sqref="G89"/>
    </sheetView>
  </sheetViews>
  <sheetFormatPr baseColWidth="10" defaultRowHeight="15" x14ac:dyDescent="0.25"/>
  <cols>
    <col min="1" max="1" width="92.28515625" customWidth="1"/>
    <col min="2" max="2" width="7.42578125" bestFit="1" customWidth="1"/>
    <col min="3" max="3" width="10.5703125" bestFit="1" customWidth="1"/>
    <col min="4" max="4" width="11.5703125" bestFit="1" customWidth="1"/>
    <col min="5" max="5" width="16.28515625" customWidth="1"/>
    <col min="6" max="6" width="11.7109375" customWidth="1"/>
    <col min="7" max="7" width="11.5703125" bestFit="1" customWidth="1"/>
    <col min="8" max="8" width="11.5703125" customWidth="1"/>
    <col min="9" max="9" width="11.140625" bestFit="1" customWidth="1"/>
    <col min="10" max="10" width="14.5703125" customWidth="1"/>
    <col min="12" max="12" width="14.7109375" customWidth="1"/>
    <col min="13" max="13" width="17.5703125" customWidth="1"/>
  </cols>
  <sheetData>
    <row r="1" spans="1:13" s="4" customFormat="1" ht="33.75" thickBot="1" x14ac:dyDescent="0.5">
      <c r="A1" s="58" t="s">
        <v>0</v>
      </c>
      <c r="B1" s="59"/>
      <c r="C1" s="59"/>
      <c r="D1" s="59"/>
      <c r="E1" s="59"/>
      <c r="F1" s="59"/>
      <c r="G1" s="59"/>
      <c r="H1" s="59"/>
      <c r="I1" s="60"/>
      <c r="J1" s="44"/>
    </row>
    <row r="2" spans="1:13" s="6" customFormat="1" ht="5.25" customHeight="1" x14ac:dyDescent="0.25">
      <c r="A2" s="39"/>
      <c r="B2" s="5"/>
      <c r="C2" s="5"/>
      <c r="D2" s="5"/>
      <c r="E2" s="5"/>
      <c r="F2" s="5"/>
      <c r="G2" s="5"/>
      <c r="H2" s="5"/>
      <c r="I2" s="40"/>
      <c r="J2" s="5"/>
    </row>
    <row r="3" spans="1:13" s="8" customFormat="1" ht="69.75" customHeight="1" x14ac:dyDescent="0.35">
      <c r="A3" s="53" t="s">
        <v>105</v>
      </c>
      <c r="B3" s="54"/>
      <c r="C3" s="54"/>
      <c r="D3" s="54"/>
      <c r="E3" s="54"/>
      <c r="F3" s="54"/>
      <c r="G3" s="54"/>
      <c r="H3" s="54"/>
      <c r="I3" s="55"/>
      <c r="J3" s="43"/>
    </row>
    <row r="4" spans="1:13" s="8" customFormat="1" ht="23.25" x14ac:dyDescent="0.35">
      <c r="A4" s="35" t="s">
        <v>102</v>
      </c>
      <c r="B4" s="11"/>
      <c r="C4" s="11"/>
      <c r="D4" s="11"/>
      <c r="E4" s="11"/>
      <c r="F4" s="11"/>
      <c r="G4" s="11"/>
      <c r="H4" s="11"/>
      <c r="I4" s="36"/>
      <c r="J4" s="11"/>
    </row>
    <row r="5" spans="1:13" s="8" customFormat="1" ht="23.25" x14ac:dyDescent="0.35">
      <c r="A5" s="35" t="s">
        <v>106</v>
      </c>
      <c r="B5" s="11"/>
      <c r="C5" s="11"/>
      <c r="D5" s="11"/>
      <c r="E5" s="11"/>
      <c r="F5" s="11"/>
      <c r="G5" s="11"/>
      <c r="H5" s="11"/>
      <c r="I5" s="36"/>
      <c r="J5" s="11"/>
    </row>
    <row r="6" spans="1:13" s="8" customFormat="1" ht="24" thickBot="1" x14ac:dyDescent="0.4">
      <c r="A6" s="37" t="s">
        <v>103</v>
      </c>
      <c r="B6" s="38"/>
      <c r="C6" s="38"/>
      <c r="D6" s="38"/>
      <c r="E6" s="38"/>
      <c r="F6" s="56" t="s">
        <v>104</v>
      </c>
      <c r="G6" s="56"/>
      <c r="H6" s="56"/>
      <c r="I6" s="57"/>
      <c r="J6" s="45"/>
    </row>
    <row r="7" spans="1:13" s="1" customFormat="1" ht="15" customHeight="1" x14ac:dyDescent="0.25">
      <c r="A7" s="74" t="s">
        <v>1</v>
      </c>
      <c r="B7" s="51" t="s">
        <v>2</v>
      </c>
      <c r="C7" s="51" t="s">
        <v>4</v>
      </c>
      <c r="D7" s="51" t="s">
        <v>5</v>
      </c>
      <c r="E7" s="51"/>
      <c r="F7" s="51" t="s">
        <v>10</v>
      </c>
      <c r="G7" s="51"/>
      <c r="H7" s="51" t="s">
        <v>11</v>
      </c>
      <c r="I7" s="62"/>
      <c r="J7" s="46"/>
    </row>
    <row r="8" spans="1:13" s="1" customFormat="1" ht="15.75" thickBot="1" x14ac:dyDescent="0.3">
      <c r="A8" s="75"/>
      <c r="B8" s="52"/>
      <c r="C8" s="52"/>
      <c r="D8" s="14" t="s">
        <v>3</v>
      </c>
      <c r="E8" s="14" t="s">
        <v>12</v>
      </c>
      <c r="F8" s="14" t="s">
        <v>3</v>
      </c>
      <c r="G8" s="14" t="s">
        <v>9</v>
      </c>
      <c r="H8" s="14" t="s">
        <v>3</v>
      </c>
      <c r="I8" s="15" t="s">
        <v>9</v>
      </c>
      <c r="J8" s="47"/>
    </row>
    <row r="9" spans="1:13" s="3" customFormat="1" x14ac:dyDescent="0.25">
      <c r="A9" s="19" t="s">
        <v>13</v>
      </c>
      <c r="B9" s="20" t="s">
        <v>86</v>
      </c>
      <c r="C9" s="21">
        <v>21.01</v>
      </c>
      <c r="D9" s="22">
        <v>615.36739999999998</v>
      </c>
      <c r="E9" s="22">
        <f t="shared" ref="E9:E38" si="0">+D9*C9</f>
        <v>12928.869074</v>
      </c>
      <c r="F9" s="23">
        <v>645.55999999999995</v>
      </c>
      <c r="G9" s="24">
        <f>$C9*F9</f>
        <v>13563.2156</v>
      </c>
      <c r="H9" s="23">
        <f>D9-F9</f>
        <v>-30.19259999999997</v>
      </c>
      <c r="I9" s="25">
        <f t="shared" ref="I9" si="1">$C9*H9</f>
        <v>-634.34652599999947</v>
      </c>
      <c r="J9" s="48"/>
      <c r="L9" s="18">
        <v>21980.18</v>
      </c>
      <c r="M9" s="17">
        <f t="shared" ref="M9:M38" si="2">E9-L9</f>
        <v>-9051.3109260000001</v>
      </c>
    </row>
    <row r="10" spans="1:13" s="3" customFormat="1" x14ac:dyDescent="0.25">
      <c r="A10" s="26" t="s">
        <v>14</v>
      </c>
      <c r="B10" s="12" t="s">
        <v>86</v>
      </c>
      <c r="C10" s="13">
        <v>17.03</v>
      </c>
      <c r="D10" s="7">
        <v>850.68529999999998</v>
      </c>
      <c r="E10" s="7">
        <f t="shared" si="0"/>
        <v>14487.170659000001</v>
      </c>
      <c r="F10" s="9">
        <v>468.65</v>
      </c>
      <c r="G10" s="10">
        <f t="shared" ref="G10:G71" si="3">$C10*F10</f>
        <v>7981.1095000000005</v>
      </c>
      <c r="H10" s="9">
        <f>850.69-468.65</f>
        <v>382.04000000000008</v>
      </c>
      <c r="I10" s="27">
        <f t="shared" ref="I10" si="4">$C10*H10</f>
        <v>6506.1412000000018</v>
      </c>
      <c r="J10" s="48"/>
      <c r="L10" s="18">
        <v>14487.17</v>
      </c>
      <c r="M10" s="17">
        <f t="shared" si="2"/>
        <v>6.5900000117835589E-4</v>
      </c>
    </row>
    <row r="11" spans="1:13" s="3" customFormat="1" x14ac:dyDescent="0.25">
      <c r="A11" s="26" t="s">
        <v>15</v>
      </c>
      <c r="B11" s="12" t="s">
        <v>86</v>
      </c>
      <c r="C11" s="13">
        <v>15.34</v>
      </c>
      <c r="D11" s="7">
        <v>4961.1994999999997</v>
      </c>
      <c r="E11" s="7">
        <f t="shared" si="0"/>
        <v>76104.800329999998</v>
      </c>
      <c r="F11" s="9">
        <v>4565.5600000000004</v>
      </c>
      <c r="G11" s="10">
        <f t="shared" si="3"/>
        <v>70035.690400000007</v>
      </c>
      <c r="H11" s="9">
        <f>D11-F11</f>
        <v>395.63949999999932</v>
      </c>
      <c r="I11" s="27">
        <f t="shared" ref="I11:I24" si="5">$C11*H11</f>
        <v>6069.1099299999896</v>
      </c>
      <c r="J11" s="48"/>
      <c r="L11" s="18">
        <v>89114.16</v>
      </c>
      <c r="M11" s="17">
        <f t="shared" si="2"/>
        <v>-13009.359670000005</v>
      </c>
    </row>
    <row r="12" spans="1:13" s="3" customFormat="1" x14ac:dyDescent="0.25">
      <c r="A12" s="26" t="s">
        <v>16</v>
      </c>
      <c r="B12" s="12" t="s">
        <v>88</v>
      </c>
      <c r="C12" s="13">
        <v>14.24</v>
      </c>
      <c r="D12" s="7">
        <f t="shared" ref="D10:D71" si="6">F12+H12</f>
        <v>1.8</v>
      </c>
      <c r="E12" s="7">
        <f t="shared" si="0"/>
        <v>25.632000000000001</v>
      </c>
      <c r="F12" s="9"/>
      <c r="G12" s="10">
        <f t="shared" si="3"/>
        <v>0</v>
      </c>
      <c r="H12" s="9">
        <v>1.8</v>
      </c>
      <c r="I12" s="27">
        <f t="shared" si="5"/>
        <v>25.632000000000001</v>
      </c>
      <c r="J12" s="48"/>
      <c r="L12" s="18">
        <v>25.63</v>
      </c>
      <c r="M12" s="16">
        <f t="shared" si="2"/>
        <v>2.0000000000024443E-3</v>
      </c>
    </row>
    <row r="13" spans="1:13" s="3" customFormat="1" x14ac:dyDescent="0.25">
      <c r="A13" s="26" t="s">
        <v>17</v>
      </c>
      <c r="B13" s="12" t="s">
        <v>88</v>
      </c>
      <c r="C13" s="13">
        <v>10.55</v>
      </c>
      <c r="D13" s="7">
        <f t="shared" si="6"/>
        <v>10494.08</v>
      </c>
      <c r="E13" s="7">
        <f t="shared" si="0"/>
        <v>110712.54400000001</v>
      </c>
      <c r="F13" s="9"/>
      <c r="G13" s="10">
        <f t="shared" si="3"/>
        <v>0</v>
      </c>
      <c r="H13" s="9">
        <v>10494.08</v>
      </c>
      <c r="I13" s="27">
        <f t="shared" si="5"/>
        <v>110712.54400000001</v>
      </c>
      <c r="J13" s="48"/>
      <c r="L13" s="18">
        <v>110712.54</v>
      </c>
      <c r="M13" s="16">
        <f t="shared" si="2"/>
        <v>4.0000000153668225E-3</v>
      </c>
    </row>
    <row r="14" spans="1:13" s="3" customFormat="1" x14ac:dyDescent="0.25">
      <c r="A14" s="26" t="s">
        <v>18</v>
      </c>
      <c r="B14" s="12" t="s">
        <v>89</v>
      </c>
      <c r="C14" s="13">
        <v>1500</v>
      </c>
      <c r="D14" s="7">
        <f t="shared" si="6"/>
        <v>1</v>
      </c>
      <c r="E14" s="7">
        <f t="shared" si="0"/>
        <v>1500</v>
      </c>
      <c r="F14" s="9">
        <v>0.62</v>
      </c>
      <c r="G14" s="10">
        <f t="shared" si="3"/>
        <v>930</v>
      </c>
      <c r="H14" s="9">
        <v>0.38</v>
      </c>
      <c r="I14" s="27">
        <f t="shared" si="5"/>
        <v>570</v>
      </c>
      <c r="J14" s="48"/>
      <c r="L14" s="18">
        <v>1500</v>
      </c>
      <c r="M14" s="16">
        <f t="shared" si="2"/>
        <v>0</v>
      </c>
    </row>
    <row r="15" spans="1:13" s="3" customFormat="1" x14ac:dyDescent="0.25">
      <c r="A15" s="26" t="s">
        <v>19</v>
      </c>
      <c r="B15" s="12" t="s">
        <v>90</v>
      </c>
      <c r="C15" s="13">
        <v>3.64</v>
      </c>
      <c r="D15" s="7">
        <f t="shared" si="6"/>
        <v>3.6</v>
      </c>
      <c r="E15" s="7">
        <f t="shared" si="0"/>
        <v>13.104000000000001</v>
      </c>
      <c r="F15" s="9"/>
      <c r="G15" s="10">
        <f t="shared" si="3"/>
        <v>0</v>
      </c>
      <c r="H15" s="9">
        <v>3.6</v>
      </c>
      <c r="I15" s="27">
        <f t="shared" si="5"/>
        <v>13.104000000000001</v>
      </c>
      <c r="J15" s="48"/>
      <c r="L15" s="18">
        <v>13.1</v>
      </c>
      <c r="M15" s="16">
        <f t="shared" si="2"/>
        <v>4.0000000000013358E-3</v>
      </c>
    </row>
    <row r="16" spans="1:13" s="3" customFormat="1" x14ac:dyDescent="0.25">
      <c r="A16" s="26" t="s">
        <v>20</v>
      </c>
      <c r="B16" s="12" t="s">
        <v>90</v>
      </c>
      <c r="C16" s="13">
        <v>3.64</v>
      </c>
      <c r="D16" s="7">
        <v>16.241800000000001</v>
      </c>
      <c r="E16" s="7">
        <f t="shared" si="0"/>
        <v>59.120152000000004</v>
      </c>
      <c r="F16" s="9">
        <v>12.64</v>
      </c>
      <c r="G16" s="10">
        <f t="shared" si="3"/>
        <v>46.009600000000006</v>
      </c>
      <c r="H16" s="9">
        <v>3.6</v>
      </c>
      <c r="I16" s="27">
        <f t="shared" si="5"/>
        <v>13.104000000000001</v>
      </c>
      <c r="J16" s="48"/>
      <c r="L16" s="18">
        <v>59.12</v>
      </c>
      <c r="M16" s="16">
        <f t="shared" si="2"/>
        <v>1.520000000070354E-4</v>
      </c>
    </row>
    <row r="17" spans="1:13" s="3" customFormat="1" x14ac:dyDescent="0.25">
      <c r="A17" s="26" t="s">
        <v>21</v>
      </c>
      <c r="B17" s="12" t="s">
        <v>91</v>
      </c>
      <c r="C17" s="13">
        <v>1200</v>
      </c>
      <c r="D17" s="7">
        <f t="shared" si="6"/>
        <v>1</v>
      </c>
      <c r="E17" s="7">
        <f t="shared" si="0"/>
        <v>1200</v>
      </c>
      <c r="F17" s="9">
        <v>0.52</v>
      </c>
      <c r="G17" s="10">
        <f t="shared" si="3"/>
        <v>624</v>
      </c>
      <c r="H17" s="9">
        <v>0.48</v>
      </c>
      <c r="I17" s="27">
        <f t="shared" si="5"/>
        <v>576</v>
      </c>
      <c r="J17" s="48"/>
      <c r="L17" s="18">
        <v>1200</v>
      </c>
      <c r="M17" s="16">
        <f t="shared" si="2"/>
        <v>0</v>
      </c>
    </row>
    <row r="18" spans="1:13" s="3" customFormat="1" x14ac:dyDescent="0.25">
      <c r="A18" s="26" t="s">
        <v>22</v>
      </c>
      <c r="B18" s="12" t="s">
        <v>87</v>
      </c>
      <c r="C18" s="13">
        <v>420</v>
      </c>
      <c r="D18" s="7">
        <f t="shared" si="6"/>
        <v>2</v>
      </c>
      <c r="E18" s="7">
        <f t="shared" si="0"/>
        <v>840</v>
      </c>
      <c r="F18" s="9">
        <v>1.03</v>
      </c>
      <c r="G18" s="10">
        <f t="shared" si="3"/>
        <v>432.6</v>
      </c>
      <c r="H18" s="9">
        <v>0.97</v>
      </c>
      <c r="I18" s="27">
        <f t="shared" si="5"/>
        <v>407.4</v>
      </c>
      <c r="J18" s="48"/>
      <c r="L18" s="18">
        <v>840</v>
      </c>
      <c r="M18" s="16">
        <f t="shared" si="2"/>
        <v>0</v>
      </c>
    </row>
    <row r="19" spans="1:13" s="3" customFormat="1" x14ac:dyDescent="0.25">
      <c r="A19" s="26" t="s">
        <v>23</v>
      </c>
      <c r="B19" s="12" t="s">
        <v>92</v>
      </c>
      <c r="C19" s="13">
        <v>1530</v>
      </c>
      <c r="D19" s="7">
        <f t="shared" si="6"/>
        <v>2</v>
      </c>
      <c r="E19" s="7">
        <f t="shared" si="0"/>
        <v>3060</v>
      </c>
      <c r="F19" s="9">
        <v>1.03</v>
      </c>
      <c r="G19" s="10">
        <f t="shared" si="3"/>
        <v>1575.9</v>
      </c>
      <c r="H19" s="9">
        <v>0.97</v>
      </c>
      <c r="I19" s="27">
        <f t="shared" si="5"/>
        <v>1484.1</v>
      </c>
      <c r="J19" s="48"/>
      <c r="L19" s="18">
        <v>3060</v>
      </c>
      <c r="M19" s="16">
        <f t="shared" si="2"/>
        <v>0</v>
      </c>
    </row>
    <row r="20" spans="1:13" s="3" customFormat="1" x14ac:dyDescent="0.25">
      <c r="A20" s="26" t="s">
        <v>24</v>
      </c>
      <c r="B20" s="12" t="s">
        <v>93</v>
      </c>
      <c r="C20" s="13">
        <v>65</v>
      </c>
      <c r="D20" s="7">
        <v>105.768</v>
      </c>
      <c r="E20" s="7">
        <f t="shared" si="0"/>
        <v>6874.92</v>
      </c>
      <c r="F20" s="9"/>
      <c r="G20" s="10">
        <f t="shared" si="3"/>
        <v>0</v>
      </c>
      <c r="H20" s="9">
        <v>105.77</v>
      </c>
      <c r="I20" s="27">
        <f t="shared" si="5"/>
        <v>6875.05</v>
      </c>
      <c r="J20" s="48"/>
      <c r="L20" s="18">
        <v>6874.92</v>
      </c>
      <c r="M20" s="16">
        <f t="shared" si="2"/>
        <v>0</v>
      </c>
    </row>
    <row r="21" spans="1:13" s="3" customFormat="1" x14ac:dyDescent="0.25">
      <c r="A21" s="26" t="s">
        <v>25</v>
      </c>
      <c r="B21" s="12" t="s">
        <v>93</v>
      </c>
      <c r="C21" s="13">
        <v>38.5</v>
      </c>
      <c r="D21" s="7">
        <f t="shared" si="6"/>
        <v>0.48</v>
      </c>
      <c r="E21" s="7">
        <f t="shared" si="0"/>
        <v>18.48</v>
      </c>
      <c r="F21" s="9"/>
      <c r="G21" s="10">
        <f t="shared" si="3"/>
        <v>0</v>
      </c>
      <c r="H21" s="9">
        <v>0.48</v>
      </c>
      <c r="I21" s="27">
        <f t="shared" si="5"/>
        <v>18.48</v>
      </c>
      <c r="J21" s="48"/>
      <c r="L21" s="18">
        <v>18.48</v>
      </c>
      <c r="M21" s="16">
        <f t="shared" si="2"/>
        <v>0</v>
      </c>
    </row>
    <row r="22" spans="1:13" s="3" customFormat="1" x14ac:dyDescent="0.25">
      <c r="A22" s="26" t="s">
        <v>26</v>
      </c>
      <c r="B22" s="12" t="s">
        <v>93</v>
      </c>
      <c r="C22" s="13">
        <v>38.5</v>
      </c>
      <c r="D22" s="7">
        <f t="shared" si="6"/>
        <v>1380.8</v>
      </c>
      <c r="E22" s="7">
        <f t="shared" si="0"/>
        <v>53160.799999999996</v>
      </c>
      <c r="F22" s="9"/>
      <c r="G22" s="10">
        <f t="shared" si="3"/>
        <v>0</v>
      </c>
      <c r="H22" s="9">
        <v>1380.8</v>
      </c>
      <c r="I22" s="27">
        <f t="shared" si="5"/>
        <v>53160.799999999996</v>
      </c>
      <c r="J22" s="48"/>
      <c r="L22" s="18">
        <v>53160.800000000003</v>
      </c>
      <c r="M22" s="16">
        <f t="shared" si="2"/>
        <v>0</v>
      </c>
    </row>
    <row r="23" spans="1:13" s="3" customFormat="1" x14ac:dyDescent="0.25">
      <c r="A23" s="26" t="s">
        <v>27</v>
      </c>
      <c r="B23" s="12" t="s">
        <v>93</v>
      </c>
      <c r="C23" s="13">
        <v>27.5</v>
      </c>
      <c r="D23" s="7">
        <f t="shared" si="6"/>
        <v>63.99</v>
      </c>
      <c r="E23" s="7">
        <f t="shared" si="0"/>
        <v>1759.7250000000001</v>
      </c>
      <c r="F23" s="9">
        <v>3.39</v>
      </c>
      <c r="G23" s="10">
        <f t="shared" si="3"/>
        <v>93.225000000000009</v>
      </c>
      <c r="H23" s="9">
        <v>60.6</v>
      </c>
      <c r="I23" s="27">
        <f t="shared" si="5"/>
        <v>1666.5</v>
      </c>
      <c r="J23" s="48"/>
      <c r="L23" s="18">
        <v>1759.68</v>
      </c>
      <c r="M23" s="16">
        <f t="shared" si="2"/>
        <v>4.500000000007276E-2</v>
      </c>
    </row>
    <row r="24" spans="1:13" s="3" customFormat="1" x14ac:dyDescent="0.25">
      <c r="A24" s="26" t="s">
        <v>28</v>
      </c>
      <c r="B24" s="12" t="s">
        <v>93</v>
      </c>
      <c r="C24" s="13">
        <v>29.7</v>
      </c>
      <c r="D24" s="7">
        <f t="shared" si="6"/>
        <v>6627.8399999999992</v>
      </c>
      <c r="E24" s="7">
        <f t="shared" si="0"/>
        <v>196846.84799999997</v>
      </c>
      <c r="F24" s="9">
        <v>6185.98</v>
      </c>
      <c r="G24" s="10">
        <f t="shared" si="3"/>
        <v>183723.60599999997</v>
      </c>
      <c r="H24" s="9">
        <v>441.86</v>
      </c>
      <c r="I24" s="27">
        <f t="shared" si="5"/>
        <v>13123.242</v>
      </c>
      <c r="J24" s="48"/>
      <c r="L24" s="18">
        <v>196846.85</v>
      </c>
      <c r="M24" s="16">
        <f t="shared" si="2"/>
        <v>-2.0000000367872417E-3</v>
      </c>
    </row>
    <row r="25" spans="1:13" s="3" customFormat="1" x14ac:dyDescent="0.25">
      <c r="A25" s="26" t="s">
        <v>29</v>
      </c>
      <c r="B25" s="12" t="s">
        <v>93</v>
      </c>
      <c r="C25" s="13">
        <v>15</v>
      </c>
      <c r="D25" s="7">
        <f t="shared" si="6"/>
        <v>9.75</v>
      </c>
      <c r="E25" s="7">
        <f t="shared" si="0"/>
        <v>146.25</v>
      </c>
      <c r="F25" s="9">
        <v>0.03</v>
      </c>
      <c r="G25" s="10">
        <f t="shared" si="3"/>
        <v>0.44999999999999996</v>
      </c>
      <c r="H25" s="9">
        <v>9.7200000000000006</v>
      </c>
      <c r="I25" s="27">
        <f t="shared" ref="I25:I40" si="7">$C25*H25</f>
        <v>145.80000000000001</v>
      </c>
      <c r="J25" s="48"/>
      <c r="L25" s="18">
        <v>146.32</v>
      </c>
      <c r="M25" s="16">
        <f t="shared" si="2"/>
        <v>-6.9999999999993179E-2</v>
      </c>
    </row>
    <row r="26" spans="1:13" s="3" customFormat="1" x14ac:dyDescent="0.25">
      <c r="A26" s="26" t="s">
        <v>30</v>
      </c>
      <c r="B26" s="12" t="s">
        <v>94</v>
      </c>
      <c r="C26" s="13">
        <v>11.86</v>
      </c>
      <c r="D26" s="7">
        <f t="shared" si="6"/>
        <v>4.992</v>
      </c>
      <c r="E26" s="7">
        <f t="shared" si="0"/>
        <v>59.205119999999994</v>
      </c>
      <c r="F26" s="9"/>
      <c r="G26" s="10">
        <f t="shared" si="3"/>
        <v>0</v>
      </c>
      <c r="H26" s="9">
        <v>4.992</v>
      </c>
      <c r="I26" s="27">
        <f t="shared" si="7"/>
        <v>59.205119999999994</v>
      </c>
      <c r="J26" s="48"/>
      <c r="L26" s="18">
        <v>59.21</v>
      </c>
      <c r="M26" s="16">
        <f t="shared" si="2"/>
        <v>-4.8800000000071009E-3</v>
      </c>
    </row>
    <row r="27" spans="1:13" s="3" customFormat="1" x14ac:dyDescent="0.25">
      <c r="A27" s="26" t="s">
        <v>31</v>
      </c>
      <c r="B27" s="12" t="s">
        <v>95</v>
      </c>
      <c r="C27" s="13">
        <v>24.49</v>
      </c>
      <c r="D27" s="7">
        <f t="shared" si="6"/>
        <v>279.45999999999998</v>
      </c>
      <c r="E27" s="7">
        <f t="shared" si="0"/>
        <v>6843.9753999999994</v>
      </c>
      <c r="F27" s="9">
        <v>9.94</v>
      </c>
      <c r="G27" s="10">
        <f t="shared" si="3"/>
        <v>243.43059999999997</v>
      </c>
      <c r="H27" s="9">
        <v>269.52</v>
      </c>
      <c r="I27" s="27">
        <f t="shared" si="7"/>
        <v>6600.5447999999988</v>
      </c>
      <c r="J27" s="48"/>
      <c r="L27" s="18">
        <v>6844.08</v>
      </c>
      <c r="M27" s="16">
        <f t="shared" si="2"/>
        <v>-0.10460000000057335</v>
      </c>
    </row>
    <row r="28" spans="1:13" s="3" customFormat="1" x14ac:dyDescent="0.25">
      <c r="A28" s="26" t="s">
        <v>32</v>
      </c>
      <c r="B28" s="12" t="s">
        <v>95</v>
      </c>
      <c r="C28" s="13">
        <v>2.37</v>
      </c>
      <c r="D28" s="7">
        <v>10.35</v>
      </c>
      <c r="E28" s="7">
        <f t="shared" si="0"/>
        <v>24.529499999999999</v>
      </c>
      <c r="F28" s="9">
        <v>480</v>
      </c>
      <c r="G28" s="10">
        <f t="shared" si="3"/>
        <v>1137.6000000000001</v>
      </c>
      <c r="H28" s="9">
        <f>D28-F28</f>
        <v>-469.65</v>
      </c>
      <c r="I28" s="27">
        <f t="shared" si="7"/>
        <v>-1113.0705</v>
      </c>
      <c r="J28" s="48"/>
      <c r="L28" s="18">
        <v>2945.25</v>
      </c>
      <c r="M28" s="16">
        <f t="shared" si="2"/>
        <v>-2920.7204999999999</v>
      </c>
    </row>
    <row r="29" spans="1:13" s="3" customFormat="1" x14ac:dyDescent="0.25">
      <c r="A29" s="26" t="s">
        <v>33</v>
      </c>
      <c r="B29" s="12" t="s">
        <v>94</v>
      </c>
      <c r="C29" s="13">
        <v>22.88</v>
      </c>
      <c r="D29" s="7">
        <f t="shared" si="6"/>
        <v>30.85</v>
      </c>
      <c r="E29" s="7">
        <f t="shared" si="0"/>
        <v>705.84799999999996</v>
      </c>
      <c r="F29" s="9">
        <v>30.85</v>
      </c>
      <c r="G29" s="10">
        <f t="shared" si="3"/>
        <v>705.84799999999996</v>
      </c>
      <c r="H29" s="9"/>
      <c r="I29" s="27">
        <f t="shared" si="7"/>
        <v>0</v>
      </c>
      <c r="J29" s="48"/>
      <c r="L29" s="18">
        <v>705.85</v>
      </c>
      <c r="M29" s="16">
        <f t="shared" si="2"/>
        <v>-2.0000000000663931E-3</v>
      </c>
    </row>
    <row r="30" spans="1:13" s="3" customFormat="1" x14ac:dyDescent="0.25">
      <c r="A30" s="26" t="s">
        <v>34</v>
      </c>
      <c r="B30" s="12" t="s">
        <v>96</v>
      </c>
      <c r="C30" s="13">
        <v>5.68</v>
      </c>
      <c r="D30" s="7">
        <v>239.12860000000001</v>
      </c>
      <c r="E30" s="7">
        <f t="shared" si="0"/>
        <v>1358.250448</v>
      </c>
      <c r="F30" s="9">
        <v>1280</v>
      </c>
      <c r="G30" s="10">
        <f t="shared" si="3"/>
        <v>7270.4</v>
      </c>
      <c r="H30" s="9">
        <f>D30-F30</f>
        <v>-1040.8714</v>
      </c>
      <c r="I30" s="27">
        <f t="shared" si="7"/>
        <v>-5912.1495519999999</v>
      </c>
      <c r="J30" s="48"/>
      <c r="L30" s="18">
        <v>19926.57</v>
      </c>
      <c r="M30" s="16">
        <f t="shared" si="2"/>
        <v>-18568.319552000001</v>
      </c>
    </row>
    <row r="31" spans="1:13" s="3" customFormat="1" x14ac:dyDescent="0.25">
      <c r="A31" s="26" t="s">
        <v>35</v>
      </c>
      <c r="B31" s="12" t="s">
        <v>92</v>
      </c>
      <c r="C31" s="13">
        <v>15</v>
      </c>
      <c r="D31" s="7">
        <f t="shared" si="6"/>
        <v>3</v>
      </c>
      <c r="E31" s="7">
        <f t="shared" si="0"/>
        <v>45</v>
      </c>
      <c r="F31" s="9">
        <v>3</v>
      </c>
      <c r="G31" s="10">
        <f t="shared" si="3"/>
        <v>45</v>
      </c>
      <c r="H31" s="9"/>
      <c r="I31" s="27">
        <f t="shared" si="7"/>
        <v>0</v>
      </c>
      <c r="J31" s="48"/>
      <c r="L31" s="18">
        <v>45</v>
      </c>
      <c r="M31" s="16">
        <f t="shared" si="2"/>
        <v>0</v>
      </c>
    </row>
    <row r="32" spans="1:13" s="3" customFormat="1" x14ac:dyDescent="0.25">
      <c r="A32" s="26" t="s">
        <v>36</v>
      </c>
      <c r="B32" s="12" t="s">
        <v>94</v>
      </c>
      <c r="C32" s="13">
        <v>26.27</v>
      </c>
      <c r="D32" s="7">
        <f t="shared" si="6"/>
        <v>44.55</v>
      </c>
      <c r="E32" s="7">
        <f t="shared" si="0"/>
        <v>1170.3284999999998</v>
      </c>
      <c r="F32" s="9">
        <v>44.55</v>
      </c>
      <c r="G32" s="10">
        <f t="shared" si="3"/>
        <v>1170.3284999999998</v>
      </c>
      <c r="H32" s="9"/>
      <c r="I32" s="27">
        <f t="shared" si="7"/>
        <v>0</v>
      </c>
      <c r="J32" s="48"/>
      <c r="L32" s="18">
        <v>1170.33</v>
      </c>
      <c r="M32" s="16">
        <f t="shared" si="2"/>
        <v>-1.5000000000782165E-3</v>
      </c>
    </row>
    <row r="33" spans="1:13" s="3" customFormat="1" x14ac:dyDescent="0.25">
      <c r="A33" s="26" t="s">
        <v>37</v>
      </c>
      <c r="B33" s="12" t="s">
        <v>97</v>
      </c>
      <c r="C33" s="13">
        <v>56.7</v>
      </c>
      <c r="D33" s="7">
        <f t="shared" si="6"/>
        <v>4</v>
      </c>
      <c r="E33" s="7">
        <f t="shared" si="0"/>
        <v>226.8</v>
      </c>
      <c r="F33" s="9">
        <v>2.0699999999999998</v>
      </c>
      <c r="G33" s="10">
        <f t="shared" si="3"/>
        <v>117.369</v>
      </c>
      <c r="H33" s="9">
        <v>1.93</v>
      </c>
      <c r="I33" s="27">
        <f t="shared" si="7"/>
        <v>109.431</v>
      </c>
      <c r="J33" s="48"/>
      <c r="L33" s="18">
        <v>226.8</v>
      </c>
      <c r="M33" s="16">
        <f t="shared" si="2"/>
        <v>0</v>
      </c>
    </row>
    <row r="34" spans="1:13" s="3" customFormat="1" x14ac:dyDescent="0.25">
      <c r="A34" s="26" t="s">
        <v>38</v>
      </c>
      <c r="B34" s="12" t="s">
        <v>92</v>
      </c>
      <c r="C34" s="13">
        <v>7.67</v>
      </c>
      <c r="D34" s="7">
        <f t="shared" si="6"/>
        <v>6</v>
      </c>
      <c r="E34" s="7">
        <f t="shared" si="0"/>
        <v>46.019999999999996</v>
      </c>
      <c r="F34" s="9">
        <v>3.1</v>
      </c>
      <c r="G34" s="10">
        <f t="shared" si="3"/>
        <v>23.777000000000001</v>
      </c>
      <c r="H34" s="9">
        <v>2.9</v>
      </c>
      <c r="I34" s="27">
        <f t="shared" si="7"/>
        <v>22.242999999999999</v>
      </c>
      <c r="J34" s="48"/>
      <c r="L34" s="18">
        <v>46.02</v>
      </c>
      <c r="M34" s="16">
        <f t="shared" si="2"/>
        <v>0</v>
      </c>
    </row>
    <row r="35" spans="1:13" s="3" customFormat="1" x14ac:dyDescent="0.25">
      <c r="A35" s="26" t="s">
        <v>39</v>
      </c>
      <c r="B35" s="12" t="s">
        <v>92</v>
      </c>
      <c r="C35" s="13">
        <v>9.32</v>
      </c>
      <c r="D35" s="7">
        <f t="shared" si="6"/>
        <v>6</v>
      </c>
      <c r="E35" s="7">
        <f t="shared" si="0"/>
        <v>55.92</v>
      </c>
      <c r="F35" s="9">
        <v>3.1</v>
      </c>
      <c r="G35" s="10">
        <f t="shared" si="3"/>
        <v>28.892000000000003</v>
      </c>
      <c r="H35" s="9">
        <v>2.9</v>
      </c>
      <c r="I35" s="27">
        <f t="shared" si="7"/>
        <v>27.027999999999999</v>
      </c>
      <c r="J35" s="48"/>
      <c r="L35" s="18">
        <v>55.92</v>
      </c>
      <c r="M35" s="16">
        <f t="shared" si="2"/>
        <v>0</v>
      </c>
    </row>
    <row r="36" spans="1:13" s="3" customFormat="1" x14ac:dyDescent="0.25">
      <c r="A36" s="26" t="s">
        <v>40</v>
      </c>
      <c r="B36" s="12" t="s">
        <v>89</v>
      </c>
      <c r="C36" s="13">
        <v>4500</v>
      </c>
      <c r="D36" s="7">
        <f t="shared" si="6"/>
        <v>1</v>
      </c>
      <c r="E36" s="7">
        <f t="shared" si="0"/>
        <v>4500</v>
      </c>
      <c r="F36" s="9">
        <v>0.62</v>
      </c>
      <c r="G36" s="10">
        <f t="shared" si="3"/>
        <v>2790</v>
      </c>
      <c r="H36" s="9">
        <v>0.38</v>
      </c>
      <c r="I36" s="27">
        <f t="shared" si="7"/>
        <v>1710</v>
      </c>
      <c r="J36" s="48"/>
      <c r="L36" s="18">
        <v>4500</v>
      </c>
      <c r="M36" s="16">
        <f t="shared" si="2"/>
        <v>0</v>
      </c>
    </row>
    <row r="37" spans="1:13" s="3" customFormat="1" x14ac:dyDescent="0.25">
      <c r="A37" s="26" t="s">
        <v>41</v>
      </c>
      <c r="B37" s="12" t="s">
        <v>89</v>
      </c>
      <c r="C37" s="13">
        <v>450</v>
      </c>
      <c r="D37" s="7">
        <f t="shared" si="6"/>
        <v>1</v>
      </c>
      <c r="E37" s="7">
        <f t="shared" si="0"/>
        <v>450</v>
      </c>
      <c r="F37" s="9">
        <v>0.62</v>
      </c>
      <c r="G37" s="10">
        <f t="shared" si="3"/>
        <v>279</v>
      </c>
      <c r="H37" s="9">
        <v>0.38</v>
      </c>
      <c r="I37" s="27">
        <f t="shared" si="7"/>
        <v>171</v>
      </c>
      <c r="J37" s="48"/>
      <c r="L37" s="18">
        <v>450</v>
      </c>
      <c r="M37" s="16">
        <f t="shared" si="2"/>
        <v>0</v>
      </c>
    </row>
    <row r="38" spans="1:13" s="3" customFormat="1" x14ac:dyDescent="0.25">
      <c r="A38" s="26" t="s">
        <v>42</v>
      </c>
      <c r="B38" s="12" t="s">
        <v>92</v>
      </c>
      <c r="C38" s="13">
        <v>24.15</v>
      </c>
      <c r="D38" s="7">
        <f t="shared" si="6"/>
        <v>12</v>
      </c>
      <c r="E38" s="7">
        <f t="shared" si="0"/>
        <v>289.79999999999995</v>
      </c>
      <c r="F38" s="9">
        <v>6.2</v>
      </c>
      <c r="G38" s="10">
        <f t="shared" si="3"/>
        <v>149.72999999999999</v>
      </c>
      <c r="H38" s="9">
        <v>5.8</v>
      </c>
      <c r="I38" s="27">
        <f t="shared" si="7"/>
        <v>140.07</v>
      </c>
      <c r="J38" s="48"/>
      <c r="L38" s="18">
        <v>289.8</v>
      </c>
      <c r="M38" s="16">
        <f t="shared" si="2"/>
        <v>0</v>
      </c>
    </row>
    <row r="39" spans="1:13" s="3" customFormat="1" x14ac:dyDescent="0.25">
      <c r="A39" s="26" t="s">
        <v>43</v>
      </c>
      <c r="B39" s="12" t="s">
        <v>92</v>
      </c>
      <c r="C39" s="13">
        <v>296.61</v>
      </c>
      <c r="D39" s="7">
        <f t="shared" si="6"/>
        <v>8</v>
      </c>
      <c r="E39" s="7">
        <f t="shared" ref="E39:E70" si="8">+D39*C39</f>
        <v>2372.88</v>
      </c>
      <c r="F39" s="9">
        <v>4.13</v>
      </c>
      <c r="G39" s="10">
        <f t="shared" si="3"/>
        <v>1224.9992999999999</v>
      </c>
      <c r="H39" s="9">
        <v>3.87</v>
      </c>
      <c r="I39" s="27">
        <f t="shared" si="7"/>
        <v>1147.8807000000002</v>
      </c>
      <c r="J39" s="48"/>
      <c r="L39" s="18">
        <v>2372.88</v>
      </c>
      <c r="M39" s="16">
        <f t="shared" ref="M39:M70" si="9">E39-L39</f>
        <v>0</v>
      </c>
    </row>
    <row r="40" spans="1:13" s="3" customFormat="1" x14ac:dyDescent="0.25">
      <c r="A40" s="26" t="s">
        <v>44</v>
      </c>
      <c r="B40" s="12" t="s">
        <v>92</v>
      </c>
      <c r="C40" s="13">
        <v>85.2</v>
      </c>
      <c r="D40" s="7">
        <f t="shared" si="6"/>
        <v>8</v>
      </c>
      <c r="E40" s="7">
        <f t="shared" si="8"/>
        <v>681.6</v>
      </c>
      <c r="F40" s="9">
        <v>4.13</v>
      </c>
      <c r="G40" s="10">
        <f t="shared" si="3"/>
        <v>351.87599999999998</v>
      </c>
      <c r="H40" s="9">
        <v>3.87</v>
      </c>
      <c r="I40" s="27">
        <f t="shared" si="7"/>
        <v>329.72400000000005</v>
      </c>
      <c r="J40" s="48"/>
      <c r="L40" s="18">
        <v>681.6</v>
      </c>
      <c r="M40" s="16">
        <f t="shared" si="9"/>
        <v>0</v>
      </c>
    </row>
    <row r="41" spans="1:13" s="3" customFormat="1" x14ac:dyDescent="0.25">
      <c r="A41" s="26" t="s">
        <v>45</v>
      </c>
      <c r="B41" s="12" t="s">
        <v>92</v>
      </c>
      <c r="C41" s="13">
        <v>12.71</v>
      </c>
      <c r="D41" s="7">
        <f t="shared" si="6"/>
        <v>12</v>
      </c>
      <c r="E41" s="7">
        <f t="shared" si="8"/>
        <v>152.52000000000001</v>
      </c>
      <c r="F41" s="9">
        <v>6.2</v>
      </c>
      <c r="G41" s="10">
        <f t="shared" si="3"/>
        <v>78.802000000000007</v>
      </c>
      <c r="H41" s="9">
        <v>5.8</v>
      </c>
      <c r="I41" s="27">
        <f t="shared" ref="I41:I56" si="10">$C41*H41</f>
        <v>73.718000000000004</v>
      </c>
      <c r="J41" s="48"/>
      <c r="L41" s="18">
        <v>152.52000000000001</v>
      </c>
      <c r="M41" s="16">
        <f t="shared" si="9"/>
        <v>0</v>
      </c>
    </row>
    <row r="42" spans="1:13" s="3" customFormat="1" x14ac:dyDescent="0.25">
      <c r="A42" s="26" t="s">
        <v>46</v>
      </c>
      <c r="B42" s="12" t="s">
        <v>92</v>
      </c>
      <c r="C42" s="13">
        <v>22.03</v>
      </c>
      <c r="D42" s="7">
        <f t="shared" si="6"/>
        <v>6</v>
      </c>
      <c r="E42" s="7">
        <f t="shared" si="8"/>
        <v>132.18</v>
      </c>
      <c r="F42" s="9">
        <v>3.1</v>
      </c>
      <c r="G42" s="10">
        <f t="shared" si="3"/>
        <v>68.293000000000006</v>
      </c>
      <c r="H42" s="9">
        <v>2.9</v>
      </c>
      <c r="I42" s="27">
        <f t="shared" si="10"/>
        <v>63.887</v>
      </c>
      <c r="J42" s="48"/>
      <c r="L42" s="18">
        <v>132.18</v>
      </c>
      <c r="M42" s="16">
        <f t="shared" si="9"/>
        <v>0</v>
      </c>
    </row>
    <row r="43" spans="1:13" s="3" customFormat="1" x14ac:dyDescent="0.25">
      <c r="A43" s="26" t="s">
        <v>47</v>
      </c>
      <c r="B43" s="12" t="s">
        <v>92</v>
      </c>
      <c r="C43" s="13">
        <v>150</v>
      </c>
      <c r="D43" s="7">
        <f t="shared" si="6"/>
        <v>8</v>
      </c>
      <c r="E43" s="7">
        <f t="shared" si="8"/>
        <v>1200</v>
      </c>
      <c r="F43" s="9">
        <v>4.96</v>
      </c>
      <c r="G43" s="10">
        <f t="shared" si="3"/>
        <v>744</v>
      </c>
      <c r="H43" s="9">
        <v>3.04</v>
      </c>
      <c r="I43" s="27">
        <f t="shared" si="10"/>
        <v>456</v>
      </c>
      <c r="J43" s="48"/>
      <c r="L43" s="18">
        <v>1200</v>
      </c>
      <c r="M43" s="16">
        <f t="shared" si="9"/>
        <v>0</v>
      </c>
    </row>
    <row r="44" spans="1:13" s="3" customFormat="1" x14ac:dyDescent="0.25">
      <c r="A44" s="26" t="s">
        <v>48</v>
      </c>
      <c r="B44" s="12" t="s">
        <v>92</v>
      </c>
      <c r="C44" s="13">
        <v>1932.6</v>
      </c>
      <c r="D44" s="7">
        <f t="shared" si="6"/>
        <v>1</v>
      </c>
      <c r="E44" s="7">
        <f t="shared" si="8"/>
        <v>1932.6</v>
      </c>
      <c r="F44" s="9">
        <v>0.62</v>
      </c>
      <c r="G44" s="10">
        <f t="shared" si="3"/>
        <v>1198.212</v>
      </c>
      <c r="H44" s="9">
        <v>0.38</v>
      </c>
      <c r="I44" s="27">
        <f t="shared" si="10"/>
        <v>734.38799999999992</v>
      </c>
      <c r="J44" s="48"/>
      <c r="L44" s="18">
        <v>1932.6</v>
      </c>
      <c r="M44" s="16">
        <f t="shared" si="9"/>
        <v>0</v>
      </c>
    </row>
    <row r="45" spans="1:13" s="3" customFormat="1" x14ac:dyDescent="0.25">
      <c r="A45" s="26" t="s">
        <v>49</v>
      </c>
      <c r="B45" s="12" t="s">
        <v>92</v>
      </c>
      <c r="C45" s="13">
        <v>1071.2</v>
      </c>
      <c r="D45" s="7">
        <f t="shared" si="6"/>
        <v>1</v>
      </c>
      <c r="E45" s="7">
        <f t="shared" si="8"/>
        <v>1071.2</v>
      </c>
      <c r="F45" s="9">
        <v>0.62</v>
      </c>
      <c r="G45" s="10">
        <f t="shared" si="3"/>
        <v>664.14400000000001</v>
      </c>
      <c r="H45" s="9">
        <v>0.38</v>
      </c>
      <c r="I45" s="27">
        <f t="shared" si="10"/>
        <v>407.05600000000004</v>
      </c>
      <c r="J45" s="48"/>
      <c r="L45" s="18">
        <v>1071.2</v>
      </c>
      <c r="M45" s="16">
        <f t="shared" si="9"/>
        <v>0</v>
      </c>
    </row>
    <row r="46" spans="1:13" s="3" customFormat="1" x14ac:dyDescent="0.25">
      <c r="A46" s="26" t="s">
        <v>50</v>
      </c>
      <c r="B46" s="12" t="s">
        <v>92</v>
      </c>
      <c r="C46" s="13">
        <v>330</v>
      </c>
      <c r="D46" s="7">
        <f t="shared" si="6"/>
        <v>1</v>
      </c>
      <c r="E46" s="7">
        <f t="shared" si="8"/>
        <v>330</v>
      </c>
      <c r="F46" s="9">
        <v>1</v>
      </c>
      <c r="G46" s="10">
        <f t="shared" si="3"/>
        <v>330</v>
      </c>
      <c r="H46" s="9"/>
      <c r="I46" s="27">
        <f t="shared" si="10"/>
        <v>0</v>
      </c>
      <c r="J46" s="48"/>
      <c r="L46" s="18">
        <v>330</v>
      </c>
      <c r="M46" s="16">
        <f t="shared" si="9"/>
        <v>0</v>
      </c>
    </row>
    <row r="47" spans="1:13" s="3" customFormat="1" x14ac:dyDescent="0.25">
      <c r="A47" s="26" t="s">
        <v>51</v>
      </c>
      <c r="B47" s="12" t="s">
        <v>92</v>
      </c>
      <c r="C47" s="13">
        <v>80</v>
      </c>
      <c r="D47" s="7">
        <f t="shared" si="6"/>
        <v>8</v>
      </c>
      <c r="E47" s="7">
        <f t="shared" si="8"/>
        <v>640</v>
      </c>
      <c r="F47" s="9">
        <v>4.96</v>
      </c>
      <c r="G47" s="10">
        <f t="shared" si="3"/>
        <v>396.8</v>
      </c>
      <c r="H47" s="9">
        <v>3.04</v>
      </c>
      <c r="I47" s="27">
        <f t="shared" si="10"/>
        <v>243.2</v>
      </c>
      <c r="J47" s="48"/>
      <c r="L47" s="18">
        <v>640</v>
      </c>
      <c r="M47" s="16">
        <f t="shared" si="9"/>
        <v>0</v>
      </c>
    </row>
    <row r="48" spans="1:13" s="3" customFormat="1" x14ac:dyDescent="0.25">
      <c r="A48" s="26" t="s">
        <v>52</v>
      </c>
      <c r="B48" s="12" t="s">
        <v>98</v>
      </c>
      <c r="C48" s="13">
        <v>13.59</v>
      </c>
      <c r="D48" s="7">
        <v>110.4</v>
      </c>
      <c r="E48" s="7">
        <f t="shared" si="8"/>
        <v>1500.336</v>
      </c>
      <c r="F48" s="9">
        <v>189.5</v>
      </c>
      <c r="G48" s="10">
        <f t="shared" si="3"/>
        <v>2575.3049999999998</v>
      </c>
      <c r="H48" s="9">
        <f>D48-F48</f>
        <v>-79.099999999999994</v>
      </c>
      <c r="I48" s="27">
        <f t="shared" si="10"/>
        <v>-1074.9689999999998</v>
      </c>
      <c r="J48" s="48"/>
      <c r="L48" s="18">
        <v>5854.7</v>
      </c>
      <c r="M48" s="16">
        <f t="shared" si="9"/>
        <v>-4354.3639999999996</v>
      </c>
    </row>
    <row r="49" spans="1:13" s="3" customFormat="1" x14ac:dyDescent="0.25">
      <c r="A49" s="26" t="s">
        <v>53</v>
      </c>
      <c r="B49" s="12" t="s">
        <v>98</v>
      </c>
      <c r="C49" s="13">
        <v>21.19</v>
      </c>
      <c r="D49" s="7">
        <v>110.4</v>
      </c>
      <c r="E49" s="7">
        <f t="shared" si="8"/>
        <v>2339.3760000000002</v>
      </c>
      <c r="F49" s="9">
        <v>196.5</v>
      </c>
      <c r="G49" s="10">
        <f t="shared" si="3"/>
        <v>4163.835</v>
      </c>
      <c r="H49" s="9">
        <f>D49-F49</f>
        <v>-86.1</v>
      </c>
      <c r="I49" s="27">
        <f t="shared" si="10"/>
        <v>-1824.4590000000001</v>
      </c>
      <c r="J49" s="48"/>
      <c r="L49" s="18">
        <v>9128.86</v>
      </c>
      <c r="M49" s="16">
        <f t="shared" si="9"/>
        <v>-6789.4840000000004</v>
      </c>
    </row>
    <row r="50" spans="1:13" s="3" customFormat="1" x14ac:dyDescent="0.25">
      <c r="A50" s="26" t="s">
        <v>100</v>
      </c>
      <c r="B50" s="12" t="s">
        <v>101</v>
      </c>
      <c r="C50" s="13">
        <v>3102.26</v>
      </c>
      <c r="D50" s="7">
        <f t="shared" si="6"/>
        <v>1</v>
      </c>
      <c r="E50" s="7">
        <f t="shared" si="8"/>
        <v>3102.26</v>
      </c>
      <c r="F50" s="9">
        <v>0.5</v>
      </c>
      <c r="G50" s="10">
        <f t="shared" si="3"/>
        <v>1551.13</v>
      </c>
      <c r="H50" s="9">
        <v>0.5</v>
      </c>
      <c r="I50" s="27">
        <f t="shared" si="10"/>
        <v>1551.13</v>
      </c>
      <c r="J50" s="48"/>
      <c r="L50" s="18">
        <v>3768.95</v>
      </c>
      <c r="M50" s="16">
        <f t="shared" si="9"/>
        <v>-666.6899999999996</v>
      </c>
    </row>
    <row r="51" spans="1:13" s="3" customFormat="1" x14ac:dyDescent="0.25">
      <c r="A51" s="26" t="s">
        <v>54</v>
      </c>
      <c r="B51" s="12" t="s">
        <v>99</v>
      </c>
      <c r="C51" s="13">
        <v>193.52</v>
      </c>
      <c r="D51" s="7">
        <f t="shared" si="6"/>
        <v>80.086399999999998</v>
      </c>
      <c r="E51" s="7">
        <f t="shared" si="8"/>
        <v>15498.320128000001</v>
      </c>
      <c r="F51" s="9"/>
      <c r="G51" s="10">
        <f t="shared" si="3"/>
        <v>0</v>
      </c>
      <c r="H51" s="9">
        <v>80.086399999999998</v>
      </c>
      <c r="I51" s="27">
        <f t="shared" si="10"/>
        <v>15498.320128000001</v>
      </c>
      <c r="J51" s="48"/>
      <c r="L51" s="18">
        <v>15498.32</v>
      </c>
      <c r="M51" s="16">
        <f t="shared" si="9"/>
        <v>1.2800000149582047E-4</v>
      </c>
    </row>
    <row r="52" spans="1:13" s="3" customFormat="1" x14ac:dyDescent="0.25">
      <c r="A52" s="26" t="s">
        <v>55</v>
      </c>
      <c r="B52" s="12" t="s">
        <v>91</v>
      </c>
      <c r="C52" s="13">
        <v>3200</v>
      </c>
      <c r="D52" s="7">
        <f t="shared" si="6"/>
        <v>1</v>
      </c>
      <c r="E52" s="7">
        <f t="shared" si="8"/>
        <v>3200</v>
      </c>
      <c r="F52" s="9">
        <v>1</v>
      </c>
      <c r="G52" s="10">
        <f t="shared" si="3"/>
        <v>3200</v>
      </c>
      <c r="H52" s="9"/>
      <c r="I52" s="27">
        <f t="shared" si="10"/>
        <v>0</v>
      </c>
      <c r="J52" s="48"/>
      <c r="L52" s="18">
        <v>3200</v>
      </c>
      <c r="M52" s="16">
        <f t="shared" si="9"/>
        <v>0</v>
      </c>
    </row>
    <row r="53" spans="1:13" s="3" customFormat="1" x14ac:dyDescent="0.25">
      <c r="A53" s="26" t="s">
        <v>56</v>
      </c>
      <c r="B53" s="12" t="s">
        <v>99</v>
      </c>
      <c r="C53" s="13">
        <v>167.28</v>
      </c>
      <c r="D53" s="7">
        <f t="shared" si="6"/>
        <v>493.22180000000003</v>
      </c>
      <c r="E53" s="7">
        <f t="shared" si="8"/>
        <v>82506.142704000013</v>
      </c>
      <c r="F53" s="9">
        <v>345.2518</v>
      </c>
      <c r="G53" s="10">
        <f t="shared" si="3"/>
        <v>57753.721104000004</v>
      </c>
      <c r="H53" s="9">
        <v>147.97</v>
      </c>
      <c r="I53" s="27">
        <f t="shared" si="10"/>
        <v>24752.421600000001</v>
      </c>
      <c r="J53" s="48"/>
      <c r="L53" s="18">
        <v>82506.14</v>
      </c>
      <c r="M53" s="16">
        <f t="shared" si="9"/>
        <v>2.7040000131819397E-3</v>
      </c>
    </row>
    <row r="54" spans="1:13" s="3" customFormat="1" x14ac:dyDescent="0.25">
      <c r="A54" s="26" t="s">
        <v>57</v>
      </c>
      <c r="B54" s="12" t="s">
        <v>91</v>
      </c>
      <c r="C54" s="13">
        <v>2800</v>
      </c>
      <c r="D54" s="7">
        <f t="shared" si="6"/>
        <v>1</v>
      </c>
      <c r="E54" s="7">
        <f t="shared" si="8"/>
        <v>2800</v>
      </c>
      <c r="F54" s="9">
        <v>1</v>
      </c>
      <c r="G54" s="10">
        <f t="shared" si="3"/>
        <v>2800</v>
      </c>
      <c r="H54" s="9"/>
      <c r="I54" s="27">
        <f t="shared" si="10"/>
        <v>0</v>
      </c>
      <c r="J54" s="48"/>
      <c r="L54" s="18">
        <v>2800</v>
      </c>
      <c r="M54" s="16">
        <f t="shared" si="9"/>
        <v>0</v>
      </c>
    </row>
    <row r="55" spans="1:13" s="3" customFormat="1" x14ac:dyDescent="0.25">
      <c r="A55" s="26" t="s">
        <v>58</v>
      </c>
      <c r="B55" s="12" t="s">
        <v>91</v>
      </c>
      <c r="C55" s="13">
        <v>2800</v>
      </c>
      <c r="D55" s="7">
        <f t="shared" si="6"/>
        <v>1</v>
      </c>
      <c r="E55" s="7">
        <f t="shared" si="8"/>
        <v>2800</v>
      </c>
      <c r="F55" s="9">
        <v>1</v>
      </c>
      <c r="G55" s="10">
        <f t="shared" si="3"/>
        <v>2800</v>
      </c>
      <c r="H55" s="9"/>
      <c r="I55" s="27">
        <f t="shared" si="10"/>
        <v>0</v>
      </c>
      <c r="J55" s="48"/>
      <c r="L55" s="18">
        <v>2800</v>
      </c>
      <c r="M55" s="16">
        <f t="shared" si="9"/>
        <v>0</v>
      </c>
    </row>
    <row r="56" spans="1:13" s="3" customFormat="1" x14ac:dyDescent="0.25">
      <c r="A56" s="26" t="s">
        <v>59</v>
      </c>
      <c r="B56" s="12" t="s">
        <v>91</v>
      </c>
      <c r="C56" s="13">
        <v>2800</v>
      </c>
      <c r="D56" s="7">
        <f t="shared" si="6"/>
        <v>1</v>
      </c>
      <c r="E56" s="7">
        <f t="shared" si="8"/>
        <v>2800</v>
      </c>
      <c r="F56" s="9">
        <v>1</v>
      </c>
      <c r="G56" s="10">
        <f t="shared" si="3"/>
        <v>2800</v>
      </c>
      <c r="H56" s="9"/>
      <c r="I56" s="27">
        <f t="shared" si="10"/>
        <v>0</v>
      </c>
      <c r="J56" s="48"/>
      <c r="L56" s="18">
        <v>2800</v>
      </c>
      <c r="M56" s="16">
        <f t="shared" si="9"/>
        <v>0</v>
      </c>
    </row>
    <row r="57" spans="1:13" s="3" customFormat="1" x14ac:dyDescent="0.25">
      <c r="A57" s="26" t="s">
        <v>60</v>
      </c>
      <c r="B57" s="12" t="s">
        <v>91</v>
      </c>
      <c r="C57" s="13">
        <v>2000</v>
      </c>
      <c r="D57" s="7">
        <f t="shared" si="6"/>
        <v>1</v>
      </c>
      <c r="E57" s="7">
        <f t="shared" si="8"/>
        <v>2000</v>
      </c>
      <c r="F57" s="9">
        <v>1</v>
      </c>
      <c r="G57" s="10">
        <f t="shared" si="3"/>
        <v>2000</v>
      </c>
      <c r="H57" s="9"/>
      <c r="I57" s="27">
        <f t="shared" ref="I57:I72" si="11">$C57*H57</f>
        <v>0</v>
      </c>
      <c r="J57" s="48"/>
      <c r="L57" s="18">
        <v>2000</v>
      </c>
      <c r="M57" s="16">
        <f t="shared" si="9"/>
        <v>0</v>
      </c>
    </row>
    <row r="58" spans="1:13" s="3" customFormat="1" x14ac:dyDescent="0.25">
      <c r="A58" s="26" t="s">
        <v>61</v>
      </c>
      <c r="B58" s="12" t="s">
        <v>91</v>
      </c>
      <c r="C58" s="13">
        <v>2000</v>
      </c>
      <c r="D58" s="7">
        <f t="shared" si="6"/>
        <v>1</v>
      </c>
      <c r="E58" s="7">
        <f t="shared" si="8"/>
        <v>2000</v>
      </c>
      <c r="F58" s="9">
        <v>1</v>
      </c>
      <c r="G58" s="10">
        <f t="shared" si="3"/>
        <v>2000</v>
      </c>
      <c r="H58" s="9"/>
      <c r="I58" s="27">
        <f t="shared" si="11"/>
        <v>0</v>
      </c>
      <c r="J58" s="48"/>
      <c r="L58" s="18">
        <v>2000</v>
      </c>
      <c r="M58" s="16">
        <f t="shared" si="9"/>
        <v>0</v>
      </c>
    </row>
    <row r="59" spans="1:13" s="3" customFormat="1" x14ac:dyDescent="0.25">
      <c r="A59" s="26" t="s">
        <v>62</v>
      </c>
      <c r="B59" s="12" t="s">
        <v>91</v>
      </c>
      <c r="C59" s="13">
        <v>600</v>
      </c>
      <c r="D59" s="7">
        <f t="shared" si="6"/>
        <v>1</v>
      </c>
      <c r="E59" s="7">
        <f t="shared" si="8"/>
        <v>600</v>
      </c>
      <c r="F59" s="9">
        <v>1</v>
      </c>
      <c r="G59" s="10">
        <f t="shared" si="3"/>
        <v>600</v>
      </c>
      <c r="H59" s="9"/>
      <c r="I59" s="27">
        <f t="shared" si="11"/>
        <v>0</v>
      </c>
      <c r="J59" s="48"/>
      <c r="L59" s="18">
        <v>600</v>
      </c>
      <c r="M59" s="16">
        <f t="shared" si="9"/>
        <v>0</v>
      </c>
    </row>
    <row r="60" spans="1:13" s="3" customFormat="1" x14ac:dyDescent="0.25">
      <c r="A60" s="26" t="s">
        <v>63</v>
      </c>
      <c r="B60" s="12" t="s">
        <v>91</v>
      </c>
      <c r="C60" s="13">
        <v>600</v>
      </c>
      <c r="D60" s="7">
        <f t="shared" si="6"/>
        <v>1</v>
      </c>
      <c r="E60" s="7">
        <f t="shared" si="8"/>
        <v>600</v>
      </c>
      <c r="F60" s="9">
        <v>1</v>
      </c>
      <c r="G60" s="10">
        <f t="shared" si="3"/>
        <v>600</v>
      </c>
      <c r="H60" s="9"/>
      <c r="I60" s="27">
        <f t="shared" si="11"/>
        <v>0</v>
      </c>
      <c r="J60" s="48"/>
      <c r="L60" s="18">
        <v>600</v>
      </c>
      <c r="M60" s="16">
        <f t="shared" si="9"/>
        <v>0</v>
      </c>
    </row>
    <row r="61" spans="1:13" s="3" customFormat="1" x14ac:dyDescent="0.25">
      <c r="A61" s="26" t="s">
        <v>64</v>
      </c>
      <c r="B61" s="12" t="s">
        <v>91</v>
      </c>
      <c r="C61" s="13">
        <v>3000</v>
      </c>
      <c r="D61" s="7">
        <f t="shared" si="6"/>
        <v>1</v>
      </c>
      <c r="E61" s="7">
        <f t="shared" si="8"/>
        <v>3000</v>
      </c>
      <c r="F61" s="9">
        <v>1</v>
      </c>
      <c r="G61" s="10">
        <f t="shared" si="3"/>
        <v>3000</v>
      </c>
      <c r="H61" s="9"/>
      <c r="I61" s="27">
        <f t="shared" si="11"/>
        <v>0</v>
      </c>
      <c r="J61" s="48"/>
      <c r="L61" s="18">
        <v>3000</v>
      </c>
      <c r="M61" s="16">
        <f t="shared" si="9"/>
        <v>0</v>
      </c>
    </row>
    <row r="62" spans="1:13" s="3" customFormat="1" x14ac:dyDescent="0.25">
      <c r="A62" s="26" t="s">
        <v>65</v>
      </c>
      <c r="B62" s="12" t="s">
        <v>91</v>
      </c>
      <c r="C62" s="13">
        <v>2200</v>
      </c>
      <c r="D62" s="7">
        <f t="shared" si="6"/>
        <v>1</v>
      </c>
      <c r="E62" s="7">
        <f t="shared" si="8"/>
        <v>2200</v>
      </c>
      <c r="F62" s="9">
        <v>1</v>
      </c>
      <c r="G62" s="10">
        <f t="shared" si="3"/>
        <v>2200</v>
      </c>
      <c r="H62" s="9"/>
      <c r="I62" s="27">
        <f t="shared" si="11"/>
        <v>0</v>
      </c>
      <c r="J62" s="48"/>
      <c r="L62" s="18">
        <v>2200</v>
      </c>
      <c r="M62" s="16">
        <f t="shared" si="9"/>
        <v>0</v>
      </c>
    </row>
    <row r="63" spans="1:13" s="3" customFormat="1" x14ac:dyDescent="0.25">
      <c r="A63" s="26" t="s">
        <v>66</v>
      </c>
      <c r="B63" s="12" t="s">
        <v>91</v>
      </c>
      <c r="C63" s="13">
        <v>2000</v>
      </c>
      <c r="D63" s="7">
        <f t="shared" si="6"/>
        <v>1</v>
      </c>
      <c r="E63" s="7">
        <f t="shared" si="8"/>
        <v>2000</v>
      </c>
      <c r="F63" s="9">
        <v>1</v>
      </c>
      <c r="G63" s="10">
        <f t="shared" si="3"/>
        <v>2000</v>
      </c>
      <c r="H63" s="9"/>
      <c r="I63" s="27">
        <f t="shared" si="11"/>
        <v>0</v>
      </c>
      <c r="J63" s="48"/>
      <c r="L63" s="18">
        <v>2000</v>
      </c>
      <c r="M63" s="16">
        <f t="shared" si="9"/>
        <v>0</v>
      </c>
    </row>
    <row r="64" spans="1:13" s="3" customFormat="1" x14ac:dyDescent="0.25">
      <c r="A64" s="26" t="s">
        <v>67</v>
      </c>
      <c r="B64" s="12" t="s">
        <v>91</v>
      </c>
      <c r="C64" s="13">
        <v>650</v>
      </c>
      <c r="D64" s="7">
        <f t="shared" si="6"/>
        <v>1</v>
      </c>
      <c r="E64" s="7">
        <f t="shared" si="8"/>
        <v>650</v>
      </c>
      <c r="F64" s="9">
        <v>1</v>
      </c>
      <c r="G64" s="10">
        <f t="shared" si="3"/>
        <v>650</v>
      </c>
      <c r="H64" s="9"/>
      <c r="I64" s="27">
        <f t="shared" si="11"/>
        <v>0</v>
      </c>
      <c r="J64" s="48"/>
      <c r="L64" s="18">
        <v>650</v>
      </c>
      <c r="M64" s="16">
        <f t="shared" si="9"/>
        <v>0</v>
      </c>
    </row>
    <row r="65" spans="1:13" s="3" customFormat="1" x14ac:dyDescent="0.25">
      <c r="A65" s="26" t="s">
        <v>68</v>
      </c>
      <c r="B65" s="12" t="s">
        <v>99</v>
      </c>
      <c r="C65" s="13">
        <v>182.95</v>
      </c>
      <c r="D65" s="7">
        <f t="shared" si="6"/>
        <v>135.3184</v>
      </c>
      <c r="E65" s="7">
        <f t="shared" si="8"/>
        <v>24756.501279999997</v>
      </c>
      <c r="F65" s="9"/>
      <c r="G65" s="10">
        <f t="shared" si="3"/>
        <v>0</v>
      </c>
      <c r="H65" s="9">
        <v>135.3184</v>
      </c>
      <c r="I65" s="27">
        <f t="shared" si="11"/>
        <v>24756.501279999997</v>
      </c>
      <c r="J65" s="48"/>
      <c r="L65" s="18">
        <v>24756.5</v>
      </c>
      <c r="M65" s="16">
        <f t="shared" si="9"/>
        <v>1.2799999967683107E-3</v>
      </c>
    </row>
    <row r="66" spans="1:13" s="3" customFormat="1" x14ac:dyDescent="0.25">
      <c r="A66" s="26" t="s">
        <v>69</v>
      </c>
      <c r="B66" s="12" t="s">
        <v>99</v>
      </c>
      <c r="C66" s="13">
        <v>223.64</v>
      </c>
      <c r="D66" s="7">
        <f t="shared" si="6"/>
        <v>60.850700000000003</v>
      </c>
      <c r="E66" s="7">
        <f t="shared" si="8"/>
        <v>13608.650548</v>
      </c>
      <c r="F66" s="9">
        <v>60.850700000000003</v>
      </c>
      <c r="G66" s="10">
        <f t="shared" si="3"/>
        <v>13608.650548</v>
      </c>
      <c r="H66" s="9"/>
      <c r="I66" s="27">
        <f t="shared" si="11"/>
        <v>0</v>
      </c>
      <c r="J66" s="48"/>
      <c r="L66" s="18">
        <v>13608.65</v>
      </c>
      <c r="M66" s="16">
        <f t="shared" si="9"/>
        <v>5.4799999998067506E-4</v>
      </c>
    </row>
    <row r="67" spans="1:13" s="3" customFormat="1" x14ac:dyDescent="0.25">
      <c r="A67" s="26" t="s">
        <v>70</v>
      </c>
      <c r="B67" s="12" t="s">
        <v>99</v>
      </c>
      <c r="C67" s="13">
        <v>120</v>
      </c>
      <c r="D67" s="7">
        <f t="shared" si="6"/>
        <v>80.086399999999998</v>
      </c>
      <c r="E67" s="7">
        <f t="shared" si="8"/>
        <v>9610.3680000000004</v>
      </c>
      <c r="F67" s="9"/>
      <c r="G67" s="10">
        <f t="shared" si="3"/>
        <v>0</v>
      </c>
      <c r="H67" s="9">
        <v>80.086399999999998</v>
      </c>
      <c r="I67" s="27">
        <f t="shared" si="11"/>
        <v>9610.3680000000004</v>
      </c>
      <c r="J67" s="48"/>
      <c r="L67" s="18">
        <v>9610.3700000000008</v>
      </c>
      <c r="M67" s="16">
        <f t="shared" si="9"/>
        <v>-2.0000000004074536E-3</v>
      </c>
    </row>
    <row r="68" spans="1:13" s="3" customFormat="1" x14ac:dyDescent="0.25">
      <c r="A68" s="26" t="s">
        <v>71</v>
      </c>
      <c r="B68" s="12" t="s">
        <v>99</v>
      </c>
      <c r="C68" s="13">
        <v>256.95999999999998</v>
      </c>
      <c r="D68" s="7">
        <f t="shared" si="6"/>
        <v>148.7996</v>
      </c>
      <c r="E68" s="7">
        <f t="shared" si="8"/>
        <v>38235.545215999999</v>
      </c>
      <c r="F68" s="9">
        <v>148.7996</v>
      </c>
      <c r="G68" s="10">
        <f t="shared" si="3"/>
        <v>38235.545215999999</v>
      </c>
      <c r="H68" s="9"/>
      <c r="I68" s="27">
        <f t="shared" si="11"/>
        <v>0</v>
      </c>
      <c r="J68" s="48"/>
      <c r="L68" s="18">
        <v>38235.550000000003</v>
      </c>
      <c r="M68" s="16">
        <f t="shared" si="9"/>
        <v>-4.7840000042924657E-3</v>
      </c>
    </row>
    <row r="69" spans="1:13" s="3" customFormat="1" x14ac:dyDescent="0.25">
      <c r="A69" s="26" t="s">
        <v>72</v>
      </c>
      <c r="B69" s="12" t="s">
        <v>99</v>
      </c>
      <c r="C69" s="13">
        <v>189.75</v>
      </c>
      <c r="D69" s="7">
        <f t="shared" si="6"/>
        <v>493.22199999999998</v>
      </c>
      <c r="E69" s="7">
        <f t="shared" si="8"/>
        <v>93588.874499999991</v>
      </c>
      <c r="F69" s="9">
        <v>345.65</v>
      </c>
      <c r="G69" s="10">
        <f t="shared" si="3"/>
        <v>65587.087499999994</v>
      </c>
      <c r="H69" s="9">
        <v>147.572</v>
      </c>
      <c r="I69" s="27">
        <f t="shared" si="11"/>
        <v>28001.787</v>
      </c>
      <c r="J69" s="48"/>
      <c r="L69" s="18">
        <v>93588.84</v>
      </c>
      <c r="M69" s="17">
        <f t="shared" si="9"/>
        <v>3.4499999994295649E-2</v>
      </c>
    </row>
    <row r="70" spans="1:13" s="3" customFormat="1" x14ac:dyDescent="0.25">
      <c r="A70" s="26" t="s">
        <v>73</v>
      </c>
      <c r="B70" s="12" t="s">
        <v>99</v>
      </c>
      <c r="C70" s="13">
        <v>50</v>
      </c>
      <c r="D70" s="7">
        <f t="shared" si="6"/>
        <v>80.086399999999998</v>
      </c>
      <c r="E70" s="7">
        <f t="shared" si="8"/>
        <v>4004.3199999999997</v>
      </c>
      <c r="F70" s="9"/>
      <c r="G70" s="10">
        <f t="shared" si="3"/>
        <v>0</v>
      </c>
      <c r="H70" s="9">
        <v>80.086399999999998</v>
      </c>
      <c r="I70" s="27">
        <f t="shared" si="11"/>
        <v>4004.3199999999997</v>
      </c>
      <c r="J70" s="48"/>
      <c r="L70" s="18">
        <v>4004.32</v>
      </c>
      <c r="M70" s="16">
        <f t="shared" si="9"/>
        <v>0</v>
      </c>
    </row>
    <row r="71" spans="1:13" s="3" customFormat="1" x14ac:dyDescent="0.25">
      <c r="A71" s="26" t="s">
        <v>74</v>
      </c>
      <c r="B71" s="12" t="s">
        <v>99</v>
      </c>
      <c r="C71" s="13">
        <v>180.89</v>
      </c>
      <c r="D71" s="7">
        <f t="shared" si="6"/>
        <v>80.086399999999998</v>
      </c>
      <c r="E71" s="7">
        <f t="shared" ref="E71:E82" si="12">+D71*C71</f>
        <v>14486.828895999999</v>
      </c>
      <c r="F71" s="9"/>
      <c r="G71" s="10">
        <f t="shared" si="3"/>
        <v>0</v>
      </c>
      <c r="H71" s="9">
        <v>80.086399999999998</v>
      </c>
      <c r="I71" s="27">
        <f t="shared" si="11"/>
        <v>14486.828895999999</v>
      </c>
      <c r="J71" s="48"/>
      <c r="L71" s="18">
        <v>14486.83</v>
      </c>
      <c r="M71" s="16">
        <f t="shared" ref="M71:M82" si="13">E71-L71</f>
        <v>-1.1040000008506468E-3</v>
      </c>
    </row>
    <row r="72" spans="1:13" s="3" customFormat="1" x14ac:dyDescent="0.25">
      <c r="A72" s="26" t="s">
        <v>75</v>
      </c>
      <c r="B72" s="12" t="s">
        <v>99</v>
      </c>
      <c r="C72" s="13">
        <v>185.64</v>
      </c>
      <c r="D72" s="7">
        <f t="shared" ref="D72:D82" si="14">F72+H72</f>
        <v>243.14250000000001</v>
      </c>
      <c r="E72" s="7">
        <f t="shared" si="12"/>
        <v>45136.973700000002</v>
      </c>
      <c r="F72" s="9">
        <v>243.14250000000001</v>
      </c>
      <c r="G72" s="10">
        <f t="shared" ref="G72:G79" si="15">$C72*F72</f>
        <v>45136.973700000002</v>
      </c>
      <c r="H72" s="9"/>
      <c r="I72" s="27">
        <f t="shared" si="11"/>
        <v>0</v>
      </c>
      <c r="J72" s="48"/>
      <c r="L72" s="18">
        <v>45136.97</v>
      </c>
      <c r="M72" s="16">
        <f t="shared" si="13"/>
        <v>3.7000000011175871E-3</v>
      </c>
    </row>
    <row r="73" spans="1:13" s="3" customFormat="1" x14ac:dyDescent="0.25">
      <c r="A73" s="26" t="s">
        <v>76</v>
      </c>
      <c r="B73" s="12" t="s">
        <v>99</v>
      </c>
      <c r="C73" s="13">
        <v>152.06</v>
      </c>
      <c r="D73" s="7">
        <f t="shared" si="14"/>
        <v>493.21999999999997</v>
      </c>
      <c r="E73" s="7">
        <f t="shared" si="12"/>
        <v>74999.033199999991</v>
      </c>
      <c r="F73" s="9">
        <v>345.65</v>
      </c>
      <c r="G73" s="10">
        <f t="shared" si="15"/>
        <v>52559.538999999997</v>
      </c>
      <c r="H73" s="9">
        <v>147.57</v>
      </c>
      <c r="I73" s="27">
        <f t="shared" ref="I73:I79" si="16">$C73*H73</f>
        <v>22439.494200000001</v>
      </c>
      <c r="J73" s="48"/>
      <c r="L73" s="18">
        <v>74999.31</v>
      </c>
      <c r="M73" s="16">
        <f t="shared" si="13"/>
        <v>-0.27680000000691507</v>
      </c>
    </row>
    <row r="74" spans="1:13" s="3" customFormat="1" x14ac:dyDescent="0.25">
      <c r="A74" s="26" t="s">
        <v>77</v>
      </c>
      <c r="B74" s="12" t="s">
        <v>99</v>
      </c>
      <c r="C74" s="13">
        <v>18.600000000000001</v>
      </c>
      <c r="D74" s="7">
        <f t="shared" si="14"/>
        <v>51.1997</v>
      </c>
      <c r="E74" s="7">
        <f t="shared" si="12"/>
        <v>952.31442000000004</v>
      </c>
      <c r="F74" s="9"/>
      <c r="G74" s="10">
        <f t="shared" si="15"/>
        <v>0</v>
      </c>
      <c r="H74" s="9">
        <v>51.1997</v>
      </c>
      <c r="I74" s="27">
        <f t="shared" si="16"/>
        <v>952.31442000000004</v>
      </c>
      <c r="J74" s="48"/>
      <c r="L74" s="18">
        <v>952.31</v>
      </c>
      <c r="M74" s="16">
        <f t="shared" si="13"/>
        <v>4.4200000000955697E-3</v>
      </c>
    </row>
    <row r="75" spans="1:13" s="3" customFormat="1" x14ac:dyDescent="0.25">
      <c r="A75" s="26" t="s">
        <v>78</v>
      </c>
      <c r="B75" s="12" t="s">
        <v>92</v>
      </c>
      <c r="C75" s="13">
        <v>185.9</v>
      </c>
      <c r="D75" s="7">
        <f t="shared" si="14"/>
        <v>50</v>
      </c>
      <c r="E75" s="7">
        <f t="shared" si="12"/>
        <v>9295</v>
      </c>
      <c r="F75" s="9">
        <v>46</v>
      </c>
      <c r="G75" s="10">
        <f t="shared" si="15"/>
        <v>8551.4</v>
      </c>
      <c r="H75" s="9">
        <v>4</v>
      </c>
      <c r="I75" s="27">
        <f t="shared" si="16"/>
        <v>743.6</v>
      </c>
      <c r="J75" s="48"/>
      <c r="L75" s="18">
        <v>9295</v>
      </c>
      <c r="M75" s="16">
        <f t="shared" si="13"/>
        <v>0</v>
      </c>
    </row>
    <row r="76" spans="1:13" s="3" customFormat="1" x14ac:dyDescent="0.25">
      <c r="A76" s="26" t="s">
        <v>79</v>
      </c>
      <c r="B76" s="12" t="s">
        <v>99</v>
      </c>
      <c r="C76" s="13">
        <v>48.12</v>
      </c>
      <c r="D76" s="7">
        <f t="shared" si="14"/>
        <v>55.231999999999999</v>
      </c>
      <c r="E76" s="7">
        <f t="shared" si="12"/>
        <v>2657.7638399999996</v>
      </c>
      <c r="F76" s="9"/>
      <c r="G76" s="10">
        <f t="shared" si="15"/>
        <v>0</v>
      </c>
      <c r="H76" s="9">
        <v>55.231999999999999</v>
      </c>
      <c r="I76" s="27">
        <f t="shared" si="16"/>
        <v>2657.7638399999996</v>
      </c>
      <c r="J76" s="48"/>
      <c r="L76" s="18">
        <v>2657.76</v>
      </c>
      <c r="M76" s="16">
        <f t="shared" si="13"/>
        <v>3.839999999399879E-3</v>
      </c>
    </row>
    <row r="77" spans="1:13" s="3" customFormat="1" x14ac:dyDescent="0.25">
      <c r="A77" s="26" t="s">
        <v>80</v>
      </c>
      <c r="B77" s="12" t="s">
        <v>89</v>
      </c>
      <c r="C77" s="13">
        <v>1000</v>
      </c>
      <c r="D77" s="7">
        <f t="shared" si="14"/>
        <v>1</v>
      </c>
      <c r="E77" s="7">
        <f t="shared" si="12"/>
        <v>1000</v>
      </c>
      <c r="F77" s="9">
        <v>1</v>
      </c>
      <c r="G77" s="10">
        <f t="shared" si="15"/>
        <v>1000</v>
      </c>
      <c r="H77" s="9">
        <v>0</v>
      </c>
      <c r="I77" s="27">
        <f t="shared" si="16"/>
        <v>0</v>
      </c>
      <c r="J77" s="48"/>
      <c r="L77" s="18">
        <v>1000</v>
      </c>
      <c r="M77" s="16">
        <f t="shared" si="13"/>
        <v>0</v>
      </c>
    </row>
    <row r="78" spans="1:13" s="3" customFormat="1" x14ac:dyDescent="0.25">
      <c r="A78" s="26" t="s">
        <v>81</v>
      </c>
      <c r="B78" s="12" t="s">
        <v>89</v>
      </c>
      <c r="C78" s="13">
        <v>8250</v>
      </c>
      <c r="D78" s="7">
        <f t="shared" si="14"/>
        <v>1</v>
      </c>
      <c r="E78" s="7">
        <f t="shared" si="12"/>
        <v>8250</v>
      </c>
      <c r="F78" s="9">
        <v>1</v>
      </c>
      <c r="G78" s="10">
        <f t="shared" si="15"/>
        <v>8250</v>
      </c>
      <c r="H78" s="9">
        <v>0</v>
      </c>
      <c r="I78" s="27">
        <f t="shared" si="16"/>
        <v>0</v>
      </c>
      <c r="J78" s="48"/>
      <c r="L78" s="18">
        <v>8250</v>
      </c>
      <c r="M78" s="16">
        <f t="shared" si="13"/>
        <v>0</v>
      </c>
    </row>
    <row r="79" spans="1:13" s="3" customFormat="1" x14ac:dyDescent="0.25">
      <c r="A79" s="26" t="s">
        <v>82</v>
      </c>
      <c r="B79" s="12" t="s">
        <v>89</v>
      </c>
      <c r="C79" s="13">
        <v>700</v>
      </c>
      <c r="D79" s="7">
        <f t="shared" si="14"/>
        <v>1</v>
      </c>
      <c r="E79" s="7">
        <f t="shared" si="12"/>
        <v>700</v>
      </c>
      <c r="F79" s="9">
        <v>1</v>
      </c>
      <c r="G79" s="10">
        <f t="shared" si="15"/>
        <v>700</v>
      </c>
      <c r="H79" s="9">
        <v>0</v>
      </c>
      <c r="I79" s="27">
        <f t="shared" si="16"/>
        <v>0</v>
      </c>
      <c r="J79" s="48"/>
      <c r="L79" s="18">
        <v>700</v>
      </c>
      <c r="M79" s="16">
        <f t="shared" si="13"/>
        <v>0</v>
      </c>
    </row>
    <row r="80" spans="1:13" s="3" customFormat="1" x14ac:dyDescent="0.25">
      <c r="A80" s="26" t="s">
        <v>83</v>
      </c>
      <c r="B80" s="12" t="s">
        <v>89</v>
      </c>
      <c r="C80" s="13">
        <v>4000</v>
      </c>
      <c r="D80" s="7">
        <f t="shared" si="14"/>
        <v>1</v>
      </c>
      <c r="E80" s="7">
        <f t="shared" si="12"/>
        <v>4000</v>
      </c>
      <c r="F80" s="9">
        <v>1</v>
      </c>
      <c r="G80" s="10">
        <f t="shared" ref="G80:G82" si="17">$C80*F80</f>
        <v>4000</v>
      </c>
      <c r="H80" s="9">
        <v>0</v>
      </c>
      <c r="I80" s="27">
        <f t="shared" ref="I80:I82" si="18">$C80*H80</f>
        <v>0</v>
      </c>
      <c r="J80" s="48"/>
      <c r="L80" s="18">
        <v>4000</v>
      </c>
      <c r="M80" s="16">
        <f t="shared" si="13"/>
        <v>0</v>
      </c>
    </row>
    <row r="81" spans="1:13" s="3" customFormat="1" x14ac:dyDescent="0.25">
      <c r="A81" s="26" t="s">
        <v>84</v>
      </c>
      <c r="B81" s="12" t="s">
        <v>89</v>
      </c>
      <c r="C81" s="13">
        <v>1500</v>
      </c>
      <c r="D81" s="7">
        <f t="shared" si="14"/>
        <v>1</v>
      </c>
      <c r="E81" s="7">
        <f t="shared" si="12"/>
        <v>1500</v>
      </c>
      <c r="F81" s="9">
        <v>1</v>
      </c>
      <c r="G81" s="10">
        <f t="shared" si="17"/>
        <v>1500</v>
      </c>
      <c r="H81" s="9">
        <v>0</v>
      </c>
      <c r="I81" s="27">
        <f t="shared" si="18"/>
        <v>0</v>
      </c>
      <c r="J81" s="48"/>
      <c r="L81" s="18">
        <v>1500</v>
      </c>
      <c r="M81" s="16">
        <f t="shared" si="13"/>
        <v>0</v>
      </c>
    </row>
    <row r="82" spans="1:13" s="3" customFormat="1" ht="15.75" thickBot="1" x14ac:dyDescent="0.3">
      <c r="A82" s="28" t="s">
        <v>85</v>
      </c>
      <c r="B82" s="29" t="s">
        <v>89</v>
      </c>
      <c r="C82" s="30">
        <v>2500</v>
      </c>
      <c r="D82" s="31">
        <f t="shared" si="14"/>
        <v>1</v>
      </c>
      <c r="E82" s="31">
        <f t="shared" si="12"/>
        <v>2500</v>
      </c>
      <c r="F82" s="32">
        <v>1</v>
      </c>
      <c r="G82" s="33">
        <f t="shared" si="17"/>
        <v>2500</v>
      </c>
      <c r="H82" s="32">
        <v>0</v>
      </c>
      <c r="I82" s="34">
        <f t="shared" si="18"/>
        <v>0</v>
      </c>
      <c r="J82" s="48"/>
      <c r="L82" s="18">
        <v>2500</v>
      </c>
      <c r="M82" s="16">
        <f t="shared" si="13"/>
        <v>0</v>
      </c>
    </row>
    <row r="83" spans="1:13" x14ac:dyDescent="0.25">
      <c r="A83" s="69" t="s">
        <v>6</v>
      </c>
      <c r="B83" s="70"/>
      <c r="C83" s="70"/>
      <c r="D83" s="70"/>
      <c r="E83" s="42">
        <f>SUM(E9:E82)+0.37</f>
        <v>982905.89861499984</v>
      </c>
      <c r="F83" s="71">
        <f>SUM(G9:G82)+0.17</f>
        <v>630347.66456800001</v>
      </c>
      <c r="G83" s="71"/>
      <c r="H83" s="71">
        <f>SUM(I9:I82)</f>
        <v>352558.23753600009</v>
      </c>
      <c r="I83" s="72"/>
      <c r="J83" s="49"/>
    </row>
    <row r="84" spans="1:13" x14ac:dyDescent="0.25">
      <c r="A84" s="65" t="s">
        <v>7</v>
      </c>
      <c r="B84" s="66"/>
      <c r="C84" s="66"/>
      <c r="D84" s="66"/>
      <c r="E84" s="2">
        <v>1</v>
      </c>
      <c r="F84" s="63">
        <f>F83/$E$83</f>
        <v>0.64131028764423414</v>
      </c>
      <c r="G84" s="63"/>
      <c r="H84" s="63">
        <f t="shared" ref="H84" si="19">H83/$E$83</f>
        <v>0.35868971590544468</v>
      </c>
      <c r="I84" s="64"/>
      <c r="J84" s="50"/>
    </row>
    <row r="85" spans="1:13" ht="15.75" thickBot="1" x14ac:dyDescent="0.3">
      <c r="A85" s="67" t="s">
        <v>8</v>
      </c>
      <c r="B85" s="68"/>
      <c r="C85" s="68"/>
      <c r="D85" s="68"/>
      <c r="E85" s="41">
        <v>1</v>
      </c>
      <c r="F85" s="61">
        <f>+F84</f>
        <v>0.64131028764423414</v>
      </c>
      <c r="G85" s="61"/>
      <c r="H85" s="61">
        <f>F85+H84</f>
        <v>1.0000000035496788</v>
      </c>
      <c r="I85" s="73"/>
      <c r="J85" s="50"/>
    </row>
  </sheetData>
  <mergeCells count="18">
    <mergeCell ref="F85:G85"/>
    <mergeCell ref="H7:I7"/>
    <mergeCell ref="H84:I84"/>
    <mergeCell ref="A84:D84"/>
    <mergeCell ref="A85:D85"/>
    <mergeCell ref="A83:D83"/>
    <mergeCell ref="F83:G83"/>
    <mergeCell ref="H83:I83"/>
    <mergeCell ref="F84:G84"/>
    <mergeCell ref="H85:I85"/>
    <mergeCell ref="D7:E7"/>
    <mergeCell ref="F7:G7"/>
    <mergeCell ref="A7:A8"/>
    <mergeCell ref="B7:B8"/>
    <mergeCell ref="C7:C8"/>
    <mergeCell ref="A3:I3"/>
    <mergeCell ref="F6:I6"/>
    <mergeCell ref="A1:I1"/>
  </mergeCells>
  <conditionalFormatting sqref="E84:E85 F9:J82">
    <cfRule type="cellIs" dxfId="0" priority="6" operator="equal">
      <formula>0</formula>
    </cfRule>
  </conditionalFormatting>
  <printOptions horizontalCentered="1"/>
  <pageMargins left="0.39370078740157483" right="0.39370078740157483" top="0.78740157480314965" bottom="0.78740157480314965" header="0.31496062992125984" footer="0"/>
  <pageSetup paperSize="9" scale="48" orientation="portrait" horizontalDpi="4294967293" verticalDpi="150" r:id="rId1"/>
  <headerFooter>
    <oddFooter>Página &amp;P</oddFooter>
  </headerFooter>
  <rowBreaks count="1" manualBreakCount="1">
    <brk id="6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MATERIALES</vt:lpstr>
      <vt:lpstr>MATERIALES!Área_de_impresión</vt:lpstr>
      <vt:lpstr>MATERIALES!Títulos_a_imprimir</vt:lpstr>
    </vt:vector>
  </TitlesOfParts>
  <Company>pehcbm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rolfer</dc:creator>
  <cp:lastModifiedBy>VYR-III</cp:lastModifiedBy>
  <cp:lastPrinted>2018-09-28T16:28:48Z</cp:lastPrinted>
  <dcterms:created xsi:type="dcterms:W3CDTF">2008-02-04T06:46:55Z</dcterms:created>
  <dcterms:modified xsi:type="dcterms:W3CDTF">2018-09-28T18:30:33Z</dcterms:modified>
</cp:coreProperties>
</file>