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CONSTRUCCION\EXPEDIENTES TECNICOS JCGP - DEFINITIVOS FINALES\4.- EXP. HUASIMO OK\17.- CRONOGRAMA DE ADQUISICION DE MATERIALES\"/>
    </mc:Choice>
  </mc:AlternateContent>
  <bookViews>
    <workbookView xWindow="7875" yWindow="150" windowWidth="7650" windowHeight="7890"/>
  </bookViews>
  <sheets>
    <sheet name="MATERIALES" sheetId="1" r:id="rId1"/>
  </sheets>
  <definedNames>
    <definedName name="_xlnm.Print_Area" localSheetId="0">MATERIALES!$A$1:$K$68</definedName>
    <definedName name="_xlnm.Print_Titles" localSheetId="0">MATERIALES!$8:$9</definedName>
  </definedNames>
  <calcPr calcId="152511"/>
</workbook>
</file>

<file path=xl/calcChain.xml><?xml version="1.0" encoding="utf-8"?>
<calcChain xmlns="http://schemas.openxmlformats.org/spreadsheetml/2006/main">
  <c r="F66" i="1" l="1"/>
  <c r="J57" i="1"/>
  <c r="J55" i="1"/>
  <c r="J54" i="1"/>
  <c r="J53" i="1"/>
  <c r="J52" i="1"/>
  <c r="J45" i="1"/>
  <c r="J42" i="1"/>
  <c r="J41" i="1"/>
  <c r="J23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M45" i="1" s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M12" i="1" s="1"/>
  <c r="K11" i="1"/>
  <c r="K10" i="1"/>
  <c r="I42" i="1"/>
  <c r="I41" i="1"/>
  <c r="I23" i="1"/>
  <c r="H23" i="1" s="1"/>
  <c r="I10" i="1"/>
  <c r="G42" i="1"/>
  <c r="G41" i="1"/>
  <c r="G23" i="1"/>
  <c r="G10" i="1"/>
  <c r="M10" i="1" s="1"/>
  <c r="J24" i="1"/>
  <c r="J40" i="1"/>
  <c r="J56" i="1"/>
  <c r="J58" i="1"/>
  <c r="J20" i="1"/>
  <c r="J17" i="1"/>
  <c r="J16" i="1"/>
  <c r="L16" i="1" s="1"/>
  <c r="J13" i="1"/>
  <c r="J14" i="1"/>
  <c r="J15" i="1"/>
  <c r="H12" i="1"/>
  <c r="J12" i="1" s="1"/>
  <c r="L12" i="1" s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L54" i="1" s="1"/>
  <c r="H55" i="1"/>
  <c r="H56" i="1"/>
  <c r="H57" i="1"/>
  <c r="H58" i="1"/>
  <c r="H59" i="1"/>
  <c r="H60" i="1"/>
  <c r="H61" i="1"/>
  <c r="H62" i="1"/>
  <c r="H63" i="1"/>
  <c r="H64" i="1"/>
  <c r="H65" i="1"/>
  <c r="F12" i="1"/>
  <c r="F13" i="1"/>
  <c r="F14" i="1"/>
  <c r="L14" i="1" s="1"/>
  <c r="F15" i="1"/>
  <c r="F16" i="1"/>
  <c r="F17" i="1"/>
  <c r="F18" i="1"/>
  <c r="F19" i="1"/>
  <c r="J19" i="1" s="1"/>
  <c r="F20" i="1"/>
  <c r="F21" i="1"/>
  <c r="F22" i="1"/>
  <c r="J22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H11" i="1"/>
  <c r="F11" i="1"/>
  <c r="F10" i="1"/>
  <c r="M57" i="1"/>
  <c r="M56" i="1"/>
  <c r="M55" i="1"/>
  <c r="M54" i="1"/>
  <c r="M53" i="1"/>
  <c r="M52" i="1"/>
  <c r="M42" i="1"/>
  <c r="M41" i="1"/>
  <c r="M23" i="1"/>
  <c r="M22" i="1"/>
  <c r="M21" i="1"/>
  <c r="M20" i="1"/>
  <c r="M19" i="1"/>
  <c r="M18" i="1"/>
  <c r="M17" i="1"/>
  <c r="M16" i="1"/>
  <c r="M14" i="1"/>
  <c r="M11" i="1"/>
  <c r="L57" i="1" l="1"/>
  <c r="L53" i="1"/>
  <c r="L45" i="1"/>
  <c r="J21" i="1"/>
  <c r="L21" i="1" s="1"/>
  <c r="L17" i="1"/>
  <c r="L52" i="1"/>
  <c r="L20" i="1"/>
  <c r="L41" i="1"/>
  <c r="H10" i="1"/>
  <c r="J10" i="1" s="1"/>
  <c r="J11" i="1"/>
  <c r="L11" i="1" s="1"/>
  <c r="L56" i="1"/>
  <c r="L42" i="1"/>
  <c r="L55" i="1"/>
  <c r="L19" i="1"/>
  <c r="L18" i="1"/>
  <c r="L23" i="1"/>
  <c r="L22" i="1"/>
  <c r="E12" i="1" l="1"/>
  <c r="E14" i="1"/>
  <c r="E16" i="1"/>
  <c r="E17" i="1"/>
  <c r="E19" i="1"/>
  <c r="E20" i="1"/>
  <c r="E21" i="1"/>
  <c r="E23" i="1"/>
  <c r="E55" i="1" l="1"/>
  <c r="E54" i="1"/>
  <c r="E42" i="1"/>
  <c r="E57" i="1"/>
  <c r="E53" i="1"/>
  <c r="E45" i="1"/>
  <c r="E41" i="1"/>
  <c r="E56" i="1"/>
  <c r="E52" i="1"/>
  <c r="E11" i="1" l="1"/>
  <c r="H66" i="1" l="1"/>
  <c r="E18" i="1" l="1"/>
  <c r="E22" i="1" l="1"/>
  <c r="L10" i="1"/>
  <c r="E10" i="1"/>
  <c r="D15" i="1" l="1"/>
  <c r="E15" i="1" s="1"/>
  <c r="M15" i="1" s="1"/>
  <c r="L15" i="1"/>
  <c r="L13" i="1"/>
  <c r="D13" i="1"/>
  <c r="E13" i="1"/>
  <c r="M13" i="1" s="1"/>
  <c r="L58" i="1"/>
  <c r="L46" i="1"/>
  <c r="L59" i="1"/>
  <c r="L63" i="1"/>
  <c r="L34" i="1"/>
  <c r="L37" i="1"/>
  <c r="L39" i="1"/>
  <c r="L62" i="1"/>
  <c r="L25" i="1"/>
  <c r="L29" i="1"/>
  <c r="L51" i="1"/>
  <c r="L64" i="1"/>
  <c r="L36" i="1"/>
  <c r="L43" i="1"/>
  <c r="L32" i="1"/>
  <c r="L44" i="1"/>
  <c r="L50" i="1"/>
  <c r="L48" i="1"/>
  <c r="L38" i="1"/>
  <c r="L24" i="1"/>
  <c r="L28" i="1"/>
  <c r="L65" i="1"/>
  <c r="D38" i="1"/>
  <c r="E38" i="1"/>
  <c r="M38" i="1"/>
  <c r="D62" i="1"/>
  <c r="E62" i="1" s="1"/>
  <c r="M62" i="1" s="1"/>
  <c r="D59" i="1"/>
  <c r="E59" i="1" s="1"/>
  <c r="M59" i="1" s="1"/>
  <c r="D28" i="1"/>
  <c r="E28" i="1" s="1"/>
  <c r="M28" i="1" s="1"/>
  <c r="D36" i="1"/>
  <c r="E36" i="1" s="1"/>
  <c r="M36" i="1" s="1"/>
  <c r="L47" i="1"/>
  <c r="L27" i="1"/>
  <c r="L26" i="1"/>
  <c r="D63" i="1"/>
  <c r="E63" i="1"/>
  <c r="M63" i="1" s="1"/>
  <c r="L33" i="1"/>
  <c r="L31" i="1"/>
  <c r="D39" i="1"/>
  <c r="E39" i="1"/>
  <c r="M39" i="1" s="1"/>
  <c r="L35" i="1"/>
  <c r="D25" i="1"/>
  <c r="E25" i="1" s="1"/>
  <c r="M25" i="1" s="1"/>
  <c r="D60" i="1"/>
  <c r="E60" i="1" s="1"/>
  <c r="M60" i="1" s="1"/>
  <c r="L60" i="1"/>
  <c r="L40" i="1"/>
  <c r="D64" i="1"/>
  <c r="E64" i="1"/>
  <c r="M64" i="1" s="1"/>
  <c r="D27" i="1"/>
  <c r="E27" i="1" s="1"/>
  <c r="M27" i="1" s="1"/>
  <c r="L61" i="1"/>
  <c r="D30" i="1"/>
  <c r="E30" i="1" s="1"/>
  <c r="M30" i="1" s="1"/>
  <c r="L30" i="1"/>
  <c r="D49" i="1"/>
  <c r="E49" i="1" s="1"/>
  <c r="M49" i="1" s="1"/>
  <c r="L49" i="1"/>
  <c r="D24" i="1"/>
  <c r="E24" i="1" s="1"/>
  <c r="D26" i="1"/>
  <c r="E26" i="1" s="1"/>
  <c r="M26" i="1" s="1"/>
  <c r="D34" i="1"/>
  <c r="E34" i="1"/>
  <c r="M34" i="1" s="1"/>
  <c r="D46" i="1"/>
  <c r="E46" i="1" s="1"/>
  <c r="M46" i="1" s="1"/>
  <c r="D50" i="1"/>
  <c r="E50" i="1" s="1"/>
  <c r="M50" i="1" s="1"/>
  <c r="D58" i="1"/>
  <c r="E58" i="1" s="1"/>
  <c r="M58" i="1" s="1"/>
  <c r="D61" i="1"/>
  <c r="E61" i="1" s="1"/>
  <c r="M61" i="1" s="1"/>
  <c r="D31" i="1"/>
  <c r="E31" i="1" s="1"/>
  <c r="M31" i="1" s="1"/>
  <c r="D35" i="1"/>
  <c r="E35" i="1" s="1"/>
  <c r="M35" i="1" s="1"/>
  <c r="D47" i="1"/>
  <c r="E47" i="1"/>
  <c r="M47" i="1" s="1"/>
  <c r="D51" i="1"/>
  <c r="E51" i="1" s="1"/>
  <c r="M51" i="1" s="1"/>
  <c r="D44" i="1"/>
  <c r="E44" i="1" s="1"/>
  <c r="M44" i="1" s="1"/>
  <c r="D48" i="1"/>
  <c r="E48" i="1" s="1"/>
  <c r="M48" i="1" s="1"/>
  <c r="D33" i="1"/>
  <c r="E33" i="1" s="1"/>
  <c r="M33" i="1" s="1"/>
  <c r="D32" i="1"/>
  <c r="E32" i="1" s="1"/>
  <c r="M32" i="1" s="1"/>
  <c r="D29" i="1"/>
  <c r="E29" i="1"/>
  <c r="M29" i="1" s="1"/>
  <c r="E43" i="1"/>
  <c r="D37" i="1"/>
  <c r="E37" i="1" s="1"/>
  <c r="M37" i="1" s="1"/>
  <c r="D40" i="1"/>
  <c r="E40" i="1" s="1"/>
  <c r="M40" i="1" s="1"/>
  <c r="D65" i="1"/>
  <c r="E65" i="1"/>
  <c r="M65" i="1" s="1"/>
  <c r="E66" i="1" l="1"/>
  <c r="F67" i="1" s="1"/>
  <c r="F68" i="1" s="1"/>
  <c r="K43" i="1"/>
  <c r="M43" i="1" s="1"/>
  <c r="J66" i="1"/>
  <c r="M24" i="1"/>
  <c r="H67" i="1" l="1"/>
  <c r="H68" i="1" s="1"/>
  <c r="L66" i="1"/>
  <c r="J67" i="1"/>
  <c r="J68" i="1" l="1"/>
</calcChain>
</file>

<file path=xl/sharedStrings.xml><?xml version="1.0" encoding="utf-8"?>
<sst xmlns="http://schemas.openxmlformats.org/spreadsheetml/2006/main" count="136" uniqueCount="88">
  <si>
    <t>CRONOGRAMA DE ADQUISICION DE MATERIALES</t>
  </si>
  <si>
    <t>DESCRIPCION</t>
  </si>
  <si>
    <t>UND.</t>
  </si>
  <si>
    <t>CANT.</t>
  </si>
  <si>
    <t>PRECIO
S/.</t>
  </si>
  <si>
    <t>PRESUPUESTO</t>
  </si>
  <si>
    <t>TOTALES</t>
  </si>
  <si>
    <t>AVANCE MENSUAL</t>
  </si>
  <si>
    <t>AVANCE MENSUAL ACUMULADO</t>
  </si>
  <si>
    <t>PARCIAL</t>
  </si>
  <si>
    <t>PRESUP. (S/.)</t>
  </si>
  <si>
    <t>OPERARIO</t>
  </si>
  <si>
    <t>OFICIAL</t>
  </si>
  <si>
    <t>PEON</t>
  </si>
  <si>
    <t xml:space="preserve">TRANSPORTE DE RESIDUOS SOLIDOS </t>
  </si>
  <si>
    <t>CLAVOS PARA MADERA C/C 2" A 4"</t>
  </si>
  <si>
    <t>EQUIPOS DE PROTECCION COLECTIVO</t>
  </si>
  <si>
    <t>SERVICIOS HIGUIENICOS PROVISIONALES (INC. EQUIPOS, CASETA Y ACCES. DE INSTAL.)</t>
  </si>
  <si>
    <t xml:space="preserve">HORMIGON </t>
  </si>
  <si>
    <t xml:space="preserve">AFIRMADO </t>
  </si>
  <si>
    <t>AGUA</t>
  </si>
  <si>
    <t>CEMENTO PORTLAND TIPO MS (42.5 kg)</t>
  </si>
  <si>
    <t>YESO EN BOLSAS DE 12 KG.</t>
  </si>
  <si>
    <t>CALAMINA GALVANIZADA DE 12´</t>
  </si>
  <si>
    <t xml:space="preserve">MADERA TORNILLO </t>
  </si>
  <si>
    <t>PLANTONES</t>
  </si>
  <si>
    <t>CAÑA DE GUAYAQUIL DE 5 MTS</t>
  </si>
  <si>
    <t>TRIPLAY DE 4'x8'x 4 mm</t>
  </si>
  <si>
    <t xml:space="preserve">CINTA DE SEGURIDAD </t>
  </si>
  <si>
    <t>CASCOS DE SEGURIDAD</t>
  </si>
  <si>
    <t>CHALECO REFLECTIVO</t>
  </si>
  <si>
    <t>CONO DE SEÑALIZACION NARANJA  DE 28" DE ALTURA</t>
  </si>
  <si>
    <t>TRANQUERA DE MADERA DE 0.75 X 1.20 m</t>
  </si>
  <si>
    <t xml:space="preserve">SEÑALES INFORMATIVAS </t>
  </si>
  <si>
    <t>BANDERINES</t>
  </si>
  <si>
    <t>LAMPARAS DE DESTELLOS</t>
  </si>
  <si>
    <t xml:space="preserve">SEÑALIZACION AMBIENTAL </t>
  </si>
  <si>
    <t>PRESENTACION DE PMA:</t>
  </si>
  <si>
    <t xml:space="preserve">INFORME FINAL DEL PMA: </t>
  </si>
  <si>
    <t>HUMUS</t>
  </si>
  <si>
    <t>GIGANTOGRAFIA DE 5.60 x 3.40 M (SEGUN DISEÑO)</t>
  </si>
  <si>
    <t>ADQUISICION DE CONTENEDORES DE RESIDUOS SOLIDOS</t>
  </si>
  <si>
    <t>NIVEL</t>
  </si>
  <si>
    <t>TEODOLITO</t>
  </si>
  <si>
    <t>HERRAMIENTAS MANUALES</t>
  </si>
  <si>
    <t>TRACTOR DE ORUGAS (MOVILIZACION Y DESMOVILIZACION DE EQUIPO)</t>
  </si>
  <si>
    <t>RODILLO LISO VIBR AUTOP 101-135HP 10-12T</t>
  </si>
  <si>
    <t>RODILLO LISO (MOVILIZACION Y DESMOVILIZACION DE EQUIPO)</t>
  </si>
  <si>
    <t>MOTONIVELADORA (MOVILIZACION Y DESMOVILIZACION DE EQUIPO)</t>
  </si>
  <si>
    <t>CAMION VOLQUETE (MOVILIZACION Y DESMOVILIZACION DE EQUIPO)</t>
  </si>
  <si>
    <t>CAMION CISTERNA (MOVILIZACION Y DESMOVILIZACION DE EQUIPO)</t>
  </si>
  <si>
    <t>CARGADOR S/LLANTAS (MOVILIZACION Y DESMOVILIZACION DE EQUIPO)</t>
  </si>
  <si>
    <t>EQUIPOS MENORES (MOVILIZACION Y DESMOVILIZACION DE EQUIPO)</t>
  </si>
  <si>
    <t>CARGADOR S/LLANTAS 125-155 HP 3 YD3</t>
  </si>
  <si>
    <t>TRACTOR DE ORUGAS DE 140-160 HP</t>
  </si>
  <si>
    <t>MOTONIVELADORA DE 125 HP</t>
  </si>
  <si>
    <t>CAMION VOLQUETE 6x4 330 HP 15 M3</t>
  </si>
  <si>
    <t>CAMION CISTERNA 4x2 (AGUA), 145 - 160 HP 2,000 GAL</t>
  </si>
  <si>
    <t>EQUIPOS DE PROTECCION PERSONAL (OVEROL, CASCO, LENTES, GUANTES DE HILO, BOTAS DE JEBE, AUDIFONOS Y MASCARILLA)</t>
  </si>
  <si>
    <t>BARRETAS</t>
  </si>
  <si>
    <t>CHAGUANA</t>
  </si>
  <si>
    <t xml:space="preserve">PICOS </t>
  </si>
  <si>
    <t xml:space="preserve">CARRETILLAS </t>
  </si>
  <si>
    <t>MONITOREO AMBIENTALDEL AIRE</t>
  </si>
  <si>
    <t>MONITOREO DE LA CALIDAD DE RUIDO AMBIENTAL</t>
  </si>
  <si>
    <t>GASTOS OPERATIVOS PARA LOS MONITOREOS AMBIENTALES</t>
  </si>
  <si>
    <t xml:space="preserve">RETIRO DE INSTALACIONES PROVICIONALES </t>
  </si>
  <si>
    <t>hh</t>
  </si>
  <si>
    <t>glb</t>
  </si>
  <si>
    <t>kg</t>
  </si>
  <si>
    <t>est</t>
  </si>
  <si>
    <t>und</t>
  </si>
  <si>
    <t>m3</t>
  </si>
  <si>
    <t>bol</t>
  </si>
  <si>
    <t>pln</t>
  </si>
  <si>
    <t>p2</t>
  </si>
  <si>
    <t>rll</t>
  </si>
  <si>
    <t>he</t>
  </si>
  <si>
    <t>%mo</t>
  </si>
  <si>
    <t>hm</t>
  </si>
  <si>
    <t>01 AL 31 OCT.</t>
  </si>
  <si>
    <t>01 AL 30 NOV.</t>
  </si>
  <si>
    <t>01 AL 29 DIC.</t>
  </si>
  <si>
    <r>
      <t>ENTIDAD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: GOBIERNO REGIONAL DE TUMBES</t>
    </r>
  </si>
  <si>
    <r>
      <rPr>
        <b/>
        <sz val="14"/>
        <rFont val="Times New Roman"/>
        <family val="1"/>
      </rPr>
      <t xml:space="preserve">FECHA       </t>
    </r>
    <r>
      <rPr>
        <sz val="14"/>
        <rFont val="Times New Roman"/>
        <family val="1"/>
      </rPr>
      <t xml:space="preserve">              : JULIO 2018</t>
    </r>
  </si>
  <si>
    <r>
      <t>LUGAR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   : TUMBES- TUMBES - TUMBES </t>
    </r>
  </si>
  <si>
    <t>90 DIAS  CALENDARIO</t>
  </si>
  <si>
    <r>
      <rPr>
        <b/>
        <sz val="14"/>
        <rFont val="Times New Roman"/>
        <family val="1"/>
      </rPr>
      <t>PROYECTO</t>
    </r>
    <r>
      <rPr>
        <sz val="14"/>
        <rFont val="Times New Roman"/>
        <family val="1"/>
      </rPr>
      <t xml:space="preserve">            : REPARACIÓN DE VIAS DEPARTAMENTALES; EN EL (LA) RUTA DEPARTAMENTAL TU 109, TRAMO EMP. TU - 108 EL HUASIMO - CABO INGA DISTRITO DE SAN JACINTO, PROVINCIA TUMBES, DEPARTAMENTO TUMBES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</si>
</sst>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&quot;S/.&quot;#,##0.00"/>
    <numFmt numFmtId="166" formatCode="#,##0.0000"/>
    <numFmt numFmtId="168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entury Gothic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name val="Courier"/>
      <family val="3"/>
    </font>
    <font>
      <sz val="8"/>
      <name val="Times New Roman"/>
      <family val="1"/>
    </font>
    <font>
      <sz val="11"/>
      <name val="Times New Roman"/>
      <family val="1"/>
    </font>
    <font>
      <sz val="8"/>
      <color indexed="8"/>
      <name val="Times New Roman"/>
      <family val="1"/>
    </font>
    <font>
      <sz val="18"/>
      <name val="Times New Roman"/>
      <family val="1"/>
    </font>
    <font>
      <sz val="18"/>
      <color indexed="8"/>
      <name val="Times New Roman"/>
      <family val="1"/>
    </font>
    <font>
      <b/>
      <sz val="26"/>
      <color indexed="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2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1" fillId="0" borderId="0" xfId="2" quotePrefix="1" applyFont="1" applyBorder="1" applyAlignment="1"/>
    <xf numFmtId="0" fontId="0" fillId="0" borderId="1" xfId="0" applyBorder="1" applyAlignment="1">
      <alignment horizontal="center" vertical="center"/>
    </xf>
    <xf numFmtId="164" fontId="5" fillId="0" borderId="1" xfId="3" applyFont="1" applyBorder="1"/>
    <xf numFmtId="164" fontId="5" fillId="2" borderId="1" xfId="3" applyFont="1" applyFill="1" applyBorder="1"/>
    <xf numFmtId="4" fontId="5" fillId="0" borderId="1" xfId="0" applyNumberFormat="1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164" fontId="5" fillId="0" borderId="4" xfId="3" applyFont="1" applyBorder="1"/>
    <xf numFmtId="164" fontId="5" fillId="2" borderId="4" xfId="3" applyFont="1" applyFill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0" fillId="0" borderId="6" xfId="0" applyBorder="1" applyAlignment="1">
      <alignment vertical="center"/>
    </xf>
    <xf numFmtId="4" fontId="5" fillId="0" borderId="7" xfId="0" applyNumberFormat="1" applyFont="1" applyBorder="1"/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4" fontId="5" fillId="0" borderId="9" xfId="3" applyFont="1" applyBorder="1"/>
    <xf numFmtId="164" fontId="5" fillId="2" borderId="9" xfId="3" applyFont="1" applyFill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" fontId="0" fillId="5" borderId="0" xfId="0" applyNumberFormat="1" applyFill="1" applyAlignment="1" applyProtection="1">
      <alignment vertical="top"/>
      <protection locked="0"/>
    </xf>
    <xf numFmtId="43" fontId="5" fillId="0" borderId="0" xfId="0" applyNumberFormat="1" applyFont="1"/>
    <xf numFmtId="165" fontId="0" fillId="0" borderId="0" xfId="0" applyNumberFormat="1"/>
    <xf numFmtId="166" fontId="0" fillId="5" borderId="0" xfId="0" applyNumberFormat="1" applyFill="1" applyAlignment="1" applyProtection="1">
      <alignment vertical="top"/>
      <protection locked="0"/>
    </xf>
    <xf numFmtId="0" fontId="8" fillId="0" borderId="2" xfId="2" applyFont="1" applyBorder="1" applyAlignment="1">
      <alignment horizontal="left"/>
    </xf>
    <xf numFmtId="0" fontId="9" fillId="0" borderId="14" xfId="2" applyFont="1" applyBorder="1" applyAlignment="1">
      <alignment horizontal="left"/>
    </xf>
    <xf numFmtId="0" fontId="14" fillId="0" borderId="2" xfId="2" quotePrefix="1" applyFont="1" applyBorder="1" applyAlignment="1"/>
    <xf numFmtId="0" fontId="14" fillId="0" borderId="15" xfId="2" quotePrefix="1" applyFont="1" applyBorder="1" applyAlignment="1"/>
    <xf numFmtId="0" fontId="11" fillId="0" borderId="16" xfId="2" quotePrefix="1" applyFont="1" applyBorder="1" applyAlignment="1"/>
    <xf numFmtId="0" fontId="10" fillId="0" borderId="14" xfId="0" applyFont="1" applyBorder="1"/>
    <xf numFmtId="0" fontId="12" fillId="0" borderId="14" xfId="0" applyFont="1" applyBorder="1"/>
    <xf numFmtId="0" fontId="14" fillId="0" borderId="16" xfId="2" quotePrefix="1" applyFont="1" applyBorder="1" applyAlignment="1">
      <alignment horizontal="center"/>
    </xf>
    <xf numFmtId="0" fontId="12" fillId="0" borderId="17" xfId="0" applyFont="1" applyBorder="1"/>
    <xf numFmtId="165" fontId="16" fillId="0" borderId="1" xfId="0" applyNumberFormat="1" applyFont="1" applyBorder="1"/>
    <xf numFmtId="10" fontId="16" fillId="0" borderId="1" xfId="0" applyNumberFormat="1" applyFont="1" applyBorder="1"/>
    <xf numFmtId="0" fontId="2" fillId="0" borderId="1" xfId="0" applyFont="1" applyBorder="1" applyAlignment="1">
      <alignment horizontal="left"/>
    </xf>
    <xf numFmtId="165" fontId="16" fillId="0" borderId="1" xfId="0" applyNumberFormat="1" applyFont="1" applyBorder="1" applyAlignment="1">
      <alignment horizontal="center"/>
    </xf>
    <xf numFmtId="10" fontId="16" fillId="0" borderId="1" xfId="1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4" fillId="0" borderId="16" xfId="2" quotePrefix="1" applyFont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8" fontId="5" fillId="2" borderId="4" xfId="3" applyNumberFormat="1" applyFont="1" applyFill="1" applyBorder="1"/>
    <xf numFmtId="2" fontId="5" fillId="0" borderId="5" xfId="0" applyNumberFormat="1" applyFont="1" applyBorder="1"/>
    <xf numFmtId="168" fontId="5" fillId="2" borderId="1" xfId="3" applyNumberFormat="1" applyFont="1" applyFill="1" applyBorder="1"/>
    <xf numFmtId="168" fontId="5" fillId="2" borderId="9" xfId="3" applyNumberFormat="1" applyFont="1" applyFill="1" applyBorder="1"/>
  </cellXfs>
  <cellStyles count="4">
    <cellStyle name="Millares" xfId="3" builtinId="3"/>
    <cellStyle name="Normal" xfId="0" builtinId="0"/>
    <cellStyle name="Normal_PRESU2" xfId="2"/>
    <cellStyle name="Porcentaje" xfId="1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85" zoomScaleNormal="90" zoomScaleSheetLayoutView="85" workbookViewId="0">
      <selection activeCell="L6" sqref="L6"/>
    </sheetView>
  </sheetViews>
  <sheetFormatPr baseColWidth="10" defaultRowHeight="15" x14ac:dyDescent="0.25"/>
  <cols>
    <col min="1" max="1" width="32" customWidth="1"/>
    <col min="2" max="2" width="7.42578125" bestFit="1" customWidth="1"/>
    <col min="3" max="3" width="10.5703125" bestFit="1" customWidth="1"/>
    <col min="4" max="4" width="13.28515625" bestFit="1" customWidth="1"/>
    <col min="5" max="5" width="16.28515625" customWidth="1"/>
    <col min="6" max="6" width="7.85546875" bestFit="1" customWidth="1"/>
    <col min="7" max="7" width="10.28515625" bestFit="1" customWidth="1"/>
    <col min="8" max="8" width="9.140625" customWidth="1"/>
    <col min="9" max="9" width="10.28515625" bestFit="1" customWidth="1"/>
    <col min="10" max="10" width="7.85546875" customWidth="1"/>
    <col min="11" max="11" width="10.28515625" customWidth="1"/>
    <col min="12" max="12" width="19.85546875" customWidth="1"/>
  </cols>
  <sheetData>
    <row r="1" spans="1:13" s="4" customFormat="1" ht="33.75" thickBot="1" x14ac:dyDescent="0.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3" s="6" customFormat="1" ht="5.25" customHeight="1" x14ac:dyDescent="0.25">
      <c r="A2" s="34"/>
      <c r="B2" s="5"/>
      <c r="C2" s="5"/>
      <c r="D2" s="5"/>
      <c r="E2" s="5"/>
      <c r="F2" s="5"/>
      <c r="G2" s="5"/>
      <c r="H2" s="5"/>
      <c r="I2" s="35"/>
      <c r="J2" s="5"/>
      <c r="K2" s="39"/>
    </row>
    <row r="3" spans="1:13" s="7" customFormat="1" ht="59.25" customHeight="1" x14ac:dyDescent="0.35">
      <c r="A3" s="53" t="s">
        <v>87</v>
      </c>
      <c r="B3" s="54"/>
      <c r="C3" s="54"/>
      <c r="D3" s="54"/>
      <c r="E3" s="54"/>
      <c r="F3" s="54"/>
      <c r="G3" s="54"/>
      <c r="H3" s="54"/>
      <c r="I3" s="54"/>
      <c r="J3" s="54"/>
      <c r="K3" s="55"/>
    </row>
    <row r="4" spans="1:13" s="7" customFormat="1" ht="23.25" x14ac:dyDescent="0.35">
      <c r="A4" s="36" t="s">
        <v>83</v>
      </c>
      <c r="B4" s="8"/>
      <c r="C4" s="8"/>
      <c r="D4" s="8"/>
      <c r="E4" s="8"/>
      <c r="F4" s="8"/>
      <c r="G4" s="8"/>
      <c r="H4" s="8"/>
      <c r="I4" s="8"/>
      <c r="J4" s="8"/>
      <c r="K4" s="40"/>
    </row>
    <row r="5" spans="1:13" s="7" customFormat="1" ht="23.25" x14ac:dyDescent="0.35">
      <c r="A5" s="36" t="s">
        <v>85</v>
      </c>
      <c r="B5" s="8"/>
      <c r="C5" s="8"/>
      <c r="D5" s="8"/>
      <c r="E5" s="8"/>
      <c r="F5" s="8"/>
      <c r="G5" s="8"/>
      <c r="H5" s="8"/>
      <c r="I5" s="8"/>
      <c r="J5" s="8"/>
      <c r="K5" s="40"/>
    </row>
    <row r="6" spans="1:13" s="7" customFormat="1" ht="24" thickBot="1" x14ac:dyDescent="0.4">
      <c r="A6" s="37" t="s">
        <v>84</v>
      </c>
      <c r="B6" s="38"/>
      <c r="C6" s="38"/>
      <c r="D6" s="38"/>
      <c r="E6" s="38"/>
      <c r="F6" s="49" t="s">
        <v>86</v>
      </c>
      <c r="G6" s="49"/>
      <c r="H6" s="49"/>
      <c r="I6" s="49"/>
      <c r="J6" s="41"/>
      <c r="K6" s="42"/>
    </row>
    <row r="7" spans="1:13" s="2" customFormat="1" ht="3.75" customHeight="1" thickBot="1" x14ac:dyDescent="0.3"/>
    <row r="8" spans="1:13" s="1" customFormat="1" ht="15" customHeight="1" x14ac:dyDescent="0.25">
      <c r="A8" s="57" t="s">
        <v>1</v>
      </c>
      <c r="B8" s="48" t="s">
        <v>2</v>
      </c>
      <c r="C8" s="48" t="s">
        <v>4</v>
      </c>
      <c r="D8" s="48" t="s">
        <v>5</v>
      </c>
      <c r="E8" s="48"/>
      <c r="F8" s="48" t="s">
        <v>80</v>
      </c>
      <c r="G8" s="48"/>
      <c r="H8" s="48" t="s">
        <v>81</v>
      </c>
      <c r="I8" s="48"/>
      <c r="J8" s="48" t="s">
        <v>82</v>
      </c>
      <c r="K8" s="56"/>
    </row>
    <row r="9" spans="1:13" s="1" customFormat="1" ht="15.75" thickBot="1" x14ac:dyDescent="0.3">
      <c r="A9" s="58"/>
      <c r="B9" s="59"/>
      <c r="C9" s="59"/>
      <c r="D9" s="28" t="s">
        <v>3</v>
      </c>
      <c r="E9" s="28" t="s">
        <v>10</v>
      </c>
      <c r="F9" s="28" t="s">
        <v>3</v>
      </c>
      <c r="G9" s="28" t="s">
        <v>9</v>
      </c>
      <c r="H9" s="28" t="s">
        <v>3</v>
      </c>
      <c r="I9" s="28" t="s">
        <v>9</v>
      </c>
      <c r="J9" s="28" t="s">
        <v>3</v>
      </c>
      <c r="K9" s="29" t="s">
        <v>9</v>
      </c>
    </row>
    <row r="10" spans="1:13" s="3" customFormat="1" ht="15.75" thickBot="1" x14ac:dyDescent="0.3">
      <c r="A10" s="13" t="s">
        <v>11</v>
      </c>
      <c r="B10" s="14" t="s">
        <v>67</v>
      </c>
      <c r="C10" s="15">
        <v>21.01</v>
      </c>
      <c r="D10" s="60">
        <v>1006.1645</v>
      </c>
      <c r="E10" s="16">
        <f t="shared" ref="E10:E39" si="0">+D10*C10</f>
        <v>21139.516145000001</v>
      </c>
      <c r="F10" s="17">
        <f>G10/D10</f>
        <v>8.0342240000000018</v>
      </c>
      <c r="G10" s="17">
        <f>E10*0.3824</f>
        <v>8083.7509738480012</v>
      </c>
      <c r="H10" s="17">
        <f>I10/F10</f>
        <v>941.96362709205005</v>
      </c>
      <c r="I10" s="18">
        <f>E10*0.358</f>
        <v>7567.9467799100003</v>
      </c>
      <c r="J10" s="17">
        <f>D10-F10-H10</f>
        <v>56.166648907949934</v>
      </c>
      <c r="K10" s="61">
        <f>E10-G10-I10</f>
        <v>5487.8183912420009</v>
      </c>
      <c r="L10" s="33">
        <f>J10+H10+F10</f>
        <v>1006.1645</v>
      </c>
      <c r="M10" s="31">
        <f>K10+I10+G10</f>
        <v>21139.516145000001</v>
      </c>
    </row>
    <row r="11" spans="1:13" s="3" customFormat="1" ht="15.75" thickBot="1" x14ac:dyDescent="0.3">
      <c r="A11" s="19" t="s">
        <v>12</v>
      </c>
      <c r="B11" s="9" t="s">
        <v>67</v>
      </c>
      <c r="C11" s="10">
        <v>17.03</v>
      </c>
      <c r="D11" s="62">
        <v>1353.7094999999999</v>
      </c>
      <c r="E11" s="11">
        <f t="shared" si="0"/>
        <v>23053.672784999999</v>
      </c>
      <c r="F11" s="12">
        <f>G11/C11</f>
        <v>147.63999999999999</v>
      </c>
      <c r="G11" s="12">
        <v>2514.3092000000001</v>
      </c>
      <c r="H11" s="17">
        <f>I11/C11</f>
        <v>605.11</v>
      </c>
      <c r="I11" s="20">
        <v>10305.023300000001</v>
      </c>
      <c r="J11" s="17">
        <f>K11/C11</f>
        <v>600.95949999999982</v>
      </c>
      <c r="K11" s="61">
        <f t="shared" ref="K11:K65" si="1">E11-G11-I11</f>
        <v>10234.340284999998</v>
      </c>
      <c r="L11" s="33">
        <f t="shared" ref="L11:L65" si="2">J11+H11+F11</f>
        <v>1353.7094999999999</v>
      </c>
      <c r="M11" s="31">
        <f t="shared" ref="M11:M65" si="3">K11+I11+G11</f>
        <v>23053.672784999999</v>
      </c>
    </row>
    <row r="12" spans="1:13" s="3" customFormat="1" ht="15.75" thickBot="1" x14ac:dyDescent="0.3">
      <c r="A12" s="19" t="s">
        <v>13</v>
      </c>
      <c r="B12" s="9" t="s">
        <v>67</v>
      </c>
      <c r="C12" s="10">
        <v>15.34</v>
      </c>
      <c r="D12" s="62">
        <v>4616.8999999999996</v>
      </c>
      <c r="E12" s="11">
        <f t="shared" si="0"/>
        <v>70823.245999999999</v>
      </c>
      <c r="F12" s="12">
        <f t="shared" ref="F12:F65" si="4">G12/C12</f>
        <v>1479.26</v>
      </c>
      <c r="G12" s="12">
        <v>22691.848399999999</v>
      </c>
      <c r="H12" s="17">
        <f t="shared" ref="H12:H65" si="5">I12/C12</f>
        <v>2401.6999999999998</v>
      </c>
      <c r="I12" s="20">
        <v>36842.077999999994</v>
      </c>
      <c r="J12" s="12">
        <f>D12-F12-H12</f>
        <v>735.9399999999996</v>
      </c>
      <c r="K12" s="61">
        <f t="shared" si="1"/>
        <v>11289.319600000003</v>
      </c>
      <c r="L12" s="33">
        <f t="shared" si="2"/>
        <v>4616.8999999999996</v>
      </c>
      <c r="M12" s="31">
        <f t="shared" si="3"/>
        <v>70823.245999999999</v>
      </c>
    </row>
    <row r="13" spans="1:13" s="3" customFormat="1" ht="15.75" thickBot="1" x14ac:dyDescent="0.3">
      <c r="A13" s="19" t="s">
        <v>14</v>
      </c>
      <c r="B13" s="9" t="s">
        <v>68</v>
      </c>
      <c r="C13" s="10">
        <v>2000</v>
      </c>
      <c r="D13" s="62">
        <f t="shared" ref="D11:D65" si="6">F13+H13+J13</f>
        <v>1</v>
      </c>
      <c r="E13" s="11">
        <f t="shared" si="0"/>
        <v>2000</v>
      </c>
      <c r="F13" s="12">
        <f t="shared" si="4"/>
        <v>0.34</v>
      </c>
      <c r="G13" s="12">
        <v>680</v>
      </c>
      <c r="H13" s="17">
        <f t="shared" si="5"/>
        <v>0.33</v>
      </c>
      <c r="I13" s="20">
        <v>660</v>
      </c>
      <c r="J13" s="12">
        <f>0.32+0.01</f>
        <v>0.33</v>
      </c>
      <c r="K13" s="61">
        <f t="shared" si="1"/>
        <v>660</v>
      </c>
      <c r="L13" s="33">
        <f t="shared" si="2"/>
        <v>1</v>
      </c>
      <c r="M13" s="31">
        <f t="shared" si="3"/>
        <v>2000</v>
      </c>
    </row>
    <row r="14" spans="1:13" s="3" customFormat="1" ht="15.75" thickBot="1" x14ac:dyDescent="0.3">
      <c r="A14" s="19" t="s">
        <v>15</v>
      </c>
      <c r="B14" s="9" t="s">
        <v>69</v>
      </c>
      <c r="C14" s="10">
        <v>3.64</v>
      </c>
      <c r="D14" s="62">
        <v>12.644</v>
      </c>
      <c r="E14" s="11">
        <f t="shared" si="0"/>
        <v>46.024160000000002</v>
      </c>
      <c r="F14" s="12">
        <f t="shared" si="4"/>
        <v>0</v>
      </c>
      <c r="G14" s="12">
        <v>0</v>
      </c>
      <c r="H14" s="17">
        <f t="shared" si="5"/>
        <v>0</v>
      </c>
      <c r="I14" s="20">
        <v>0</v>
      </c>
      <c r="J14" s="12">
        <f>D14</f>
        <v>12.644</v>
      </c>
      <c r="K14" s="61">
        <f t="shared" si="1"/>
        <v>46.024160000000002</v>
      </c>
      <c r="L14" s="33">
        <f t="shared" si="2"/>
        <v>12.644</v>
      </c>
      <c r="M14" s="31">
        <f t="shared" si="3"/>
        <v>46.024160000000002</v>
      </c>
    </row>
    <row r="15" spans="1:13" s="3" customFormat="1" ht="15.75" thickBot="1" x14ac:dyDescent="0.3">
      <c r="A15" s="19" t="s">
        <v>16</v>
      </c>
      <c r="B15" s="9" t="s">
        <v>70</v>
      </c>
      <c r="C15" s="10">
        <v>1200</v>
      </c>
      <c r="D15" s="62">
        <f t="shared" si="6"/>
        <v>1</v>
      </c>
      <c r="E15" s="11">
        <f t="shared" si="0"/>
        <v>1200</v>
      </c>
      <c r="F15" s="12">
        <f t="shared" si="4"/>
        <v>0.34</v>
      </c>
      <c r="G15" s="12">
        <v>408.00000000000006</v>
      </c>
      <c r="H15" s="17">
        <f t="shared" si="5"/>
        <v>0.33</v>
      </c>
      <c r="I15" s="20">
        <v>396</v>
      </c>
      <c r="J15" s="12">
        <f>0.32+0.01</f>
        <v>0.33</v>
      </c>
      <c r="K15" s="61">
        <f t="shared" si="1"/>
        <v>396</v>
      </c>
      <c r="L15" s="33">
        <f t="shared" si="2"/>
        <v>1</v>
      </c>
      <c r="M15" s="31">
        <f t="shared" si="3"/>
        <v>1200</v>
      </c>
    </row>
    <row r="16" spans="1:13" s="3" customFormat="1" ht="15.75" thickBot="1" x14ac:dyDescent="0.3">
      <c r="A16" s="19" t="s">
        <v>17</v>
      </c>
      <c r="B16" s="9" t="s">
        <v>71</v>
      </c>
      <c r="C16" s="10">
        <v>1530</v>
      </c>
      <c r="D16" s="62">
        <v>3</v>
      </c>
      <c r="E16" s="11">
        <f t="shared" si="0"/>
        <v>4590</v>
      </c>
      <c r="F16" s="12">
        <f t="shared" si="4"/>
        <v>0.68999999999999984</v>
      </c>
      <c r="G16" s="12">
        <v>1055.6999999999998</v>
      </c>
      <c r="H16" s="17">
        <f t="shared" si="5"/>
        <v>0.67</v>
      </c>
      <c r="I16" s="20">
        <v>1025.1000000000001</v>
      </c>
      <c r="J16" s="12">
        <f>D16-F16-H16</f>
        <v>1.6400000000000001</v>
      </c>
      <c r="K16" s="61">
        <f t="shared" si="1"/>
        <v>2509.1999999999998</v>
      </c>
      <c r="L16" s="33">
        <f t="shared" si="2"/>
        <v>3</v>
      </c>
      <c r="M16" s="31">
        <f t="shared" si="3"/>
        <v>4590</v>
      </c>
    </row>
    <row r="17" spans="1:13" s="3" customFormat="1" ht="15.75" thickBot="1" x14ac:dyDescent="0.3">
      <c r="A17" s="19" t="s">
        <v>18</v>
      </c>
      <c r="B17" s="9" t="s">
        <v>72</v>
      </c>
      <c r="C17" s="10">
        <v>27.5</v>
      </c>
      <c r="D17" s="62">
        <v>3.3883999999999999</v>
      </c>
      <c r="E17" s="11">
        <f t="shared" si="0"/>
        <v>93.180999999999997</v>
      </c>
      <c r="F17" s="12">
        <f t="shared" si="4"/>
        <v>0</v>
      </c>
      <c r="G17" s="12">
        <v>0</v>
      </c>
      <c r="H17" s="17">
        <f t="shared" si="5"/>
        <v>0</v>
      </c>
      <c r="I17" s="20">
        <v>0</v>
      </c>
      <c r="J17" s="12">
        <f>D17</f>
        <v>3.3883999999999999</v>
      </c>
      <c r="K17" s="61">
        <f t="shared" si="1"/>
        <v>93.180999999999997</v>
      </c>
      <c r="L17" s="33">
        <f t="shared" si="2"/>
        <v>3.3883999999999999</v>
      </c>
      <c r="M17" s="31">
        <f t="shared" si="3"/>
        <v>93.180999999999997</v>
      </c>
    </row>
    <row r="18" spans="1:13" s="3" customFormat="1" ht="15.75" thickBot="1" x14ac:dyDescent="0.3">
      <c r="A18" s="19" t="s">
        <v>19</v>
      </c>
      <c r="B18" s="9" t="s">
        <v>72</v>
      </c>
      <c r="C18" s="10">
        <v>45</v>
      </c>
      <c r="D18" s="62">
        <v>16429.599999999999</v>
      </c>
      <c r="E18" s="11">
        <f t="shared" si="0"/>
        <v>739331.99999999988</v>
      </c>
      <c r="F18" s="12">
        <f t="shared" si="4"/>
        <v>1516.5799999999997</v>
      </c>
      <c r="G18" s="12">
        <v>68246.099999999991</v>
      </c>
      <c r="H18" s="17">
        <f t="shared" si="5"/>
        <v>7582.8899999999994</v>
      </c>
      <c r="I18" s="20">
        <v>341230.05</v>
      </c>
      <c r="J18" s="12">
        <v>7330.13</v>
      </c>
      <c r="K18" s="61">
        <f t="shared" si="1"/>
        <v>329855.84999999992</v>
      </c>
      <c r="L18" s="33">
        <f t="shared" si="2"/>
        <v>16429.599999999999</v>
      </c>
      <c r="M18" s="31">
        <f t="shared" si="3"/>
        <v>739331.99999999988</v>
      </c>
    </row>
    <row r="19" spans="1:13" s="3" customFormat="1" ht="15.75" thickBot="1" x14ac:dyDescent="0.3">
      <c r="A19" s="19" t="s">
        <v>20</v>
      </c>
      <c r="B19" s="9" t="s">
        <v>72</v>
      </c>
      <c r="C19" s="10">
        <v>15</v>
      </c>
      <c r="D19" s="62">
        <v>60.029800000000002</v>
      </c>
      <c r="E19" s="11">
        <f t="shared" si="0"/>
        <v>900.447</v>
      </c>
      <c r="F19" s="12">
        <f t="shared" si="4"/>
        <v>20.67</v>
      </c>
      <c r="G19" s="12">
        <v>310.05</v>
      </c>
      <c r="H19" s="17">
        <f t="shared" si="5"/>
        <v>20</v>
      </c>
      <c r="I19" s="20">
        <v>300</v>
      </c>
      <c r="J19" s="12">
        <f>D19-F19-H19</f>
        <v>19.3598</v>
      </c>
      <c r="K19" s="61">
        <f t="shared" si="1"/>
        <v>290.39699999999993</v>
      </c>
      <c r="L19" s="33">
        <f t="shared" si="2"/>
        <v>60.029800000000002</v>
      </c>
      <c r="M19" s="31">
        <f t="shared" si="3"/>
        <v>900.44699999999989</v>
      </c>
    </row>
    <row r="20" spans="1:13" s="3" customFormat="1" ht="15.75" thickBot="1" x14ac:dyDescent="0.3">
      <c r="A20" s="19" t="s">
        <v>21</v>
      </c>
      <c r="B20" s="9" t="s">
        <v>73</v>
      </c>
      <c r="C20" s="10">
        <v>24.49</v>
      </c>
      <c r="D20" s="62">
        <v>9.9445999999999994</v>
      </c>
      <c r="E20" s="11">
        <f t="shared" si="0"/>
        <v>243.54325399999996</v>
      </c>
      <c r="F20" s="12">
        <f t="shared" si="4"/>
        <v>0</v>
      </c>
      <c r="G20" s="12">
        <v>0</v>
      </c>
      <c r="H20" s="17">
        <f t="shared" si="5"/>
        <v>0</v>
      </c>
      <c r="I20" s="20">
        <v>0</v>
      </c>
      <c r="J20" s="12">
        <f>D20</f>
        <v>9.9445999999999994</v>
      </c>
      <c r="K20" s="61">
        <f t="shared" si="1"/>
        <v>243.54325399999996</v>
      </c>
      <c r="L20" s="33">
        <f t="shared" si="2"/>
        <v>9.9445999999999994</v>
      </c>
      <c r="M20" s="31">
        <f t="shared" si="3"/>
        <v>243.54325399999996</v>
      </c>
    </row>
    <row r="21" spans="1:13" s="3" customFormat="1" ht="15.75" thickBot="1" x14ac:dyDescent="0.3">
      <c r="A21" s="19" t="s">
        <v>22</v>
      </c>
      <c r="B21" s="9" t="s">
        <v>73</v>
      </c>
      <c r="C21" s="10">
        <v>2.37</v>
      </c>
      <c r="D21" s="62">
        <v>28.004999999999999</v>
      </c>
      <c r="E21" s="11">
        <f t="shared" si="0"/>
        <v>66.371849999999995</v>
      </c>
      <c r="F21" s="12">
        <f t="shared" si="4"/>
        <v>8.4388185654008439</v>
      </c>
      <c r="G21" s="12">
        <v>20</v>
      </c>
      <c r="H21" s="17">
        <f t="shared" si="5"/>
        <v>10.548523206751055</v>
      </c>
      <c r="I21" s="20">
        <v>25</v>
      </c>
      <c r="J21" s="12">
        <f>D21-F21-H21</f>
        <v>9.0176582278481003</v>
      </c>
      <c r="K21" s="61">
        <f t="shared" si="1"/>
        <v>21.371849999999995</v>
      </c>
      <c r="L21" s="33">
        <f t="shared" si="2"/>
        <v>28.004999999999999</v>
      </c>
      <c r="M21" s="31">
        <f t="shared" si="3"/>
        <v>66.371849999999995</v>
      </c>
    </row>
    <row r="22" spans="1:13" s="3" customFormat="1" ht="15.75" thickBot="1" x14ac:dyDescent="0.3">
      <c r="A22" s="19" t="s">
        <v>23</v>
      </c>
      <c r="B22" s="9" t="s">
        <v>74</v>
      </c>
      <c r="C22" s="10">
        <v>22.88</v>
      </c>
      <c r="D22" s="62">
        <v>30.85</v>
      </c>
      <c r="E22" s="11">
        <f t="shared" si="0"/>
        <v>705.84799999999996</v>
      </c>
      <c r="F22" s="12">
        <f t="shared" si="4"/>
        <v>0</v>
      </c>
      <c r="G22" s="12">
        <v>0</v>
      </c>
      <c r="H22" s="17">
        <f t="shared" si="5"/>
        <v>0</v>
      </c>
      <c r="I22" s="20">
        <v>0</v>
      </c>
      <c r="J22" s="12">
        <f>D22-F22-H22</f>
        <v>30.85</v>
      </c>
      <c r="K22" s="61">
        <f t="shared" si="1"/>
        <v>705.84799999999996</v>
      </c>
      <c r="L22" s="33">
        <f t="shared" si="2"/>
        <v>30.85</v>
      </c>
      <c r="M22" s="31">
        <f t="shared" si="3"/>
        <v>705.84799999999996</v>
      </c>
    </row>
    <row r="23" spans="1:13" s="3" customFormat="1" ht="15.75" thickBot="1" x14ac:dyDescent="0.3">
      <c r="A23" s="19" t="s">
        <v>24</v>
      </c>
      <c r="B23" s="9" t="s">
        <v>75</v>
      </c>
      <c r="C23" s="10">
        <v>5.68</v>
      </c>
      <c r="D23" s="62">
        <v>229.59360000000001</v>
      </c>
      <c r="E23" s="11">
        <f t="shared" si="0"/>
        <v>1304.0916480000001</v>
      </c>
      <c r="F23" s="12">
        <f t="shared" si="4"/>
        <v>89.311910400000016</v>
      </c>
      <c r="G23" s="12">
        <f>E23*0.389</f>
        <v>507.29165107200004</v>
      </c>
      <c r="H23" s="17">
        <f t="shared" si="5"/>
        <v>74.847513600000013</v>
      </c>
      <c r="I23" s="20">
        <f>E23*0.326</f>
        <v>425.13387724800003</v>
      </c>
      <c r="J23" s="12">
        <f>D23-F23-H23</f>
        <v>65.434175999999979</v>
      </c>
      <c r="K23" s="61">
        <f t="shared" si="1"/>
        <v>371.66611968000001</v>
      </c>
      <c r="L23" s="33">
        <f t="shared" si="2"/>
        <v>229.59360000000001</v>
      </c>
      <c r="M23" s="31">
        <f t="shared" si="3"/>
        <v>1304.0916480000001</v>
      </c>
    </row>
    <row r="24" spans="1:13" s="3" customFormat="1" ht="15.75" thickBot="1" x14ac:dyDescent="0.3">
      <c r="A24" s="19" t="s">
        <v>25</v>
      </c>
      <c r="B24" s="9" t="s">
        <v>71</v>
      </c>
      <c r="C24" s="10">
        <v>5</v>
      </c>
      <c r="D24" s="62">
        <f t="shared" si="6"/>
        <v>800</v>
      </c>
      <c r="E24" s="11">
        <f t="shared" si="0"/>
        <v>4000</v>
      </c>
      <c r="F24" s="12">
        <f t="shared" si="4"/>
        <v>275.56</v>
      </c>
      <c r="G24" s="12">
        <v>1377.8</v>
      </c>
      <c r="H24" s="17">
        <f t="shared" si="5"/>
        <v>266.67</v>
      </c>
      <c r="I24" s="20">
        <v>1333.3500000000001</v>
      </c>
      <c r="J24" s="12">
        <f>257.78-0.01</f>
        <v>257.77</v>
      </c>
      <c r="K24" s="61">
        <f t="shared" si="1"/>
        <v>1288.8499999999997</v>
      </c>
      <c r="L24" s="33">
        <f t="shared" si="2"/>
        <v>800</v>
      </c>
      <c r="M24" s="31">
        <f t="shared" si="3"/>
        <v>4000</v>
      </c>
    </row>
    <row r="25" spans="1:13" s="3" customFormat="1" ht="15.75" thickBot="1" x14ac:dyDescent="0.3">
      <c r="A25" s="19" t="s">
        <v>26</v>
      </c>
      <c r="B25" s="9" t="s">
        <v>71</v>
      </c>
      <c r="C25" s="10">
        <v>15</v>
      </c>
      <c r="D25" s="62">
        <f t="shared" si="6"/>
        <v>3</v>
      </c>
      <c r="E25" s="11">
        <f t="shared" si="0"/>
        <v>45</v>
      </c>
      <c r="F25" s="12">
        <f t="shared" si="4"/>
        <v>0</v>
      </c>
      <c r="G25" s="12">
        <v>0</v>
      </c>
      <c r="H25" s="17">
        <f t="shared" si="5"/>
        <v>0</v>
      </c>
      <c r="I25" s="20">
        <v>0</v>
      </c>
      <c r="J25" s="12">
        <v>3</v>
      </c>
      <c r="K25" s="61">
        <f t="shared" si="1"/>
        <v>45</v>
      </c>
      <c r="L25" s="33">
        <f t="shared" si="2"/>
        <v>3</v>
      </c>
      <c r="M25" s="31">
        <f t="shared" si="3"/>
        <v>45</v>
      </c>
    </row>
    <row r="26" spans="1:13" s="3" customFormat="1" ht="15.75" thickBot="1" x14ac:dyDescent="0.3">
      <c r="A26" s="19" t="s">
        <v>27</v>
      </c>
      <c r="B26" s="9" t="s">
        <v>74</v>
      </c>
      <c r="C26" s="10">
        <v>26.27</v>
      </c>
      <c r="D26" s="62">
        <f t="shared" si="6"/>
        <v>44.55</v>
      </c>
      <c r="E26" s="11">
        <f t="shared" si="0"/>
        <v>1170.3284999999998</v>
      </c>
      <c r="F26" s="12">
        <f t="shared" si="4"/>
        <v>0</v>
      </c>
      <c r="G26" s="12">
        <v>0</v>
      </c>
      <c r="H26" s="17">
        <f t="shared" si="5"/>
        <v>0</v>
      </c>
      <c r="I26" s="20">
        <v>0</v>
      </c>
      <c r="J26" s="12">
        <v>44.55</v>
      </c>
      <c r="K26" s="61">
        <f t="shared" si="1"/>
        <v>1170.3284999999998</v>
      </c>
      <c r="L26" s="33">
        <f t="shared" si="2"/>
        <v>44.55</v>
      </c>
      <c r="M26" s="31">
        <f t="shared" si="3"/>
        <v>1170.3284999999998</v>
      </c>
    </row>
    <row r="27" spans="1:13" s="3" customFormat="1" ht="15.75" thickBot="1" x14ac:dyDescent="0.3">
      <c r="A27" s="19" t="s">
        <v>28</v>
      </c>
      <c r="B27" s="9" t="s">
        <v>76</v>
      </c>
      <c r="C27" s="10">
        <v>56.7</v>
      </c>
      <c r="D27" s="62">
        <f t="shared" si="6"/>
        <v>6</v>
      </c>
      <c r="E27" s="11">
        <f t="shared" si="0"/>
        <v>340.20000000000005</v>
      </c>
      <c r="F27" s="12">
        <f t="shared" si="4"/>
        <v>2.0699999999999998</v>
      </c>
      <c r="G27" s="12">
        <v>117.369</v>
      </c>
      <c r="H27" s="17">
        <f t="shared" si="5"/>
        <v>2</v>
      </c>
      <c r="I27" s="20">
        <v>113.4</v>
      </c>
      <c r="J27" s="12">
        <v>1.93</v>
      </c>
      <c r="K27" s="61">
        <f t="shared" si="1"/>
        <v>109.43100000000004</v>
      </c>
      <c r="L27" s="33">
        <f t="shared" si="2"/>
        <v>6</v>
      </c>
      <c r="M27" s="31">
        <f t="shared" si="3"/>
        <v>340.20000000000005</v>
      </c>
    </row>
    <row r="28" spans="1:13" s="3" customFormat="1" ht="15.75" thickBot="1" x14ac:dyDescent="0.3">
      <c r="A28" s="19" t="s">
        <v>29</v>
      </c>
      <c r="B28" s="9" t="s">
        <v>71</v>
      </c>
      <c r="C28" s="10">
        <v>7.67</v>
      </c>
      <c r="D28" s="62">
        <f t="shared" si="6"/>
        <v>9</v>
      </c>
      <c r="E28" s="11">
        <f t="shared" si="0"/>
        <v>69.03</v>
      </c>
      <c r="F28" s="12">
        <f t="shared" si="4"/>
        <v>3.1</v>
      </c>
      <c r="G28" s="12">
        <v>23.777000000000001</v>
      </c>
      <c r="H28" s="17">
        <f t="shared" si="5"/>
        <v>2.9999999999999996</v>
      </c>
      <c r="I28" s="20">
        <v>23.009999999999998</v>
      </c>
      <c r="J28" s="12">
        <v>2.9</v>
      </c>
      <c r="K28" s="61">
        <f t="shared" si="1"/>
        <v>22.243000000000002</v>
      </c>
      <c r="L28" s="33">
        <f t="shared" si="2"/>
        <v>9</v>
      </c>
      <c r="M28" s="31">
        <f t="shared" si="3"/>
        <v>69.03</v>
      </c>
    </row>
    <row r="29" spans="1:13" s="3" customFormat="1" ht="15.75" thickBot="1" x14ac:dyDescent="0.3">
      <c r="A29" s="19" t="s">
        <v>30</v>
      </c>
      <c r="B29" s="9" t="s">
        <v>71</v>
      </c>
      <c r="C29" s="10">
        <v>9.32</v>
      </c>
      <c r="D29" s="62">
        <f t="shared" si="6"/>
        <v>9</v>
      </c>
      <c r="E29" s="11">
        <f t="shared" si="0"/>
        <v>83.88</v>
      </c>
      <c r="F29" s="12">
        <f t="shared" si="4"/>
        <v>3.1</v>
      </c>
      <c r="G29" s="12">
        <v>28.892000000000003</v>
      </c>
      <c r="H29" s="17">
        <f t="shared" si="5"/>
        <v>3</v>
      </c>
      <c r="I29" s="20">
        <v>27.96</v>
      </c>
      <c r="J29" s="12">
        <v>2.9</v>
      </c>
      <c r="K29" s="61">
        <f t="shared" si="1"/>
        <v>27.027999999999992</v>
      </c>
      <c r="L29" s="33">
        <f t="shared" si="2"/>
        <v>9</v>
      </c>
      <c r="M29" s="31">
        <f t="shared" si="3"/>
        <v>83.88</v>
      </c>
    </row>
    <row r="30" spans="1:13" s="3" customFormat="1" ht="15.75" thickBot="1" x14ac:dyDescent="0.3">
      <c r="A30" s="19" t="s">
        <v>31</v>
      </c>
      <c r="B30" s="9" t="s">
        <v>71</v>
      </c>
      <c r="C30" s="10">
        <v>24.15</v>
      </c>
      <c r="D30" s="62">
        <f t="shared" si="6"/>
        <v>18</v>
      </c>
      <c r="E30" s="11">
        <f t="shared" si="0"/>
        <v>434.7</v>
      </c>
      <c r="F30" s="12">
        <f t="shared" si="4"/>
        <v>6.2</v>
      </c>
      <c r="G30" s="12">
        <v>149.72999999999999</v>
      </c>
      <c r="H30" s="17">
        <f t="shared" si="5"/>
        <v>5.9999999999999991</v>
      </c>
      <c r="I30" s="20">
        <v>144.89999999999998</v>
      </c>
      <c r="J30" s="12">
        <v>5.8</v>
      </c>
      <c r="K30" s="61">
        <f t="shared" si="1"/>
        <v>140.07000000000005</v>
      </c>
      <c r="L30" s="33">
        <f t="shared" si="2"/>
        <v>18</v>
      </c>
      <c r="M30" s="31">
        <f t="shared" si="3"/>
        <v>434.70000000000005</v>
      </c>
    </row>
    <row r="31" spans="1:13" s="3" customFormat="1" ht="15.75" thickBot="1" x14ac:dyDescent="0.3">
      <c r="A31" s="19" t="s">
        <v>32</v>
      </c>
      <c r="B31" s="9" t="s">
        <v>71</v>
      </c>
      <c r="C31" s="10">
        <v>296.61</v>
      </c>
      <c r="D31" s="62">
        <f t="shared" si="6"/>
        <v>12</v>
      </c>
      <c r="E31" s="11">
        <f t="shared" si="0"/>
        <v>3559.32</v>
      </c>
      <c r="F31" s="12">
        <f t="shared" si="4"/>
        <v>4.13</v>
      </c>
      <c r="G31" s="12">
        <v>1224.9992999999999</v>
      </c>
      <c r="H31" s="17">
        <f t="shared" si="5"/>
        <v>4</v>
      </c>
      <c r="I31" s="20">
        <v>1186.44</v>
      </c>
      <c r="J31" s="12">
        <v>3.87</v>
      </c>
      <c r="K31" s="61">
        <f t="shared" si="1"/>
        <v>1147.8807000000002</v>
      </c>
      <c r="L31" s="33">
        <f t="shared" si="2"/>
        <v>12</v>
      </c>
      <c r="M31" s="31">
        <f t="shared" si="3"/>
        <v>3559.32</v>
      </c>
    </row>
    <row r="32" spans="1:13" s="3" customFormat="1" ht="15.75" thickBot="1" x14ac:dyDescent="0.3">
      <c r="A32" s="19" t="s">
        <v>33</v>
      </c>
      <c r="B32" s="9" t="s">
        <v>71</v>
      </c>
      <c r="C32" s="10">
        <v>85.2</v>
      </c>
      <c r="D32" s="62">
        <f t="shared" si="6"/>
        <v>12</v>
      </c>
      <c r="E32" s="11">
        <f t="shared" si="0"/>
        <v>1022.4000000000001</v>
      </c>
      <c r="F32" s="12">
        <f t="shared" si="4"/>
        <v>4.13</v>
      </c>
      <c r="G32" s="12">
        <v>351.87599999999998</v>
      </c>
      <c r="H32" s="17">
        <f t="shared" si="5"/>
        <v>4</v>
      </c>
      <c r="I32" s="20">
        <v>340.8</v>
      </c>
      <c r="J32" s="12">
        <v>3.87</v>
      </c>
      <c r="K32" s="61">
        <f t="shared" si="1"/>
        <v>329.7240000000001</v>
      </c>
      <c r="L32" s="33">
        <f t="shared" si="2"/>
        <v>12</v>
      </c>
      <c r="M32" s="31">
        <f t="shared" si="3"/>
        <v>1022.4000000000001</v>
      </c>
    </row>
    <row r="33" spans="1:13" s="3" customFormat="1" ht="15.75" thickBot="1" x14ac:dyDescent="0.3">
      <c r="A33" s="19" t="s">
        <v>34</v>
      </c>
      <c r="B33" s="9" t="s">
        <v>71</v>
      </c>
      <c r="C33" s="10">
        <v>12.71</v>
      </c>
      <c r="D33" s="62">
        <f t="shared" si="6"/>
        <v>18</v>
      </c>
      <c r="E33" s="11">
        <f t="shared" si="0"/>
        <v>228.78000000000003</v>
      </c>
      <c r="F33" s="12">
        <f t="shared" si="4"/>
        <v>6.2</v>
      </c>
      <c r="G33" s="12">
        <v>78.802000000000007</v>
      </c>
      <c r="H33" s="17">
        <f t="shared" si="5"/>
        <v>6</v>
      </c>
      <c r="I33" s="20">
        <v>76.260000000000005</v>
      </c>
      <c r="J33" s="12">
        <v>5.8</v>
      </c>
      <c r="K33" s="61">
        <f t="shared" si="1"/>
        <v>73.718000000000004</v>
      </c>
      <c r="L33" s="33">
        <f t="shared" si="2"/>
        <v>18</v>
      </c>
      <c r="M33" s="31">
        <f t="shared" si="3"/>
        <v>228.78000000000003</v>
      </c>
    </row>
    <row r="34" spans="1:13" s="3" customFormat="1" ht="15.75" thickBot="1" x14ac:dyDescent="0.3">
      <c r="A34" s="19" t="s">
        <v>35</v>
      </c>
      <c r="B34" s="9" t="s">
        <v>71</v>
      </c>
      <c r="C34" s="10">
        <v>22.03</v>
      </c>
      <c r="D34" s="62">
        <f t="shared" si="6"/>
        <v>9</v>
      </c>
      <c r="E34" s="11">
        <f t="shared" si="0"/>
        <v>198.27</v>
      </c>
      <c r="F34" s="12">
        <f t="shared" si="4"/>
        <v>3.1</v>
      </c>
      <c r="G34" s="12">
        <v>68.293000000000006</v>
      </c>
      <c r="H34" s="17">
        <f t="shared" si="5"/>
        <v>3</v>
      </c>
      <c r="I34" s="20">
        <v>66.09</v>
      </c>
      <c r="J34" s="12">
        <v>2.9</v>
      </c>
      <c r="K34" s="61">
        <f t="shared" si="1"/>
        <v>63.887</v>
      </c>
      <c r="L34" s="33">
        <f t="shared" si="2"/>
        <v>9</v>
      </c>
      <c r="M34" s="31">
        <f t="shared" si="3"/>
        <v>198.27</v>
      </c>
    </row>
    <row r="35" spans="1:13" s="3" customFormat="1" ht="15.75" thickBot="1" x14ac:dyDescent="0.3">
      <c r="A35" s="19" t="s">
        <v>36</v>
      </c>
      <c r="B35" s="9" t="s">
        <v>71</v>
      </c>
      <c r="C35" s="10">
        <v>150</v>
      </c>
      <c r="D35" s="62">
        <f t="shared" si="6"/>
        <v>16</v>
      </c>
      <c r="E35" s="11">
        <f t="shared" si="0"/>
        <v>2400</v>
      </c>
      <c r="F35" s="12">
        <f t="shared" si="4"/>
        <v>5.51</v>
      </c>
      <c r="G35" s="12">
        <v>826.5</v>
      </c>
      <c r="H35" s="17">
        <f t="shared" si="5"/>
        <v>5.33</v>
      </c>
      <c r="I35" s="20">
        <v>799.5</v>
      </c>
      <c r="J35" s="12">
        <v>5.16</v>
      </c>
      <c r="K35" s="61">
        <f t="shared" si="1"/>
        <v>774</v>
      </c>
      <c r="L35" s="33">
        <f t="shared" si="2"/>
        <v>16</v>
      </c>
      <c r="M35" s="31">
        <f t="shared" si="3"/>
        <v>2400</v>
      </c>
    </row>
    <row r="36" spans="1:13" s="3" customFormat="1" ht="15.75" thickBot="1" x14ac:dyDescent="0.3">
      <c r="A36" s="19" t="s">
        <v>37</v>
      </c>
      <c r="B36" s="9" t="s">
        <v>71</v>
      </c>
      <c r="C36" s="10">
        <v>1932.6</v>
      </c>
      <c r="D36" s="62">
        <f t="shared" si="6"/>
        <v>1</v>
      </c>
      <c r="E36" s="11">
        <f t="shared" si="0"/>
        <v>1932.6</v>
      </c>
      <c r="F36" s="12">
        <f t="shared" si="4"/>
        <v>1</v>
      </c>
      <c r="G36" s="12">
        <v>1932.6</v>
      </c>
      <c r="H36" s="17">
        <f t="shared" si="5"/>
        <v>0</v>
      </c>
      <c r="I36" s="20">
        <v>0</v>
      </c>
      <c r="J36" s="12"/>
      <c r="K36" s="61">
        <f t="shared" si="1"/>
        <v>0</v>
      </c>
      <c r="L36" s="33">
        <f t="shared" si="2"/>
        <v>1</v>
      </c>
      <c r="M36" s="31">
        <f t="shared" si="3"/>
        <v>1932.6</v>
      </c>
    </row>
    <row r="37" spans="1:13" s="3" customFormat="1" ht="15.75" thickBot="1" x14ac:dyDescent="0.3">
      <c r="A37" s="19" t="s">
        <v>38</v>
      </c>
      <c r="B37" s="9" t="s">
        <v>71</v>
      </c>
      <c r="C37" s="10">
        <v>1071.2</v>
      </c>
      <c r="D37" s="62">
        <f t="shared" si="6"/>
        <v>1</v>
      </c>
      <c r="E37" s="11">
        <f t="shared" si="0"/>
        <v>1071.2</v>
      </c>
      <c r="F37" s="12">
        <f t="shared" si="4"/>
        <v>1</v>
      </c>
      <c r="G37" s="12">
        <v>1071.2</v>
      </c>
      <c r="H37" s="17">
        <f t="shared" si="5"/>
        <v>0</v>
      </c>
      <c r="I37" s="20">
        <v>0</v>
      </c>
      <c r="J37" s="12"/>
      <c r="K37" s="61">
        <f t="shared" si="1"/>
        <v>0</v>
      </c>
      <c r="L37" s="33">
        <f t="shared" si="2"/>
        <v>1</v>
      </c>
      <c r="M37" s="31">
        <f t="shared" si="3"/>
        <v>1071.2</v>
      </c>
    </row>
    <row r="38" spans="1:13" s="3" customFormat="1" ht="15.75" thickBot="1" x14ac:dyDescent="0.3">
      <c r="A38" s="19" t="s">
        <v>39</v>
      </c>
      <c r="B38" s="9" t="s">
        <v>69</v>
      </c>
      <c r="C38" s="10">
        <v>0.85</v>
      </c>
      <c r="D38" s="62">
        <f t="shared" si="6"/>
        <v>675</v>
      </c>
      <c r="E38" s="11">
        <f t="shared" si="0"/>
        <v>573.75</v>
      </c>
      <c r="F38" s="12">
        <f t="shared" si="4"/>
        <v>232.5</v>
      </c>
      <c r="G38" s="12">
        <v>197.625</v>
      </c>
      <c r="H38" s="17">
        <f t="shared" si="5"/>
        <v>225</v>
      </c>
      <c r="I38" s="20">
        <v>191.25</v>
      </c>
      <c r="J38" s="12">
        <v>217.5</v>
      </c>
      <c r="K38" s="61">
        <f t="shared" si="1"/>
        <v>184.875</v>
      </c>
      <c r="L38" s="33">
        <f t="shared" si="2"/>
        <v>675</v>
      </c>
      <c r="M38" s="31">
        <f t="shared" si="3"/>
        <v>573.75</v>
      </c>
    </row>
    <row r="39" spans="1:13" s="3" customFormat="1" ht="15.75" thickBot="1" x14ac:dyDescent="0.3">
      <c r="A39" s="19" t="s">
        <v>40</v>
      </c>
      <c r="B39" s="9" t="s">
        <v>71</v>
      </c>
      <c r="C39" s="10">
        <v>330</v>
      </c>
      <c r="D39" s="62">
        <f t="shared" si="6"/>
        <v>1</v>
      </c>
      <c r="E39" s="11">
        <f t="shared" si="0"/>
        <v>330</v>
      </c>
      <c r="F39" s="12">
        <f t="shared" si="4"/>
        <v>0</v>
      </c>
      <c r="G39" s="12">
        <v>0</v>
      </c>
      <c r="H39" s="17">
        <f t="shared" si="5"/>
        <v>0</v>
      </c>
      <c r="I39" s="20">
        <v>0</v>
      </c>
      <c r="J39" s="12">
        <v>1</v>
      </c>
      <c r="K39" s="61">
        <f t="shared" si="1"/>
        <v>330</v>
      </c>
      <c r="L39" s="33">
        <f t="shared" si="2"/>
        <v>1</v>
      </c>
      <c r="M39" s="31">
        <f t="shared" si="3"/>
        <v>330</v>
      </c>
    </row>
    <row r="40" spans="1:13" s="3" customFormat="1" ht="15.75" thickBot="1" x14ac:dyDescent="0.3">
      <c r="A40" s="19" t="s">
        <v>41</v>
      </c>
      <c r="B40" s="9" t="s">
        <v>71</v>
      </c>
      <c r="C40" s="10">
        <v>80</v>
      </c>
      <c r="D40" s="62">
        <f t="shared" si="6"/>
        <v>10</v>
      </c>
      <c r="E40" s="11">
        <f t="shared" ref="E40:E65" si="7">+D40*C40</f>
        <v>800</v>
      </c>
      <c r="F40" s="12">
        <f t="shared" si="4"/>
        <v>3.44</v>
      </c>
      <c r="G40" s="12">
        <v>275.2</v>
      </c>
      <c r="H40" s="17">
        <f t="shared" si="5"/>
        <v>3.3299999999999996</v>
      </c>
      <c r="I40" s="20">
        <v>266.39999999999998</v>
      </c>
      <c r="J40" s="12">
        <f>3.22+0.01</f>
        <v>3.23</v>
      </c>
      <c r="K40" s="61">
        <f t="shared" si="1"/>
        <v>258.39999999999998</v>
      </c>
      <c r="L40" s="33">
        <f t="shared" si="2"/>
        <v>10</v>
      </c>
      <c r="M40" s="31">
        <f t="shared" si="3"/>
        <v>800</v>
      </c>
    </row>
    <row r="41" spans="1:13" s="3" customFormat="1" ht="15.75" thickBot="1" x14ac:dyDescent="0.3">
      <c r="A41" s="19" t="s">
        <v>42</v>
      </c>
      <c r="B41" s="9" t="s">
        <v>77</v>
      </c>
      <c r="C41" s="10">
        <v>13.59</v>
      </c>
      <c r="D41" s="62">
        <v>298.72000000000003</v>
      </c>
      <c r="E41" s="11">
        <f t="shared" si="7"/>
        <v>4059.6048000000005</v>
      </c>
      <c r="F41" s="12">
        <f t="shared" si="4"/>
        <v>62.731200000000001</v>
      </c>
      <c r="G41" s="12">
        <f>E41*0.21</f>
        <v>852.51700800000003</v>
      </c>
      <c r="H41" s="17">
        <f t="shared" si="5"/>
        <v>127.25472000000002</v>
      </c>
      <c r="I41" s="20">
        <f>E41*0.426</f>
        <v>1729.3916448000002</v>
      </c>
      <c r="J41" s="12">
        <f>D41-F41-H41</f>
        <v>108.73408000000001</v>
      </c>
      <c r="K41" s="61">
        <f t="shared" si="1"/>
        <v>1477.6961472</v>
      </c>
      <c r="L41" s="33">
        <f t="shared" si="2"/>
        <v>298.72000000000003</v>
      </c>
      <c r="M41" s="31">
        <f t="shared" si="3"/>
        <v>4059.6048000000001</v>
      </c>
    </row>
    <row r="42" spans="1:13" s="3" customFormat="1" ht="15.75" thickBot="1" x14ac:dyDescent="0.3">
      <c r="A42" s="19" t="s">
        <v>43</v>
      </c>
      <c r="B42" s="9" t="s">
        <v>77</v>
      </c>
      <c r="C42" s="10">
        <v>21.19</v>
      </c>
      <c r="D42" s="62">
        <v>298.72000000000003</v>
      </c>
      <c r="E42" s="11">
        <f t="shared" si="7"/>
        <v>6329.8768000000009</v>
      </c>
      <c r="F42" s="12">
        <f t="shared" si="4"/>
        <v>56.45808000000001</v>
      </c>
      <c r="G42" s="12">
        <f>E42*0.189</f>
        <v>1196.3467152000003</v>
      </c>
      <c r="H42" s="17">
        <f t="shared" si="5"/>
        <v>105.14944</v>
      </c>
      <c r="I42" s="20">
        <f>E42*0.352</f>
        <v>2228.1166336000001</v>
      </c>
      <c r="J42" s="12">
        <f>D42-F42-H42</f>
        <v>137.11248000000003</v>
      </c>
      <c r="K42" s="61">
        <f t="shared" si="1"/>
        <v>2905.4134512000005</v>
      </c>
      <c r="L42" s="33">
        <f t="shared" si="2"/>
        <v>298.72000000000003</v>
      </c>
      <c r="M42" s="31">
        <f t="shared" si="3"/>
        <v>6329.8768000000009</v>
      </c>
    </row>
    <row r="43" spans="1:13" s="3" customFormat="1" ht="15.75" thickBot="1" x14ac:dyDescent="0.3">
      <c r="A43" s="19" t="s">
        <v>44</v>
      </c>
      <c r="B43" s="9" t="s">
        <v>78</v>
      </c>
      <c r="C43" s="30">
        <v>3352.29</v>
      </c>
      <c r="D43" s="62">
        <v>1</v>
      </c>
      <c r="E43" s="11">
        <f t="shared" si="7"/>
        <v>3352.29</v>
      </c>
      <c r="F43" s="12">
        <f t="shared" si="4"/>
        <v>0.34101375477658552</v>
      </c>
      <c r="G43" s="12">
        <v>1143.1769999999999</v>
      </c>
      <c r="H43" s="17">
        <f t="shared" si="5"/>
        <v>0.34101375477658552</v>
      </c>
      <c r="I43" s="20">
        <v>1143.1769999999999</v>
      </c>
      <c r="J43" s="12">
        <v>0.4</v>
      </c>
      <c r="K43" s="61">
        <f t="shared" si="1"/>
        <v>1065.9360000000004</v>
      </c>
      <c r="L43" s="33">
        <f t="shared" si="2"/>
        <v>1.0820275095531711</v>
      </c>
      <c r="M43" s="31">
        <f t="shared" si="3"/>
        <v>3352.29</v>
      </c>
    </row>
    <row r="44" spans="1:13" s="3" customFormat="1" ht="15.75" thickBot="1" x14ac:dyDescent="0.3">
      <c r="A44" s="19" t="s">
        <v>45</v>
      </c>
      <c r="B44" s="9" t="s">
        <v>70</v>
      </c>
      <c r="C44" s="10">
        <v>3500</v>
      </c>
      <c r="D44" s="62">
        <f t="shared" si="6"/>
        <v>1</v>
      </c>
      <c r="E44" s="11">
        <f t="shared" si="7"/>
        <v>3500</v>
      </c>
      <c r="F44" s="12">
        <f t="shared" si="4"/>
        <v>1</v>
      </c>
      <c r="G44" s="12">
        <v>3500</v>
      </c>
      <c r="H44" s="17">
        <f t="shared" si="5"/>
        <v>0</v>
      </c>
      <c r="I44" s="20">
        <v>0</v>
      </c>
      <c r="J44" s="12"/>
      <c r="K44" s="61"/>
      <c r="L44" s="33">
        <f t="shared" si="2"/>
        <v>1</v>
      </c>
      <c r="M44" s="31">
        <f t="shared" si="3"/>
        <v>3500</v>
      </c>
    </row>
    <row r="45" spans="1:13" s="3" customFormat="1" ht="15.75" thickBot="1" x14ac:dyDescent="0.3">
      <c r="A45" s="19" t="s">
        <v>46</v>
      </c>
      <c r="B45" s="9" t="s">
        <v>79</v>
      </c>
      <c r="C45" s="10">
        <v>167.28</v>
      </c>
      <c r="D45" s="62">
        <v>940.96799999999996</v>
      </c>
      <c r="E45" s="11">
        <f t="shared" si="7"/>
        <v>157405.12703999999</v>
      </c>
      <c r="F45" s="12">
        <f t="shared" si="4"/>
        <v>147.63999999999999</v>
      </c>
      <c r="G45" s="12">
        <v>24697.2192</v>
      </c>
      <c r="H45" s="17">
        <f t="shared" si="5"/>
        <v>433.75</v>
      </c>
      <c r="I45" s="20">
        <v>72557.7</v>
      </c>
      <c r="J45" s="12">
        <f>D45-F45-H45</f>
        <v>359.57799999999997</v>
      </c>
      <c r="K45" s="61">
        <f t="shared" si="1"/>
        <v>60150.207840000003</v>
      </c>
      <c r="L45" s="33">
        <f t="shared" si="2"/>
        <v>940.96799999999996</v>
      </c>
      <c r="M45" s="31">
        <f t="shared" si="3"/>
        <v>157405.12703999999</v>
      </c>
    </row>
    <row r="46" spans="1:13" s="3" customFormat="1" ht="15.75" thickBot="1" x14ac:dyDescent="0.3">
      <c r="A46" s="19" t="s">
        <v>47</v>
      </c>
      <c r="B46" s="9" t="s">
        <v>70</v>
      </c>
      <c r="C46" s="10">
        <v>3200</v>
      </c>
      <c r="D46" s="62">
        <f t="shared" si="6"/>
        <v>1</v>
      </c>
      <c r="E46" s="11">
        <f t="shared" si="7"/>
        <v>3200</v>
      </c>
      <c r="F46" s="12">
        <f t="shared" si="4"/>
        <v>1</v>
      </c>
      <c r="G46" s="12">
        <v>3200</v>
      </c>
      <c r="H46" s="17">
        <f t="shared" si="5"/>
        <v>0</v>
      </c>
      <c r="I46" s="20">
        <v>0</v>
      </c>
      <c r="J46" s="12"/>
      <c r="K46" s="61">
        <f t="shared" si="1"/>
        <v>0</v>
      </c>
      <c r="L46" s="33">
        <f t="shared" si="2"/>
        <v>1</v>
      </c>
      <c r="M46" s="31">
        <f t="shared" si="3"/>
        <v>3200</v>
      </c>
    </row>
    <row r="47" spans="1:13" s="3" customFormat="1" ht="15.75" thickBot="1" x14ac:dyDescent="0.3">
      <c r="A47" s="19" t="s">
        <v>48</v>
      </c>
      <c r="B47" s="9" t="s">
        <v>70</v>
      </c>
      <c r="C47" s="10">
        <v>3200</v>
      </c>
      <c r="D47" s="62">
        <f t="shared" si="6"/>
        <v>1</v>
      </c>
      <c r="E47" s="11">
        <f t="shared" si="7"/>
        <v>3200</v>
      </c>
      <c r="F47" s="12">
        <f t="shared" si="4"/>
        <v>1</v>
      </c>
      <c r="G47" s="12">
        <v>3200</v>
      </c>
      <c r="H47" s="17">
        <f t="shared" si="5"/>
        <v>0</v>
      </c>
      <c r="I47" s="20">
        <v>0</v>
      </c>
      <c r="J47" s="12"/>
      <c r="K47" s="61">
        <f t="shared" si="1"/>
        <v>0</v>
      </c>
      <c r="L47" s="33">
        <f t="shared" si="2"/>
        <v>1</v>
      </c>
      <c r="M47" s="31">
        <f t="shared" si="3"/>
        <v>3200</v>
      </c>
    </row>
    <row r="48" spans="1:13" s="3" customFormat="1" ht="15.75" thickBot="1" x14ac:dyDescent="0.3">
      <c r="A48" s="19" t="s">
        <v>49</v>
      </c>
      <c r="B48" s="9" t="s">
        <v>70</v>
      </c>
      <c r="C48" s="10">
        <v>2800</v>
      </c>
      <c r="D48" s="62">
        <f t="shared" si="6"/>
        <v>1</v>
      </c>
      <c r="E48" s="11">
        <f t="shared" si="7"/>
        <v>2800</v>
      </c>
      <c r="F48" s="12">
        <f t="shared" si="4"/>
        <v>1</v>
      </c>
      <c r="G48" s="12">
        <v>2800</v>
      </c>
      <c r="H48" s="17">
        <f t="shared" si="5"/>
        <v>0</v>
      </c>
      <c r="I48" s="20">
        <v>0</v>
      </c>
      <c r="J48" s="12"/>
      <c r="K48" s="61">
        <f t="shared" si="1"/>
        <v>0</v>
      </c>
      <c r="L48" s="33">
        <f t="shared" si="2"/>
        <v>1</v>
      </c>
      <c r="M48" s="31">
        <f t="shared" si="3"/>
        <v>2800</v>
      </c>
    </row>
    <row r="49" spans="1:13" s="3" customFormat="1" ht="15.75" thickBot="1" x14ac:dyDescent="0.3">
      <c r="A49" s="19" t="s">
        <v>50</v>
      </c>
      <c r="B49" s="9" t="s">
        <v>70</v>
      </c>
      <c r="C49" s="10">
        <v>2800</v>
      </c>
      <c r="D49" s="62">
        <f t="shared" si="6"/>
        <v>1</v>
      </c>
      <c r="E49" s="11">
        <f t="shared" si="7"/>
        <v>2800</v>
      </c>
      <c r="F49" s="12">
        <f t="shared" si="4"/>
        <v>1</v>
      </c>
      <c r="G49" s="12">
        <v>2800</v>
      </c>
      <c r="H49" s="17">
        <f t="shared" si="5"/>
        <v>0</v>
      </c>
      <c r="I49" s="20">
        <v>0</v>
      </c>
      <c r="J49" s="12"/>
      <c r="K49" s="61">
        <f t="shared" si="1"/>
        <v>0</v>
      </c>
      <c r="L49" s="33">
        <f t="shared" si="2"/>
        <v>1</v>
      </c>
      <c r="M49" s="31">
        <f t="shared" si="3"/>
        <v>2800</v>
      </c>
    </row>
    <row r="50" spans="1:13" s="3" customFormat="1" ht="15.75" thickBot="1" x14ac:dyDescent="0.3">
      <c r="A50" s="19" t="s">
        <v>51</v>
      </c>
      <c r="B50" s="9" t="s">
        <v>70</v>
      </c>
      <c r="C50" s="10">
        <v>3000</v>
      </c>
      <c r="D50" s="62">
        <f t="shared" si="6"/>
        <v>1</v>
      </c>
      <c r="E50" s="11">
        <f t="shared" si="7"/>
        <v>3000</v>
      </c>
      <c r="F50" s="12">
        <f t="shared" si="4"/>
        <v>1</v>
      </c>
      <c r="G50" s="12">
        <v>3000</v>
      </c>
      <c r="H50" s="17">
        <f t="shared" si="5"/>
        <v>0</v>
      </c>
      <c r="I50" s="20">
        <v>0</v>
      </c>
      <c r="J50" s="12"/>
      <c r="K50" s="61">
        <f t="shared" si="1"/>
        <v>0</v>
      </c>
      <c r="L50" s="33">
        <f t="shared" si="2"/>
        <v>1</v>
      </c>
      <c r="M50" s="31">
        <f t="shared" si="3"/>
        <v>3000</v>
      </c>
    </row>
    <row r="51" spans="1:13" s="3" customFormat="1" ht="15.75" thickBot="1" x14ac:dyDescent="0.3">
      <c r="A51" s="19" t="s">
        <v>52</v>
      </c>
      <c r="B51" s="9" t="s">
        <v>70</v>
      </c>
      <c r="C51" s="10">
        <v>1000</v>
      </c>
      <c r="D51" s="62">
        <f t="shared" si="6"/>
        <v>1</v>
      </c>
      <c r="E51" s="11">
        <f t="shared" si="7"/>
        <v>1000</v>
      </c>
      <c r="F51" s="12">
        <f t="shared" si="4"/>
        <v>1</v>
      </c>
      <c r="G51" s="12">
        <v>1000</v>
      </c>
      <c r="H51" s="17">
        <f t="shared" si="5"/>
        <v>0</v>
      </c>
      <c r="I51" s="20">
        <v>0</v>
      </c>
      <c r="J51" s="12"/>
      <c r="K51" s="61">
        <f t="shared" si="1"/>
        <v>0</v>
      </c>
      <c r="L51" s="33">
        <f t="shared" si="2"/>
        <v>1</v>
      </c>
      <c r="M51" s="31">
        <f t="shared" si="3"/>
        <v>1000</v>
      </c>
    </row>
    <row r="52" spans="1:13" s="3" customFormat="1" ht="15.75" thickBot="1" x14ac:dyDescent="0.3">
      <c r="A52" s="19" t="s">
        <v>53</v>
      </c>
      <c r="B52" s="9" t="s">
        <v>79</v>
      </c>
      <c r="C52" s="10">
        <v>223.64</v>
      </c>
      <c r="D52" s="62">
        <v>404.74149999999997</v>
      </c>
      <c r="E52" s="11">
        <f t="shared" si="7"/>
        <v>90516.389059999987</v>
      </c>
      <c r="F52" s="12">
        <f t="shared" si="4"/>
        <v>0</v>
      </c>
      <c r="G52" s="12">
        <v>0</v>
      </c>
      <c r="H52" s="17">
        <f t="shared" si="5"/>
        <v>171.36</v>
      </c>
      <c r="I52" s="20">
        <v>38322.950400000002</v>
      </c>
      <c r="J52" s="12">
        <f>D52-F52-H52</f>
        <v>233.38149999999996</v>
      </c>
      <c r="K52" s="61">
        <f t="shared" si="1"/>
        <v>52193.438659999985</v>
      </c>
      <c r="L52" s="33">
        <f t="shared" si="2"/>
        <v>404.74149999999997</v>
      </c>
      <c r="M52" s="31">
        <f t="shared" si="3"/>
        <v>90516.389059999987</v>
      </c>
    </row>
    <row r="53" spans="1:13" s="3" customFormat="1" ht="15.75" thickBot="1" x14ac:dyDescent="0.3">
      <c r="A53" s="19" t="s">
        <v>54</v>
      </c>
      <c r="B53" s="9" t="s">
        <v>79</v>
      </c>
      <c r="C53" s="10">
        <v>256.95999999999998</v>
      </c>
      <c r="D53" s="62">
        <v>433.00049999999999</v>
      </c>
      <c r="E53" s="11">
        <f t="shared" si="7"/>
        <v>111263.80847999999</v>
      </c>
      <c r="F53" s="12">
        <f t="shared" si="4"/>
        <v>138.56</v>
      </c>
      <c r="G53" s="12">
        <v>35604.3776</v>
      </c>
      <c r="H53" s="17">
        <f t="shared" si="5"/>
        <v>259.8</v>
      </c>
      <c r="I53" s="20">
        <v>66758.207999999999</v>
      </c>
      <c r="J53" s="12">
        <f>D53-F53-H53</f>
        <v>34.640499999999975</v>
      </c>
      <c r="K53" s="61">
        <f t="shared" si="1"/>
        <v>8901.2228800000012</v>
      </c>
      <c r="L53" s="33">
        <f t="shared" si="2"/>
        <v>433.00049999999999</v>
      </c>
      <c r="M53" s="31">
        <f t="shared" si="3"/>
        <v>111263.80848000001</v>
      </c>
    </row>
    <row r="54" spans="1:13" s="3" customFormat="1" ht="15.75" thickBot="1" x14ac:dyDescent="0.3">
      <c r="A54" s="19" t="s">
        <v>55</v>
      </c>
      <c r="B54" s="9" t="s">
        <v>79</v>
      </c>
      <c r="C54" s="10">
        <v>189.75</v>
      </c>
      <c r="D54" s="62">
        <v>940.96799999999996</v>
      </c>
      <c r="E54" s="11">
        <f t="shared" si="7"/>
        <v>178548.67799999999</v>
      </c>
      <c r="F54" s="12">
        <f t="shared" si="4"/>
        <v>147.63999999999999</v>
      </c>
      <c r="G54" s="12">
        <v>28014.69</v>
      </c>
      <c r="H54" s="17">
        <f t="shared" si="5"/>
        <v>433.75</v>
      </c>
      <c r="I54" s="20">
        <v>82304.0625</v>
      </c>
      <c r="J54" s="12">
        <f>D54-F54-H54</f>
        <v>359.57799999999997</v>
      </c>
      <c r="K54" s="61">
        <f t="shared" si="1"/>
        <v>68229.925499999983</v>
      </c>
      <c r="L54" s="33">
        <f t="shared" si="2"/>
        <v>940.96799999999996</v>
      </c>
      <c r="M54" s="31">
        <f t="shared" si="3"/>
        <v>178548.67799999999</v>
      </c>
    </row>
    <row r="55" spans="1:13" s="3" customFormat="1" ht="15.75" thickBot="1" x14ac:dyDescent="0.3">
      <c r="A55" s="19" t="s">
        <v>56</v>
      </c>
      <c r="B55" s="9" t="s">
        <v>79</v>
      </c>
      <c r="C55" s="10">
        <v>185.64</v>
      </c>
      <c r="D55" s="62">
        <v>1621.7008000000001</v>
      </c>
      <c r="E55" s="11">
        <f t="shared" si="7"/>
        <v>301052.53651199996</v>
      </c>
      <c r="F55" s="12">
        <f t="shared" si="4"/>
        <v>0</v>
      </c>
      <c r="G55" s="12">
        <v>0</v>
      </c>
      <c r="H55" s="17">
        <f t="shared" si="5"/>
        <v>681.11</v>
      </c>
      <c r="I55" s="20">
        <v>126441.2604</v>
      </c>
      <c r="J55" s="12">
        <f>D55-F55-H55</f>
        <v>940.59080000000006</v>
      </c>
      <c r="K55" s="61">
        <f t="shared" si="1"/>
        <v>174611.27611199996</v>
      </c>
      <c r="L55" s="33">
        <f t="shared" si="2"/>
        <v>1621.7008000000001</v>
      </c>
      <c r="M55" s="31">
        <f t="shared" si="3"/>
        <v>301052.53651199996</v>
      </c>
    </row>
    <row r="56" spans="1:13" s="3" customFormat="1" ht="15.75" thickBot="1" x14ac:dyDescent="0.3">
      <c r="A56" s="19" t="s">
        <v>57</v>
      </c>
      <c r="B56" s="9" t="s">
        <v>79</v>
      </c>
      <c r="C56" s="10">
        <v>152.06</v>
      </c>
      <c r="D56" s="62">
        <v>940.96799999999996</v>
      </c>
      <c r="E56" s="11">
        <f t="shared" si="7"/>
        <v>143083.59408000001</v>
      </c>
      <c r="F56" s="12">
        <f t="shared" si="4"/>
        <v>147.63999999999999</v>
      </c>
      <c r="G56" s="12">
        <v>22450.1384</v>
      </c>
      <c r="H56" s="17">
        <f t="shared" si="5"/>
        <v>433.74999999999994</v>
      </c>
      <c r="I56" s="20">
        <v>65956.024999999994</v>
      </c>
      <c r="J56" s="12">
        <f>358.4+1.18</f>
        <v>359.58</v>
      </c>
      <c r="K56" s="61">
        <f t="shared" si="1"/>
        <v>54677.430680000019</v>
      </c>
      <c r="L56" s="33">
        <f t="shared" si="2"/>
        <v>940.96999999999991</v>
      </c>
      <c r="M56" s="31">
        <f t="shared" si="3"/>
        <v>143083.59408000001</v>
      </c>
    </row>
    <row r="57" spans="1:13" s="3" customFormat="1" ht="36.75" customHeight="1" thickBot="1" x14ac:dyDescent="0.3">
      <c r="A57" s="21" t="s">
        <v>58</v>
      </c>
      <c r="B57" s="9" t="s">
        <v>71</v>
      </c>
      <c r="C57" s="10">
        <v>185.9</v>
      </c>
      <c r="D57" s="62">
        <v>15</v>
      </c>
      <c r="E57" s="11">
        <f t="shared" si="7"/>
        <v>2788.5</v>
      </c>
      <c r="F57" s="12">
        <f t="shared" si="4"/>
        <v>6.8899999999999988</v>
      </c>
      <c r="G57" s="12">
        <v>1280.8509999999999</v>
      </c>
      <c r="H57" s="17">
        <f t="shared" si="5"/>
        <v>6.67</v>
      </c>
      <c r="I57" s="20">
        <v>1239.953</v>
      </c>
      <c r="J57" s="12">
        <f>D57-F57-H57</f>
        <v>1.4400000000000013</v>
      </c>
      <c r="K57" s="61">
        <f t="shared" si="1"/>
        <v>267.69600000000014</v>
      </c>
      <c r="L57" s="33">
        <f t="shared" si="2"/>
        <v>15</v>
      </c>
      <c r="M57" s="31">
        <f t="shared" si="3"/>
        <v>2788.5</v>
      </c>
    </row>
    <row r="58" spans="1:13" s="3" customFormat="1" ht="15.75" thickBot="1" x14ac:dyDescent="0.3">
      <c r="A58" s="19" t="s">
        <v>59</v>
      </c>
      <c r="B58" s="9" t="s">
        <v>71</v>
      </c>
      <c r="C58" s="10">
        <v>77.88</v>
      </c>
      <c r="D58" s="62">
        <f t="shared" si="6"/>
        <v>8</v>
      </c>
      <c r="E58" s="11">
        <f t="shared" si="7"/>
        <v>623.04</v>
      </c>
      <c r="F58" s="12">
        <f t="shared" si="4"/>
        <v>7.59</v>
      </c>
      <c r="G58" s="12">
        <v>591.10919999999999</v>
      </c>
      <c r="H58" s="17">
        <f t="shared" si="5"/>
        <v>0.20999999999999996</v>
      </c>
      <c r="I58" s="20">
        <v>16.354799999999997</v>
      </c>
      <c r="J58" s="12">
        <f>0.2</f>
        <v>0.2</v>
      </c>
      <c r="K58" s="61">
        <f t="shared" si="1"/>
        <v>15.575999999999979</v>
      </c>
      <c r="L58" s="33">
        <f t="shared" si="2"/>
        <v>8</v>
      </c>
      <c r="M58" s="31">
        <f t="shared" si="3"/>
        <v>623.04</v>
      </c>
    </row>
    <row r="59" spans="1:13" s="3" customFormat="1" ht="15.75" thickBot="1" x14ac:dyDescent="0.3">
      <c r="A59" s="19" t="s">
        <v>60</v>
      </c>
      <c r="B59" s="9" t="s">
        <v>71</v>
      </c>
      <c r="C59" s="10">
        <v>25.34</v>
      </c>
      <c r="D59" s="62">
        <f t="shared" si="6"/>
        <v>8</v>
      </c>
      <c r="E59" s="11">
        <f t="shared" si="7"/>
        <v>202.72</v>
      </c>
      <c r="F59" s="12">
        <f t="shared" si="4"/>
        <v>7.59</v>
      </c>
      <c r="G59" s="12">
        <v>192.3306</v>
      </c>
      <c r="H59" s="17">
        <f t="shared" si="5"/>
        <v>0.21</v>
      </c>
      <c r="I59" s="20">
        <v>5.3213999999999997</v>
      </c>
      <c r="J59" s="12">
        <v>0.2</v>
      </c>
      <c r="K59" s="61">
        <f t="shared" si="1"/>
        <v>5.0679999999999952</v>
      </c>
      <c r="L59" s="33">
        <f t="shared" si="2"/>
        <v>8</v>
      </c>
      <c r="M59" s="31">
        <f t="shared" si="3"/>
        <v>202.72</v>
      </c>
    </row>
    <row r="60" spans="1:13" s="3" customFormat="1" ht="15.75" thickBot="1" x14ac:dyDescent="0.3">
      <c r="A60" s="19" t="s">
        <v>61</v>
      </c>
      <c r="B60" s="9" t="s">
        <v>71</v>
      </c>
      <c r="C60" s="10">
        <v>39.75</v>
      </c>
      <c r="D60" s="62">
        <f t="shared" si="6"/>
        <v>4</v>
      </c>
      <c r="E60" s="11">
        <f t="shared" si="7"/>
        <v>159</v>
      </c>
      <c r="F60" s="12">
        <f t="shared" si="4"/>
        <v>1.38</v>
      </c>
      <c r="G60" s="12">
        <v>54.854999999999997</v>
      </c>
      <c r="H60" s="17">
        <f t="shared" si="5"/>
        <v>1.33</v>
      </c>
      <c r="I60" s="20">
        <v>52.8675</v>
      </c>
      <c r="J60" s="12">
        <v>1.29</v>
      </c>
      <c r="K60" s="61">
        <f t="shared" si="1"/>
        <v>51.277500000000011</v>
      </c>
      <c r="L60" s="33">
        <f t="shared" si="2"/>
        <v>4</v>
      </c>
      <c r="M60" s="31">
        <f t="shared" si="3"/>
        <v>159</v>
      </c>
    </row>
    <row r="61" spans="1:13" s="3" customFormat="1" ht="15.75" thickBot="1" x14ac:dyDescent="0.3">
      <c r="A61" s="19" t="s">
        <v>62</v>
      </c>
      <c r="B61" s="9" t="s">
        <v>71</v>
      </c>
      <c r="C61" s="10">
        <v>127.12</v>
      </c>
      <c r="D61" s="62">
        <f t="shared" si="6"/>
        <v>4</v>
      </c>
      <c r="E61" s="11">
        <f t="shared" si="7"/>
        <v>508.48</v>
      </c>
      <c r="F61" s="12">
        <f t="shared" si="4"/>
        <v>1.38</v>
      </c>
      <c r="G61" s="12">
        <v>175.4256</v>
      </c>
      <c r="H61" s="17">
        <f t="shared" si="5"/>
        <v>1.33</v>
      </c>
      <c r="I61" s="20">
        <v>169.06960000000001</v>
      </c>
      <c r="J61" s="12">
        <v>1.29</v>
      </c>
      <c r="K61" s="61">
        <f t="shared" si="1"/>
        <v>163.98479999999998</v>
      </c>
      <c r="L61" s="33">
        <f t="shared" si="2"/>
        <v>4</v>
      </c>
      <c r="M61" s="31">
        <f t="shared" si="3"/>
        <v>508.48</v>
      </c>
    </row>
    <row r="62" spans="1:13" s="3" customFormat="1" ht="15.75" thickBot="1" x14ac:dyDescent="0.3">
      <c r="A62" s="19" t="s">
        <v>63</v>
      </c>
      <c r="B62" s="9" t="s">
        <v>68</v>
      </c>
      <c r="C62" s="10">
        <v>11000</v>
      </c>
      <c r="D62" s="62">
        <f t="shared" si="6"/>
        <v>1</v>
      </c>
      <c r="E62" s="11">
        <f t="shared" si="7"/>
        <v>11000</v>
      </c>
      <c r="F62" s="12">
        <f t="shared" si="4"/>
        <v>0.3</v>
      </c>
      <c r="G62" s="12">
        <v>3300</v>
      </c>
      <c r="H62" s="17">
        <f t="shared" si="5"/>
        <v>0.3</v>
      </c>
      <c r="I62" s="20">
        <v>3300</v>
      </c>
      <c r="J62" s="12">
        <v>0.4</v>
      </c>
      <c r="K62" s="61">
        <f t="shared" si="1"/>
        <v>4400</v>
      </c>
      <c r="L62" s="33">
        <f t="shared" si="2"/>
        <v>1</v>
      </c>
      <c r="M62" s="31">
        <f t="shared" si="3"/>
        <v>11000</v>
      </c>
    </row>
    <row r="63" spans="1:13" s="3" customFormat="1" ht="15.75" thickBot="1" x14ac:dyDescent="0.3">
      <c r="A63" s="19" t="s">
        <v>64</v>
      </c>
      <c r="B63" s="9" t="s">
        <v>68</v>
      </c>
      <c r="C63" s="10">
        <v>700</v>
      </c>
      <c r="D63" s="62">
        <f t="shared" si="6"/>
        <v>1</v>
      </c>
      <c r="E63" s="11">
        <f t="shared" si="7"/>
        <v>700</v>
      </c>
      <c r="F63" s="12">
        <f t="shared" si="4"/>
        <v>0.3</v>
      </c>
      <c r="G63" s="12">
        <v>210</v>
      </c>
      <c r="H63" s="17">
        <f t="shared" si="5"/>
        <v>0.3</v>
      </c>
      <c r="I63" s="20">
        <v>210</v>
      </c>
      <c r="J63" s="12">
        <v>0.4</v>
      </c>
      <c r="K63" s="61">
        <f t="shared" si="1"/>
        <v>280</v>
      </c>
      <c r="L63" s="33">
        <f t="shared" si="2"/>
        <v>1</v>
      </c>
      <c r="M63" s="31">
        <f t="shared" si="3"/>
        <v>700</v>
      </c>
    </row>
    <row r="64" spans="1:13" s="3" customFormat="1" ht="15.75" thickBot="1" x14ac:dyDescent="0.3">
      <c r="A64" s="19" t="s">
        <v>65</v>
      </c>
      <c r="B64" s="9" t="s">
        <v>68</v>
      </c>
      <c r="C64" s="10">
        <v>4000</v>
      </c>
      <c r="D64" s="62">
        <f t="shared" si="6"/>
        <v>1</v>
      </c>
      <c r="E64" s="11">
        <f t="shared" si="7"/>
        <v>4000</v>
      </c>
      <c r="F64" s="12">
        <f t="shared" si="4"/>
        <v>0.3</v>
      </c>
      <c r="G64" s="12">
        <v>1200</v>
      </c>
      <c r="H64" s="17">
        <f t="shared" si="5"/>
        <v>0.3</v>
      </c>
      <c r="I64" s="20">
        <v>1200</v>
      </c>
      <c r="J64" s="12">
        <v>0.4</v>
      </c>
      <c r="K64" s="61">
        <f t="shared" si="1"/>
        <v>1600</v>
      </c>
      <c r="L64" s="33">
        <f t="shared" si="2"/>
        <v>1</v>
      </c>
      <c r="M64" s="31">
        <f t="shared" si="3"/>
        <v>4000</v>
      </c>
    </row>
    <row r="65" spans="1:13" s="3" customFormat="1" ht="15.75" thickBot="1" x14ac:dyDescent="0.3">
      <c r="A65" s="22" t="s">
        <v>66</v>
      </c>
      <c r="B65" s="23" t="s">
        <v>68</v>
      </c>
      <c r="C65" s="24">
        <v>1900</v>
      </c>
      <c r="D65" s="63">
        <f t="shared" si="6"/>
        <v>1</v>
      </c>
      <c r="E65" s="25">
        <f t="shared" si="7"/>
        <v>1900</v>
      </c>
      <c r="F65" s="12">
        <f t="shared" si="4"/>
        <v>1</v>
      </c>
      <c r="G65" s="26">
        <v>1900</v>
      </c>
      <c r="H65" s="17">
        <f t="shared" si="5"/>
        <v>0</v>
      </c>
      <c r="I65" s="27">
        <v>0</v>
      </c>
      <c r="J65" s="26">
        <v>0</v>
      </c>
      <c r="K65" s="61"/>
      <c r="L65" s="33">
        <f t="shared" si="2"/>
        <v>1</v>
      </c>
      <c r="M65" s="31">
        <f t="shared" si="3"/>
        <v>1900</v>
      </c>
    </row>
    <row r="66" spans="1:13" ht="15.75" x14ac:dyDescent="0.25">
      <c r="A66" s="45" t="s">
        <v>6</v>
      </c>
      <c r="B66" s="45"/>
      <c r="C66" s="45"/>
      <c r="D66" s="45"/>
      <c r="E66" s="43">
        <f>SUM(E10:E65)</f>
        <v>1920751.0451139996</v>
      </c>
      <c r="F66" s="46">
        <f>SUM(G10:G65)</f>
        <v>254604.75084811996</v>
      </c>
      <c r="G66" s="46"/>
      <c r="H66" s="46">
        <f>SUM(I10:I65)</f>
        <v>866980.14983555826</v>
      </c>
      <c r="I66" s="46"/>
      <c r="J66" s="46">
        <f>SUM(K10:K65)</f>
        <v>799166.14443032176</v>
      </c>
      <c r="K66" s="46"/>
      <c r="L66" s="32">
        <f>SUM(F66:K66)</f>
        <v>1920751.0451139999</v>
      </c>
    </row>
    <row r="67" spans="1:13" ht="15.75" x14ac:dyDescent="0.25">
      <c r="A67" s="45" t="s">
        <v>7</v>
      </c>
      <c r="B67" s="45"/>
      <c r="C67" s="45"/>
      <c r="D67" s="45"/>
      <c r="E67" s="44">
        <v>1</v>
      </c>
      <c r="F67" s="47">
        <f>F66/$E$66</f>
        <v>0.13255478969842693</v>
      </c>
      <c r="G67" s="47"/>
      <c r="H67" s="47">
        <f t="shared" ref="H67:J67" si="8">H66/$E$66</f>
        <v>0.45137559708270347</v>
      </c>
      <c r="I67" s="47"/>
      <c r="J67" s="47">
        <f t="shared" si="8"/>
        <v>0.41606961321886982</v>
      </c>
      <c r="K67" s="47"/>
    </row>
    <row r="68" spans="1:13" ht="15.75" x14ac:dyDescent="0.25">
      <c r="A68" s="45" t="s">
        <v>8</v>
      </c>
      <c r="B68" s="45"/>
      <c r="C68" s="45"/>
      <c r="D68" s="45"/>
      <c r="E68" s="44">
        <v>1</v>
      </c>
      <c r="F68" s="47">
        <f>+F67</f>
        <v>0.13255478969842693</v>
      </c>
      <c r="G68" s="47"/>
      <c r="H68" s="47">
        <f>F68+H67</f>
        <v>0.58393038678113041</v>
      </c>
      <c r="I68" s="47"/>
      <c r="J68" s="47">
        <f>H68+J67</f>
        <v>1.0000000000000002</v>
      </c>
      <c r="K68" s="47"/>
    </row>
  </sheetData>
  <mergeCells count="22">
    <mergeCell ref="F6:I6"/>
    <mergeCell ref="A1:K1"/>
    <mergeCell ref="A3:K3"/>
    <mergeCell ref="J8:K8"/>
    <mergeCell ref="J66:K66"/>
    <mergeCell ref="D8:E8"/>
    <mergeCell ref="A8:A9"/>
    <mergeCell ref="B8:B9"/>
    <mergeCell ref="C8:C9"/>
    <mergeCell ref="J67:K67"/>
    <mergeCell ref="J68:K68"/>
    <mergeCell ref="F68:G68"/>
    <mergeCell ref="H8:I8"/>
    <mergeCell ref="H67:I67"/>
    <mergeCell ref="F8:G8"/>
    <mergeCell ref="A67:D67"/>
    <mergeCell ref="A68:D68"/>
    <mergeCell ref="A66:D66"/>
    <mergeCell ref="F66:G66"/>
    <mergeCell ref="H66:I66"/>
    <mergeCell ref="F67:G67"/>
    <mergeCell ref="H68:I68"/>
  </mergeCells>
  <conditionalFormatting sqref="E67:E68 F10:F65 H10:H65 J10:J65">
    <cfRule type="cellIs" dxfId="2" priority="11" operator="equal">
      <formula>0</formula>
    </cfRule>
  </conditionalFormatting>
  <conditionalFormatting sqref="G10:G65">
    <cfRule type="cellIs" dxfId="1" priority="2" operator="equal">
      <formula>0</formula>
    </cfRule>
  </conditionalFormatting>
  <conditionalFormatting sqref="I10:I65">
    <cfRule type="cellIs" dxfId="0" priority="1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"/>
  <pageSetup paperSize="271" scale="51" orientation="portrait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MATERIALES</vt:lpstr>
      <vt:lpstr>MATERIALES!Área_de_impresión</vt:lpstr>
      <vt:lpstr>MATERIALES!Títulos_a_imprimir</vt:lpstr>
    </vt:vector>
  </TitlesOfParts>
  <Company>pehcbm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rolfer</dc:creator>
  <cp:lastModifiedBy>Usuario de Windows</cp:lastModifiedBy>
  <cp:lastPrinted>2018-08-19T19:39:39Z</cp:lastPrinted>
  <dcterms:created xsi:type="dcterms:W3CDTF">2008-02-04T06:46:55Z</dcterms:created>
  <dcterms:modified xsi:type="dcterms:W3CDTF">2018-09-27T07:05:54Z</dcterms:modified>
</cp:coreProperties>
</file>