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guerrero\Documents\"/>
    </mc:Choice>
  </mc:AlternateContent>
  <bookViews>
    <workbookView xWindow="0" yWindow="0" windowWidth="11655" windowHeight="5235"/>
  </bookViews>
  <sheets>
    <sheet name="2022" sheetId="1" r:id="rId1"/>
    <sheet name="2023" sheetId="3" r:id="rId2"/>
    <sheet name="2024" sheetId="4" r:id="rId3"/>
    <sheet name="Hoja1" sheetId="5" r:id="rId4"/>
  </sheets>
  <externalReferences>
    <externalReference r:id="rId5"/>
  </externalReferences>
  <calcPr calcId="152511"/>
</workbook>
</file>

<file path=xl/calcChain.xml><?xml version="1.0" encoding="utf-8"?>
<calcChain xmlns="http://schemas.openxmlformats.org/spreadsheetml/2006/main">
  <c r="K761" i="1" l="1"/>
  <c r="AG761" i="1" s="1"/>
  <c r="AF761" i="1"/>
  <c r="BJ761" i="1"/>
  <c r="BK761" i="1"/>
  <c r="K765" i="1"/>
  <c r="AG765" i="1" s="1"/>
  <c r="AF765" i="1"/>
  <c r="BJ765" i="1"/>
  <c r="BK765" i="1"/>
  <c r="Q770" i="1"/>
  <c r="AG770" i="1" s="1"/>
  <c r="AF770" i="1"/>
  <c r="BJ770" i="1"/>
  <c r="BK770" i="1"/>
  <c r="G771" i="1"/>
  <c r="S771" i="1" s="1"/>
  <c r="AG771" i="1" s="1"/>
  <c r="AF771" i="1"/>
  <c r="AK771" i="1"/>
  <c r="BJ771" i="1"/>
  <c r="BK771" i="1"/>
  <c r="G806" i="1"/>
  <c r="S806" i="1"/>
  <c r="AG806" i="1" s="1"/>
  <c r="AF806" i="1"/>
  <c r="AK806" i="1"/>
  <c r="BJ806" i="1"/>
  <c r="BK806" i="1"/>
  <c r="G807" i="1"/>
  <c r="S807" i="1"/>
  <c r="AG807" i="1" s="1"/>
  <c r="AF807" i="1"/>
  <c r="AK807" i="1"/>
  <c r="BJ807" i="1"/>
  <c r="BK807" i="1"/>
  <c r="I400" i="3"/>
  <c r="I399" i="3"/>
  <c r="I398" i="3"/>
  <c r="I397" i="3"/>
  <c r="I396" i="3"/>
  <c r="I395" i="3"/>
  <c r="I317" i="3"/>
  <c r="I316" i="3"/>
  <c r="I318" i="1"/>
  <c r="I317" i="1"/>
  <c r="M979" i="3" l="1"/>
  <c r="M978" i="3"/>
  <c r="M976" i="3"/>
  <c r="M975" i="3"/>
  <c r="I882" i="3"/>
  <c r="I884" i="3"/>
  <c r="S532" i="4"/>
  <c r="W524" i="4"/>
  <c r="Q518" i="4"/>
  <c r="O497" i="4"/>
  <c r="M497" i="4"/>
  <c r="M443" i="4"/>
  <c r="O305" i="4"/>
  <c r="M257" i="4"/>
  <c r="M255" i="4"/>
  <c r="S37" i="3"/>
  <c r="O37" i="3"/>
  <c r="M83" i="3"/>
  <c r="M82" i="3"/>
  <c r="U481" i="4"/>
  <c r="U480" i="4"/>
  <c r="I409" i="1"/>
  <c r="I408" i="1"/>
  <c r="I407" i="1"/>
  <c r="I408" i="3"/>
  <c r="I407" i="3"/>
  <c r="I406" i="3"/>
  <c r="Q408" i="4"/>
  <c r="S890" i="3" l="1"/>
  <c r="S882" i="3"/>
  <c r="O884" i="3"/>
  <c r="S878" i="4"/>
  <c r="S877" i="4"/>
  <c r="S875" i="4"/>
  <c r="S790" i="4"/>
  <c r="S788" i="4"/>
  <c r="AS623" i="4"/>
  <c r="O559" i="4"/>
  <c r="AW496" i="4"/>
  <c r="BA496" i="4"/>
  <c r="W423" i="4"/>
  <c r="W90" i="4"/>
  <c r="AS68" i="4"/>
  <c r="AS67" i="4"/>
  <c r="M43" i="4"/>
  <c r="AQ43" i="4"/>
  <c r="BG42" i="4"/>
  <c r="BI42" i="4"/>
  <c r="AW42" i="4"/>
  <c r="AU42" i="4"/>
  <c r="AS42" i="4"/>
  <c r="S35" i="4"/>
  <c r="S34" i="4"/>
  <c r="M34" i="4"/>
  <c r="M33" i="4"/>
  <c r="M32" i="4"/>
  <c r="I793" i="4"/>
  <c r="AM719" i="4"/>
  <c r="AM721" i="4"/>
  <c r="I721" i="4"/>
  <c r="I567" i="4"/>
  <c r="I566" i="4"/>
  <c r="I561" i="4"/>
  <c r="I527" i="4"/>
  <c r="I523" i="4"/>
  <c r="I522" i="4"/>
  <c r="I498" i="4"/>
  <c r="I474" i="4"/>
  <c r="I412" i="4"/>
  <c r="I411" i="4"/>
  <c r="I410" i="4"/>
  <c r="I409" i="4"/>
  <c r="I403" i="4"/>
  <c r="I402" i="4"/>
  <c r="I398" i="4"/>
  <c r="I390" i="4"/>
  <c r="I350" i="4"/>
  <c r="I349" i="4"/>
  <c r="I348" i="4"/>
  <c r="I347" i="4"/>
  <c r="I338" i="4"/>
  <c r="I337" i="4"/>
  <c r="AM327" i="4"/>
  <c r="I327" i="4"/>
  <c r="AM326" i="4"/>
  <c r="AM294" i="4"/>
  <c r="AL213" i="4"/>
  <c r="AL214" i="4"/>
  <c r="AL215" i="4"/>
  <c r="I209" i="4"/>
  <c r="I181" i="4"/>
  <c r="I180" i="4"/>
  <c r="I762" i="3"/>
  <c r="I567" i="3"/>
  <c r="I572" i="3"/>
  <c r="I566" i="3"/>
  <c r="Q435" i="3"/>
  <c r="S405" i="3" l="1"/>
  <c r="O405" i="3"/>
  <c r="O401" i="3"/>
  <c r="Q401" i="3"/>
  <c r="AE401" i="3"/>
  <c r="S387" i="3"/>
  <c r="I385" i="3"/>
  <c r="I326" i="3"/>
  <c r="I322" i="3"/>
  <c r="AE126" i="3"/>
  <c r="U126" i="3"/>
  <c r="AC109" i="3"/>
  <c r="AE109" i="3"/>
  <c r="AE107" i="3"/>
  <c r="AE106" i="3"/>
  <c r="AC106" i="3"/>
  <c r="U106" i="3"/>
  <c r="S106" i="3"/>
  <c r="AE105" i="3"/>
  <c r="AE104" i="3"/>
  <c r="AE102" i="3"/>
  <c r="AE99" i="3"/>
  <c r="M96" i="3"/>
  <c r="AE91" i="3"/>
  <c r="AC91" i="3"/>
  <c r="AA91" i="3"/>
  <c r="Y91" i="3"/>
  <c r="O91" i="3"/>
  <c r="M91" i="3"/>
  <c r="W85" i="3"/>
  <c r="O83" i="3"/>
  <c r="I245" i="3"/>
  <c r="I240" i="3"/>
  <c r="I233" i="3"/>
  <c r="I232" i="3"/>
  <c r="I140" i="3"/>
  <c r="I139" i="3"/>
  <c r="I138" i="3"/>
  <c r="I131" i="3"/>
  <c r="I85" i="3"/>
  <c r="I83" i="3"/>
  <c r="V31" i="1" l="1"/>
  <c r="V32" i="1"/>
  <c r="P35" i="1"/>
  <c r="V45" i="1"/>
  <c r="V46" i="1"/>
  <c r="V47" i="1"/>
  <c r="V48" i="1"/>
  <c r="BJ1089" i="3"/>
  <c r="AK1089" i="3"/>
  <c r="AW1089" i="3" s="1"/>
  <c r="BK1089" i="3" s="1"/>
  <c r="AF1089" i="3"/>
  <c r="G1089" i="3"/>
  <c r="S1089" i="3" s="1"/>
  <c r="AG1089" i="3" s="1"/>
  <c r="BJ1088" i="3"/>
  <c r="AK1088" i="3"/>
  <c r="AW1088" i="3" s="1"/>
  <c r="BK1088" i="3" s="1"/>
  <c r="AF1088" i="3"/>
  <c r="G1088" i="3"/>
  <c r="S1088" i="3" s="1"/>
  <c r="AG1088" i="3" s="1"/>
  <c r="BJ1087" i="3"/>
  <c r="AK1087" i="3"/>
  <c r="AW1087" i="3" s="1"/>
  <c r="BK1087" i="3" s="1"/>
  <c r="AF1087" i="3"/>
  <c r="G1087" i="3"/>
  <c r="S1087" i="3" s="1"/>
  <c r="AG1087" i="3" s="1"/>
  <c r="BJ1086" i="3"/>
  <c r="AK1086" i="3"/>
  <c r="AW1086" i="3" s="1"/>
  <c r="BK1086" i="3" s="1"/>
  <c r="AF1086" i="3"/>
  <c r="G1086" i="3"/>
  <c r="S1086" i="3" s="1"/>
  <c r="AG1086" i="3" s="1"/>
  <c r="BJ1085" i="3"/>
  <c r="AK1085" i="3"/>
  <c r="AW1085" i="3" s="1"/>
  <c r="BK1085" i="3" s="1"/>
  <c r="AF1085" i="3"/>
  <c r="G1085" i="3"/>
  <c r="S1085" i="3" s="1"/>
  <c r="AG1085" i="3" s="1"/>
  <c r="BJ1084" i="3"/>
  <c r="AK1084" i="3"/>
  <c r="AW1084" i="3" s="1"/>
  <c r="BK1084" i="3" s="1"/>
  <c r="AF1084" i="3"/>
  <c r="G1084" i="3"/>
  <c r="S1084" i="3" s="1"/>
  <c r="AG1084" i="3" s="1"/>
  <c r="BJ1083" i="3"/>
  <c r="AK1083" i="3"/>
  <c r="AW1083" i="3" s="1"/>
  <c r="BK1083" i="3" s="1"/>
  <c r="AF1083" i="3"/>
  <c r="G1083" i="3"/>
  <c r="S1083" i="3" s="1"/>
  <c r="AG1083" i="3" s="1"/>
  <c r="BJ1082" i="3"/>
  <c r="AK1082" i="3"/>
  <c r="AW1082" i="3" s="1"/>
  <c r="BK1082" i="3" s="1"/>
  <c r="AF1082" i="3"/>
  <c r="G1082" i="3"/>
  <c r="S1082" i="3" s="1"/>
  <c r="AG1082" i="3" s="1"/>
  <c r="BJ1081" i="3"/>
  <c r="AK1081" i="3"/>
  <c r="AW1081" i="3" s="1"/>
  <c r="BK1081" i="3" s="1"/>
  <c r="AF1081" i="3"/>
  <c r="G1081" i="3"/>
  <c r="S1081" i="3" s="1"/>
  <c r="AG1081" i="3" s="1"/>
  <c r="BJ1080" i="3"/>
  <c r="AK1080" i="3"/>
  <c r="AW1080" i="3" s="1"/>
  <c r="BK1080" i="3" s="1"/>
  <c r="AF1080" i="3"/>
  <c r="G1080" i="3"/>
  <c r="S1080" i="3" s="1"/>
  <c r="AG1080" i="3" s="1"/>
  <c r="BJ1079" i="3"/>
  <c r="AK1079" i="3"/>
  <c r="AW1079" i="3" s="1"/>
  <c r="BK1079" i="3" s="1"/>
  <c r="AF1079" i="3"/>
  <c r="G1079" i="3"/>
  <c r="S1079" i="3" s="1"/>
  <c r="AG1079" i="3" s="1"/>
  <c r="BJ1078" i="3"/>
  <c r="AK1078" i="3"/>
  <c r="AW1078" i="3" s="1"/>
  <c r="BK1078" i="3" s="1"/>
  <c r="AF1078" i="3"/>
  <c r="G1078" i="3"/>
  <c r="S1078" i="3" s="1"/>
  <c r="AG1078" i="3" s="1"/>
  <c r="BK1077" i="3"/>
  <c r="BJ1077" i="3"/>
  <c r="AK1077" i="3"/>
  <c r="AF1077" i="3"/>
  <c r="G1077" i="3"/>
  <c r="S1077" i="3" s="1"/>
  <c r="AG1077" i="3" s="1"/>
  <c r="BJ1076" i="3"/>
  <c r="AK1076" i="3"/>
  <c r="AW1076" i="3" s="1"/>
  <c r="BK1076" i="3" s="1"/>
  <c r="AF1076" i="3"/>
  <c r="G1076" i="3"/>
  <c r="S1076" i="3" s="1"/>
  <c r="AG1076" i="3" s="1"/>
  <c r="BJ1075" i="3"/>
  <c r="AO1075" i="3"/>
  <c r="BK1075" i="3" s="1"/>
  <c r="AF1075" i="3"/>
  <c r="K1075" i="3"/>
  <c r="AG1075" i="3" s="1"/>
  <c r="BJ1074" i="3"/>
  <c r="AO1074" i="3"/>
  <c r="BK1074" i="3" s="1"/>
  <c r="AF1074" i="3"/>
  <c r="K1074" i="3"/>
  <c r="AG1074" i="3" s="1"/>
  <c r="BJ1073" i="3"/>
  <c r="AO1073" i="3"/>
  <c r="BK1073" i="3" s="1"/>
  <c r="AF1073" i="3"/>
  <c r="K1073" i="3"/>
  <c r="AG1073" i="3" s="1"/>
  <c r="BJ1072" i="3"/>
  <c r="AO1072" i="3"/>
  <c r="BK1072" i="3" s="1"/>
  <c r="AF1072" i="3"/>
  <c r="K1072" i="3"/>
  <c r="AG1072" i="3" s="1"/>
  <c r="BJ1071" i="3"/>
  <c r="AO1071" i="3"/>
  <c r="BK1071" i="3" s="1"/>
  <c r="AF1071" i="3"/>
  <c r="K1071" i="3"/>
  <c r="AG1071" i="3" s="1"/>
  <c r="BJ1070" i="3"/>
  <c r="AO1070" i="3"/>
  <c r="BK1070" i="3" s="1"/>
  <c r="AF1070" i="3"/>
  <c r="K1070" i="3"/>
  <c r="AG1070" i="3" s="1"/>
  <c r="BJ1069" i="3"/>
  <c r="AO1069" i="3"/>
  <c r="BK1069" i="3" s="1"/>
  <c r="AF1069" i="3"/>
  <c r="K1069" i="3"/>
  <c r="AG1069" i="3" s="1"/>
  <c r="BJ1068" i="3"/>
  <c r="AO1068" i="3"/>
  <c r="BK1068" i="3" s="1"/>
  <c r="AF1068" i="3"/>
  <c r="K1068" i="3"/>
  <c r="AG1068" i="3" s="1"/>
  <c r="BJ1067" i="3"/>
  <c r="AO1067" i="3"/>
  <c r="BK1067" i="3" s="1"/>
  <c r="AF1067" i="3"/>
  <c r="K1067" i="3"/>
  <c r="AG1067" i="3" s="1"/>
  <c r="BJ1066" i="3"/>
  <c r="AO1066" i="3"/>
  <c r="BK1066" i="3" s="1"/>
  <c r="AF1066" i="3"/>
  <c r="K1066" i="3"/>
  <c r="AG1066" i="3" s="1"/>
  <c r="BJ1065" i="3"/>
  <c r="AO1065" i="3"/>
  <c r="BK1065" i="3" s="1"/>
  <c r="AF1065" i="3"/>
  <c r="K1065" i="3"/>
  <c r="AG1065" i="3" s="1"/>
  <c r="BJ1064" i="3"/>
  <c r="AO1064" i="3"/>
  <c r="BK1064" i="3" s="1"/>
  <c r="AF1064" i="3"/>
  <c r="K1064" i="3"/>
  <c r="AG1064" i="3" s="1"/>
  <c r="BJ1063" i="3"/>
  <c r="AO1063" i="3"/>
  <c r="BK1063" i="3" s="1"/>
  <c r="AF1063" i="3"/>
  <c r="K1063" i="3"/>
  <c r="AG1063" i="3" s="1"/>
  <c r="BJ1062" i="3"/>
  <c r="AO1062" i="3"/>
  <c r="BK1062" i="3" s="1"/>
  <c r="AF1062" i="3"/>
  <c r="K1062" i="3"/>
  <c r="AG1062" i="3" s="1"/>
  <c r="BJ1061" i="3"/>
  <c r="AO1061" i="3"/>
  <c r="BK1061" i="3" s="1"/>
  <c r="AF1061" i="3"/>
  <c r="K1061" i="3"/>
  <c r="AG1061" i="3" s="1"/>
  <c r="BJ1060" i="3"/>
  <c r="AO1060" i="3"/>
  <c r="BK1060" i="3" s="1"/>
  <c r="AF1060" i="3"/>
  <c r="K1060" i="3"/>
  <c r="AG1060" i="3" s="1"/>
  <c r="BJ1059" i="3"/>
  <c r="AO1059" i="3"/>
  <c r="BK1059" i="3" s="1"/>
  <c r="AF1059" i="3"/>
  <c r="K1059" i="3"/>
  <c r="AG1059" i="3" s="1"/>
  <c r="BK1058" i="3"/>
  <c r="BJ1058" i="3"/>
  <c r="AF1058" i="3"/>
  <c r="K1058" i="3"/>
  <c r="AG1058" i="3" s="1"/>
  <c r="BK1057" i="3"/>
  <c r="BJ1057" i="3"/>
  <c r="AF1057" i="3"/>
  <c r="K1057" i="3"/>
  <c r="AG1057" i="3" s="1"/>
  <c r="BJ1056" i="3"/>
  <c r="AO1056" i="3"/>
  <c r="BK1056" i="3" s="1"/>
  <c r="AF1056" i="3"/>
  <c r="K1056" i="3"/>
  <c r="AG1056" i="3" s="1"/>
  <c r="BJ1055" i="3"/>
  <c r="AO1055" i="3"/>
  <c r="BK1055" i="3" s="1"/>
  <c r="AF1055" i="3"/>
  <c r="K1055" i="3"/>
  <c r="AG1055" i="3" s="1"/>
  <c r="BJ1054" i="3"/>
  <c r="AO1054" i="3"/>
  <c r="BK1054" i="3" s="1"/>
  <c r="AF1054" i="3"/>
  <c r="K1054" i="3"/>
  <c r="AG1054" i="3" s="1"/>
  <c r="BK1053" i="3"/>
  <c r="BJ1053" i="3"/>
  <c r="AF1053" i="3"/>
  <c r="K1053" i="3"/>
  <c r="AG1053" i="3" s="1"/>
  <c r="BJ1052" i="3"/>
  <c r="AO1052" i="3"/>
  <c r="BK1052" i="3" s="1"/>
  <c r="AF1052" i="3"/>
  <c r="K1052" i="3"/>
  <c r="AG1052" i="3" s="1"/>
  <c r="BJ1051" i="3"/>
  <c r="AO1051" i="3"/>
  <c r="BK1051" i="3" s="1"/>
  <c r="AF1051" i="3"/>
  <c r="K1051" i="3"/>
  <c r="AG1051" i="3" s="1"/>
  <c r="BJ1050" i="3"/>
  <c r="AO1050" i="3"/>
  <c r="BK1050" i="3" s="1"/>
  <c r="AF1050" i="3"/>
  <c r="K1050" i="3"/>
  <c r="AG1050" i="3" s="1"/>
  <c r="BJ1049" i="3"/>
  <c r="AO1049" i="3"/>
  <c r="BK1049" i="3" s="1"/>
  <c r="AF1049" i="3"/>
  <c r="K1049" i="3"/>
  <c r="AG1049" i="3" s="1"/>
  <c r="BJ1048" i="3"/>
  <c r="AO1048" i="3"/>
  <c r="BK1048" i="3" s="1"/>
  <c r="AF1048" i="3"/>
  <c r="K1048" i="3"/>
  <c r="AG1048" i="3" s="1"/>
  <c r="BJ1047" i="3"/>
  <c r="AO1047" i="3"/>
  <c r="BK1047" i="3" s="1"/>
  <c r="AF1047" i="3"/>
  <c r="K1047" i="3"/>
  <c r="AG1047" i="3" s="1"/>
  <c r="BJ1046" i="3"/>
  <c r="AO1046" i="3"/>
  <c r="BK1046" i="3" s="1"/>
  <c r="AF1046" i="3"/>
  <c r="K1046" i="3"/>
  <c r="AG1046" i="3" s="1"/>
  <c r="BJ1045" i="3"/>
  <c r="AO1045" i="3"/>
  <c r="BK1045" i="3" s="1"/>
  <c r="AF1045" i="3"/>
  <c r="K1045" i="3"/>
  <c r="AG1045" i="3" s="1"/>
  <c r="BJ1044" i="3"/>
  <c r="AO1044" i="3"/>
  <c r="BK1044" i="3" s="1"/>
  <c r="AF1044" i="3"/>
  <c r="K1044" i="3"/>
  <c r="AG1044" i="3" s="1"/>
  <c r="BJ1043" i="3"/>
  <c r="AO1043" i="3"/>
  <c r="BK1043" i="3" s="1"/>
  <c r="AF1043" i="3"/>
  <c r="K1043" i="3"/>
  <c r="AG1043" i="3" s="1"/>
  <c r="BJ1042" i="3"/>
  <c r="AO1042" i="3"/>
  <c r="BK1042" i="3" s="1"/>
  <c r="AF1042" i="3"/>
  <c r="K1042" i="3"/>
  <c r="AG1042" i="3" s="1"/>
  <c r="BJ1041" i="3"/>
  <c r="AO1041" i="3"/>
  <c r="BK1041" i="3" s="1"/>
  <c r="AF1041" i="3"/>
  <c r="K1041" i="3"/>
  <c r="AG1041" i="3" s="1"/>
  <c r="BJ1040" i="3"/>
  <c r="AO1040" i="3"/>
  <c r="BK1040" i="3" s="1"/>
  <c r="AF1040" i="3"/>
  <c r="K1040" i="3"/>
  <c r="AG1040" i="3" s="1"/>
  <c r="BJ1039" i="3"/>
  <c r="AO1039" i="3"/>
  <c r="BK1039" i="3" s="1"/>
  <c r="AF1039" i="3"/>
  <c r="K1039" i="3"/>
  <c r="AG1039" i="3" s="1"/>
  <c r="BJ1038" i="3"/>
  <c r="AO1038" i="3"/>
  <c r="BK1038" i="3" s="1"/>
  <c r="AF1038" i="3"/>
  <c r="K1038" i="3"/>
  <c r="AG1038" i="3" s="1"/>
  <c r="BJ1036" i="3"/>
  <c r="AO1036" i="3"/>
  <c r="BK1036" i="3" s="1"/>
  <c r="J1036" i="3"/>
  <c r="AF1036" i="3" s="1"/>
  <c r="AN1035" i="3"/>
  <c r="BJ1035" i="3" s="1"/>
  <c r="J1035" i="3"/>
  <c r="AF1035" i="3" s="1"/>
  <c r="BJ1034" i="3"/>
  <c r="AO1034" i="3"/>
  <c r="BK1034" i="3" s="1"/>
  <c r="J1034" i="3"/>
  <c r="AF1034" i="3" s="1"/>
  <c r="AN1033" i="3"/>
  <c r="BJ1033" i="3" s="1"/>
  <c r="AF1033" i="3"/>
  <c r="K1033" i="3"/>
  <c r="AG1033" i="3" s="1"/>
  <c r="BJ1032" i="3"/>
  <c r="AO1032" i="3"/>
  <c r="BK1032" i="3" s="1"/>
  <c r="J1032" i="3"/>
  <c r="AF1032" i="3" s="1"/>
  <c r="BJ1031" i="3"/>
  <c r="AO1031" i="3"/>
  <c r="BK1031" i="3" s="1"/>
  <c r="J1031" i="3"/>
  <c r="AF1031" i="3" s="1"/>
  <c r="BJ1030" i="3"/>
  <c r="AO1030" i="3"/>
  <c r="BK1030" i="3" s="1"/>
  <c r="AF1030" i="3"/>
  <c r="K1030" i="3"/>
  <c r="AG1030" i="3" s="1"/>
  <c r="BJ1029" i="3"/>
  <c r="AO1029" i="3"/>
  <c r="BK1029" i="3" s="1"/>
  <c r="AF1029" i="3"/>
  <c r="K1029" i="3"/>
  <c r="AG1029" i="3" s="1"/>
  <c r="BJ1028" i="3"/>
  <c r="AO1028" i="3"/>
  <c r="BK1028" i="3" s="1"/>
  <c r="J1028" i="3"/>
  <c r="AF1028" i="3" s="1"/>
  <c r="BJ1027" i="3"/>
  <c r="AO1027" i="3"/>
  <c r="BK1027" i="3" s="1"/>
  <c r="AF1027" i="3"/>
  <c r="K1027" i="3"/>
  <c r="AG1027" i="3" s="1"/>
  <c r="BJ1026" i="3"/>
  <c r="AO1026" i="3"/>
  <c r="BK1026" i="3" s="1"/>
  <c r="J1026" i="3"/>
  <c r="AF1026" i="3" s="1"/>
  <c r="AN1025" i="3"/>
  <c r="BJ1025" i="3" s="1"/>
  <c r="AF1025" i="3"/>
  <c r="K1025" i="3"/>
  <c r="AG1025" i="3" s="1"/>
  <c r="AN1024" i="3"/>
  <c r="BJ1024" i="3" s="1"/>
  <c r="AF1024" i="3"/>
  <c r="K1024" i="3"/>
  <c r="AG1024" i="3" s="1"/>
  <c r="BJ1023" i="3"/>
  <c r="AO1023" i="3"/>
  <c r="BK1023" i="3" s="1"/>
  <c r="AF1023" i="3"/>
  <c r="K1023" i="3"/>
  <c r="AG1023" i="3" s="1"/>
  <c r="BJ1022" i="3"/>
  <c r="AO1022" i="3"/>
  <c r="BK1022" i="3" s="1"/>
  <c r="AF1022" i="3"/>
  <c r="K1022" i="3"/>
  <c r="AG1022" i="3" s="1"/>
  <c r="BJ1021" i="3"/>
  <c r="AO1021" i="3"/>
  <c r="BK1021" i="3" s="1"/>
  <c r="J1021" i="3"/>
  <c r="AF1021" i="3" s="1"/>
  <c r="BJ1020" i="3"/>
  <c r="AO1020" i="3"/>
  <c r="BK1020" i="3" s="1"/>
  <c r="AF1020" i="3"/>
  <c r="K1020" i="3"/>
  <c r="AG1020" i="3" s="1"/>
  <c r="BJ1019" i="3"/>
  <c r="AO1019" i="3"/>
  <c r="BK1019" i="3" s="1"/>
  <c r="AF1019" i="3"/>
  <c r="K1019" i="3"/>
  <c r="AG1019" i="3" s="1"/>
  <c r="BJ1018" i="3"/>
  <c r="AO1018" i="3"/>
  <c r="BK1018" i="3" s="1"/>
  <c r="AF1018" i="3"/>
  <c r="K1018" i="3"/>
  <c r="AG1018" i="3" s="1"/>
  <c r="BJ1017" i="3"/>
  <c r="AO1017" i="3"/>
  <c r="BK1017" i="3" s="1"/>
  <c r="AF1017" i="3"/>
  <c r="K1017" i="3"/>
  <c r="AG1017" i="3" s="1"/>
  <c r="BJ1016" i="3"/>
  <c r="AO1016" i="3"/>
  <c r="BK1016" i="3" s="1"/>
  <c r="AF1016" i="3"/>
  <c r="K1016" i="3"/>
  <c r="AG1016" i="3" s="1"/>
  <c r="BJ1015" i="3"/>
  <c r="AO1015" i="3"/>
  <c r="BK1015" i="3" s="1"/>
  <c r="AF1015" i="3"/>
  <c r="K1015" i="3"/>
  <c r="AG1015" i="3" s="1"/>
  <c r="BJ1014" i="3"/>
  <c r="AO1014" i="3"/>
  <c r="BK1014" i="3" s="1"/>
  <c r="AF1014" i="3"/>
  <c r="K1014" i="3"/>
  <c r="AG1014" i="3" s="1"/>
  <c r="BJ1013" i="3"/>
  <c r="AO1013" i="3"/>
  <c r="BK1013" i="3" s="1"/>
  <c r="AF1013" i="3"/>
  <c r="K1013" i="3"/>
  <c r="AG1013" i="3" s="1"/>
  <c r="BJ1012" i="3"/>
  <c r="AO1012" i="3"/>
  <c r="BK1012" i="3" s="1"/>
  <c r="AF1012" i="3"/>
  <c r="K1012" i="3"/>
  <c r="AG1012" i="3" s="1"/>
  <c r="BJ1011" i="3"/>
  <c r="AO1011" i="3"/>
  <c r="BK1011" i="3" s="1"/>
  <c r="AF1011" i="3"/>
  <c r="K1011" i="3"/>
  <c r="AG1011" i="3" s="1"/>
  <c r="BJ1010" i="3"/>
  <c r="AO1010" i="3"/>
  <c r="BK1010" i="3" s="1"/>
  <c r="AF1010" i="3"/>
  <c r="K1010" i="3"/>
  <c r="AG1010" i="3" s="1"/>
  <c r="BJ1009" i="3"/>
  <c r="AO1009" i="3"/>
  <c r="BK1009" i="3" s="1"/>
  <c r="AF1009" i="3"/>
  <c r="K1009" i="3"/>
  <c r="AG1009" i="3" s="1"/>
  <c r="BJ1008" i="3"/>
  <c r="AO1008" i="3"/>
  <c r="BK1008" i="3" s="1"/>
  <c r="AF1008" i="3"/>
  <c r="K1008" i="3"/>
  <c r="AG1008" i="3" s="1"/>
  <c r="AN1007" i="3"/>
  <c r="AO1007" i="3" s="1"/>
  <c r="BK1007" i="3" s="1"/>
  <c r="AF1007" i="3"/>
  <c r="K1007" i="3"/>
  <c r="AG1007" i="3" s="1"/>
  <c r="BJ1006" i="3"/>
  <c r="AO1006" i="3"/>
  <c r="BK1006" i="3" s="1"/>
  <c r="AF1006" i="3"/>
  <c r="K1006" i="3"/>
  <c r="AG1006" i="3" s="1"/>
  <c r="BJ1005" i="3"/>
  <c r="AO1005" i="3"/>
  <c r="BK1005" i="3" s="1"/>
  <c r="AF1005" i="3"/>
  <c r="K1005" i="3"/>
  <c r="AG1005" i="3" s="1"/>
  <c r="BJ1004" i="3"/>
  <c r="AO1004" i="3"/>
  <c r="BK1004" i="3" s="1"/>
  <c r="AF1004" i="3"/>
  <c r="K1004" i="3"/>
  <c r="AG1004" i="3" s="1"/>
  <c r="BJ1003" i="3"/>
  <c r="AO1003" i="3"/>
  <c r="BK1003" i="3" s="1"/>
  <c r="AF1003" i="3"/>
  <c r="K1003" i="3"/>
  <c r="AG1003" i="3" s="1"/>
  <c r="BJ1002" i="3"/>
  <c r="AO1002" i="3"/>
  <c r="BK1002" i="3" s="1"/>
  <c r="AF1002" i="3"/>
  <c r="K1002" i="3"/>
  <c r="AG1002" i="3" s="1"/>
  <c r="AN1001" i="3"/>
  <c r="BJ1001" i="3" s="1"/>
  <c r="AF1001" i="3"/>
  <c r="K1001" i="3"/>
  <c r="AG1001" i="3" s="1"/>
  <c r="BJ1000" i="3"/>
  <c r="AO1000" i="3"/>
  <c r="BK1000" i="3" s="1"/>
  <c r="AF1000" i="3"/>
  <c r="K1000" i="3"/>
  <c r="AG1000" i="3" s="1"/>
  <c r="BJ998" i="3"/>
  <c r="AS998" i="3"/>
  <c r="BK998" i="3" s="1"/>
  <c r="AF998" i="3"/>
  <c r="O998" i="3"/>
  <c r="AG998" i="3" s="1"/>
  <c r="BJ997" i="3"/>
  <c r="AS997" i="3"/>
  <c r="BK997" i="3" s="1"/>
  <c r="AF997" i="3"/>
  <c r="O997" i="3"/>
  <c r="AG997" i="3" s="1"/>
  <c r="BJ996" i="3"/>
  <c r="AS996" i="3"/>
  <c r="BK996" i="3" s="1"/>
  <c r="AF996" i="3"/>
  <c r="O996" i="3"/>
  <c r="AG996" i="3" s="1"/>
  <c r="BJ995" i="3"/>
  <c r="AS995" i="3"/>
  <c r="BK995" i="3" s="1"/>
  <c r="AF995" i="3"/>
  <c r="O995" i="3"/>
  <c r="AG995" i="3" s="1"/>
  <c r="BJ994" i="3"/>
  <c r="AS994" i="3"/>
  <c r="BK994" i="3" s="1"/>
  <c r="AF994" i="3"/>
  <c r="O994" i="3"/>
  <c r="AG994" i="3" s="1"/>
  <c r="AR993" i="3"/>
  <c r="BJ993" i="3" s="1"/>
  <c r="N993" i="3"/>
  <c r="AF993" i="3" s="1"/>
  <c r="AR992" i="3"/>
  <c r="BJ992" i="3" s="1"/>
  <c r="N992" i="3"/>
  <c r="AF992" i="3" s="1"/>
  <c r="AR991" i="3"/>
  <c r="BJ991" i="3" s="1"/>
  <c r="N991" i="3"/>
  <c r="AF991" i="3" s="1"/>
  <c r="BJ990" i="3"/>
  <c r="AS990" i="3"/>
  <c r="BK990" i="3" s="1"/>
  <c r="AF990" i="3"/>
  <c r="O990" i="3"/>
  <c r="AG990" i="3" s="1"/>
  <c r="AR989" i="3"/>
  <c r="N989" i="3"/>
  <c r="AR988" i="3"/>
  <c r="N988" i="3"/>
  <c r="AR987" i="3"/>
  <c r="BJ987" i="3" s="1"/>
  <c r="N987" i="3"/>
  <c r="AF987" i="3" s="1"/>
  <c r="BJ986" i="3"/>
  <c r="AS986" i="3"/>
  <c r="BK986" i="3" s="1"/>
  <c r="AF986" i="3"/>
  <c r="O986" i="3"/>
  <c r="AG986" i="3" s="1"/>
  <c r="BJ985" i="3"/>
  <c r="AS985" i="3"/>
  <c r="BK985" i="3" s="1"/>
  <c r="AF985" i="3"/>
  <c r="O985" i="3"/>
  <c r="AG985" i="3" s="1"/>
  <c r="BJ984" i="3"/>
  <c r="AS984" i="3"/>
  <c r="BK984" i="3" s="1"/>
  <c r="AF984" i="3"/>
  <c r="O984" i="3"/>
  <c r="AG984" i="3" s="1"/>
  <c r="BJ983" i="3"/>
  <c r="AS983" i="3"/>
  <c r="BK983" i="3" s="1"/>
  <c r="AF983" i="3"/>
  <c r="O983" i="3"/>
  <c r="AG983" i="3" s="1"/>
  <c r="AR982" i="3"/>
  <c r="BJ982" i="3" s="1"/>
  <c r="N982" i="3"/>
  <c r="AF982" i="3" s="1"/>
  <c r="BK979" i="3"/>
  <c r="BJ979" i="3"/>
  <c r="AG979" i="3"/>
  <c r="AF979" i="3"/>
  <c r="BK978" i="3"/>
  <c r="BJ978" i="3"/>
  <c r="AF978" i="3"/>
  <c r="AG978" i="3"/>
  <c r="BK977" i="3"/>
  <c r="BJ977" i="3"/>
  <c r="AF977" i="3"/>
  <c r="AG977" i="3"/>
  <c r="BK976" i="3"/>
  <c r="BJ976" i="3"/>
  <c r="AG976" i="3"/>
  <c r="AF976" i="3"/>
  <c r="BK975" i="3"/>
  <c r="BJ975" i="3"/>
  <c r="AG975" i="3"/>
  <c r="AF975" i="3"/>
  <c r="BJ972" i="3"/>
  <c r="AS972" i="3"/>
  <c r="BK972" i="3" s="1"/>
  <c r="AF972" i="3"/>
  <c r="O972" i="3"/>
  <c r="AG972" i="3" s="1"/>
  <c r="BJ971" i="3"/>
  <c r="AS971" i="3"/>
  <c r="BK971" i="3" s="1"/>
  <c r="AF971" i="3"/>
  <c r="O971" i="3"/>
  <c r="AG971" i="3" s="1"/>
  <c r="BJ970" i="3"/>
  <c r="AS970" i="3"/>
  <c r="BK970" i="3" s="1"/>
  <c r="AF970" i="3"/>
  <c r="O970" i="3"/>
  <c r="AG970" i="3" s="1"/>
  <c r="BJ969" i="3"/>
  <c r="AS969" i="3"/>
  <c r="BK969" i="3" s="1"/>
  <c r="AF969" i="3"/>
  <c r="O969" i="3"/>
  <c r="AG969" i="3" s="1"/>
  <c r="BJ968" i="3"/>
  <c r="AS968" i="3"/>
  <c r="BK968" i="3" s="1"/>
  <c r="AF968" i="3"/>
  <c r="O968" i="3"/>
  <c r="AG968" i="3" s="1"/>
  <c r="BJ967" i="3"/>
  <c r="AS967" i="3"/>
  <c r="BK967" i="3" s="1"/>
  <c r="AF967" i="3"/>
  <c r="O967" i="3"/>
  <c r="AG967" i="3" s="1"/>
  <c r="BJ966" i="3"/>
  <c r="AS966" i="3"/>
  <c r="BK966" i="3" s="1"/>
  <c r="AF966" i="3"/>
  <c r="O966" i="3"/>
  <c r="AG966" i="3" s="1"/>
  <c r="BJ965" i="3"/>
  <c r="AS965" i="3"/>
  <c r="BK965" i="3" s="1"/>
  <c r="AF965" i="3"/>
  <c r="O965" i="3"/>
  <c r="AG965" i="3" s="1"/>
  <c r="BJ964" i="3"/>
  <c r="AS964" i="3"/>
  <c r="BK964" i="3" s="1"/>
  <c r="AF964" i="3"/>
  <c r="O964" i="3"/>
  <c r="AG964" i="3" s="1"/>
  <c r="BJ963" i="3"/>
  <c r="AS963" i="3"/>
  <c r="BK963" i="3" s="1"/>
  <c r="AF963" i="3"/>
  <c r="O963" i="3"/>
  <c r="AG963" i="3" s="1"/>
  <c r="BJ962" i="3"/>
  <c r="AS962" i="3"/>
  <c r="BK962" i="3" s="1"/>
  <c r="AF962" i="3"/>
  <c r="O962" i="3"/>
  <c r="AG962" i="3" s="1"/>
  <c r="BJ961" i="3"/>
  <c r="AS961" i="3"/>
  <c r="BK961" i="3" s="1"/>
  <c r="AF961" i="3"/>
  <c r="O961" i="3"/>
  <c r="AG961" i="3" s="1"/>
  <c r="BJ960" i="3"/>
  <c r="AS960" i="3"/>
  <c r="BK960" i="3" s="1"/>
  <c r="AF960" i="3"/>
  <c r="O960" i="3"/>
  <c r="AG960" i="3" s="1"/>
  <c r="BJ959" i="3"/>
  <c r="AS959" i="3"/>
  <c r="BK959" i="3" s="1"/>
  <c r="AF959" i="3"/>
  <c r="O959" i="3"/>
  <c r="AG959" i="3" s="1"/>
  <c r="BJ958" i="3"/>
  <c r="AS958" i="3"/>
  <c r="BK958" i="3" s="1"/>
  <c r="AF958" i="3"/>
  <c r="O958" i="3"/>
  <c r="AG958" i="3" s="1"/>
  <c r="BJ957" i="3"/>
  <c r="AS957" i="3"/>
  <c r="BK957" i="3" s="1"/>
  <c r="AF957" i="3"/>
  <c r="O957" i="3"/>
  <c r="AG957" i="3" s="1"/>
  <c r="BJ956" i="3"/>
  <c r="AS956" i="3"/>
  <c r="BK956" i="3" s="1"/>
  <c r="AF956" i="3"/>
  <c r="O956" i="3"/>
  <c r="AG956" i="3" s="1"/>
  <c r="BJ955" i="3"/>
  <c r="AS955" i="3"/>
  <c r="BK955" i="3" s="1"/>
  <c r="AF955" i="3"/>
  <c r="O955" i="3"/>
  <c r="AG955" i="3" s="1"/>
  <c r="BJ954" i="3"/>
  <c r="AS954" i="3"/>
  <c r="BK954" i="3" s="1"/>
  <c r="AF954" i="3"/>
  <c r="O954" i="3"/>
  <c r="AG954" i="3" s="1"/>
  <c r="BJ953" i="3"/>
  <c r="AS953" i="3"/>
  <c r="BK953" i="3" s="1"/>
  <c r="AF953" i="3"/>
  <c r="O953" i="3"/>
  <c r="AG953" i="3" s="1"/>
  <c r="BJ952" i="3"/>
  <c r="AS952" i="3"/>
  <c r="BK952" i="3" s="1"/>
  <c r="AF952" i="3"/>
  <c r="O952" i="3"/>
  <c r="AG952" i="3" s="1"/>
  <c r="BJ951" i="3"/>
  <c r="AS951" i="3"/>
  <c r="BK951" i="3" s="1"/>
  <c r="AF951" i="3"/>
  <c r="O951" i="3"/>
  <c r="AG951" i="3" s="1"/>
  <c r="BJ950" i="3"/>
  <c r="AS950" i="3"/>
  <c r="BK950" i="3" s="1"/>
  <c r="AF950" i="3"/>
  <c r="O950" i="3"/>
  <c r="AG950" i="3" s="1"/>
  <c r="BJ949" i="3"/>
  <c r="AS949" i="3"/>
  <c r="BK949" i="3" s="1"/>
  <c r="AF949" i="3"/>
  <c r="O949" i="3"/>
  <c r="AG949" i="3" s="1"/>
  <c r="BJ948" i="3"/>
  <c r="AS948" i="3"/>
  <c r="BK948" i="3" s="1"/>
  <c r="AF948" i="3"/>
  <c r="O948" i="3"/>
  <c r="AG948" i="3" s="1"/>
  <c r="BJ947" i="3"/>
  <c r="AS947" i="3"/>
  <c r="BK947" i="3" s="1"/>
  <c r="AF947" i="3"/>
  <c r="O947" i="3"/>
  <c r="AG947" i="3" s="1"/>
  <c r="BJ946" i="3"/>
  <c r="AS946" i="3"/>
  <c r="BK946" i="3" s="1"/>
  <c r="AF946" i="3"/>
  <c r="O946" i="3"/>
  <c r="AG946" i="3" s="1"/>
  <c r="BJ945" i="3"/>
  <c r="AS945" i="3"/>
  <c r="BK945" i="3" s="1"/>
  <c r="AF945" i="3"/>
  <c r="O945" i="3"/>
  <c r="AG945" i="3" s="1"/>
  <c r="BJ944" i="3"/>
  <c r="AS944" i="3"/>
  <c r="BK944" i="3" s="1"/>
  <c r="AF944" i="3"/>
  <c r="O944" i="3"/>
  <c r="AG944" i="3" s="1"/>
  <c r="BJ943" i="3"/>
  <c r="AS943" i="3"/>
  <c r="BK943" i="3" s="1"/>
  <c r="AF943" i="3"/>
  <c r="O943" i="3"/>
  <c r="AG943" i="3" s="1"/>
  <c r="BJ942" i="3"/>
  <c r="AS942" i="3"/>
  <c r="BK942" i="3" s="1"/>
  <c r="AF942" i="3"/>
  <c r="O942" i="3"/>
  <c r="AG942" i="3" s="1"/>
  <c r="BJ941" i="3"/>
  <c r="AS941" i="3"/>
  <c r="BK941" i="3" s="1"/>
  <c r="AF941" i="3"/>
  <c r="O941" i="3"/>
  <c r="AG941" i="3" s="1"/>
  <c r="BJ940" i="3"/>
  <c r="AS940" i="3"/>
  <c r="BK940" i="3" s="1"/>
  <c r="AF940" i="3"/>
  <c r="O940" i="3"/>
  <c r="AG940" i="3" s="1"/>
  <c r="BJ939" i="3"/>
  <c r="AS939" i="3"/>
  <c r="BK939" i="3" s="1"/>
  <c r="AF939" i="3"/>
  <c r="O939" i="3"/>
  <c r="AG939" i="3" s="1"/>
  <c r="BJ938" i="3"/>
  <c r="AS938" i="3"/>
  <c r="BK938" i="3" s="1"/>
  <c r="AF938" i="3"/>
  <c r="O938" i="3"/>
  <c r="AG938" i="3" s="1"/>
  <c r="BJ937" i="3"/>
  <c r="AS937" i="3"/>
  <c r="BK937" i="3" s="1"/>
  <c r="AF937" i="3"/>
  <c r="O937" i="3"/>
  <c r="AG937" i="3" s="1"/>
  <c r="BJ936" i="3"/>
  <c r="AS936" i="3"/>
  <c r="BK936" i="3" s="1"/>
  <c r="AF936" i="3"/>
  <c r="O936" i="3"/>
  <c r="AG936" i="3" s="1"/>
  <c r="BJ935" i="3"/>
  <c r="AS935" i="3"/>
  <c r="BK935" i="3" s="1"/>
  <c r="AF935" i="3"/>
  <c r="O935" i="3"/>
  <c r="AG935" i="3" s="1"/>
  <c r="BJ934" i="3"/>
  <c r="AS934" i="3"/>
  <c r="BK934" i="3" s="1"/>
  <c r="AF934" i="3"/>
  <c r="O934" i="3"/>
  <c r="AG934" i="3" s="1"/>
  <c r="BJ933" i="3"/>
  <c r="AS933" i="3"/>
  <c r="BK933" i="3" s="1"/>
  <c r="AF933" i="3"/>
  <c r="O933" i="3"/>
  <c r="AG933" i="3" s="1"/>
  <c r="BJ932" i="3"/>
  <c r="AS932" i="3"/>
  <c r="BK932" i="3" s="1"/>
  <c r="AF932" i="3"/>
  <c r="O932" i="3"/>
  <c r="AG932" i="3" s="1"/>
  <c r="BJ931" i="3"/>
  <c r="AS931" i="3"/>
  <c r="BK931" i="3" s="1"/>
  <c r="AF931" i="3"/>
  <c r="O931" i="3"/>
  <c r="AG931" i="3" s="1"/>
  <c r="BJ930" i="3"/>
  <c r="AS930" i="3"/>
  <c r="BK930" i="3" s="1"/>
  <c r="AF930" i="3"/>
  <c r="O930" i="3"/>
  <c r="AG930" i="3" s="1"/>
  <c r="BJ929" i="3"/>
  <c r="AS929" i="3"/>
  <c r="BK929" i="3" s="1"/>
  <c r="AF929" i="3"/>
  <c r="O929" i="3"/>
  <c r="AG929" i="3" s="1"/>
  <c r="BJ928" i="3"/>
  <c r="AS928" i="3"/>
  <c r="BK928" i="3" s="1"/>
  <c r="AF928" i="3"/>
  <c r="O928" i="3"/>
  <c r="AG928" i="3" s="1"/>
  <c r="BJ927" i="3"/>
  <c r="AS927" i="3"/>
  <c r="BK927" i="3" s="1"/>
  <c r="AF927" i="3"/>
  <c r="O927" i="3"/>
  <c r="AG927" i="3" s="1"/>
  <c r="BJ926" i="3"/>
  <c r="AS926" i="3"/>
  <c r="BK926" i="3" s="1"/>
  <c r="AF926" i="3"/>
  <c r="O926" i="3"/>
  <c r="AG926" i="3" s="1"/>
  <c r="BJ925" i="3"/>
  <c r="AS925" i="3"/>
  <c r="BK925" i="3" s="1"/>
  <c r="AF925" i="3"/>
  <c r="O925" i="3"/>
  <c r="AG925" i="3" s="1"/>
  <c r="BJ924" i="3"/>
  <c r="AS924" i="3"/>
  <c r="BK924" i="3" s="1"/>
  <c r="AF924" i="3"/>
  <c r="O924" i="3"/>
  <c r="AG924" i="3" s="1"/>
  <c r="BJ923" i="3"/>
  <c r="AS923" i="3"/>
  <c r="BK923" i="3" s="1"/>
  <c r="AF923" i="3"/>
  <c r="O923" i="3"/>
  <c r="AG923" i="3" s="1"/>
  <c r="BJ922" i="3"/>
  <c r="AS922" i="3"/>
  <c r="BK922" i="3" s="1"/>
  <c r="AF922" i="3"/>
  <c r="O922" i="3"/>
  <c r="AG922" i="3" s="1"/>
  <c r="BJ921" i="3"/>
  <c r="AS921" i="3"/>
  <c r="BK921" i="3" s="1"/>
  <c r="AF921" i="3"/>
  <c r="O921" i="3"/>
  <c r="AG921" i="3" s="1"/>
  <c r="BJ920" i="3"/>
  <c r="AS920" i="3"/>
  <c r="BK920" i="3" s="1"/>
  <c r="AF920" i="3"/>
  <c r="O920" i="3"/>
  <c r="AG920" i="3" s="1"/>
  <c r="BJ919" i="3"/>
  <c r="AS919" i="3"/>
  <c r="BK919" i="3" s="1"/>
  <c r="AF919" i="3"/>
  <c r="O919" i="3"/>
  <c r="AG919" i="3" s="1"/>
  <c r="BJ918" i="3"/>
  <c r="AS918" i="3"/>
  <c r="BK918" i="3" s="1"/>
  <c r="AF918" i="3"/>
  <c r="O918" i="3"/>
  <c r="AG918" i="3" s="1"/>
  <c r="BJ917" i="3"/>
  <c r="AS917" i="3"/>
  <c r="BK917" i="3" s="1"/>
  <c r="AF917" i="3"/>
  <c r="O917" i="3"/>
  <c r="AG917" i="3" s="1"/>
  <c r="BJ916" i="3"/>
  <c r="AS916" i="3"/>
  <c r="BK916" i="3" s="1"/>
  <c r="AF916" i="3"/>
  <c r="O916" i="3"/>
  <c r="AG916" i="3" s="1"/>
  <c r="BJ915" i="3"/>
  <c r="AS915" i="3"/>
  <c r="BK915" i="3" s="1"/>
  <c r="AF915" i="3"/>
  <c r="O915" i="3"/>
  <c r="AG915" i="3" s="1"/>
  <c r="BJ914" i="3"/>
  <c r="AS914" i="3"/>
  <c r="BK914" i="3" s="1"/>
  <c r="AF914" i="3"/>
  <c r="O914" i="3"/>
  <c r="AG914" i="3" s="1"/>
  <c r="BJ913" i="3"/>
  <c r="AS913" i="3"/>
  <c r="BK913" i="3" s="1"/>
  <c r="AF913" i="3"/>
  <c r="O913" i="3"/>
  <c r="AG913" i="3" s="1"/>
  <c r="BJ912" i="3"/>
  <c r="AS912" i="3"/>
  <c r="BK912" i="3" s="1"/>
  <c r="AF912" i="3"/>
  <c r="O912" i="3"/>
  <c r="AG912" i="3" s="1"/>
  <c r="BJ911" i="3"/>
  <c r="AS911" i="3"/>
  <c r="BK911" i="3" s="1"/>
  <c r="AF911" i="3"/>
  <c r="O911" i="3"/>
  <c r="AG911" i="3" s="1"/>
  <c r="BJ910" i="3"/>
  <c r="AS910" i="3"/>
  <c r="BK910" i="3" s="1"/>
  <c r="AF910" i="3"/>
  <c r="O910" i="3"/>
  <c r="AG910" i="3" s="1"/>
  <c r="BJ909" i="3"/>
  <c r="AS909" i="3"/>
  <c r="BK909" i="3" s="1"/>
  <c r="AF909" i="3"/>
  <c r="O909" i="3"/>
  <c r="AG909" i="3" s="1"/>
  <c r="BJ908" i="3"/>
  <c r="AS908" i="3"/>
  <c r="BK908" i="3" s="1"/>
  <c r="AF908" i="3"/>
  <c r="O908" i="3"/>
  <c r="AG908" i="3" s="1"/>
  <c r="BJ907" i="3"/>
  <c r="AS907" i="3"/>
  <c r="BK907" i="3" s="1"/>
  <c r="AF907" i="3"/>
  <c r="O907" i="3"/>
  <c r="AG907" i="3" s="1"/>
  <c r="BJ906" i="3"/>
  <c r="AS906" i="3"/>
  <c r="BK906" i="3" s="1"/>
  <c r="AF906" i="3"/>
  <c r="O906" i="3"/>
  <c r="AG906" i="3" s="1"/>
  <c r="BJ905" i="3"/>
  <c r="AS905" i="3"/>
  <c r="BK905" i="3" s="1"/>
  <c r="AF905" i="3"/>
  <c r="O905" i="3"/>
  <c r="AG905" i="3" s="1"/>
  <c r="BJ904" i="3"/>
  <c r="AS904" i="3"/>
  <c r="BK904" i="3" s="1"/>
  <c r="AF904" i="3"/>
  <c r="O904" i="3"/>
  <c r="AG904" i="3" s="1"/>
  <c r="BJ903" i="3"/>
  <c r="AS903" i="3"/>
  <c r="BK903" i="3" s="1"/>
  <c r="AF903" i="3"/>
  <c r="O903" i="3"/>
  <c r="AG903" i="3" s="1"/>
  <c r="BJ902" i="3"/>
  <c r="AS902" i="3"/>
  <c r="BK902" i="3" s="1"/>
  <c r="AF902" i="3"/>
  <c r="O902" i="3"/>
  <c r="AG902" i="3" s="1"/>
  <c r="BJ901" i="3"/>
  <c r="AS901" i="3"/>
  <c r="BK901" i="3" s="1"/>
  <c r="AF901" i="3"/>
  <c r="O901" i="3"/>
  <c r="AG901" i="3" s="1"/>
  <c r="BJ900" i="3"/>
  <c r="AS900" i="3"/>
  <c r="BK900" i="3" s="1"/>
  <c r="AF900" i="3"/>
  <c r="O900" i="3"/>
  <c r="AG900" i="3" s="1"/>
  <c r="BJ899" i="3"/>
  <c r="AS899" i="3"/>
  <c r="BK899" i="3" s="1"/>
  <c r="AF899" i="3"/>
  <c r="O899" i="3"/>
  <c r="AG899" i="3" s="1"/>
  <c r="BJ898" i="3"/>
  <c r="AS898" i="3"/>
  <c r="BK898" i="3" s="1"/>
  <c r="AF898" i="3"/>
  <c r="O898" i="3"/>
  <c r="AG898" i="3" s="1"/>
  <c r="BJ897" i="3"/>
  <c r="AS897" i="3"/>
  <c r="BK897" i="3" s="1"/>
  <c r="AF897" i="3"/>
  <c r="O897" i="3"/>
  <c r="AG897" i="3" s="1"/>
  <c r="BJ896" i="3"/>
  <c r="AS896" i="3"/>
  <c r="BK896" i="3" s="1"/>
  <c r="AF896" i="3"/>
  <c r="O896" i="3"/>
  <c r="AG896" i="3" s="1"/>
  <c r="BJ895" i="3"/>
  <c r="AS895" i="3"/>
  <c r="BK895" i="3" s="1"/>
  <c r="AF895" i="3"/>
  <c r="O895" i="3"/>
  <c r="AG895" i="3" s="1"/>
  <c r="BJ894" i="3"/>
  <c r="AS894" i="3"/>
  <c r="BK894" i="3" s="1"/>
  <c r="AF894" i="3"/>
  <c r="O894" i="3"/>
  <c r="AG894" i="3" s="1"/>
  <c r="BJ893" i="3"/>
  <c r="AS893" i="3"/>
  <c r="BK893" i="3" s="1"/>
  <c r="AF893" i="3"/>
  <c r="O893" i="3"/>
  <c r="AG893" i="3" s="1"/>
  <c r="BJ892" i="3"/>
  <c r="AS892" i="3"/>
  <c r="BK892" i="3" s="1"/>
  <c r="AF892" i="3"/>
  <c r="O892" i="3"/>
  <c r="AG892" i="3" s="1"/>
  <c r="BJ891" i="3"/>
  <c r="AU891" i="3"/>
  <c r="BK891" i="3" s="1"/>
  <c r="AF891" i="3"/>
  <c r="Q891" i="3"/>
  <c r="AG891" i="3" s="1"/>
  <c r="BJ890" i="3"/>
  <c r="AU890" i="3"/>
  <c r="BK890" i="3" s="1"/>
  <c r="AF890" i="3"/>
  <c r="AG890" i="3"/>
  <c r="BK885" i="3"/>
  <c r="BJ885" i="3"/>
  <c r="AF885" i="3"/>
  <c r="AG885" i="3"/>
  <c r="AR884" i="3"/>
  <c r="AS884" i="3" s="1"/>
  <c r="BK884" i="3" s="1"/>
  <c r="AG884" i="3"/>
  <c r="AF884" i="3"/>
  <c r="BK883" i="3"/>
  <c r="BJ883" i="3"/>
  <c r="AF883" i="3"/>
  <c r="S883" i="3"/>
  <c r="AG883" i="3" s="1"/>
  <c r="BJ882" i="3"/>
  <c r="AS882" i="3"/>
  <c r="BK882" i="3" s="1"/>
  <c r="AF882" i="3"/>
  <c r="AG882" i="3"/>
  <c r="BK880" i="3"/>
  <c r="BJ880" i="3"/>
  <c r="AK880" i="3"/>
  <c r="AF880" i="3"/>
  <c r="G880" i="3"/>
  <c r="S880" i="3" s="1"/>
  <c r="AG880" i="3" s="1"/>
  <c r="BK879" i="3"/>
  <c r="BJ879" i="3"/>
  <c r="AK879" i="3"/>
  <c r="AF879" i="3"/>
  <c r="G879" i="3"/>
  <c r="S879" i="3" s="1"/>
  <c r="AG879" i="3" s="1"/>
  <c r="BJ878" i="3"/>
  <c r="AK878" i="3"/>
  <c r="AW878" i="3" s="1"/>
  <c r="BK878" i="3" s="1"/>
  <c r="AF878" i="3"/>
  <c r="G878" i="3"/>
  <c r="S878" i="3" s="1"/>
  <c r="AG878" i="3" s="1"/>
  <c r="BJ877" i="3"/>
  <c r="AK877" i="3"/>
  <c r="AW877" i="3" s="1"/>
  <c r="BK877" i="3" s="1"/>
  <c r="AF877" i="3"/>
  <c r="G877" i="3"/>
  <c r="S877" i="3" s="1"/>
  <c r="AG877" i="3" s="1"/>
  <c r="AR876" i="3"/>
  <c r="BJ876" i="3" s="1"/>
  <c r="N876" i="3"/>
  <c r="AF876" i="3" s="1"/>
  <c r="AR875" i="3"/>
  <c r="BJ875" i="3" s="1"/>
  <c r="N875" i="3"/>
  <c r="AF875" i="3" s="1"/>
  <c r="AR874" i="3"/>
  <c r="BJ874" i="3" s="1"/>
  <c r="N874" i="3"/>
  <c r="AF874" i="3" s="1"/>
  <c r="AR873" i="3"/>
  <c r="BJ873" i="3" s="1"/>
  <c r="N873" i="3"/>
  <c r="AF873" i="3" s="1"/>
  <c r="AR872" i="3"/>
  <c r="BJ872" i="3" s="1"/>
  <c r="N872" i="3"/>
  <c r="AF872" i="3" s="1"/>
  <c r="AR871" i="3"/>
  <c r="BJ871" i="3" s="1"/>
  <c r="N871" i="3"/>
  <c r="AF871" i="3" s="1"/>
  <c r="AR870" i="3"/>
  <c r="BJ870" i="3" s="1"/>
  <c r="N870" i="3"/>
  <c r="AF870" i="3" s="1"/>
  <c r="AR869" i="3"/>
  <c r="BJ869" i="3" s="1"/>
  <c r="N869" i="3"/>
  <c r="AF869" i="3" s="1"/>
  <c r="AR868" i="3"/>
  <c r="BJ868" i="3" s="1"/>
  <c r="N868" i="3"/>
  <c r="AF868" i="3" s="1"/>
  <c r="AR867" i="3"/>
  <c r="BJ867" i="3" s="1"/>
  <c r="N867" i="3"/>
  <c r="AF867" i="3" s="1"/>
  <c r="AR866" i="3"/>
  <c r="BJ866" i="3" s="1"/>
  <c r="N866" i="3"/>
  <c r="AF866" i="3" s="1"/>
  <c r="AR865" i="3"/>
  <c r="BJ865" i="3" s="1"/>
  <c r="N865" i="3"/>
  <c r="AF865" i="3" s="1"/>
  <c r="AR864" i="3"/>
  <c r="BJ864" i="3" s="1"/>
  <c r="N864" i="3"/>
  <c r="AF864" i="3" s="1"/>
  <c r="AR863" i="3"/>
  <c r="BJ863" i="3" s="1"/>
  <c r="N863" i="3"/>
  <c r="AF863" i="3" s="1"/>
  <c r="AR862" i="3"/>
  <c r="BJ862" i="3" s="1"/>
  <c r="N862" i="3"/>
  <c r="AF862" i="3" s="1"/>
  <c r="AR861" i="3"/>
  <c r="BJ861" i="3" s="1"/>
  <c r="N861" i="3"/>
  <c r="AF861" i="3" s="1"/>
  <c r="AR860" i="3"/>
  <c r="BJ860" i="3" s="1"/>
  <c r="N860" i="3"/>
  <c r="AF860" i="3" s="1"/>
  <c r="AR859" i="3"/>
  <c r="AS859" i="3" s="1"/>
  <c r="BK859" i="3" s="1"/>
  <c r="N859" i="3"/>
  <c r="O859" i="3" s="1"/>
  <c r="AG859" i="3" s="1"/>
  <c r="AR858" i="3"/>
  <c r="AS858" i="3" s="1"/>
  <c r="BK858" i="3" s="1"/>
  <c r="N858" i="3"/>
  <c r="O858" i="3" s="1"/>
  <c r="AG858" i="3" s="1"/>
  <c r="AR857" i="3"/>
  <c r="AS857" i="3" s="1"/>
  <c r="BK857" i="3" s="1"/>
  <c r="N857" i="3"/>
  <c r="O857" i="3" s="1"/>
  <c r="AG857" i="3" s="1"/>
  <c r="AR856" i="3"/>
  <c r="AS856" i="3" s="1"/>
  <c r="BK856" i="3" s="1"/>
  <c r="N856" i="3"/>
  <c r="O856" i="3" s="1"/>
  <c r="AG856" i="3" s="1"/>
  <c r="AR855" i="3"/>
  <c r="AS855" i="3" s="1"/>
  <c r="BK855" i="3" s="1"/>
  <c r="N855" i="3"/>
  <c r="O855" i="3" s="1"/>
  <c r="AG855" i="3" s="1"/>
  <c r="AR854" i="3"/>
  <c r="AS854" i="3" s="1"/>
  <c r="BK854" i="3" s="1"/>
  <c r="N854" i="3"/>
  <c r="O854" i="3" s="1"/>
  <c r="AG854" i="3" s="1"/>
  <c r="AR853" i="3"/>
  <c r="AS853" i="3" s="1"/>
  <c r="BK853" i="3" s="1"/>
  <c r="N853" i="3"/>
  <c r="O853" i="3" s="1"/>
  <c r="AG853" i="3" s="1"/>
  <c r="AR852" i="3"/>
  <c r="AS852" i="3" s="1"/>
  <c r="BK852" i="3" s="1"/>
  <c r="N852" i="3"/>
  <c r="O852" i="3" s="1"/>
  <c r="AG852" i="3" s="1"/>
  <c r="AR851" i="3"/>
  <c r="AS851" i="3" s="1"/>
  <c r="BK851" i="3" s="1"/>
  <c r="N851" i="3"/>
  <c r="O851" i="3" s="1"/>
  <c r="AG851" i="3" s="1"/>
  <c r="AR850" i="3"/>
  <c r="AS850" i="3" s="1"/>
  <c r="BK850" i="3" s="1"/>
  <c r="N850" i="3"/>
  <c r="O850" i="3" s="1"/>
  <c r="AG850" i="3" s="1"/>
  <c r="AR849" i="3"/>
  <c r="AS849" i="3" s="1"/>
  <c r="BK849" i="3" s="1"/>
  <c r="N849" i="3"/>
  <c r="O849" i="3" s="1"/>
  <c r="AG849" i="3" s="1"/>
  <c r="AR848" i="3"/>
  <c r="AS848" i="3" s="1"/>
  <c r="BK848" i="3" s="1"/>
  <c r="N848" i="3"/>
  <c r="O848" i="3" s="1"/>
  <c r="AG848" i="3" s="1"/>
  <c r="AR847" i="3"/>
  <c r="AS847" i="3" s="1"/>
  <c r="BK847" i="3" s="1"/>
  <c r="N847" i="3"/>
  <c r="O847" i="3" s="1"/>
  <c r="AG847" i="3" s="1"/>
  <c r="AR846" i="3"/>
  <c r="AS846" i="3" s="1"/>
  <c r="BK846" i="3" s="1"/>
  <c r="N846" i="3"/>
  <c r="O846" i="3" s="1"/>
  <c r="AG846" i="3" s="1"/>
  <c r="AR845" i="3"/>
  <c r="AS845" i="3" s="1"/>
  <c r="BK845" i="3" s="1"/>
  <c r="N845" i="3"/>
  <c r="O845" i="3" s="1"/>
  <c r="AG845" i="3" s="1"/>
  <c r="AR844" i="3"/>
  <c r="AS844" i="3" s="1"/>
  <c r="BK844" i="3" s="1"/>
  <c r="N844" i="3"/>
  <c r="O844" i="3" s="1"/>
  <c r="AG844" i="3" s="1"/>
  <c r="AR843" i="3"/>
  <c r="AS843" i="3" s="1"/>
  <c r="BK843" i="3" s="1"/>
  <c r="N843" i="3"/>
  <c r="O843" i="3" s="1"/>
  <c r="AG843" i="3" s="1"/>
  <c r="AR842" i="3"/>
  <c r="AS842" i="3" s="1"/>
  <c r="BK842" i="3" s="1"/>
  <c r="N842" i="3"/>
  <c r="O842" i="3" s="1"/>
  <c r="AG842" i="3" s="1"/>
  <c r="AR841" i="3"/>
  <c r="AS841" i="3" s="1"/>
  <c r="BK841" i="3" s="1"/>
  <c r="N841" i="3"/>
  <c r="O841" i="3" s="1"/>
  <c r="AG841" i="3" s="1"/>
  <c r="AR840" i="3"/>
  <c r="AS840" i="3" s="1"/>
  <c r="BK840" i="3" s="1"/>
  <c r="N840" i="3"/>
  <c r="O840" i="3" s="1"/>
  <c r="AG840" i="3" s="1"/>
  <c r="AR839" i="3"/>
  <c r="AS839" i="3" s="1"/>
  <c r="BK839" i="3" s="1"/>
  <c r="N839" i="3"/>
  <c r="O839" i="3" s="1"/>
  <c r="AG839" i="3" s="1"/>
  <c r="AR838" i="3"/>
  <c r="AS838" i="3" s="1"/>
  <c r="BK838" i="3" s="1"/>
  <c r="N838" i="3"/>
  <c r="O838" i="3" s="1"/>
  <c r="AG838" i="3" s="1"/>
  <c r="AR837" i="3"/>
  <c r="AS837" i="3" s="1"/>
  <c r="BK837" i="3" s="1"/>
  <c r="N837" i="3"/>
  <c r="O837" i="3" s="1"/>
  <c r="AG837" i="3" s="1"/>
  <c r="BK834" i="3"/>
  <c r="BJ834" i="3"/>
  <c r="AF834" i="3"/>
  <c r="S834" i="3"/>
  <c r="AG834" i="3" s="1"/>
  <c r="BK833" i="3"/>
  <c r="BJ833" i="3"/>
  <c r="AF833" i="3"/>
  <c r="S833" i="3"/>
  <c r="AG833" i="3" s="1"/>
  <c r="BK832" i="3"/>
  <c r="BJ832" i="3"/>
  <c r="AF832" i="3"/>
  <c r="S832" i="3"/>
  <c r="AG832" i="3" s="1"/>
  <c r="BJ831" i="3"/>
  <c r="AW831" i="3"/>
  <c r="BK831" i="3" s="1"/>
  <c r="AF831" i="3"/>
  <c r="S831" i="3"/>
  <c r="AG831" i="3" s="1"/>
  <c r="BK830" i="3"/>
  <c r="BJ830" i="3"/>
  <c r="AF830" i="3"/>
  <c r="S830" i="3"/>
  <c r="AG830" i="3" s="1"/>
  <c r="BJ829" i="3"/>
  <c r="AW829" i="3"/>
  <c r="BK829" i="3" s="1"/>
  <c r="AF829" i="3"/>
  <c r="S829" i="3"/>
  <c r="AG829" i="3" s="1"/>
  <c r="BJ828" i="3"/>
  <c r="AW828" i="3"/>
  <c r="BK828" i="3" s="1"/>
  <c r="AF828" i="3"/>
  <c r="S828" i="3"/>
  <c r="AG828" i="3" s="1"/>
  <c r="BJ827" i="3"/>
  <c r="AW827" i="3"/>
  <c r="BK827" i="3" s="1"/>
  <c r="AF827" i="3"/>
  <c r="S827" i="3"/>
  <c r="AG827" i="3" s="1"/>
  <c r="BJ826" i="3"/>
  <c r="AW826" i="3"/>
  <c r="BK826" i="3" s="1"/>
  <c r="AF826" i="3"/>
  <c r="S826" i="3"/>
  <c r="AG826" i="3" s="1"/>
  <c r="BJ821" i="3"/>
  <c r="AF821" i="3"/>
  <c r="K821" i="3"/>
  <c r="AG821" i="3" s="1"/>
  <c r="AO821" i="3" s="1"/>
  <c r="BK821" i="3" s="1"/>
  <c r="BK817" i="3"/>
  <c r="BJ817" i="3"/>
  <c r="AK817" i="3"/>
  <c r="AF817" i="3"/>
  <c r="G817" i="3"/>
  <c r="S817" i="3" s="1"/>
  <c r="AG817" i="3" s="1"/>
  <c r="BK815" i="3"/>
  <c r="BJ815" i="3"/>
  <c r="AK815" i="3"/>
  <c r="AF815" i="3"/>
  <c r="G815" i="3"/>
  <c r="AG815" i="3" s="1"/>
  <c r="BJ814" i="3"/>
  <c r="AO814" i="3"/>
  <c r="BK814" i="3" s="1"/>
  <c r="J814" i="3"/>
  <c r="K814" i="3" s="1"/>
  <c r="AG814" i="3" s="1"/>
  <c r="BJ813" i="3"/>
  <c r="AO813" i="3"/>
  <c r="BK813" i="3" s="1"/>
  <c r="J813" i="3"/>
  <c r="BJ812" i="3"/>
  <c r="AO812" i="3"/>
  <c r="BK812" i="3" s="1"/>
  <c r="J812" i="3"/>
  <c r="AF812" i="3" s="1"/>
  <c r="BJ811" i="3"/>
  <c r="AO811" i="3"/>
  <c r="BK811" i="3" s="1"/>
  <c r="J811" i="3"/>
  <c r="BJ810" i="3"/>
  <c r="AO810" i="3"/>
  <c r="BK810" i="3" s="1"/>
  <c r="J810" i="3"/>
  <c r="AF810" i="3" s="1"/>
  <c r="BJ809" i="3"/>
  <c r="AO809" i="3"/>
  <c r="BK809" i="3" s="1"/>
  <c r="AF809" i="3"/>
  <c r="K809" i="3"/>
  <c r="AG809" i="3" s="1"/>
  <c r="BK806" i="3"/>
  <c r="BJ806" i="3"/>
  <c r="AF806" i="3"/>
  <c r="Q806" i="3"/>
  <c r="AG806" i="3" s="1"/>
  <c r="BK805" i="3"/>
  <c r="BJ805" i="3"/>
  <c r="AF805" i="3"/>
  <c r="Q805" i="3"/>
  <c r="AG805" i="3" s="1"/>
  <c r="BK804" i="3"/>
  <c r="BJ804" i="3"/>
  <c r="AG804" i="3"/>
  <c r="AF804" i="3"/>
  <c r="BK803" i="3"/>
  <c r="BJ803" i="3"/>
  <c r="AF803" i="3"/>
  <c r="AG803" i="3"/>
  <c r="BK802" i="3"/>
  <c r="BJ802" i="3"/>
  <c r="AF802" i="3"/>
  <c r="AG802" i="3"/>
  <c r="BK801" i="3"/>
  <c r="BJ801" i="3"/>
  <c r="AG801" i="3"/>
  <c r="AF801" i="3"/>
  <c r="BK800" i="3"/>
  <c r="BJ800" i="3"/>
  <c r="AF800" i="3"/>
  <c r="AG800" i="3"/>
  <c r="BK799" i="3"/>
  <c r="BJ799" i="3"/>
  <c r="AF799" i="3"/>
  <c r="AG799" i="3"/>
  <c r="BK798" i="3"/>
  <c r="BJ798" i="3"/>
  <c r="BK797" i="3"/>
  <c r="BJ797" i="3"/>
  <c r="K797" i="3"/>
  <c r="BK794" i="3"/>
  <c r="BJ794" i="3"/>
  <c r="AK794" i="3"/>
  <c r="AF794" i="3"/>
  <c r="G794" i="3"/>
  <c r="S794" i="3" s="1"/>
  <c r="AG794" i="3" s="1"/>
  <c r="BK793" i="3"/>
  <c r="BJ793" i="3"/>
  <c r="AF793" i="3"/>
  <c r="S793" i="3"/>
  <c r="Q793" i="3"/>
  <c r="BJ792" i="3"/>
  <c r="BC792" i="3"/>
  <c r="AW792" i="3"/>
  <c r="AF792" i="3"/>
  <c r="Y792" i="3"/>
  <c r="S792" i="3"/>
  <c r="Q792" i="3"/>
  <c r="BJ791" i="3"/>
  <c r="AW791" i="3"/>
  <c r="BK791" i="3" s="1"/>
  <c r="AF791" i="3"/>
  <c r="S791" i="3"/>
  <c r="Q791" i="3"/>
  <c r="BJ790" i="3"/>
  <c r="AM790" i="3"/>
  <c r="BK790" i="3" s="1"/>
  <c r="AF790" i="3"/>
  <c r="M790" i="3"/>
  <c r="I790" i="3"/>
  <c r="BJ789" i="3"/>
  <c r="AO789" i="3"/>
  <c r="BK789" i="3" s="1"/>
  <c r="AF789" i="3"/>
  <c r="S789" i="3"/>
  <c r="I789" i="3"/>
  <c r="BJ788" i="3"/>
  <c r="AO788" i="3"/>
  <c r="BK788" i="3" s="1"/>
  <c r="AF788" i="3"/>
  <c r="I788" i="3"/>
  <c r="AG788" i="3" s="1"/>
  <c r="BK786" i="3"/>
  <c r="BJ786" i="3"/>
  <c r="AF786" i="3"/>
  <c r="S786" i="3"/>
  <c r="AG786" i="3" s="1"/>
  <c r="BK785" i="3"/>
  <c r="BJ785" i="3"/>
  <c r="AF785" i="3"/>
  <c r="S785" i="3"/>
  <c r="AG785" i="3" s="1"/>
  <c r="BK784" i="3"/>
  <c r="BJ784" i="3"/>
  <c r="AF784" i="3"/>
  <c r="S784" i="3"/>
  <c r="AG784" i="3" s="1"/>
  <c r="BK783" i="3"/>
  <c r="BJ783" i="3"/>
  <c r="AF783" i="3"/>
  <c r="Q783" i="3"/>
  <c r="AG783" i="3" s="1"/>
  <c r="BK782" i="3"/>
  <c r="BJ782" i="3"/>
  <c r="AF782" i="3"/>
  <c r="Q782" i="3"/>
  <c r="AG782" i="3" s="1"/>
  <c r="BK781" i="3"/>
  <c r="BJ781" i="3"/>
  <c r="AF781" i="3"/>
  <c r="Q781" i="3"/>
  <c r="AG781" i="3" s="1"/>
  <c r="BK780" i="3"/>
  <c r="BJ780" i="3"/>
  <c r="AF780" i="3"/>
  <c r="Q780" i="3"/>
  <c r="I780" i="3"/>
  <c r="BK779" i="3"/>
  <c r="BJ779" i="3"/>
  <c r="AF779" i="3"/>
  <c r="I779" i="3"/>
  <c r="AG779" i="3" s="1"/>
  <c r="BK778" i="3"/>
  <c r="BJ778" i="3"/>
  <c r="AF778" i="3"/>
  <c r="U778" i="3"/>
  <c r="I778" i="3"/>
  <c r="BK777" i="3"/>
  <c r="BJ777" i="3"/>
  <c r="AF777" i="3"/>
  <c r="M777" i="3"/>
  <c r="I777" i="3"/>
  <c r="BK776" i="3"/>
  <c r="BJ776" i="3"/>
  <c r="AF776" i="3"/>
  <c r="AG776" i="3"/>
  <c r="BK775" i="3"/>
  <c r="BJ775" i="3"/>
  <c r="AF775" i="3"/>
  <c r="U775" i="3"/>
  <c r="M775" i="3"/>
  <c r="I775" i="3"/>
  <c r="BK774" i="3"/>
  <c r="BJ774" i="3"/>
  <c r="AF774" i="3"/>
  <c r="M774" i="3"/>
  <c r="I774" i="3"/>
  <c r="BK773" i="3"/>
  <c r="BJ773" i="3"/>
  <c r="AF773" i="3"/>
  <c r="O773" i="3"/>
  <c r="AG773" i="3" s="1"/>
  <c r="AN772" i="3"/>
  <c r="K772" i="3"/>
  <c r="AG772" i="3" s="1"/>
  <c r="BK771" i="3"/>
  <c r="BJ771" i="3"/>
  <c r="O771" i="3"/>
  <c r="L771" i="3"/>
  <c r="M771" i="3" s="1"/>
  <c r="BK770" i="3"/>
  <c r="BJ770" i="3"/>
  <c r="AF770" i="3"/>
  <c r="M770" i="3"/>
  <c r="AG770" i="3" s="1"/>
  <c r="BK769" i="3"/>
  <c r="BJ769" i="3"/>
  <c r="AF769" i="3"/>
  <c r="M769" i="3"/>
  <c r="AG769" i="3" s="1"/>
  <c r="BK768" i="3"/>
  <c r="BJ768" i="3"/>
  <c r="AF768" i="3"/>
  <c r="Q768" i="3"/>
  <c r="AG768" i="3" s="1"/>
  <c r="BK767" i="3"/>
  <c r="BJ767" i="3"/>
  <c r="AF767" i="3"/>
  <c r="M767" i="3"/>
  <c r="AG767" i="3" s="1"/>
  <c r="BK766" i="3"/>
  <c r="BJ766" i="3"/>
  <c r="AF766" i="3"/>
  <c r="Q766" i="3"/>
  <c r="AG766" i="3" s="1"/>
  <c r="BK765" i="3"/>
  <c r="BJ765" i="3"/>
  <c r="AF765" i="3"/>
  <c r="Q765" i="3"/>
  <c r="AG765" i="3" s="1"/>
  <c r="BK764" i="3"/>
  <c r="BJ764" i="3"/>
  <c r="AF764" i="3"/>
  <c r="Q764" i="3"/>
  <c r="AG764" i="3" s="1"/>
  <c r="BJ763" i="3"/>
  <c r="AM763" i="3"/>
  <c r="BK763" i="3" s="1"/>
  <c r="AF763" i="3"/>
  <c r="Q763" i="3"/>
  <c r="BJ762" i="3"/>
  <c r="AM762" i="3"/>
  <c r="BK762" i="3" s="1"/>
  <c r="AF762" i="3"/>
  <c r="S762" i="3"/>
  <c r="AG762" i="3" s="1"/>
  <c r="BK761" i="3"/>
  <c r="BJ761" i="3"/>
  <c r="AF761" i="3"/>
  <c r="S761" i="3"/>
  <c r="AG761" i="3" s="1"/>
  <c r="BK760" i="3"/>
  <c r="BJ760" i="3"/>
  <c r="AF760" i="3"/>
  <c r="Q760" i="3"/>
  <c r="AG760" i="3" s="1"/>
  <c r="BJ759" i="3"/>
  <c r="AM759" i="3"/>
  <c r="BK759" i="3" s="1"/>
  <c r="N759" i="3"/>
  <c r="O759" i="3" s="1"/>
  <c r="I759" i="3"/>
  <c r="BJ755" i="3"/>
  <c r="AU755" i="3"/>
  <c r="BK755" i="3" s="1"/>
  <c r="AF755" i="3"/>
  <c r="Q755" i="3"/>
  <c r="AG755" i="3" s="1"/>
  <c r="BJ754" i="3"/>
  <c r="BG754" i="3"/>
  <c r="BK754" i="3" s="1"/>
  <c r="AF754" i="3"/>
  <c r="AC754" i="3"/>
  <c r="AG754" i="3" s="1"/>
  <c r="BJ753" i="3"/>
  <c r="BG753" i="3"/>
  <c r="AU753" i="3"/>
  <c r="AF753" i="3"/>
  <c r="AC753" i="3"/>
  <c r="Q753" i="3"/>
  <c r="BJ752" i="3"/>
  <c r="BG752" i="3"/>
  <c r="BK752" i="3" s="1"/>
  <c r="AF752" i="3"/>
  <c r="AC752" i="3"/>
  <c r="AG752" i="3" s="1"/>
  <c r="BJ751" i="3"/>
  <c r="BG751" i="3"/>
  <c r="BK751" i="3" s="1"/>
  <c r="AF751" i="3"/>
  <c r="AC751" i="3"/>
  <c r="AG751" i="3" s="1"/>
  <c r="BJ750" i="3"/>
  <c r="BG750" i="3"/>
  <c r="BK750" i="3" s="1"/>
  <c r="AF750" i="3"/>
  <c r="AC750" i="3"/>
  <c r="AG750" i="3" s="1"/>
  <c r="BK749" i="3"/>
  <c r="BJ749" i="3"/>
  <c r="AF749" i="3"/>
  <c r="AC749" i="3"/>
  <c r="AG749" i="3" s="1"/>
  <c r="BK748" i="3"/>
  <c r="BJ748" i="3"/>
  <c r="AF748" i="3"/>
  <c r="AC748" i="3"/>
  <c r="AG748" i="3" s="1"/>
  <c r="BJ747" i="3"/>
  <c r="AM747" i="3"/>
  <c r="BK747" i="3" s="1"/>
  <c r="AF747" i="3"/>
  <c r="I747" i="3"/>
  <c r="AG747" i="3" s="1"/>
  <c r="BJ746" i="3"/>
  <c r="AM746" i="3"/>
  <c r="BK746" i="3" s="1"/>
  <c r="AF746" i="3"/>
  <c r="I746" i="3"/>
  <c r="AG746" i="3" s="1"/>
  <c r="BJ745" i="3"/>
  <c r="AM745" i="3"/>
  <c r="BK745" i="3" s="1"/>
  <c r="AF745" i="3"/>
  <c r="I745" i="3"/>
  <c r="AG745" i="3" s="1"/>
  <c r="BJ744" i="3"/>
  <c r="AM744" i="3"/>
  <c r="BK744" i="3" s="1"/>
  <c r="AF744" i="3"/>
  <c r="I744" i="3"/>
  <c r="AG744" i="3" s="1"/>
  <c r="BJ743" i="3"/>
  <c r="AM743" i="3"/>
  <c r="BK743" i="3" s="1"/>
  <c r="AF743" i="3"/>
  <c r="I743" i="3"/>
  <c r="AG743" i="3" s="1"/>
  <c r="BJ742" i="3"/>
  <c r="AM742" i="3"/>
  <c r="BK742" i="3" s="1"/>
  <c r="AF742" i="3"/>
  <c r="I742" i="3"/>
  <c r="AG742" i="3" s="1"/>
  <c r="BJ741" i="3"/>
  <c r="AS741" i="3"/>
  <c r="BK741" i="3" s="1"/>
  <c r="AF741" i="3"/>
  <c r="O741" i="3"/>
  <c r="AG741" i="3" s="1"/>
  <c r="BJ740" i="3"/>
  <c r="AS740" i="3"/>
  <c r="BK740" i="3" s="1"/>
  <c r="AF740" i="3"/>
  <c r="O740" i="3"/>
  <c r="AG740" i="3" s="1"/>
  <c r="BJ739" i="3"/>
  <c r="AS739" i="3"/>
  <c r="AM739" i="3"/>
  <c r="AF739" i="3"/>
  <c r="O739" i="3"/>
  <c r="I739" i="3"/>
  <c r="BJ738" i="3"/>
  <c r="AS738" i="3"/>
  <c r="BK738" i="3" s="1"/>
  <c r="AF738" i="3"/>
  <c r="O738" i="3"/>
  <c r="AG738" i="3" s="1"/>
  <c r="AR737" i="3"/>
  <c r="AS737" i="3" s="1"/>
  <c r="BK737" i="3" s="1"/>
  <c r="N737" i="3"/>
  <c r="O737" i="3" s="1"/>
  <c r="AG737" i="3" s="1"/>
  <c r="AR736" i="3"/>
  <c r="AS736" i="3" s="1"/>
  <c r="BK736" i="3" s="1"/>
  <c r="N736" i="3"/>
  <c r="O736" i="3" s="1"/>
  <c r="AG736" i="3" s="1"/>
  <c r="BJ735" i="3"/>
  <c r="AS735" i="3"/>
  <c r="BK735" i="3" s="1"/>
  <c r="AF735" i="3"/>
  <c r="O735" i="3"/>
  <c r="AG735" i="3" s="1"/>
  <c r="BJ734" i="3"/>
  <c r="AQ734" i="3"/>
  <c r="BK734" i="3" s="1"/>
  <c r="AF734" i="3"/>
  <c r="M734" i="3"/>
  <c r="AG734" i="3" s="1"/>
  <c r="BJ733" i="3"/>
  <c r="AQ733" i="3"/>
  <c r="BK733" i="3" s="1"/>
  <c r="AF733" i="3"/>
  <c r="M733" i="3"/>
  <c r="AG733" i="3" s="1"/>
  <c r="BJ732" i="3"/>
  <c r="AQ732" i="3"/>
  <c r="BK732" i="3" s="1"/>
  <c r="AF732" i="3"/>
  <c r="M732" i="3"/>
  <c r="AG732" i="3" s="1"/>
  <c r="BJ731" i="3"/>
  <c r="AQ731" i="3"/>
  <c r="BK731" i="3" s="1"/>
  <c r="AF731" i="3"/>
  <c r="M731" i="3"/>
  <c r="AG731" i="3" s="1"/>
  <c r="BJ730" i="3"/>
  <c r="AQ730" i="3"/>
  <c r="BK730" i="3" s="1"/>
  <c r="AF730" i="3"/>
  <c r="M730" i="3"/>
  <c r="AG730" i="3" s="1"/>
  <c r="BJ729" i="3"/>
  <c r="AQ729" i="3"/>
  <c r="BK729" i="3" s="1"/>
  <c r="AF729" i="3"/>
  <c r="M729" i="3"/>
  <c r="AG729" i="3" s="1"/>
  <c r="BJ728" i="3"/>
  <c r="AQ728" i="3"/>
  <c r="BK728" i="3" s="1"/>
  <c r="AF728" i="3"/>
  <c r="M728" i="3"/>
  <c r="AG728" i="3" s="1"/>
  <c r="BJ727" i="3"/>
  <c r="AQ727" i="3"/>
  <c r="BK727" i="3" s="1"/>
  <c r="AF727" i="3"/>
  <c r="M727" i="3"/>
  <c r="AG727" i="3" s="1"/>
  <c r="BJ726" i="3"/>
  <c r="AQ726" i="3"/>
  <c r="BK726" i="3" s="1"/>
  <c r="AF726" i="3"/>
  <c r="M726" i="3"/>
  <c r="AG726" i="3" s="1"/>
  <c r="BJ725" i="3"/>
  <c r="AQ725" i="3"/>
  <c r="BK725" i="3" s="1"/>
  <c r="AF725" i="3"/>
  <c r="M725" i="3"/>
  <c r="AG725" i="3" s="1"/>
  <c r="BJ724" i="3"/>
  <c r="AQ724" i="3"/>
  <c r="BK724" i="3" s="1"/>
  <c r="AF724" i="3"/>
  <c r="M724" i="3"/>
  <c r="AG724" i="3" s="1"/>
  <c r="BJ723" i="3"/>
  <c r="AM723" i="3"/>
  <c r="BK723" i="3" s="1"/>
  <c r="AF723" i="3"/>
  <c r="I723" i="3"/>
  <c r="AG723" i="3" s="1"/>
  <c r="BJ722" i="3"/>
  <c r="AM722" i="3"/>
  <c r="BK722" i="3" s="1"/>
  <c r="AF722" i="3"/>
  <c r="I722" i="3"/>
  <c r="AG722" i="3" s="1"/>
  <c r="BJ721" i="3"/>
  <c r="AQ721" i="3"/>
  <c r="BK721" i="3" s="1"/>
  <c r="AF721" i="3"/>
  <c r="M721" i="3"/>
  <c r="AG721" i="3" s="1"/>
  <c r="BJ720" i="3"/>
  <c r="AQ720" i="3"/>
  <c r="AM720" i="3"/>
  <c r="AF720" i="3"/>
  <c r="M720" i="3"/>
  <c r="I720" i="3"/>
  <c r="BK719" i="3"/>
  <c r="BJ719" i="3"/>
  <c r="AF719" i="3"/>
  <c r="I719" i="3"/>
  <c r="AG719" i="3" s="1"/>
  <c r="BJ718" i="3"/>
  <c r="AM718" i="3"/>
  <c r="BK718" i="3" s="1"/>
  <c r="AF718" i="3"/>
  <c r="I718" i="3"/>
  <c r="AG718" i="3" s="1"/>
  <c r="BJ717" i="3"/>
  <c r="AM717" i="3"/>
  <c r="BK717" i="3" s="1"/>
  <c r="AF717" i="3"/>
  <c r="I717" i="3"/>
  <c r="AG717" i="3" s="1"/>
  <c r="BJ716" i="3"/>
  <c r="AM716" i="3"/>
  <c r="BK716" i="3" s="1"/>
  <c r="AF716" i="3"/>
  <c r="I716" i="3"/>
  <c r="AG716" i="3" s="1"/>
  <c r="BJ715" i="3"/>
  <c r="AM715" i="3"/>
  <c r="BK715" i="3" s="1"/>
  <c r="AF715" i="3"/>
  <c r="I715" i="3"/>
  <c r="AG715" i="3" s="1"/>
  <c r="BJ714" i="3"/>
  <c r="AM714" i="3"/>
  <c r="BK714" i="3" s="1"/>
  <c r="AF714" i="3"/>
  <c r="I714" i="3"/>
  <c r="AG714" i="3" s="1"/>
  <c r="BJ713" i="3"/>
  <c r="AM713" i="3"/>
  <c r="BK713" i="3" s="1"/>
  <c r="AF713" i="3"/>
  <c r="I713" i="3"/>
  <c r="AG713" i="3" s="1"/>
  <c r="BJ712" i="3"/>
  <c r="AM712" i="3"/>
  <c r="BK712" i="3" s="1"/>
  <c r="AF712" i="3"/>
  <c r="I712" i="3"/>
  <c r="AG712" i="3" s="1"/>
  <c r="BJ711" i="3"/>
  <c r="AM711" i="3"/>
  <c r="BK711" i="3" s="1"/>
  <c r="AF711" i="3"/>
  <c r="I711" i="3"/>
  <c r="AG711" i="3" s="1"/>
  <c r="BJ710" i="3"/>
  <c r="AM710" i="3"/>
  <c r="BK710" i="3" s="1"/>
  <c r="AF710" i="3"/>
  <c r="I710" i="3"/>
  <c r="AG710" i="3" s="1"/>
  <c r="BJ709" i="3"/>
  <c r="AM709" i="3"/>
  <c r="BK709" i="3" s="1"/>
  <c r="AF709" i="3"/>
  <c r="I709" i="3"/>
  <c r="AG709" i="3" s="1"/>
  <c r="BJ708" i="3"/>
  <c r="AM708" i="3"/>
  <c r="BK708" i="3" s="1"/>
  <c r="AF708" i="3"/>
  <c r="I708" i="3"/>
  <c r="AG708" i="3" s="1"/>
  <c r="BJ707" i="3"/>
  <c r="AM707" i="3"/>
  <c r="BK707" i="3" s="1"/>
  <c r="AF707" i="3"/>
  <c r="I707" i="3"/>
  <c r="AG707" i="3" s="1"/>
  <c r="BJ706" i="3"/>
  <c r="AM706" i="3"/>
  <c r="BK706" i="3" s="1"/>
  <c r="AF706" i="3"/>
  <c r="I706" i="3"/>
  <c r="AG706" i="3" s="1"/>
  <c r="BJ705" i="3"/>
  <c r="BA705" i="3"/>
  <c r="BK705" i="3" s="1"/>
  <c r="AF705" i="3"/>
  <c r="W705" i="3"/>
  <c r="AG705" i="3" s="1"/>
  <c r="BJ704" i="3"/>
  <c r="BA704" i="3"/>
  <c r="BK704" i="3" s="1"/>
  <c r="AF704" i="3"/>
  <c r="W704" i="3"/>
  <c r="AG704" i="3" s="1"/>
  <c r="BJ703" i="3"/>
  <c r="BA703" i="3"/>
  <c r="BK703" i="3" s="1"/>
  <c r="AF703" i="3"/>
  <c r="W703" i="3"/>
  <c r="AG703" i="3" s="1"/>
  <c r="BJ702" i="3"/>
  <c r="BA702" i="3"/>
  <c r="BK702" i="3" s="1"/>
  <c r="AF702" i="3"/>
  <c r="W702" i="3"/>
  <c r="AG702" i="3" s="1"/>
  <c r="BJ701" i="3"/>
  <c r="BA701" i="3"/>
  <c r="AM701" i="3"/>
  <c r="AF701" i="3"/>
  <c r="W701" i="3"/>
  <c r="I701" i="3"/>
  <c r="BJ700" i="3"/>
  <c r="BA700" i="3"/>
  <c r="BK700" i="3" s="1"/>
  <c r="AF700" i="3"/>
  <c r="W700" i="3"/>
  <c r="AG700" i="3" s="1"/>
  <c r="BJ699" i="3"/>
  <c r="BA699" i="3"/>
  <c r="BK699" i="3" s="1"/>
  <c r="AF699" i="3"/>
  <c r="W699" i="3"/>
  <c r="AG699" i="3" s="1"/>
  <c r="BJ698" i="3"/>
  <c r="AQ698" i="3"/>
  <c r="AM698" i="3"/>
  <c r="AF698" i="3"/>
  <c r="M698" i="3"/>
  <c r="I698" i="3"/>
  <c r="BJ697" i="3"/>
  <c r="BA697" i="3"/>
  <c r="AM697" i="3"/>
  <c r="AF697" i="3"/>
  <c r="W697" i="3"/>
  <c r="I697" i="3"/>
  <c r="BK693" i="3"/>
  <c r="BJ693" i="3"/>
  <c r="AF693" i="3"/>
  <c r="Q693" i="3"/>
  <c r="AG693" i="3" s="1"/>
  <c r="BK692" i="3"/>
  <c r="BJ692" i="3"/>
  <c r="AF692" i="3"/>
  <c r="Q692" i="3"/>
  <c r="AG692" i="3" s="1"/>
  <c r="BJ691" i="3"/>
  <c r="BA691" i="3"/>
  <c r="BK691" i="3" s="1"/>
  <c r="AF691" i="3"/>
  <c r="W691" i="3"/>
  <c r="AG691" i="3" s="1"/>
  <c r="BK689" i="3"/>
  <c r="BJ689" i="3"/>
  <c r="AF689" i="3"/>
  <c r="Q689" i="3"/>
  <c r="AG689" i="3" s="1"/>
  <c r="BK688" i="3"/>
  <c r="BJ688" i="3"/>
  <c r="AF688" i="3"/>
  <c r="Q688" i="3"/>
  <c r="AG688" i="3" s="1"/>
  <c r="BJ687" i="3"/>
  <c r="AK687" i="3"/>
  <c r="BA687" i="3" s="1"/>
  <c r="BK687" i="3" s="1"/>
  <c r="AF687" i="3"/>
  <c r="W687" i="3"/>
  <c r="AG687" i="3" s="1"/>
  <c r="BJ686" i="3"/>
  <c r="BA686" i="3"/>
  <c r="BK686" i="3" s="1"/>
  <c r="AF686" i="3"/>
  <c r="W686" i="3"/>
  <c r="AG686" i="3" s="1"/>
  <c r="BJ685" i="3"/>
  <c r="BA685" i="3"/>
  <c r="BK685" i="3" s="1"/>
  <c r="AF685" i="3"/>
  <c r="W685" i="3"/>
  <c r="AG685" i="3" s="1"/>
  <c r="BJ683" i="3"/>
  <c r="AU683" i="3"/>
  <c r="BK683" i="3" s="1"/>
  <c r="AF683" i="3"/>
  <c r="Q683" i="3"/>
  <c r="AG683" i="3" s="1"/>
  <c r="BJ682" i="3"/>
  <c r="AU682" i="3"/>
  <c r="BK682" i="3" s="1"/>
  <c r="AF682" i="3"/>
  <c r="Q682" i="3"/>
  <c r="AG682" i="3" s="1"/>
  <c r="BJ681" i="3"/>
  <c r="AU681" i="3"/>
  <c r="BK681" i="3" s="1"/>
  <c r="AF681" i="3"/>
  <c r="Q681" i="3"/>
  <c r="AG681" i="3" s="1"/>
  <c r="BJ680" i="3"/>
  <c r="AU680" i="3"/>
  <c r="BK680" i="3" s="1"/>
  <c r="AF680" i="3"/>
  <c r="Q680" i="3"/>
  <c r="AG680" i="3" s="1"/>
  <c r="BJ679" i="3"/>
  <c r="AQ679" i="3"/>
  <c r="BK679" i="3" s="1"/>
  <c r="AF679" i="3"/>
  <c r="M679" i="3"/>
  <c r="AG679" i="3" s="1"/>
  <c r="BJ678" i="3"/>
  <c r="AQ678" i="3"/>
  <c r="BK678" i="3" s="1"/>
  <c r="AF678" i="3"/>
  <c r="M678" i="3"/>
  <c r="AG678" i="3" s="1"/>
  <c r="BK677" i="3"/>
  <c r="BJ677" i="3"/>
  <c r="AF677" i="3"/>
  <c r="Q677" i="3"/>
  <c r="AG677" i="3" s="1"/>
  <c r="BK676" i="3"/>
  <c r="BJ676" i="3"/>
  <c r="AF676" i="3"/>
  <c r="Q676" i="3"/>
  <c r="AG676" i="3" s="1"/>
  <c r="BK675" i="3"/>
  <c r="BJ675" i="3"/>
  <c r="AF675" i="3"/>
  <c r="Q675" i="3"/>
  <c r="AG675" i="3" s="1"/>
  <c r="BJ674" i="3"/>
  <c r="BA674" i="3"/>
  <c r="BK674" i="3" s="1"/>
  <c r="AF674" i="3"/>
  <c r="W674" i="3"/>
  <c r="AG674" i="3" s="1"/>
  <c r="BJ673" i="3"/>
  <c r="BA673" i="3"/>
  <c r="BK673" i="3" s="1"/>
  <c r="AF673" i="3"/>
  <c r="W673" i="3"/>
  <c r="AG673" i="3" s="1"/>
  <c r="BJ672" i="3"/>
  <c r="BA672" i="3"/>
  <c r="BK672" i="3" s="1"/>
  <c r="AF672" i="3"/>
  <c r="W672" i="3"/>
  <c r="AG672" i="3" s="1"/>
  <c r="BJ671" i="3"/>
  <c r="BA671" i="3"/>
  <c r="BK671" i="3" s="1"/>
  <c r="AF671" i="3"/>
  <c r="W671" i="3"/>
  <c r="AG671" i="3" s="1"/>
  <c r="BJ670" i="3"/>
  <c r="BA670" i="3"/>
  <c r="BK670" i="3" s="1"/>
  <c r="AF670" i="3"/>
  <c r="W670" i="3"/>
  <c r="AG670" i="3" s="1"/>
  <c r="BJ669" i="3"/>
  <c r="BA669" i="3"/>
  <c r="BK669" i="3" s="1"/>
  <c r="AF669" i="3"/>
  <c r="W669" i="3"/>
  <c r="AG669" i="3" s="1"/>
  <c r="BJ668" i="3"/>
  <c r="BA668" i="3"/>
  <c r="BK668" i="3" s="1"/>
  <c r="AF668" i="3"/>
  <c r="W668" i="3"/>
  <c r="AG668" i="3" s="1"/>
  <c r="BJ667" i="3"/>
  <c r="BA667" i="3"/>
  <c r="BK667" i="3" s="1"/>
  <c r="AF667" i="3"/>
  <c r="W667" i="3"/>
  <c r="AG667" i="3" s="1"/>
  <c r="BJ666" i="3"/>
  <c r="BA666" i="3"/>
  <c r="BK666" i="3" s="1"/>
  <c r="AF666" i="3"/>
  <c r="W666" i="3"/>
  <c r="AG666" i="3" s="1"/>
  <c r="BJ665" i="3"/>
  <c r="BA665" i="3"/>
  <c r="BK665" i="3" s="1"/>
  <c r="AF665" i="3"/>
  <c r="W665" i="3"/>
  <c r="AG665" i="3" s="1"/>
  <c r="BJ664" i="3"/>
  <c r="BA664" i="3"/>
  <c r="BK664" i="3" s="1"/>
  <c r="AF664" i="3"/>
  <c r="W664" i="3"/>
  <c r="AG664" i="3" s="1"/>
  <c r="BJ663" i="3"/>
  <c r="BA663" i="3"/>
  <c r="BK663" i="3" s="1"/>
  <c r="AF663" i="3"/>
  <c r="W663" i="3"/>
  <c r="AG663" i="3" s="1"/>
  <c r="BJ662" i="3"/>
  <c r="BA662" i="3"/>
  <c r="BK662" i="3" s="1"/>
  <c r="AF662" i="3"/>
  <c r="W662" i="3"/>
  <c r="AG662" i="3" s="1"/>
  <c r="BJ661" i="3"/>
  <c r="BA661" i="3"/>
  <c r="BK661" i="3" s="1"/>
  <c r="AF661" i="3"/>
  <c r="W661" i="3"/>
  <c r="AG661" i="3" s="1"/>
  <c r="BJ660" i="3"/>
  <c r="BA660" i="3"/>
  <c r="BK660" i="3" s="1"/>
  <c r="AF660" i="3"/>
  <c r="W660" i="3"/>
  <c r="AG660" i="3" s="1"/>
  <c r="BJ656" i="3"/>
  <c r="AU656" i="3"/>
  <c r="BK656" i="3" s="1"/>
  <c r="AF656" i="3"/>
  <c r="Q656" i="3"/>
  <c r="AG656" i="3" s="1"/>
  <c r="BJ655" i="3"/>
  <c r="AU655" i="3"/>
  <c r="BK655" i="3" s="1"/>
  <c r="AF655" i="3"/>
  <c r="Q655" i="3"/>
  <c r="AG655" i="3" s="1"/>
  <c r="BJ654" i="3"/>
  <c r="AU654" i="3"/>
  <c r="BK654" i="3" s="1"/>
  <c r="AF654" i="3"/>
  <c r="Q654" i="3"/>
  <c r="AG654" i="3" s="1"/>
  <c r="BJ653" i="3"/>
  <c r="AU653" i="3"/>
  <c r="BK653" i="3" s="1"/>
  <c r="AF653" i="3"/>
  <c r="Q653" i="3"/>
  <c r="AG653" i="3" s="1"/>
  <c r="BK652" i="3"/>
  <c r="BJ652" i="3"/>
  <c r="AF652" i="3"/>
  <c r="Q652" i="3"/>
  <c r="AG652" i="3" s="1"/>
  <c r="BJ651" i="3"/>
  <c r="AU651" i="3"/>
  <c r="BK651" i="3" s="1"/>
  <c r="AF651" i="3"/>
  <c r="Q651" i="3"/>
  <c r="AG651" i="3" s="1"/>
  <c r="BJ650" i="3"/>
  <c r="AU650" i="3"/>
  <c r="BK650" i="3" s="1"/>
  <c r="AF650" i="3"/>
  <c r="Q650" i="3"/>
  <c r="AG650" i="3" s="1"/>
  <c r="BK649" i="3"/>
  <c r="BJ649" i="3"/>
  <c r="AF649" i="3"/>
  <c r="Q649" i="3"/>
  <c r="AG649" i="3" s="1"/>
  <c r="BK648" i="3"/>
  <c r="BJ648" i="3"/>
  <c r="AF648" i="3"/>
  <c r="Q648" i="3"/>
  <c r="AG648" i="3" s="1"/>
  <c r="BK647" i="3"/>
  <c r="BJ647" i="3"/>
  <c r="AF647" i="3"/>
  <c r="Q647" i="3"/>
  <c r="AG647" i="3" s="1"/>
  <c r="BK646" i="3"/>
  <c r="BJ646" i="3"/>
  <c r="AF646" i="3"/>
  <c r="Q646" i="3"/>
  <c r="AG646" i="3" s="1"/>
  <c r="BK645" i="3"/>
  <c r="BJ645" i="3"/>
  <c r="AF645" i="3"/>
  <c r="I645" i="3"/>
  <c r="AG645" i="3" s="1"/>
  <c r="BJ644" i="3"/>
  <c r="AM644" i="3"/>
  <c r="BK644" i="3" s="1"/>
  <c r="AF644" i="3"/>
  <c r="I644" i="3"/>
  <c r="AG644" i="3" s="1"/>
  <c r="BJ643" i="3"/>
  <c r="AM643" i="3"/>
  <c r="BK643" i="3" s="1"/>
  <c r="AF643" i="3"/>
  <c r="I643" i="3"/>
  <c r="AG643" i="3" s="1"/>
  <c r="BJ642" i="3"/>
  <c r="AQ642" i="3"/>
  <c r="BK642" i="3" s="1"/>
  <c r="AF642" i="3"/>
  <c r="M642" i="3"/>
  <c r="AG642" i="3" s="1"/>
  <c r="BJ641" i="3"/>
  <c r="BI641" i="3"/>
  <c r="BK641" i="3" s="1"/>
  <c r="AF641" i="3"/>
  <c r="AE641" i="3"/>
  <c r="AG641" i="3" s="1"/>
  <c r="BJ640" i="3"/>
  <c r="AK640" i="3"/>
  <c r="BI640" i="3" s="1"/>
  <c r="BK640" i="3" s="1"/>
  <c r="AF640" i="3"/>
  <c r="AE640" i="3"/>
  <c r="AG640" i="3" s="1"/>
  <c r="BJ639" i="3"/>
  <c r="AK639" i="3"/>
  <c r="BI639" i="3" s="1"/>
  <c r="BK639" i="3" s="1"/>
  <c r="AF639" i="3"/>
  <c r="AE639" i="3"/>
  <c r="AG639" i="3" s="1"/>
  <c r="BJ638" i="3"/>
  <c r="BI638" i="3"/>
  <c r="BC638" i="3"/>
  <c r="AF638" i="3"/>
  <c r="AE638" i="3"/>
  <c r="Y638" i="3"/>
  <c r="BJ637" i="3"/>
  <c r="BC637" i="3"/>
  <c r="BK637" i="3" s="1"/>
  <c r="AF637" i="3"/>
  <c r="Y637" i="3"/>
  <c r="AG637" i="3" s="1"/>
  <c r="BJ636" i="3"/>
  <c r="BC636" i="3"/>
  <c r="BK636" i="3" s="1"/>
  <c r="AF636" i="3"/>
  <c r="Y636" i="3"/>
  <c r="AG636" i="3" s="1"/>
  <c r="BJ635" i="3"/>
  <c r="BC635" i="3"/>
  <c r="BK635" i="3" s="1"/>
  <c r="AF635" i="3"/>
  <c r="Y635" i="3"/>
  <c r="AG635" i="3" s="1"/>
  <c r="BJ634" i="3"/>
  <c r="BC634" i="3"/>
  <c r="BK634" i="3" s="1"/>
  <c r="AF634" i="3"/>
  <c r="Y634" i="3"/>
  <c r="AG634" i="3" s="1"/>
  <c r="BJ633" i="3"/>
  <c r="BC633" i="3"/>
  <c r="BK633" i="3" s="1"/>
  <c r="AF633" i="3"/>
  <c r="Y633" i="3"/>
  <c r="I633" i="3"/>
  <c r="BJ632" i="3"/>
  <c r="BC632" i="3"/>
  <c r="BK632" i="3" s="1"/>
  <c r="AF632" i="3"/>
  <c r="Y632" i="3"/>
  <c r="I632" i="3"/>
  <c r="BK631" i="3"/>
  <c r="BJ631" i="3"/>
  <c r="AF631" i="3"/>
  <c r="I631" i="3"/>
  <c r="AG631" i="3" s="1"/>
  <c r="BK630" i="3"/>
  <c r="BJ630" i="3"/>
  <c r="AF630" i="3"/>
  <c r="I630" i="3"/>
  <c r="AG630" i="3" s="1"/>
  <c r="BK629" i="3"/>
  <c r="BJ629" i="3"/>
  <c r="AF629" i="3"/>
  <c r="I629" i="3"/>
  <c r="AG629" i="3" s="1"/>
  <c r="BK628" i="3"/>
  <c r="BJ628" i="3"/>
  <c r="AF628" i="3"/>
  <c r="I628" i="3"/>
  <c r="AG628" i="3" s="1"/>
  <c r="BK627" i="3"/>
  <c r="BJ627" i="3"/>
  <c r="AF627" i="3"/>
  <c r="I627" i="3"/>
  <c r="AG627" i="3" s="1"/>
  <c r="BJ626" i="3"/>
  <c r="AM626" i="3"/>
  <c r="BK626" i="3" s="1"/>
  <c r="AF626" i="3"/>
  <c r="I626" i="3"/>
  <c r="AG626" i="3" s="1"/>
  <c r="BJ625" i="3"/>
  <c r="AU625" i="3"/>
  <c r="AM625" i="3"/>
  <c r="AF625" i="3"/>
  <c r="Q625" i="3"/>
  <c r="I625" i="3"/>
  <c r="BJ624" i="3"/>
  <c r="AS624" i="3"/>
  <c r="BK624" i="3" s="1"/>
  <c r="AF624" i="3"/>
  <c r="O624" i="3"/>
  <c r="AG624" i="3" s="1"/>
  <c r="BK623" i="3"/>
  <c r="BJ623" i="3"/>
  <c r="AF623" i="3"/>
  <c r="O623" i="3"/>
  <c r="M623" i="3"/>
  <c r="BJ622" i="3"/>
  <c r="AQ622" i="3"/>
  <c r="BK622" i="3" s="1"/>
  <c r="AF622" i="3"/>
  <c r="M622" i="3"/>
  <c r="AG622" i="3" s="1"/>
  <c r="BJ621" i="3"/>
  <c r="AQ621" i="3"/>
  <c r="BK621" i="3" s="1"/>
  <c r="AF621" i="3"/>
  <c r="M621" i="3"/>
  <c r="AG621" i="3" s="1"/>
  <c r="BJ620" i="3"/>
  <c r="AU620" i="3"/>
  <c r="AQ620" i="3"/>
  <c r="AF620" i="3"/>
  <c r="Q620" i="3"/>
  <c r="M620" i="3"/>
  <c r="BJ619" i="3"/>
  <c r="AU619" i="3"/>
  <c r="BK619" i="3" s="1"/>
  <c r="AF619" i="3"/>
  <c r="Q619" i="3"/>
  <c r="AG619" i="3" s="1"/>
  <c r="BJ618" i="3"/>
  <c r="AU618" i="3"/>
  <c r="BK618" i="3" s="1"/>
  <c r="AF618" i="3"/>
  <c r="Q618" i="3"/>
  <c r="AG618" i="3" s="1"/>
  <c r="BJ617" i="3"/>
  <c r="AW617" i="3"/>
  <c r="BK617" i="3" s="1"/>
  <c r="AF617" i="3"/>
  <c r="S617" i="3"/>
  <c r="AG617" i="3" s="1"/>
  <c r="BJ616" i="3"/>
  <c r="AW616" i="3"/>
  <c r="BK616" i="3" s="1"/>
  <c r="AF616" i="3"/>
  <c r="S616" i="3"/>
  <c r="AG616" i="3" s="1"/>
  <c r="BJ615" i="3"/>
  <c r="AW615" i="3"/>
  <c r="BK615" i="3" s="1"/>
  <c r="AF615" i="3"/>
  <c r="S615" i="3"/>
  <c r="AG615" i="3" s="1"/>
  <c r="BJ614" i="3"/>
  <c r="AW614" i="3"/>
  <c r="BK614" i="3" s="1"/>
  <c r="AF614" i="3"/>
  <c r="S614" i="3"/>
  <c r="AG614" i="3" s="1"/>
  <c r="BJ613" i="3"/>
  <c r="AU613" i="3"/>
  <c r="BK613" i="3" s="1"/>
  <c r="AF613" i="3"/>
  <c r="Q613" i="3"/>
  <c r="AG613" i="3" s="1"/>
  <c r="BJ612" i="3"/>
  <c r="AQ612" i="3"/>
  <c r="BK612" i="3" s="1"/>
  <c r="AF612" i="3"/>
  <c r="M612" i="3"/>
  <c r="AG612" i="3" s="1"/>
  <c r="BJ611" i="3"/>
  <c r="AQ611" i="3"/>
  <c r="BK611" i="3" s="1"/>
  <c r="AF611" i="3"/>
  <c r="M611" i="3"/>
  <c r="AG611" i="3" s="1"/>
  <c r="AL610" i="3"/>
  <c r="BJ610" i="3" s="1"/>
  <c r="H610" i="3"/>
  <c r="AF610" i="3" s="1"/>
  <c r="AL609" i="3"/>
  <c r="BJ609" i="3" s="1"/>
  <c r="H609" i="3"/>
  <c r="AF609" i="3" s="1"/>
  <c r="AL608" i="3"/>
  <c r="BJ608" i="3" s="1"/>
  <c r="H608" i="3"/>
  <c r="AF608" i="3" s="1"/>
  <c r="AL607" i="3"/>
  <c r="BJ607" i="3" s="1"/>
  <c r="H607" i="3"/>
  <c r="AF607" i="3" s="1"/>
  <c r="BJ606" i="3"/>
  <c r="AM606" i="3"/>
  <c r="BK606" i="3" s="1"/>
  <c r="AF606" i="3"/>
  <c r="I606" i="3"/>
  <c r="AG606" i="3" s="1"/>
  <c r="BJ605" i="3"/>
  <c r="AM605" i="3"/>
  <c r="BK605" i="3" s="1"/>
  <c r="AF605" i="3"/>
  <c r="I605" i="3"/>
  <c r="AG605" i="3" s="1"/>
  <c r="BJ604" i="3"/>
  <c r="AM604" i="3"/>
  <c r="BK604" i="3" s="1"/>
  <c r="AF604" i="3"/>
  <c r="I604" i="3"/>
  <c r="AG604" i="3" s="1"/>
  <c r="BJ603" i="3"/>
  <c r="AM603" i="3"/>
  <c r="BK603" i="3" s="1"/>
  <c r="AF603" i="3"/>
  <c r="I603" i="3"/>
  <c r="AG603" i="3" s="1"/>
  <c r="BJ602" i="3"/>
  <c r="AM602" i="3"/>
  <c r="BK602" i="3" s="1"/>
  <c r="AF602" i="3"/>
  <c r="I602" i="3"/>
  <c r="AG602" i="3" s="1"/>
  <c r="AL601" i="3"/>
  <c r="AM601" i="3" s="1"/>
  <c r="BK601" i="3" s="1"/>
  <c r="H601" i="3"/>
  <c r="I601" i="3" s="1"/>
  <c r="AG601" i="3" s="1"/>
  <c r="BJ600" i="3"/>
  <c r="AM600" i="3"/>
  <c r="BK600" i="3" s="1"/>
  <c r="AF600" i="3"/>
  <c r="I600" i="3"/>
  <c r="AG600" i="3" s="1"/>
  <c r="BJ599" i="3"/>
  <c r="AM599" i="3"/>
  <c r="BK599" i="3" s="1"/>
  <c r="AF599" i="3"/>
  <c r="I599" i="3"/>
  <c r="AG599" i="3" s="1"/>
  <c r="BJ598" i="3"/>
  <c r="AM598" i="3"/>
  <c r="BK598" i="3" s="1"/>
  <c r="AF598" i="3"/>
  <c r="I598" i="3"/>
  <c r="AG598" i="3" s="1"/>
  <c r="BJ597" i="3"/>
  <c r="AU597" i="3"/>
  <c r="BK597" i="3" s="1"/>
  <c r="AF597" i="3"/>
  <c r="Q597" i="3"/>
  <c r="AG597" i="3" s="1"/>
  <c r="BJ596" i="3"/>
  <c r="AU596" i="3"/>
  <c r="BK596" i="3" s="1"/>
  <c r="AF596" i="3"/>
  <c r="Q596" i="3"/>
  <c r="AG596" i="3" s="1"/>
  <c r="BJ595" i="3"/>
  <c r="AU595" i="3"/>
  <c r="BK595" i="3" s="1"/>
  <c r="AF595" i="3"/>
  <c r="Q595" i="3"/>
  <c r="AG595" i="3" s="1"/>
  <c r="BJ594" i="3"/>
  <c r="AU594" i="3"/>
  <c r="BK594" i="3" s="1"/>
  <c r="AF594" i="3"/>
  <c r="Q594" i="3"/>
  <c r="AG594" i="3" s="1"/>
  <c r="BJ593" i="3"/>
  <c r="AU593" i="3"/>
  <c r="BK593" i="3" s="1"/>
  <c r="AF593" i="3"/>
  <c r="Q593" i="3"/>
  <c r="AG593" i="3" s="1"/>
  <c r="BJ592" i="3"/>
  <c r="BA592" i="3"/>
  <c r="BK592" i="3" s="1"/>
  <c r="AF592" i="3"/>
  <c r="W592" i="3"/>
  <c r="AG592" i="3" s="1"/>
  <c r="BK591" i="3"/>
  <c r="BJ591" i="3"/>
  <c r="AF591" i="3"/>
  <c r="W591" i="3"/>
  <c r="AG591" i="3" s="1"/>
  <c r="BK590" i="3"/>
  <c r="BJ590" i="3"/>
  <c r="AF590" i="3"/>
  <c r="W590" i="3"/>
  <c r="AG590" i="3" s="1"/>
  <c r="BK589" i="3"/>
  <c r="BJ589" i="3"/>
  <c r="AF589" i="3"/>
  <c r="W589" i="3"/>
  <c r="AG589" i="3" s="1"/>
  <c r="BK588" i="3"/>
  <c r="BJ588" i="3"/>
  <c r="AF588" i="3"/>
  <c r="W588" i="3"/>
  <c r="AG588" i="3" s="1"/>
  <c r="BK587" i="3"/>
  <c r="BJ587" i="3"/>
  <c r="AF587" i="3"/>
  <c r="W587" i="3"/>
  <c r="AG587" i="3" s="1"/>
  <c r="BK586" i="3"/>
  <c r="BJ586" i="3"/>
  <c r="AF586" i="3"/>
  <c r="W586" i="3"/>
  <c r="AG586" i="3" s="1"/>
  <c r="BK585" i="3"/>
  <c r="BJ585" i="3"/>
  <c r="AF585" i="3"/>
  <c r="W585" i="3"/>
  <c r="AG585" i="3" s="1"/>
  <c r="BK584" i="3"/>
  <c r="BJ584" i="3"/>
  <c r="AF584" i="3"/>
  <c r="W584" i="3"/>
  <c r="AG584" i="3" s="1"/>
  <c r="BK583" i="3"/>
  <c r="BJ583" i="3"/>
  <c r="AF583" i="3"/>
  <c r="W583" i="3"/>
  <c r="AG583" i="3" s="1"/>
  <c r="AL581" i="3"/>
  <c r="AM581" i="3" s="1"/>
  <c r="BK581" i="3" s="1"/>
  <c r="H581" i="3"/>
  <c r="I581" i="3" s="1"/>
  <c r="AG581" i="3" s="1"/>
  <c r="AZ580" i="3"/>
  <c r="BJ580" i="3" s="1"/>
  <c r="V580" i="3"/>
  <c r="AF580" i="3" s="1"/>
  <c r="BJ579" i="3"/>
  <c r="BA579" i="3"/>
  <c r="BK579" i="3" s="1"/>
  <c r="AF579" i="3"/>
  <c r="W579" i="3"/>
  <c r="AG579" i="3" s="1"/>
  <c r="BJ576" i="3"/>
  <c r="AU576" i="3"/>
  <c r="BK576" i="3" s="1"/>
  <c r="AF576" i="3"/>
  <c r="Q576" i="3"/>
  <c r="AG576" i="3" s="1"/>
  <c r="BJ575" i="3"/>
  <c r="AU575" i="3"/>
  <c r="BK575" i="3" s="1"/>
  <c r="AF575" i="3"/>
  <c r="Q575" i="3"/>
  <c r="AG575" i="3" s="1"/>
  <c r="BJ572" i="3"/>
  <c r="AQ572" i="3"/>
  <c r="BK572" i="3" s="1"/>
  <c r="AF572" i="3"/>
  <c r="M572" i="3"/>
  <c r="AG572" i="3" s="1"/>
  <c r="BJ568" i="3"/>
  <c r="AM568" i="3"/>
  <c r="BK568" i="3" s="1"/>
  <c r="AF568" i="3"/>
  <c r="I568" i="3"/>
  <c r="AG568" i="3" s="1"/>
  <c r="BJ567" i="3"/>
  <c r="AU567" i="3"/>
  <c r="BK567" i="3" s="1"/>
  <c r="AF567" i="3"/>
  <c r="Q567" i="3"/>
  <c r="AG567" i="3" s="1"/>
  <c r="BJ566" i="3"/>
  <c r="BA566" i="3"/>
  <c r="BK566" i="3" s="1"/>
  <c r="AF566" i="3"/>
  <c r="W566" i="3"/>
  <c r="AG566" i="3" s="1"/>
  <c r="BJ562" i="3"/>
  <c r="AM562" i="3"/>
  <c r="BK562" i="3" s="1"/>
  <c r="AF562" i="3"/>
  <c r="I562" i="3"/>
  <c r="AG562" i="3" s="1"/>
  <c r="BJ561" i="3"/>
  <c r="AQ561" i="3"/>
  <c r="BK561" i="3" s="1"/>
  <c r="AF561" i="3"/>
  <c r="M561" i="3"/>
  <c r="AG561" i="3" s="1"/>
  <c r="BJ560" i="3"/>
  <c r="BG560" i="3"/>
  <c r="AM560" i="3"/>
  <c r="AF560" i="3"/>
  <c r="AC560" i="3"/>
  <c r="I560" i="3"/>
  <c r="BJ559" i="3"/>
  <c r="AM559" i="3"/>
  <c r="BK559" i="3" s="1"/>
  <c r="AF559" i="3"/>
  <c r="I559" i="3"/>
  <c r="AG559" i="3" s="1"/>
  <c r="BK557" i="3"/>
  <c r="BJ557" i="3"/>
  <c r="AF557" i="3"/>
  <c r="O557" i="3"/>
  <c r="AG557" i="3" s="1"/>
  <c r="AR556" i="3"/>
  <c r="BJ556" i="3" s="1"/>
  <c r="N556" i="3"/>
  <c r="AF556" i="3" s="1"/>
  <c r="BJ555" i="3"/>
  <c r="AU555" i="3"/>
  <c r="BK555" i="3" s="1"/>
  <c r="AF555" i="3"/>
  <c r="Q555" i="3"/>
  <c r="AG555" i="3" s="1"/>
  <c r="BJ551" i="3"/>
  <c r="AM551" i="3"/>
  <c r="BK551" i="3" s="1"/>
  <c r="AF551" i="3"/>
  <c r="I551" i="3"/>
  <c r="AG551" i="3" s="1"/>
  <c r="BJ550" i="3"/>
  <c r="AM550" i="3"/>
  <c r="BK550" i="3" s="1"/>
  <c r="AF550" i="3"/>
  <c r="I550" i="3"/>
  <c r="AG550" i="3" s="1"/>
  <c r="BJ549" i="3"/>
  <c r="AM549" i="3"/>
  <c r="BK549" i="3" s="1"/>
  <c r="AF549" i="3"/>
  <c r="I549" i="3"/>
  <c r="AG549" i="3" s="1"/>
  <c r="BJ548" i="3"/>
  <c r="AM548" i="3"/>
  <c r="BK548" i="3" s="1"/>
  <c r="AF548" i="3"/>
  <c r="I548" i="3"/>
  <c r="AG548" i="3" s="1"/>
  <c r="BJ547" i="3"/>
  <c r="AM547" i="3"/>
  <c r="BK547" i="3" s="1"/>
  <c r="AF547" i="3"/>
  <c r="I547" i="3"/>
  <c r="AG547" i="3" s="1"/>
  <c r="BJ546" i="3"/>
  <c r="AM546" i="3"/>
  <c r="BK546" i="3" s="1"/>
  <c r="AF546" i="3"/>
  <c r="I546" i="3"/>
  <c r="AG546" i="3" s="1"/>
  <c r="BJ545" i="3"/>
  <c r="AM545" i="3"/>
  <c r="BK545" i="3" s="1"/>
  <c r="AF545" i="3"/>
  <c r="I545" i="3"/>
  <c r="AG545" i="3" s="1"/>
  <c r="BJ544" i="3"/>
  <c r="AM544" i="3"/>
  <c r="BK544" i="3" s="1"/>
  <c r="AF544" i="3"/>
  <c r="I544" i="3"/>
  <c r="AG544" i="3" s="1"/>
  <c r="BJ543" i="3"/>
  <c r="AM543" i="3"/>
  <c r="BK543" i="3" s="1"/>
  <c r="AF543" i="3"/>
  <c r="I543" i="3"/>
  <c r="AG543" i="3" s="1"/>
  <c r="BJ542" i="3"/>
  <c r="AM542" i="3"/>
  <c r="BK542" i="3" s="1"/>
  <c r="AF542" i="3"/>
  <c r="I542" i="3"/>
  <c r="AG542" i="3" s="1"/>
  <c r="BJ541" i="3"/>
  <c r="AM541" i="3"/>
  <c r="BK541" i="3" s="1"/>
  <c r="AF541" i="3"/>
  <c r="I541" i="3"/>
  <c r="AG541" i="3" s="1"/>
  <c r="BJ540" i="3"/>
  <c r="AM540" i="3"/>
  <c r="BK540" i="3" s="1"/>
  <c r="AF540" i="3"/>
  <c r="I540" i="3"/>
  <c r="AG540" i="3" s="1"/>
  <c r="BJ539" i="3"/>
  <c r="AM539" i="3"/>
  <c r="BK539" i="3" s="1"/>
  <c r="AF539" i="3"/>
  <c r="I539" i="3"/>
  <c r="AG539" i="3" s="1"/>
  <c r="BJ538" i="3"/>
  <c r="AM538" i="3"/>
  <c r="BK538" i="3" s="1"/>
  <c r="AF538" i="3"/>
  <c r="I538" i="3"/>
  <c r="AG538" i="3" s="1"/>
  <c r="BJ537" i="3"/>
  <c r="AM537" i="3"/>
  <c r="BK537" i="3" s="1"/>
  <c r="AF537" i="3"/>
  <c r="I537" i="3"/>
  <c r="AG537" i="3" s="1"/>
  <c r="BJ536" i="3"/>
  <c r="AM536" i="3"/>
  <c r="BK536" i="3" s="1"/>
  <c r="AF536" i="3"/>
  <c r="I536" i="3"/>
  <c r="AG536" i="3" s="1"/>
  <c r="BJ535" i="3"/>
  <c r="AM535" i="3"/>
  <c r="BK535" i="3" s="1"/>
  <c r="AF535" i="3"/>
  <c r="I535" i="3"/>
  <c r="AG535" i="3" s="1"/>
  <c r="BJ534" i="3"/>
  <c r="BA534" i="3"/>
  <c r="BK534" i="3" s="1"/>
  <c r="AF534" i="3"/>
  <c r="W534" i="3"/>
  <c r="AG534" i="3" s="1"/>
  <c r="BJ533" i="3"/>
  <c r="AM533" i="3"/>
  <c r="BK533" i="3" s="1"/>
  <c r="AF533" i="3"/>
  <c r="I533" i="3"/>
  <c r="AG533" i="3" s="1"/>
  <c r="BJ532" i="3"/>
  <c r="AM532" i="3"/>
  <c r="BK532" i="3" s="1"/>
  <c r="AF532" i="3"/>
  <c r="I532" i="3"/>
  <c r="AG532" i="3" s="1"/>
  <c r="BK529" i="3"/>
  <c r="BJ529" i="3"/>
  <c r="AF529" i="3"/>
  <c r="Q529" i="3"/>
  <c r="AG529" i="3" s="1"/>
  <c r="BJ526" i="3"/>
  <c r="AM526" i="3"/>
  <c r="BK526" i="3" s="1"/>
  <c r="AF526" i="3"/>
  <c r="I526" i="3"/>
  <c r="AG526" i="3" s="1"/>
  <c r="BJ525" i="3"/>
  <c r="AM525" i="3"/>
  <c r="BK525" i="3" s="1"/>
  <c r="AF525" i="3"/>
  <c r="I525" i="3"/>
  <c r="AG525" i="3" s="1"/>
  <c r="BJ524" i="3"/>
  <c r="AS524" i="3"/>
  <c r="BK524" i="3" s="1"/>
  <c r="AF524" i="3"/>
  <c r="O524" i="3"/>
  <c r="AG524" i="3" s="1"/>
  <c r="BJ523" i="3"/>
  <c r="AS523" i="3"/>
  <c r="BK523" i="3" s="1"/>
  <c r="AF523" i="3"/>
  <c r="O523" i="3"/>
  <c r="AG523" i="3" s="1"/>
  <c r="BJ522" i="3"/>
  <c r="AS522" i="3"/>
  <c r="BK522" i="3" s="1"/>
  <c r="AF522" i="3"/>
  <c r="O522" i="3"/>
  <c r="AG522" i="3" s="1"/>
  <c r="BJ521" i="3"/>
  <c r="AM521" i="3"/>
  <c r="BK521" i="3" s="1"/>
  <c r="AF521" i="3"/>
  <c r="I521" i="3"/>
  <c r="AG521" i="3" s="1"/>
  <c r="BJ520" i="3"/>
  <c r="BA520" i="3"/>
  <c r="BK520" i="3" s="1"/>
  <c r="AF520" i="3"/>
  <c r="W520" i="3"/>
  <c r="AG520" i="3" s="1"/>
  <c r="BJ519" i="3"/>
  <c r="BA519" i="3"/>
  <c r="BK519" i="3" s="1"/>
  <c r="V519" i="3"/>
  <c r="AF519" i="3" s="1"/>
  <c r="BJ516" i="3"/>
  <c r="BC516" i="3"/>
  <c r="BK516" i="3" s="1"/>
  <c r="AF516" i="3"/>
  <c r="Y516" i="3"/>
  <c r="AG516" i="3" s="1"/>
  <c r="BJ515" i="3"/>
  <c r="AM515" i="3"/>
  <c r="BK515" i="3" s="1"/>
  <c r="AF515" i="3"/>
  <c r="I515" i="3"/>
  <c r="AG515" i="3" s="1"/>
  <c r="BJ514" i="3"/>
  <c r="AM514" i="3"/>
  <c r="BK514" i="3" s="1"/>
  <c r="AF514" i="3"/>
  <c r="I514" i="3"/>
  <c r="AG514" i="3" s="1"/>
  <c r="BJ513" i="3"/>
  <c r="AM513" i="3"/>
  <c r="BK513" i="3" s="1"/>
  <c r="AF513" i="3"/>
  <c r="I513" i="3"/>
  <c r="AG513" i="3" s="1"/>
  <c r="BJ512" i="3"/>
  <c r="AM512" i="3"/>
  <c r="BK512" i="3" s="1"/>
  <c r="AF512" i="3"/>
  <c r="I512" i="3"/>
  <c r="AG512" i="3" s="1"/>
  <c r="BJ511" i="3"/>
  <c r="AM511" i="3"/>
  <c r="BK511" i="3" s="1"/>
  <c r="AF511" i="3"/>
  <c r="I511" i="3"/>
  <c r="AG511" i="3" s="1"/>
  <c r="BJ510" i="3"/>
  <c r="AM510" i="3"/>
  <c r="BK510" i="3" s="1"/>
  <c r="AF510" i="3"/>
  <c r="I510" i="3"/>
  <c r="AG510" i="3" s="1"/>
  <c r="BJ509" i="3"/>
  <c r="AM509" i="3"/>
  <c r="BK509" i="3" s="1"/>
  <c r="AF509" i="3"/>
  <c r="I509" i="3"/>
  <c r="AG509" i="3" s="1"/>
  <c r="BJ508" i="3"/>
  <c r="AM508" i="3"/>
  <c r="BK508" i="3" s="1"/>
  <c r="AF508" i="3"/>
  <c r="I508" i="3"/>
  <c r="AG508" i="3" s="1"/>
  <c r="BJ507" i="3"/>
  <c r="AM507" i="3"/>
  <c r="BK507" i="3" s="1"/>
  <c r="AF507" i="3"/>
  <c r="I507" i="3"/>
  <c r="AG507" i="3" s="1"/>
  <c r="BJ506" i="3"/>
  <c r="AM506" i="3"/>
  <c r="BK506" i="3" s="1"/>
  <c r="AF506" i="3"/>
  <c r="I506" i="3"/>
  <c r="AG506" i="3" s="1"/>
  <c r="BJ505" i="3"/>
  <c r="AM505" i="3"/>
  <c r="BK505" i="3" s="1"/>
  <c r="AF505" i="3"/>
  <c r="I505" i="3"/>
  <c r="AG505" i="3" s="1"/>
  <c r="BJ504" i="3"/>
  <c r="AM504" i="3"/>
  <c r="BK504" i="3" s="1"/>
  <c r="AF504" i="3"/>
  <c r="I504" i="3"/>
  <c r="AG504" i="3" s="1"/>
  <c r="BJ503" i="3"/>
  <c r="AM503" i="3"/>
  <c r="BK503" i="3" s="1"/>
  <c r="AF503" i="3"/>
  <c r="I503" i="3"/>
  <c r="AG503" i="3" s="1"/>
  <c r="BJ502" i="3"/>
  <c r="AM502" i="3"/>
  <c r="BK502" i="3" s="1"/>
  <c r="AF502" i="3"/>
  <c r="I502" i="3"/>
  <c r="AG502" i="3" s="1"/>
  <c r="BJ501" i="3"/>
  <c r="AM501" i="3"/>
  <c r="BK501" i="3" s="1"/>
  <c r="AF501" i="3"/>
  <c r="I501" i="3"/>
  <c r="AG501" i="3" s="1"/>
  <c r="BJ500" i="3"/>
  <c r="AM500" i="3"/>
  <c r="BK500" i="3" s="1"/>
  <c r="AF500" i="3"/>
  <c r="I500" i="3"/>
  <c r="AG500" i="3" s="1"/>
  <c r="BJ499" i="3"/>
  <c r="AM499" i="3"/>
  <c r="BK499" i="3" s="1"/>
  <c r="AF499" i="3"/>
  <c r="I499" i="3"/>
  <c r="AG499" i="3" s="1"/>
  <c r="BJ498" i="3"/>
  <c r="AM498" i="3"/>
  <c r="BK498" i="3" s="1"/>
  <c r="AF498" i="3"/>
  <c r="I498" i="3"/>
  <c r="AG498" i="3" s="1"/>
  <c r="BJ497" i="3"/>
  <c r="AM497" i="3"/>
  <c r="BK497" i="3" s="1"/>
  <c r="AF497" i="3"/>
  <c r="I497" i="3"/>
  <c r="AG497" i="3" s="1"/>
  <c r="BJ496" i="3"/>
  <c r="AM496" i="3"/>
  <c r="BK496" i="3" s="1"/>
  <c r="AF496" i="3"/>
  <c r="I496" i="3"/>
  <c r="AG496" i="3" s="1"/>
  <c r="BJ495" i="3"/>
  <c r="BA495" i="3"/>
  <c r="BK495" i="3" s="1"/>
  <c r="AF495" i="3"/>
  <c r="W495" i="3"/>
  <c r="AG495" i="3" s="1"/>
  <c r="BA494" i="3"/>
  <c r="AL494" i="3"/>
  <c r="AM494" i="3" s="1"/>
  <c r="AF494" i="3"/>
  <c r="W494" i="3"/>
  <c r="I494" i="3"/>
  <c r="AW493" i="3"/>
  <c r="AL493" i="3"/>
  <c r="AM493" i="3" s="1"/>
  <c r="AF493" i="3"/>
  <c r="S493" i="3"/>
  <c r="I493" i="3"/>
  <c r="BJ489" i="3"/>
  <c r="BA489" i="3"/>
  <c r="BK489" i="3" s="1"/>
  <c r="AF489" i="3"/>
  <c r="W489" i="3"/>
  <c r="AG489" i="3" s="1"/>
  <c r="BJ488" i="3"/>
  <c r="AM488" i="3"/>
  <c r="BK488" i="3" s="1"/>
  <c r="AF488" i="3"/>
  <c r="I488" i="3"/>
  <c r="AG488" i="3" s="1"/>
  <c r="BJ487" i="3"/>
  <c r="AM487" i="3"/>
  <c r="BK487" i="3" s="1"/>
  <c r="AF487" i="3"/>
  <c r="I487" i="3"/>
  <c r="AG487" i="3" s="1"/>
  <c r="BJ486" i="3"/>
  <c r="AM486" i="3"/>
  <c r="BK486" i="3" s="1"/>
  <c r="AF486" i="3"/>
  <c r="I486" i="3"/>
  <c r="AG486" i="3" s="1"/>
  <c r="BJ485" i="3"/>
  <c r="AM485" i="3"/>
  <c r="BK485" i="3" s="1"/>
  <c r="AF485" i="3"/>
  <c r="I485" i="3"/>
  <c r="AG485" i="3" s="1"/>
  <c r="BJ484" i="3"/>
  <c r="AM484" i="3"/>
  <c r="BK484" i="3" s="1"/>
  <c r="AF484" i="3"/>
  <c r="I484" i="3"/>
  <c r="AG484" i="3" s="1"/>
  <c r="BJ482" i="3"/>
  <c r="AM482" i="3"/>
  <c r="BK482" i="3" s="1"/>
  <c r="AF482" i="3"/>
  <c r="I482" i="3"/>
  <c r="AG482" i="3" s="1"/>
  <c r="BJ478" i="3"/>
  <c r="AM478" i="3"/>
  <c r="BK478" i="3" s="1"/>
  <c r="AF478" i="3"/>
  <c r="I478" i="3"/>
  <c r="AG478" i="3" s="1"/>
  <c r="BJ477" i="3"/>
  <c r="AM477" i="3"/>
  <c r="BK477" i="3" s="1"/>
  <c r="AF477" i="3"/>
  <c r="I477" i="3"/>
  <c r="AG477" i="3" s="1"/>
  <c r="BJ474" i="3"/>
  <c r="AU474" i="3"/>
  <c r="BK474" i="3" s="1"/>
  <c r="AF474" i="3"/>
  <c r="Q474" i="3"/>
  <c r="AG474" i="3" s="1"/>
  <c r="BJ473" i="3"/>
  <c r="AU473" i="3"/>
  <c r="BK473" i="3" s="1"/>
  <c r="AF473" i="3"/>
  <c r="Q473" i="3"/>
  <c r="AG473" i="3" s="1"/>
  <c r="BJ472" i="3"/>
  <c r="AM472" i="3"/>
  <c r="BK472" i="3" s="1"/>
  <c r="AF472" i="3"/>
  <c r="I472" i="3"/>
  <c r="AG472" i="3" s="1"/>
  <c r="BK471" i="3"/>
  <c r="BJ471" i="3"/>
  <c r="AF471" i="3"/>
  <c r="M471" i="3"/>
  <c r="AG471" i="3" s="1"/>
  <c r="BJ470" i="3"/>
  <c r="AM470" i="3"/>
  <c r="BK470" i="3" s="1"/>
  <c r="AF470" i="3"/>
  <c r="I470" i="3"/>
  <c r="AG470" i="3" s="1"/>
  <c r="AL467" i="3"/>
  <c r="AM467" i="3" s="1"/>
  <c r="BK467" i="3" s="1"/>
  <c r="H467" i="3"/>
  <c r="I467" i="3" s="1"/>
  <c r="AG467" i="3" s="1"/>
  <c r="BJ464" i="3"/>
  <c r="AU464" i="3"/>
  <c r="BK464" i="3" s="1"/>
  <c r="AF464" i="3"/>
  <c r="Q464" i="3"/>
  <c r="AG464" i="3" s="1"/>
  <c r="BJ463" i="3"/>
  <c r="AM463" i="3"/>
  <c r="BK463" i="3" s="1"/>
  <c r="AF463" i="3"/>
  <c r="I463" i="3"/>
  <c r="AG463" i="3" s="1"/>
  <c r="BJ461" i="3"/>
  <c r="AS461" i="3"/>
  <c r="BK461" i="3" s="1"/>
  <c r="AF461" i="3"/>
  <c r="O461" i="3"/>
  <c r="AG461" i="3" s="1"/>
  <c r="BJ459" i="3"/>
  <c r="AM459" i="3"/>
  <c r="BK459" i="3" s="1"/>
  <c r="AF459" i="3"/>
  <c r="I459" i="3"/>
  <c r="AG459" i="3" s="1"/>
  <c r="BK456" i="3"/>
  <c r="BJ456" i="3"/>
  <c r="AF456" i="3"/>
  <c r="O456" i="3"/>
  <c r="AG456" i="3" s="1"/>
  <c r="BJ455" i="3"/>
  <c r="AS455" i="3"/>
  <c r="BK455" i="3" s="1"/>
  <c r="AF455" i="3"/>
  <c r="O455" i="3"/>
  <c r="AG455" i="3" s="1"/>
  <c r="BJ454" i="3"/>
  <c r="AM454" i="3"/>
  <c r="BK454" i="3" s="1"/>
  <c r="AF454" i="3"/>
  <c r="I454" i="3"/>
  <c r="AG454" i="3" s="1"/>
  <c r="BJ452" i="3"/>
  <c r="AS452" i="3"/>
  <c r="BK452" i="3" s="1"/>
  <c r="AF452" i="3"/>
  <c r="O452" i="3"/>
  <c r="AG452" i="3" s="1"/>
  <c r="BJ451" i="3"/>
  <c r="AS451" i="3"/>
  <c r="BK451" i="3" s="1"/>
  <c r="AF451" i="3"/>
  <c r="O451" i="3"/>
  <c r="AG451" i="3" s="1"/>
  <c r="BJ450" i="3"/>
  <c r="AM450" i="3"/>
  <c r="BK450" i="3" s="1"/>
  <c r="AF450" i="3"/>
  <c r="I450" i="3"/>
  <c r="AG450" i="3" s="1"/>
  <c r="BJ449" i="3"/>
  <c r="AM449" i="3"/>
  <c r="BK449" i="3" s="1"/>
  <c r="AF449" i="3"/>
  <c r="I449" i="3"/>
  <c r="AG449" i="3" s="1"/>
  <c r="BJ445" i="3"/>
  <c r="AU445" i="3"/>
  <c r="AQ445" i="3"/>
  <c r="AF445" i="3"/>
  <c r="M445" i="3"/>
  <c r="AG445" i="3" s="1"/>
  <c r="BJ444" i="3"/>
  <c r="AU444" i="3"/>
  <c r="AQ444" i="3"/>
  <c r="AF444" i="3"/>
  <c r="M444" i="3"/>
  <c r="AG444" i="3" s="1"/>
  <c r="BJ440" i="3"/>
  <c r="AM440" i="3"/>
  <c r="BK440" i="3" s="1"/>
  <c r="AF440" i="3"/>
  <c r="I440" i="3"/>
  <c r="AG440" i="3" s="1"/>
  <c r="BK438" i="3"/>
  <c r="BJ438" i="3"/>
  <c r="AF438" i="3"/>
  <c r="I438" i="3"/>
  <c r="AG438" i="3" s="1"/>
  <c r="BK437" i="3"/>
  <c r="BJ437" i="3"/>
  <c r="AF437" i="3"/>
  <c r="I437" i="3"/>
  <c r="AG437" i="3" s="1"/>
  <c r="BK436" i="3"/>
  <c r="BJ436" i="3"/>
  <c r="AF436" i="3"/>
  <c r="I436" i="3"/>
  <c r="AG436" i="3" s="1"/>
  <c r="BK435" i="3"/>
  <c r="BJ435" i="3"/>
  <c r="AF435" i="3"/>
  <c r="M435" i="3"/>
  <c r="AG435" i="3" s="1"/>
  <c r="BK434" i="3"/>
  <c r="BJ434" i="3"/>
  <c r="AF434" i="3"/>
  <c r="Q434" i="3"/>
  <c r="AG434" i="3" s="1"/>
  <c r="BK433" i="3"/>
  <c r="BJ433" i="3"/>
  <c r="AF433" i="3"/>
  <c r="Q433" i="3"/>
  <c r="AG433" i="3" s="1"/>
  <c r="BK432" i="3"/>
  <c r="BJ432" i="3"/>
  <c r="AF432" i="3"/>
  <c r="Q432" i="3"/>
  <c r="AG432" i="3" s="1"/>
  <c r="BK431" i="3"/>
  <c r="BJ431" i="3"/>
  <c r="AF431" i="3"/>
  <c r="Q431" i="3"/>
  <c r="AG431" i="3" s="1"/>
  <c r="BK430" i="3"/>
  <c r="BJ430" i="3"/>
  <c r="AF430" i="3"/>
  <c r="Q430" i="3"/>
  <c r="AG430" i="3" s="1"/>
  <c r="BK429" i="3"/>
  <c r="BJ429" i="3"/>
  <c r="AF429" i="3"/>
  <c r="Q429" i="3"/>
  <c r="AG429" i="3" s="1"/>
  <c r="BK428" i="3"/>
  <c r="BJ428" i="3"/>
  <c r="AF428" i="3"/>
  <c r="Q428" i="3"/>
  <c r="AG428" i="3" s="1"/>
  <c r="BK427" i="3"/>
  <c r="BJ427" i="3"/>
  <c r="AF427" i="3"/>
  <c r="Q427" i="3"/>
  <c r="AG427" i="3" s="1"/>
  <c r="BK426" i="3"/>
  <c r="BJ426" i="3"/>
  <c r="AF426" i="3"/>
  <c r="Q426" i="3"/>
  <c r="AG426" i="3" s="1"/>
  <c r="BK425" i="3"/>
  <c r="BJ425" i="3"/>
  <c r="AF425" i="3"/>
  <c r="Q425" i="3"/>
  <c r="AG425" i="3" s="1"/>
  <c r="BK424" i="3"/>
  <c r="BJ424" i="3"/>
  <c r="AF424" i="3"/>
  <c r="Q424" i="3"/>
  <c r="AG424" i="3" s="1"/>
  <c r="BJ423" i="3"/>
  <c r="BA423" i="3"/>
  <c r="BK423" i="3" s="1"/>
  <c r="AF423" i="3"/>
  <c r="W423" i="3"/>
  <c r="AG423" i="3" s="1"/>
  <c r="BJ422" i="3"/>
  <c r="BA422" i="3"/>
  <c r="BK422" i="3" s="1"/>
  <c r="AF422" i="3"/>
  <c r="W422" i="3"/>
  <c r="AG422" i="3" s="1"/>
  <c r="BJ421" i="3"/>
  <c r="BA421" i="3"/>
  <c r="BK421" i="3" s="1"/>
  <c r="AF421" i="3"/>
  <c r="W421" i="3"/>
  <c r="Q421" i="3"/>
  <c r="BJ420" i="3"/>
  <c r="AM420" i="3"/>
  <c r="BK420" i="3" s="1"/>
  <c r="AF420" i="3"/>
  <c r="I420" i="3"/>
  <c r="AG420" i="3" s="1"/>
  <c r="BK416" i="3"/>
  <c r="BJ416" i="3"/>
  <c r="AF416" i="3"/>
  <c r="I416" i="3"/>
  <c r="AG416" i="3" s="1"/>
  <c r="BK415" i="3"/>
  <c r="BJ415" i="3"/>
  <c r="AF415" i="3"/>
  <c r="I415" i="3"/>
  <c r="AG415" i="3" s="1"/>
  <c r="BK414" i="3"/>
  <c r="BJ414" i="3"/>
  <c r="AF414" i="3"/>
  <c r="I414" i="3"/>
  <c r="AG414" i="3" s="1"/>
  <c r="BK413" i="3"/>
  <c r="BJ413" i="3"/>
  <c r="AF413" i="3"/>
  <c r="I413" i="3"/>
  <c r="AG413" i="3" s="1"/>
  <c r="BK409" i="3"/>
  <c r="BJ409" i="3"/>
  <c r="AF409" i="3"/>
  <c r="Q409" i="3"/>
  <c r="AG409" i="3" s="1"/>
  <c r="BK408" i="3"/>
  <c r="BJ408" i="3"/>
  <c r="AF408" i="3"/>
  <c r="O408" i="3"/>
  <c r="AG408" i="3" s="1"/>
  <c r="BK407" i="3"/>
  <c r="BJ407" i="3"/>
  <c r="AF407" i="3"/>
  <c r="O407" i="3"/>
  <c r="M407" i="3"/>
  <c r="BK406" i="3"/>
  <c r="BJ406" i="3"/>
  <c r="AF406" i="3"/>
  <c r="O406" i="3"/>
  <c r="M406" i="3"/>
  <c r="BK405" i="3"/>
  <c r="BJ405" i="3"/>
  <c r="AF405" i="3"/>
  <c r="M405" i="3"/>
  <c r="I405" i="3"/>
  <c r="BK401" i="3"/>
  <c r="BJ401" i="3"/>
  <c r="AF401" i="3"/>
  <c r="M401" i="3"/>
  <c r="AG401" i="3" s="1"/>
  <c r="BJ400" i="3"/>
  <c r="BA400" i="3"/>
  <c r="BK400" i="3" s="1"/>
  <c r="AF400" i="3"/>
  <c r="W400" i="3"/>
  <c r="AG400" i="3" s="1"/>
  <c r="BJ399" i="3"/>
  <c r="BA399" i="3"/>
  <c r="BK399" i="3" s="1"/>
  <c r="AF399" i="3"/>
  <c r="W399" i="3"/>
  <c r="AG399" i="3" s="1"/>
  <c r="BJ398" i="3"/>
  <c r="BA398" i="3"/>
  <c r="BK398" i="3" s="1"/>
  <c r="AF398" i="3"/>
  <c r="W398" i="3"/>
  <c r="AG398" i="3" s="1"/>
  <c r="BJ397" i="3"/>
  <c r="BA397" i="3"/>
  <c r="BK397" i="3" s="1"/>
  <c r="AF397" i="3"/>
  <c r="W397" i="3"/>
  <c r="AG397" i="3" s="1"/>
  <c r="BJ396" i="3"/>
  <c r="BA396" i="3"/>
  <c r="BK396" i="3" s="1"/>
  <c r="AF396" i="3"/>
  <c r="W396" i="3"/>
  <c r="AG396" i="3" s="1"/>
  <c r="BJ395" i="3"/>
  <c r="BA395" i="3"/>
  <c r="BK395" i="3" s="1"/>
  <c r="AF395" i="3"/>
  <c r="W395" i="3"/>
  <c r="AG395" i="3" s="1"/>
  <c r="BJ393" i="3"/>
  <c r="AM393" i="3"/>
  <c r="BK393" i="3" s="1"/>
  <c r="AF393" i="3"/>
  <c r="I393" i="3"/>
  <c r="AG393" i="3" s="1"/>
  <c r="BJ392" i="3"/>
  <c r="AM392" i="3"/>
  <c r="BK392" i="3" s="1"/>
  <c r="AF392" i="3"/>
  <c r="I392" i="3"/>
  <c r="AG392" i="3" s="1"/>
  <c r="BJ391" i="3"/>
  <c r="AM391" i="3"/>
  <c r="BK391" i="3" s="1"/>
  <c r="AF391" i="3"/>
  <c r="I391" i="3"/>
  <c r="AG391" i="3" s="1"/>
  <c r="BJ390" i="3"/>
  <c r="AM390" i="3"/>
  <c r="BK390" i="3" s="1"/>
  <c r="AF390" i="3"/>
  <c r="I390" i="3"/>
  <c r="AG390" i="3" s="1"/>
  <c r="BJ389" i="3"/>
  <c r="AM389" i="3"/>
  <c r="BK389" i="3" s="1"/>
  <c r="AF389" i="3"/>
  <c r="I389" i="3"/>
  <c r="AG389" i="3" s="1"/>
  <c r="BK387" i="3"/>
  <c r="BJ387" i="3"/>
  <c r="AG387" i="3"/>
  <c r="AF387" i="3"/>
  <c r="BK385" i="3"/>
  <c r="BJ385" i="3"/>
  <c r="AF385" i="3"/>
  <c r="Q385" i="3"/>
  <c r="AG385" i="3" s="1"/>
  <c r="BJ384" i="3"/>
  <c r="AM384" i="3"/>
  <c r="BK384" i="3" s="1"/>
  <c r="AF384" i="3"/>
  <c r="I384" i="3"/>
  <c r="AG384" i="3" s="1"/>
  <c r="BJ383" i="3"/>
  <c r="AM383" i="3"/>
  <c r="BK383" i="3" s="1"/>
  <c r="AF383" i="3"/>
  <c r="I383" i="3"/>
  <c r="AG383" i="3" s="1"/>
  <c r="BJ382" i="3"/>
  <c r="AM382" i="3"/>
  <c r="BK382" i="3" s="1"/>
  <c r="AF382" i="3"/>
  <c r="I382" i="3"/>
  <c r="AG382" i="3" s="1"/>
  <c r="BJ381" i="3"/>
  <c r="AM381" i="3"/>
  <c r="BK381" i="3" s="1"/>
  <c r="AF381" i="3"/>
  <c r="I381" i="3"/>
  <c r="AG381" i="3" s="1"/>
  <c r="BJ380" i="3"/>
  <c r="AM380" i="3"/>
  <c r="BK380" i="3" s="1"/>
  <c r="AF380" i="3"/>
  <c r="I380" i="3"/>
  <c r="AG380" i="3" s="1"/>
  <c r="BJ379" i="3"/>
  <c r="AM379" i="3"/>
  <c r="BK379" i="3" s="1"/>
  <c r="AF379" i="3"/>
  <c r="I379" i="3"/>
  <c r="AG379" i="3" s="1"/>
  <c r="BJ378" i="3"/>
  <c r="AM378" i="3"/>
  <c r="BK378" i="3" s="1"/>
  <c r="AF378" i="3"/>
  <c r="I378" i="3"/>
  <c r="AG378" i="3" s="1"/>
  <c r="BJ377" i="3"/>
  <c r="AM377" i="3"/>
  <c r="BK377" i="3" s="1"/>
  <c r="AF377" i="3"/>
  <c r="I377" i="3"/>
  <c r="AG377" i="3" s="1"/>
  <c r="BJ376" i="3"/>
  <c r="AM376" i="3"/>
  <c r="BK376" i="3" s="1"/>
  <c r="AF376" i="3"/>
  <c r="I376" i="3"/>
  <c r="AG376" i="3" s="1"/>
  <c r="BJ375" i="3"/>
  <c r="AM375" i="3"/>
  <c r="BK375" i="3" s="1"/>
  <c r="AF375" i="3"/>
  <c r="I375" i="3"/>
  <c r="AG375" i="3" s="1"/>
  <c r="BJ374" i="3"/>
  <c r="AM374" i="3"/>
  <c r="BK374" i="3" s="1"/>
  <c r="AF374" i="3"/>
  <c r="I374" i="3"/>
  <c r="AG374" i="3" s="1"/>
  <c r="BJ373" i="3"/>
  <c r="AM373" i="3"/>
  <c r="BK373" i="3" s="1"/>
  <c r="AF373" i="3"/>
  <c r="I373" i="3"/>
  <c r="AG373" i="3" s="1"/>
  <c r="BJ372" i="3"/>
  <c r="AM372" i="3"/>
  <c r="BK372" i="3" s="1"/>
  <c r="AF372" i="3"/>
  <c r="I372" i="3"/>
  <c r="AG372" i="3" s="1"/>
  <c r="BJ371" i="3"/>
  <c r="AM371" i="3"/>
  <c r="BK371" i="3" s="1"/>
  <c r="AF371" i="3"/>
  <c r="Q371" i="3"/>
  <c r="I371" i="3"/>
  <c r="BJ370" i="3"/>
  <c r="AM370" i="3"/>
  <c r="BK370" i="3" s="1"/>
  <c r="AF370" i="3"/>
  <c r="I370" i="3"/>
  <c r="AG370" i="3" s="1"/>
  <c r="BJ369" i="3"/>
  <c r="AM369" i="3"/>
  <c r="BK369" i="3" s="1"/>
  <c r="AF369" i="3"/>
  <c r="I369" i="3"/>
  <c r="AG369" i="3" s="1"/>
  <c r="BJ368" i="3"/>
  <c r="AM368" i="3"/>
  <c r="BK368" i="3" s="1"/>
  <c r="AF368" i="3"/>
  <c r="I368" i="3"/>
  <c r="AG368" i="3" s="1"/>
  <c r="BJ367" i="3"/>
  <c r="AM367" i="3"/>
  <c r="BK367" i="3" s="1"/>
  <c r="AF367" i="3"/>
  <c r="I367" i="3"/>
  <c r="AG367" i="3" s="1"/>
  <c r="BJ366" i="3"/>
  <c r="AM366" i="3"/>
  <c r="BK366" i="3" s="1"/>
  <c r="AF366" i="3"/>
  <c r="I366" i="3"/>
  <c r="AG366" i="3" s="1"/>
  <c r="BJ365" i="3"/>
  <c r="AM365" i="3"/>
  <c r="BK365" i="3" s="1"/>
  <c r="AF365" i="3"/>
  <c r="I365" i="3"/>
  <c r="AG365" i="3" s="1"/>
  <c r="BJ364" i="3"/>
  <c r="AM364" i="3"/>
  <c r="BK364" i="3" s="1"/>
  <c r="AF364" i="3"/>
  <c r="I364" i="3"/>
  <c r="AG364" i="3" s="1"/>
  <c r="BJ363" i="3"/>
  <c r="AM363" i="3"/>
  <c r="BK363" i="3" s="1"/>
  <c r="AF363" i="3"/>
  <c r="I363" i="3"/>
  <c r="AG363" i="3" s="1"/>
  <c r="BJ362" i="3"/>
  <c r="AM362" i="3"/>
  <c r="BK362" i="3" s="1"/>
  <c r="AF362" i="3"/>
  <c r="I362" i="3"/>
  <c r="AG362" i="3" s="1"/>
  <c r="BJ361" i="3"/>
  <c r="AM361" i="3"/>
  <c r="BK361" i="3" s="1"/>
  <c r="AF361" i="3"/>
  <c r="I361" i="3"/>
  <c r="AG361" i="3" s="1"/>
  <c r="BJ360" i="3"/>
  <c r="AM360" i="3"/>
  <c r="BK360" i="3" s="1"/>
  <c r="AF360" i="3"/>
  <c r="I360" i="3"/>
  <c r="AG360" i="3" s="1"/>
  <c r="BJ359" i="3"/>
  <c r="AM359" i="3"/>
  <c r="BK359" i="3" s="1"/>
  <c r="AF359" i="3"/>
  <c r="I359" i="3"/>
  <c r="AG359" i="3" s="1"/>
  <c r="BJ358" i="3"/>
  <c r="AM358" i="3"/>
  <c r="BK358" i="3" s="1"/>
  <c r="AF358" i="3"/>
  <c r="I358" i="3"/>
  <c r="AG358" i="3" s="1"/>
  <c r="BJ357" i="3"/>
  <c r="AM357" i="3"/>
  <c r="BK357" i="3" s="1"/>
  <c r="AF357" i="3"/>
  <c r="I357" i="3"/>
  <c r="AG357" i="3" s="1"/>
  <c r="BJ356" i="3"/>
  <c r="AM356" i="3"/>
  <c r="BK356" i="3" s="1"/>
  <c r="AF356" i="3"/>
  <c r="I356" i="3"/>
  <c r="AG356" i="3" s="1"/>
  <c r="BJ355" i="3"/>
  <c r="AM355" i="3"/>
  <c r="BK355" i="3" s="1"/>
  <c r="AF355" i="3"/>
  <c r="I355" i="3"/>
  <c r="AG355" i="3" s="1"/>
  <c r="BJ354" i="3"/>
  <c r="AM354" i="3"/>
  <c r="BK354" i="3" s="1"/>
  <c r="AF354" i="3"/>
  <c r="I354" i="3"/>
  <c r="AG354" i="3" s="1"/>
  <c r="BJ353" i="3"/>
  <c r="AM353" i="3"/>
  <c r="BK353" i="3" s="1"/>
  <c r="AF353" i="3"/>
  <c r="I353" i="3"/>
  <c r="AG353" i="3" s="1"/>
  <c r="BJ352" i="3"/>
  <c r="AM352" i="3"/>
  <c r="BK352" i="3" s="1"/>
  <c r="AF352" i="3"/>
  <c r="I352" i="3"/>
  <c r="AG352" i="3" s="1"/>
  <c r="BJ351" i="3"/>
  <c r="AM351" i="3"/>
  <c r="BK351" i="3" s="1"/>
  <c r="AF351" i="3"/>
  <c r="I351" i="3"/>
  <c r="AG351" i="3" s="1"/>
  <c r="BJ350" i="3"/>
  <c r="AM350" i="3"/>
  <c r="BK350" i="3" s="1"/>
  <c r="AF350" i="3"/>
  <c r="Q350" i="3"/>
  <c r="I350" i="3"/>
  <c r="BJ349" i="3"/>
  <c r="AM349" i="3"/>
  <c r="BK349" i="3" s="1"/>
  <c r="AF349" i="3"/>
  <c r="Q349" i="3"/>
  <c r="I349" i="3"/>
  <c r="BJ348" i="3"/>
  <c r="AM348" i="3"/>
  <c r="BK348" i="3" s="1"/>
  <c r="AF348" i="3"/>
  <c r="I348" i="3"/>
  <c r="AG348" i="3" s="1"/>
  <c r="BJ347" i="3"/>
  <c r="AM347" i="3"/>
  <c r="BK347" i="3" s="1"/>
  <c r="AF347" i="3"/>
  <c r="I347" i="3"/>
  <c r="AG347" i="3" s="1"/>
  <c r="BJ346" i="3"/>
  <c r="AM346" i="3"/>
  <c r="BK346" i="3" s="1"/>
  <c r="AF346" i="3"/>
  <c r="I346" i="3"/>
  <c r="AG346" i="3" s="1"/>
  <c r="BK345" i="3"/>
  <c r="BJ345" i="3"/>
  <c r="AF345" i="3"/>
  <c r="Q345" i="3"/>
  <c r="AG345" i="3" s="1"/>
  <c r="BK344" i="3"/>
  <c r="BJ344" i="3"/>
  <c r="AF344" i="3"/>
  <c r="W344" i="3"/>
  <c r="AG344" i="3" s="1"/>
  <c r="BK343" i="3"/>
  <c r="BJ343" i="3"/>
  <c r="AF343" i="3"/>
  <c r="W343" i="3"/>
  <c r="AG343" i="3" s="1"/>
  <c r="BK342" i="3"/>
  <c r="BJ342" i="3"/>
  <c r="AF342" i="3"/>
  <c r="W342" i="3"/>
  <c r="AG342" i="3" s="1"/>
  <c r="BK341" i="3"/>
  <c r="BJ341" i="3"/>
  <c r="AF341" i="3"/>
  <c r="W341" i="3"/>
  <c r="AG341" i="3" s="1"/>
  <c r="BJ340" i="3"/>
  <c r="AM340" i="3"/>
  <c r="BK340" i="3" s="1"/>
  <c r="AF340" i="3"/>
  <c r="I340" i="3"/>
  <c r="AG340" i="3" s="1"/>
  <c r="BJ339" i="3"/>
  <c r="AM339" i="3"/>
  <c r="BK339" i="3" s="1"/>
  <c r="AF339" i="3"/>
  <c r="I339" i="3"/>
  <c r="AG339" i="3" s="1"/>
  <c r="BJ338" i="3"/>
  <c r="AM338" i="3"/>
  <c r="BK338" i="3" s="1"/>
  <c r="AF338" i="3"/>
  <c r="I338" i="3"/>
  <c r="AG338" i="3" s="1"/>
  <c r="BJ337" i="3"/>
  <c r="AM337" i="3"/>
  <c r="BK337" i="3" s="1"/>
  <c r="AF337" i="3"/>
  <c r="I337" i="3"/>
  <c r="AG337" i="3" s="1"/>
  <c r="BJ336" i="3"/>
  <c r="AM336" i="3"/>
  <c r="BK336" i="3" s="1"/>
  <c r="AF336" i="3"/>
  <c r="I336" i="3"/>
  <c r="AG336" i="3" s="1"/>
  <c r="BK335" i="3"/>
  <c r="BJ335" i="3"/>
  <c r="AF335" i="3"/>
  <c r="W335" i="3"/>
  <c r="AG335" i="3" s="1"/>
  <c r="BK334" i="3"/>
  <c r="BJ334" i="3"/>
  <c r="AF334" i="3"/>
  <c r="W334" i="3"/>
  <c r="AG334" i="3" s="1"/>
  <c r="BK333" i="3"/>
  <c r="BJ333" i="3"/>
  <c r="AF333" i="3"/>
  <c r="W333" i="3"/>
  <c r="AG333" i="3" s="1"/>
  <c r="AZ332" i="3"/>
  <c r="BA332" i="3" s="1"/>
  <c r="BK332" i="3" s="1"/>
  <c r="AF332" i="3"/>
  <c r="W332" i="3"/>
  <c r="AG332" i="3" s="1"/>
  <c r="BJ331" i="3"/>
  <c r="AM331" i="3"/>
  <c r="BK331" i="3" s="1"/>
  <c r="AF331" i="3"/>
  <c r="I331" i="3"/>
  <c r="AG331" i="3" s="1"/>
  <c r="BJ330" i="3"/>
  <c r="AM330" i="3"/>
  <c r="BK330" i="3" s="1"/>
  <c r="AF330" i="3"/>
  <c r="I330" i="3"/>
  <c r="AG330" i="3" s="1"/>
  <c r="BJ329" i="3"/>
  <c r="AM329" i="3"/>
  <c r="BK329" i="3" s="1"/>
  <c r="AF329" i="3"/>
  <c r="I329" i="3"/>
  <c r="AG329" i="3" s="1"/>
  <c r="BJ328" i="3"/>
  <c r="AM328" i="3"/>
  <c r="BK328" i="3" s="1"/>
  <c r="AF328" i="3"/>
  <c r="I328" i="3"/>
  <c r="AG328" i="3" s="1"/>
  <c r="BJ327" i="3"/>
  <c r="AM327" i="3"/>
  <c r="BK327" i="3" s="1"/>
  <c r="AF327" i="3"/>
  <c r="I327" i="3"/>
  <c r="AG327" i="3" s="1"/>
  <c r="BK326" i="3"/>
  <c r="BJ326" i="3"/>
  <c r="AF326" i="3"/>
  <c r="W326" i="3"/>
  <c r="Q326" i="3"/>
  <c r="BJ322" i="3"/>
  <c r="BC322" i="3"/>
  <c r="BK322" i="3" s="1"/>
  <c r="AF322" i="3"/>
  <c r="Y322" i="3"/>
  <c r="AG322" i="3" s="1"/>
  <c r="BK321" i="3"/>
  <c r="BJ321" i="3"/>
  <c r="AF321" i="3"/>
  <c r="I321" i="3"/>
  <c r="AG321" i="3" s="1"/>
  <c r="BJ320" i="3"/>
  <c r="AM320" i="3"/>
  <c r="BK320" i="3" s="1"/>
  <c r="AF320" i="3"/>
  <c r="I320" i="3"/>
  <c r="AG320" i="3" s="1"/>
  <c r="BK317" i="3"/>
  <c r="BJ317" i="3"/>
  <c r="AF317" i="3"/>
  <c r="Q317" i="3"/>
  <c r="AG317" i="3" s="1"/>
  <c r="BK316" i="3"/>
  <c r="BJ316" i="3"/>
  <c r="AF316" i="3"/>
  <c r="Q316" i="3"/>
  <c r="AG316" i="3" s="1"/>
  <c r="BK315" i="3"/>
  <c r="BJ315" i="3"/>
  <c r="AF315" i="3"/>
  <c r="I315" i="3"/>
  <c r="AG315" i="3" s="1"/>
  <c r="BK314" i="3"/>
  <c r="BJ314" i="3"/>
  <c r="AF314" i="3"/>
  <c r="S314" i="3"/>
  <c r="I314" i="3"/>
  <c r="BK313" i="3"/>
  <c r="BJ313" i="3"/>
  <c r="AF313" i="3"/>
  <c r="Q313" i="3"/>
  <c r="I313" i="3"/>
  <c r="BK310" i="3"/>
  <c r="BJ310" i="3"/>
  <c r="AF310" i="3"/>
  <c r="O310" i="3"/>
  <c r="AG310" i="3" s="1"/>
  <c r="BJ309" i="3"/>
  <c r="AY309" i="3"/>
  <c r="BK309" i="3" s="1"/>
  <c r="AF309" i="3"/>
  <c r="U309" i="3"/>
  <c r="AG309" i="3" s="1"/>
  <c r="BJ308" i="3"/>
  <c r="AY308" i="3"/>
  <c r="BK308" i="3" s="1"/>
  <c r="AF308" i="3"/>
  <c r="U308" i="3"/>
  <c r="AG308" i="3" s="1"/>
  <c r="BJ307" i="3"/>
  <c r="AS307" i="3"/>
  <c r="BK307" i="3" s="1"/>
  <c r="AF307" i="3"/>
  <c r="O307" i="3"/>
  <c r="AG307" i="3" s="1"/>
  <c r="BJ306" i="3"/>
  <c r="AS306" i="3"/>
  <c r="BK306" i="3" s="1"/>
  <c r="AG306" i="3"/>
  <c r="AF306" i="3"/>
  <c r="BJ305" i="3"/>
  <c r="AS305" i="3"/>
  <c r="AM305" i="3"/>
  <c r="AF305" i="3"/>
  <c r="O305" i="3"/>
  <c r="I305" i="3"/>
  <c r="BJ304" i="3"/>
  <c r="AS304" i="3"/>
  <c r="BK304" i="3" s="1"/>
  <c r="AF304" i="3"/>
  <c r="AG304" i="3"/>
  <c r="BJ303" i="3"/>
  <c r="AS303" i="3"/>
  <c r="BK303" i="3" s="1"/>
  <c r="AF303" i="3"/>
  <c r="O303" i="3"/>
  <c r="AG303" i="3" s="1"/>
  <c r="BJ302" i="3"/>
  <c r="AS302" i="3"/>
  <c r="BK302" i="3" s="1"/>
  <c r="AF302" i="3"/>
  <c r="AG302" i="3"/>
  <c r="BJ301" i="3"/>
  <c r="AY301" i="3"/>
  <c r="AM301" i="3"/>
  <c r="AF301" i="3"/>
  <c r="U301" i="3"/>
  <c r="Q301" i="3"/>
  <c r="I301" i="3"/>
  <c r="BJ300" i="3"/>
  <c r="AQ300" i="3"/>
  <c r="AM300" i="3"/>
  <c r="AF300" i="3"/>
  <c r="M300" i="3"/>
  <c r="I300" i="3"/>
  <c r="AL299" i="3"/>
  <c r="AM299" i="3" s="1"/>
  <c r="BK299" i="3" s="1"/>
  <c r="H299" i="3"/>
  <c r="AF299" i="3" s="1"/>
  <c r="BJ298" i="3"/>
  <c r="AM298" i="3"/>
  <c r="BK298" i="3" s="1"/>
  <c r="AF298" i="3"/>
  <c r="I298" i="3"/>
  <c r="AG298" i="3" s="1"/>
  <c r="BJ297" i="3"/>
  <c r="AM297" i="3"/>
  <c r="BK297" i="3" s="1"/>
  <c r="AF297" i="3"/>
  <c r="I297" i="3"/>
  <c r="AG297" i="3" s="1"/>
  <c r="BJ296" i="3"/>
  <c r="AM296" i="3"/>
  <c r="BK296" i="3" s="1"/>
  <c r="AF296" i="3"/>
  <c r="I296" i="3"/>
  <c r="AG296" i="3" s="1"/>
  <c r="AL295" i="3"/>
  <c r="BJ294" i="3"/>
  <c r="AM294" i="3"/>
  <c r="BK294" i="3" s="1"/>
  <c r="AF294" i="3"/>
  <c r="I294" i="3"/>
  <c r="AG294" i="3" s="1"/>
  <c r="BJ293" i="3"/>
  <c r="AM293" i="3"/>
  <c r="BK293" i="3" s="1"/>
  <c r="AF293" i="3"/>
  <c r="I293" i="3"/>
  <c r="AG293" i="3" s="1"/>
  <c r="AL292" i="3"/>
  <c r="H292" i="3"/>
  <c r="AL291" i="3"/>
  <c r="H291" i="3"/>
  <c r="BJ290" i="3"/>
  <c r="AS290" i="3"/>
  <c r="BK290" i="3" s="1"/>
  <c r="AG290" i="3"/>
  <c r="AF290" i="3"/>
  <c r="BJ289" i="3"/>
  <c r="BA289" i="3"/>
  <c r="BK289" i="3" s="1"/>
  <c r="AF289" i="3"/>
  <c r="O289" i="3"/>
  <c r="I289" i="3"/>
  <c r="BJ288" i="3"/>
  <c r="AM288" i="3"/>
  <c r="BK288" i="3" s="1"/>
  <c r="AF288" i="3"/>
  <c r="O288" i="3"/>
  <c r="I288" i="3"/>
  <c r="BJ287" i="3"/>
  <c r="AS287" i="3"/>
  <c r="BK287" i="3" s="1"/>
  <c r="AF287" i="3"/>
  <c r="AG287" i="3"/>
  <c r="BJ286" i="3"/>
  <c r="BA286" i="3"/>
  <c r="BK286" i="3" s="1"/>
  <c r="AF286" i="3"/>
  <c r="W286" i="3"/>
  <c r="AG286" i="3" s="1"/>
  <c r="BJ285" i="3"/>
  <c r="BA285" i="3"/>
  <c r="AM285" i="3"/>
  <c r="AF285" i="3"/>
  <c r="W285" i="3"/>
  <c r="I285" i="3"/>
  <c r="BJ284" i="3"/>
  <c r="AS284" i="3"/>
  <c r="BK284" i="3" s="1"/>
  <c r="AG284" i="3"/>
  <c r="AF284" i="3"/>
  <c r="BJ283" i="3"/>
  <c r="BA283" i="3"/>
  <c r="AM283" i="3"/>
  <c r="AF283" i="3"/>
  <c r="O283" i="3"/>
  <c r="I283" i="3"/>
  <c r="BJ282" i="3"/>
  <c r="AS282" i="3"/>
  <c r="BK282" i="3" s="1"/>
  <c r="AF282" i="3"/>
  <c r="AG282" i="3"/>
  <c r="BJ281" i="3"/>
  <c r="BA281" i="3"/>
  <c r="AM281" i="3"/>
  <c r="AF281" i="3"/>
  <c r="W281" i="3"/>
  <c r="O281" i="3"/>
  <c r="I281" i="3"/>
  <c r="BJ280" i="3"/>
  <c r="AS280" i="3"/>
  <c r="BK280" i="3" s="1"/>
  <c r="AF280" i="3"/>
  <c r="AG280" i="3"/>
  <c r="BJ279" i="3"/>
  <c r="BA279" i="3"/>
  <c r="AM279" i="3"/>
  <c r="U279" i="3"/>
  <c r="O279" i="3"/>
  <c r="I279" i="3"/>
  <c r="BJ278" i="3"/>
  <c r="AS278" i="3"/>
  <c r="BK278" i="3" s="1"/>
  <c r="AF278" i="3"/>
  <c r="AG278" i="3"/>
  <c r="BA277" i="3"/>
  <c r="AY277" i="3"/>
  <c r="AS277" i="3"/>
  <c r="AL277" i="3"/>
  <c r="AF277" i="3"/>
  <c r="W277" i="3"/>
  <c r="U277" i="3"/>
  <c r="O277" i="3"/>
  <c r="BJ276" i="3"/>
  <c r="AM276" i="3"/>
  <c r="BK276" i="3" s="1"/>
  <c r="AF276" i="3"/>
  <c r="M276" i="3"/>
  <c r="I276" i="3"/>
  <c r="BJ275" i="3"/>
  <c r="AY275" i="3"/>
  <c r="AS275" i="3"/>
  <c r="AM275" i="3"/>
  <c r="AF275" i="3"/>
  <c r="U275" i="3"/>
  <c r="Q275" i="3"/>
  <c r="I275" i="3"/>
  <c r="BG274" i="3"/>
  <c r="BA274" i="3"/>
  <c r="AU274" i="3"/>
  <c r="AS274" i="3"/>
  <c r="AL274" i="3"/>
  <c r="AM274" i="3" s="1"/>
  <c r="AC274" i="3"/>
  <c r="W274" i="3"/>
  <c r="Q274" i="3"/>
  <c r="O274" i="3"/>
  <c r="H274" i="3"/>
  <c r="I274" i="3" s="1"/>
  <c r="BJ273" i="3"/>
  <c r="AY273" i="3"/>
  <c r="AU273" i="3"/>
  <c r="AM273" i="3"/>
  <c r="AF273" i="3"/>
  <c r="U273" i="3"/>
  <c r="Q273" i="3"/>
  <c r="I273" i="3"/>
  <c r="BJ272" i="3"/>
  <c r="AM272" i="3"/>
  <c r="BK272" i="3" s="1"/>
  <c r="AF272" i="3"/>
  <c r="S272" i="3"/>
  <c r="I272" i="3"/>
  <c r="BA271" i="3"/>
  <c r="AW271" i="3"/>
  <c r="AL271" i="3"/>
  <c r="AM271" i="3" s="1"/>
  <c r="W271" i="3"/>
  <c r="S271" i="3"/>
  <c r="H271" i="3"/>
  <c r="AF271" i="3" s="1"/>
  <c r="BJ270" i="3"/>
  <c r="AM270" i="3"/>
  <c r="BK270" i="3" s="1"/>
  <c r="AF270" i="3"/>
  <c r="I270" i="3"/>
  <c r="AG270" i="3" s="1"/>
  <c r="BJ269" i="3"/>
  <c r="AM269" i="3"/>
  <c r="BK269" i="3" s="1"/>
  <c r="AF269" i="3"/>
  <c r="I269" i="3"/>
  <c r="AG269" i="3" s="1"/>
  <c r="BJ268" i="3"/>
  <c r="AM268" i="3"/>
  <c r="BK268" i="3" s="1"/>
  <c r="AF268" i="3"/>
  <c r="S268" i="3"/>
  <c r="I268" i="3"/>
  <c r="BJ267" i="3"/>
  <c r="AM267" i="3"/>
  <c r="BK267" i="3" s="1"/>
  <c r="AF267" i="3"/>
  <c r="S267" i="3"/>
  <c r="I267" i="3"/>
  <c r="BJ266" i="3"/>
  <c r="AS266" i="3"/>
  <c r="BK266" i="3" s="1"/>
  <c r="AG266" i="3"/>
  <c r="AF266" i="3"/>
  <c r="BA265" i="3"/>
  <c r="AS265" i="3"/>
  <c r="AL265" i="3"/>
  <c r="AM265" i="3" s="1"/>
  <c r="W265" i="3"/>
  <c r="S265" i="3"/>
  <c r="O265" i="3"/>
  <c r="H265" i="3"/>
  <c r="BJ264" i="3"/>
  <c r="AU264" i="3"/>
  <c r="AM264" i="3"/>
  <c r="AF264" i="3"/>
  <c r="Q264" i="3"/>
  <c r="I264" i="3"/>
  <c r="BJ263" i="3"/>
  <c r="AS263" i="3"/>
  <c r="BK263" i="3" s="1"/>
  <c r="AG263" i="3"/>
  <c r="AF263" i="3"/>
  <c r="BJ262" i="3"/>
  <c r="AY262" i="3"/>
  <c r="AU262" i="3"/>
  <c r="AS262" i="3"/>
  <c r="AF262" i="3"/>
  <c r="U262" i="3"/>
  <c r="Q262" i="3"/>
  <c r="O262" i="3"/>
  <c r="AL261" i="3"/>
  <c r="Q261" i="3"/>
  <c r="I261" i="3"/>
  <c r="AF261" i="3"/>
  <c r="BJ260" i="3"/>
  <c r="AM260" i="3"/>
  <c r="BK260" i="3" s="1"/>
  <c r="AF260" i="3"/>
  <c r="Q260" i="3"/>
  <c r="M260" i="3"/>
  <c r="I260" i="3"/>
  <c r="BJ259" i="3"/>
  <c r="BA259" i="3"/>
  <c r="AY259" i="3"/>
  <c r="AS259" i="3"/>
  <c r="AM259" i="3"/>
  <c r="AF259" i="3"/>
  <c r="W259" i="3"/>
  <c r="U259" i="3"/>
  <c r="O259" i="3"/>
  <c r="I259" i="3"/>
  <c r="BJ258" i="3"/>
  <c r="AS258" i="3"/>
  <c r="BK258" i="3" s="1"/>
  <c r="AG258" i="3"/>
  <c r="AF258" i="3"/>
  <c r="BJ257" i="3"/>
  <c r="AM257" i="3"/>
  <c r="BK257" i="3" s="1"/>
  <c r="AF257" i="3"/>
  <c r="AE257" i="3"/>
  <c r="Q257" i="3"/>
  <c r="I257" i="3"/>
  <c r="AU256" i="3"/>
  <c r="AP256" i="3"/>
  <c r="AQ256" i="3" s="1"/>
  <c r="AM256" i="3"/>
  <c r="AC256" i="3"/>
  <c r="Q256" i="3"/>
  <c r="M256" i="3"/>
  <c r="I256" i="3"/>
  <c r="BJ255" i="3"/>
  <c r="AQ255" i="3"/>
  <c r="AM255" i="3"/>
  <c r="AF255" i="3"/>
  <c r="M255" i="3"/>
  <c r="I255" i="3"/>
  <c r="BJ254" i="3"/>
  <c r="BI254" i="3"/>
  <c r="AM254" i="3"/>
  <c r="AF254" i="3"/>
  <c r="AE254" i="3"/>
  <c r="I254" i="3"/>
  <c r="BJ253" i="3"/>
  <c r="AM253" i="3"/>
  <c r="BK253" i="3" s="1"/>
  <c r="AF253" i="3"/>
  <c r="I253" i="3"/>
  <c r="AG253" i="3" s="1"/>
  <c r="BJ252" i="3"/>
  <c r="AM252" i="3"/>
  <c r="BK252" i="3" s="1"/>
  <c r="AF252" i="3"/>
  <c r="I252" i="3"/>
  <c r="AG252" i="3" s="1"/>
  <c r="AP251" i="3"/>
  <c r="AM251" i="3"/>
  <c r="AF251" i="3"/>
  <c r="M251" i="3"/>
  <c r="I251" i="3"/>
  <c r="AY250" i="3"/>
  <c r="AL250" i="3"/>
  <c r="BJ250" i="3" s="1"/>
  <c r="AE250" i="3"/>
  <c r="AC250" i="3"/>
  <c r="U250" i="3"/>
  <c r="Q250" i="3"/>
  <c r="H250" i="3"/>
  <c r="AF250" i="3" s="1"/>
  <c r="BC249" i="3"/>
  <c r="AL249" i="3"/>
  <c r="AM249" i="3" s="1"/>
  <c r="AF249" i="3"/>
  <c r="AC249" i="3"/>
  <c r="Y249" i="3"/>
  <c r="Q249" i="3"/>
  <c r="I249" i="3"/>
  <c r="BK246" i="3"/>
  <c r="BJ246" i="3"/>
  <c r="AF246" i="3"/>
  <c r="U246" i="3"/>
  <c r="Q246" i="3"/>
  <c r="BK245" i="3"/>
  <c r="BJ245" i="3"/>
  <c r="AF245" i="3"/>
  <c r="U245" i="3"/>
  <c r="AG245" i="3" s="1"/>
  <c r="BK244" i="3"/>
  <c r="BJ244" i="3"/>
  <c r="AF244" i="3"/>
  <c r="U244" i="3"/>
  <c r="I244" i="3"/>
  <c r="BJ243" i="3"/>
  <c r="AM243" i="3"/>
  <c r="BK243" i="3" s="1"/>
  <c r="H243" i="3"/>
  <c r="I243" i="3" s="1"/>
  <c r="AG243" i="3" s="1"/>
  <c r="BJ242" i="3"/>
  <c r="AM242" i="3"/>
  <c r="BK242" i="3" s="1"/>
  <c r="AF242" i="3"/>
  <c r="I242" i="3"/>
  <c r="AG242" i="3" s="1"/>
  <c r="BJ241" i="3"/>
  <c r="BC241" i="3"/>
  <c r="BK241" i="3" s="1"/>
  <c r="AF241" i="3"/>
  <c r="Y241" i="3"/>
  <c r="AG241" i="3" s="1"/>
  <c r="BJ240" i="3"/>
  <c r="BC240" i="3"/>
  <c r="BK240" i="3" s="1"/>
  <c r="AF240" i="3"/>
  <c r="Y240" i="3"/>
  <c r="Q240" i="3"/>
  <c r="BJ239" i="3"/>
  <c r="AQ239" i="3"/>
  <c r="AM239" i="3"/>
  <c r="AF239" i="3"/>
  <c r="M239" i="3"/>
  <c r="I239" i="3"/>
  <c r="BJ238" i="3"/>
  <c r="AQ238" i="3"/>
  <c r="AM238" i="3"/>
  <c r="AF238" i="3"/>
  <c r="M238" i="3"/>
  <c r="I238" i="3"/>
  <c r="BK237" i="3"/>
  <c r="BJ237" i="3"/>
  <c r="AF237" i="3"/>
  <c r="Q237" i="3"/>
  <c r="M237" i="3"/>
  <c r="I237" i="3"/>
  <c r="BK236" i="3"/>
  <c r="BJ236" i="3"/>
  <c r="AF236" i="3"/>
  <c r="M236" i="3"/>
  <c r="I236" i="3"/>
  <c r="BK235" i="3"/>
  <c r="BJ235" i="3"/>
  <c r="AF235" i="3"/>
  <c r="M235" i="3"/>
  <c r="I235" i="3"/>
  <c r="BK234" i="3"/>
  <c r="BJ234" i="3"/>
  <c r="AF234" i="3"/>
  <c r="Q234" i="3"/>
  <c r="M234" i="3"/>
  <c r="I234" i="3"/>
  <c r="BJ233" i="3"/>
  <c r="AU233" i="3"/>
  <c r="BK233" i="3" s="1"/>
  <c r="AF233" i="3"/>
  <c r="Q233" i="3"/>
  <c r="AG233" i="3" s="1"/>
  <c r="BJ232" i="3"/>
  <c r="AU232" i="3"/>
  <c r="BK232" i="3" s="1"/>
  <c r="AF232" i="3"/>
  <c r="Q232" i="3"/>
  <c r="AG232" i="3" s="1"/>
  <c r="BK231" i="3"/>
  <c r="BJ231" i="3"/>
  <c r="AF231" i="3"/>
  <c r="U231" i="3"/>
  <c r="Q231" i="3"/>
  <c r="I231" i="3"/>
  <c r="BK230" i="3"/>
  <c r="BJ230" i="3"/>
  <c r="AF230" i="3"/>
  <c r="Q230" i="3"/>
  <c r="I230" i="3"/>
  <c r="BK229" i="3"/>
  <c r="BJ229" i="3"/>
  <c r="AF229" i="3"/>
  <c r="O229" i="3"/>
  <c r="AG229" i="3" s="1"/>
  <c r="BC228" i="3"/>
  <c r="AU228" i="3"/>
  <c r="AS228" i="3"/>
  <c r="AP228" i="3"/>
  <c r="AM228" i="3"/>
  <c r="AF228" i="3"/>
  <c r="AC228" i="3"/>
  <c r="AA228" i="3"/>
  <c r="Y228" i="3"/>
  <c r="Q228" i="3"/>
  <c r="O228" i="3"/>
  <c r="M228" i="3"/>
  <c r="I228" i="3"/>
  <c r="BK227" i="3"/>
  <c r="BJ227" i="3"/>
  <c r="AF227" i="3"/>
  <c r="Q227" i="3"/>
  <c r="I227" i="3"/>
  <c r="BJ226" i="3"/>
  <c r="AM226" i="3"/>
  <c r="BK226" i="3" s="1"/>
  <c r="AF226" i="3"/>
  <c r="AC226" i="3"/>
  <c r="I226" i="3"/>
  <c r="AT225" i="3"/>
  <c r="AU225" i="3" s="1"/>
  <c r="AQ225" i="3"/>
  <c r="AM225" i="3"/>
  <c r="P225" i="3"/>
  <c r="AF225" i="3" s="1"/>
  <c r="M225" i="3"/>
  <c r="I225" i="3"/>
  <c r="BA224" i="3"/>
  <c r="AY224" i="3"/>
  <c r="AP224" i="3"/>
  <c r="BJ224" i="3" s="1"/>
  <c r="AM224" i="3"/>
  <c r="V224" i="3"/>
  <c r="W224" i="3" s="1"/>
  <c r="U224" i="3"/>
  <c r="Q224" i="3"/>
  <c r="M224" i="3"/>
  <c r="I224" i="3"/>
  <c r="BK223" i="3"/>
  <c r="BJ223" i="3"/>
  <c r="AF223" i="3"/>
  <c r="O223" i="3"/>
  <c r="AG223" i="3" s="1"/>
  <c r="BK222" i="3"/>
  <c r="BJ222" i="3"/>
  <c r="AF222" i="3"/>
  <c r="Q222" i="3"/>
  <c r="O222" i="3"/>
  <c r="BJ221" i="3"/>
  <c r="AM221" i="3"/>
  <c r="BK221" i="3" s="1"/>
  <c r="AF221" i="3"/>
  <c r="Q221" i="3"/>
  <c r="I221" i="3"/>
  <c r="BJ220" i="3"/>
  <c r="AM220" i="3"/>
  <c r="BK220" i="3" s="1"/>
  <c r="AF220" i="3"/>
  <c r="Q220" i="3"/>
  <c r="I220" i="3"/>
  <c r="BJ219" i="3"/>
  <c r="AM219" i="3"/>
  <c r="BK219" i="3" s="1"/>
  <c r="AF219" i="3"/>
  <c r="Q219" i="3"/>
  <c r="I219" i="3"/>
  <c r="BJ218" i="3"/>
  <c r="AM218" i="3"/>
  <c r="BK218" i="3" s="1"/>
  <c r="AF218" i="3"/>
  <c r="Q218" i="3"/>
  <c r="I218" i="3"/>
  <c r="BJ217" i="3"/>
  <c r="AM217" i="3"/>
  <c r="BK217" i="3" s="1"/>
  <c r="AF217" i="3"/>
  <c r="Q217" i="3"/>
  <c r="I217" i="3"/>
  <c r="BK216" i="3"/>
  <c r="BJ216" i="3"/>
  <c r="AF216" i="3"/>
  <c r="Q216" i="3"/>
  <c r="AG216" i="3" s="1"/>
  <c r="BK215" i="3"/>
  <c r="BJ215" i="3"/>
  <c r="AF215" i="3"/>
  <c r="Q215" i="3"/>
  <c r="AG215" i="3" s="1"/>
  <c r="BK214" i="3"/>
  <c r="BJ214" i="3"/>
  <c r="AF214" i="3"/>
  <c r="Q214" i="3"/>
  <c r="AG214" i="3" s="1"/>
  <c r="BK213" i="3"/>
  <c r="BJ213" i="3"/>
  <c r="AF213" i="3"/>
  <c r="W213" i="3"/>
  <c r="Q213" i="3"/>
  <c r="AU212" i="3"/>
  <c r="AQ212" i="3"/>
  <c r="AL212" i="3"/>
  <c r="AM212" i="3" s="1"/>
  <c r="W212" i="3"/>
  <c r="Q212" i="3"/>
  <c r="M212" i="3"/>
  <c r="H212" i="3"/>
  <c r="AU211" i="3"/>
  <c r="AQ211" i="3"/>
  <c r="AL211" i="3"/>
  <c r="BJ211" i="3" s="1"/>
  <c r="Q211" i="3"/>
  <c r="M211" i="3"/>
  <c r="H211" i="3"/>
  <c r="I211" i="3" s="1"/>
  <c r="AU210" i="3"/>
  <c r="AQ210" i="3"/>
  <c r="AL210" i="3"/>
  <c r="AM210" i="3" s="1"/>
  <c r="W210" i="3"/>
  <c r="Q210" i="3"/>
  <c r="M210" i="3"/>
  <c r="H210" i="3"/>
  <c r="AF210" i="3" s="1"/>
  <c r="AU209" i="3"/>
  <c r="AL209" i="3"/>
  <c r="AM209" i="3" s="1"/>
  <c r="W209" i="3"/>
  <c r="Q209" i="3"/>
  <c r="H209" i="3"/>
  <c r="I209" i="3" s="1"/>
  <c r="AU208" i="3"/>
  <c r="AQ208" i="3"/>
  <c r="AL208" i="3"/>
  <c r="AM208" i="3" s="1"/>
  <c r="W208" i="3"/>
  <c r="Q208" i="3"/>
  <c r="M208" i="3"/>
  <c r="H208" i="3"/>
  <c r="AF208" i="3" s="1"/>
  <c r="BJ207" i="3"/>
  <c r="BA207" i="3"/>
  <c r="AU207" i="3"/>
  <c r="AQ207" i="3"/>
  <c r="AM207" i="3"/>
  <c r="AC207" i="3"/>
  <c r="AA207" i="3"/>
  <c r="V207" i="3"/>
  <c r="AF207" i="3" s="1"/>
  <c r="U207" i="3"/>
  <c r="Q207" i="3"/>
  <c r="M207" i="3"/>
  <c r="I207" i="3"/>
  <c r="BK206" i="3"/>
  <c r="BJ206" i="3"/>
  <c r="AF206" i="3"/>
  <c r="I206" i="3"/>
  <c r="AG206" i="3" s="1"/>
  <c r="BK205" i="3"/>
  <c r="BJ205" i="3"/>
  <c r="AF205" i="3"/>
  <c r="O205" i="3"/>
  <c r="AG205" i="3" s="1"/>
  <c r="BK204" i="3"/>
  <c r="BJ204" i="3"/>
  <c r="AF204" i="3"/>
  <c r="O204" i="3"/>
  <c r="M204" i="3"/>
  <c r="BJ203" i="3"/>
  <c r="AM203" i="3"/>
  <c r="BK203" i="3" s="1"/>
  <c r="AF203" i="3"/>
  <c r="I203" i="3"/>
  <c r="AG203" i="3" s="1"/>
  <c r="BJ202" i="3"/>
  <c r="AM202" i="3"/>
  <c r="BK202" i="3" s="1"/>
  <c r="AF202" i="3"/>
  <c r="I202" i="3"/>
  <c r="AG202" i="3" s="1"/>
  <c r="BK201" i="3"/>
  <c r="BJ201" i="3"/>
  <c r="AF201" i="3"/>
  <c r="O201" i="3"/>
  <c r="AG201" i="3" s="1"/>
  <c r="AZ200" i="3"/>
  <c r="BA200" i="3" s="1"/>
  <c r="AQ200" i="3"/>
  <c r="AM200" i="3"/>
  <c r="V200" i="3"/>
  <c r="W200" i="3" s="1"/>
  <c r="N200" i="3"/>
  <c r="O200" i="3" s="1"/>
  <c r="M200" i="3"/>
  <c r="I200" i="3"/>
  <c r="BJ199" i="3"/>
  <c r="BA199" i="3"/>
  <c r="AY199" i="3"/>
  <c r="AM199" i="3"/>
  <c r="V199" i="3"/>
  <c r="AF199" i="3" s="1"/>
  <c r="U199" i="3"/>
  <c r="I199" i="3"/>
  <c r="BJ198" i="3"/>
  <c r="AM198" i="3"/>
  <c r="BK198" i="3" s="1"/>
  <c r="AF198" i="3"/>
  <c r="I198" i="3"/>
  <c r="AG198" i="3" s="1"/>
  <c r="BJ197" i="3"/>
  <c r="BA197" i="3"/>
  <c r="BK197" i="3" s="1"/>
  <c r="V197" i="3"/>
  <c r="AF197" i="3" s="1"/>
  <c r="Q197" i="3"/>
  <c r="BJ196" i="3"/>
  <c r="BC196" i="3"/>
  <c r="AU196" i="3"/>
  <c r="AM196" i="3"/>
  <c r="AF196" i="3"/>
  <c r="Y196" i="3"/>
  <c r="Q196" i="3"/>
  <c r="M196" i="3"/>
  <c r="I196" i="3"/>
  <c r="BJ195" i="3"/>
  <c r="AU195" i="3"/>
  <c r="AM195" i="3"/>
  <c r="AF195" i="3"/>
  <c r="AE195" i="3"/>
  <c r="AC195" i="3"/>
  <c r="AA195" i="3"/>
  <c r="Q195" i="3"/>
  <c r="I195" i="3"/>
  <c r="BK194" i="3"/>
  <c r="BJ194" i="3"/>
  <c r="AF194" i="3"/>
  <c r="Q194" i="3"/>
  <c r="M194" i="3"/>
  <c r="AT193" i="3"/>
  <c r="AU193" i="3" s="1"/>
  <c r="AP193" i="3"/>
  <c r="AQ193" i="3" s="1"/>
  <c r="AM193" i="3"/>
  <c r="W193" i="3"/>
  <c r="P193" i="3"/>
  <c r="Q193" i="3" s="1"/>
  <c r="L193" i="3"/>
  <c r="M193" i="3" s="1"/>
  <c r="I193" i="3"/>
  <c r="BG192" i="3"/>
  <c r="BE192" i="3"/>
  <c r="BA192" i="3"/>
  <c r="AY192" i="3"/>
  <c r="AU192" i="3"/>
  <c r="AQ192" i="3"/>
  <c r="AL192" i="3"/>
  <c r="AM192" i="3" s="1"/>
  <c r="AC192" i="3"/>
  <c r="AA192" i="3"/>
  <c r="W192" i="3"/>
  <c r="U192" i="3"/>
  <c r="Q192" i="3"/>
  <c r="M192" i="3"/>
  <c r="I192" i="3"/>
  <c r="BJ191" i="3"/>
  <c r="AM191" i="3"/>
  <c r="BK191" i="3" s="1"/>
  <c r="AF191" i="3"/>
  <c r="W191" i="3"/>
  <c r="I191" i="3"/>
  <c r="BC190" i="3"/>
  <c r="BA190" i="3"/>
  <c r="AY190" i="3"/>
  <c r="AU190" i="3"/>
  <c r="AQ190" i="3"/>
  <c r="AL190" i="3"/>
  <c r="BJ190" i="3" s="1"/>
  <c r="AC190" i="3"/>
  <c r="AA190" i="3"/>
  <c r="Y190" i="3"/>
  <c r="V190" i="3"/>
  <c r="AF190" i="3" s="1"/>
  <c r="U190" i="3"/>
  <c r="Q190" i="3"/>
  <c r="M190" i="3"/>
  <c r="I190" i="3"/>
  <c r="BJ189" i="3"/>
  <c r="BA189" i="3"/>
  <c r="AQ189" i="3"/>
  <c r="AM189" i="3"/>
  <c r="AF189" i="3"/>
  <c r="AC189" i="3"/>
  <c r="W189" i="3"/>
  <c r="M189" i="3"/>
  <c r="I189" i="3"/>
  <c r="BJ188" i="3"/>
  <c r="AY188" i="3"/>
  <c r="AU188" i="3"/>
  <c r="AQ188" i="3"/>
  <c r="AM188" i="3"/>
  <c r="AF188" i="3"/>
  <c r="U188" i="3"/>
  <c r="Q188" i="3"/>
  <c r="M188" i="3"/>
  <c r="I188" i="3"/>
  <c r="BC187" i="3"/>
  <c r="AY187" i="3"/>
  <c r="AU187" i="3"/>
  <c r="AP187" i="3"/>
  <c r="BJ187" i="3" s="1"/>
  <c r="AM187" i="3"/>
  <c r="AC187" i="3"/>
  <c r="AA187" i="3"/>
  <c r="Y187" i="3"/>
  <c r="W187" i="3"/>
  <c r="U187" i="3"/>
  <c r="Q187" i="3"/>
  <c r="L187" i="3"/>
  <c r="M187" i="3" s="1"/>
  <c r="I187" i="3"/>
  <c r="BJ186" i="3"/>
  <c r="BC186" i="3"/>
  <c r="AY186" i="3"/>
  <c r="AU186" i="3"/>
  <c r="AM186" i="3"/>
  <c r="AF186" i="3"/>
  <c r="Y186" i="3"/>
  <c r="U186" i="3"/>
  <c r="Q186" i="3"/>
  <c r="I186" i="3"/>
  <c r="BG185" i="3"/>
  <c r="BC185" i="3"/>
  <c r="BA185" i="3"/>
  <c r="AY185" i="3"/>
  <c r="AW185" i="3"/>
  <c r="AT185" i="3"/>
  <c r="AU185" i="3" s="1"/>
  <c r="AP185" i="3"/>
  <c r="AM185" i="3"/>
  <c r="AC185" i="3"/>
  <c r="Y185" i="3"/>
  <c r="V185" i="3"/>
  <c r="W185" i="3" s="1"/>
  <c r="U185" i="3"/>
  <c r="Q185" i="3"/>
  <c r="L185" i="3"/>
  <c r="I185" i="3"/>
  <c r="BJ184" i="3"/>
  <c r="BC184" i="3"/>
  <c r="AY184" i="3"/>
  <c r="AU184" i="3"/>
  <c r="AM184" i="3"/>
  <c r="AF184" i="3"/>
  <c r="Y184" i="3"/>
  <c r="U184" i="3"/>
  <c r="Q184" i="3"/>
  <c r="I184" i="3"/>
  <c r="BK183" i="3"/>
  <c r="BJ183" i="3"/>
  <c r="AF183" i="3"/>
  <c r="O183" i="3"/>
  <c r="AG183" i="3" s="1"/>
  <c r="AW182" i="3"/>
  <c r="AT182" i="3"/>
  <c r="AU182" i="3" s="1"/>
  <c r="AQ182" i="3"/>
  <c r="AL182" i="3"/>
  <c r="S182" i="3"/>
  <c r="Q182" i="3"/>
  <c r="M182" i="3"/>
  <c r="H182" i="3"/>
  <c r="AF182" i="3" s="1"/>
  <c r="BI181" i="3"/>
  <c r="BC181" i="3"/>
  <c r="AS181" i="3"/>
  <c r="AL181" i="3"/>
  <c r="BJ181" i="3" s="1"/>
  <c r="AE181" i="3"/>
  <c r="Y181" i="3"/>
  <c r="O181" i="3"/>
  <c r="AF181" i="3"/>
  <c r="BJ180" i="3"/>
  <c r="AQ180" i="3"/>
  <c r="AM180" i="3"/>
  <c r="AF180" i="3"/>
  <c r="M180" i="3"/>
  <c r="I180" i="3"/>
  <c r="BJ179" i="3"/>
  <c r="AU179" i="3"/>
  <c r="AQ179" i="3"/>
  <c r="AM179" i="3"/>
  <c r="P179" i="3"/>
  <c r="AF179" i="3" s="1"/>
  <c r="M179" i="3"/>
  <c r="I179" i="3"/>
  <c r="BJ178" i="3"/>
  <c r="AS178" i="3"/>
  <c r="BK178" i="3" s="1"/>
  <c r="AF178" i="3"/>
  <c r="O178" i="3"/>
  <c r="AG178" i="3" s="1"/>
  <c r="BJ177" i="3"/>
  <c r="AY177" i="3"/>
  <c r="AU177" i="3"/>
  <c r="AM177" i="3"/>
  <c r="AF177" i="3"/>
  <c r="AE177" i="3"/>
  <c r="U177" i="3"/>
  <c r="Q177" i="3"/>
  <c r="I177" i="3"/>
  <c r="BJ176" i="3"/>
  <c r="AY176" i="3"/>
  <c r="AU176" i="3"/>
  <c r="AF176" i="3"/>
  <c r="U176" i="3"/>
  <c r="Q176" i="3"/>
  <c r="BJ175" i="3"/>
  <c r="AY175" i="3"/>
  <c r="AU175" i="3"/>
  <c r="AF175" i="3"/>
  <c r="U175" i="3"/>
  <c r="AG175" i="3" s="1"/>
  <c r="BJ174" i="3"/>
  <c r="AY174" i="3"/>
  <c r="AS174" i="3"/>
  <c r="AQ174" i="3"/>
  <c r="AM174" i="3"/>
  <c r="AF174" i="3"/>
  <c r="U174" i="3"/>
  <c r="Q174" i="3"/>
  <c r="O174" i="3"/>
  <c r="M174" i="3"/>
  <c r="I174" i="3"/>
  <c r="BC173" i="3"/>
  <c r="AY173" i="3"/>
  <c r="AU173" i="3"/>
  <c r="AS173" i="3"/>
  <c r="AP173" i="3"/>
  <c r="AQ173" i="3" s="1"/>
  <c r="AM173" i="3"/>
  <c r="AC173" i="3"/>
  <c r="Y173" i="3"/>
  <c r="U173" i="3"/>
  <c r="O173" i="3"/>
  <c r="L173" i="3"/>
  <c r="M173" i="3" s="1"/>
  <c r="I173" i="3"/>
  <c r="BE172" i="3"/>
  <c r="BC172" i="3"/>
  <c r="BA172" i="3"/>
  <c r="AY172" i="3"/>
  <c r="AW172" i="3"/>
  <c r="AU172" i="3"/>
  <c r="AP172" i="3"/>
  <c r="AQ172" i="3" s="1"/>
  <c r="AM172" i="3"/>
  <c r="AF172" i="3"/>
  <c r="AA172" i="3"/>
  <c r="Y172" i="3"/>
  <c r="W172" i="3"/>
  <c r="U172" i="3"/>
  <c r="Q172" i="3"/>
  <c r="M172" i="3"/>
  <c r="I172" i="3"/>
  <c r="BJ171" i="3"/>
  <c r="BA171" i="3"/>
  <c r="AW171" i="3"/>
  <c r="AU171" i="3"/>
  <c r="AQ171" i="3"/>
  <c r="AM171" i="3"/>
  <c r="AC171" i="3"/>
  <c r="AA171" i="3"/>
  <c r="V171" i="3"/>
  <c r="AF171" i="3" s="1"/>
  <c r="Q171" i="3"/>
  <c r="M171" i="3"/>
  <c r="I171" i="3"/>
  <c r="BJ170" i="3"/>
  <c r="AY170" i="3"/>
  <c r="AM170" i="3"/>
  <c r="AF170" i="3"/>
  <c r="W170" i="3"/>
  <c r="U170" i="3"/>
  <c r="Q170" i="3"/>
  <c r="I170" i="3"/>
  <c r="BJ169" i="3"/>
  <c r="AM169" i="3"/>
  <c r="BK169" i="3" s="1"/>
  <c r="AF169" i="3"/>
  <c r="U169" i="3"/>
  <c r="I169" i="3"/>
  <c r="BJ168" i="3"/>
  <c r="BG168" i="3"/>
  <c r="BE168" i="3"/>
  <c r="BC168" i="3"/>
  <c r="AY168" i="3"/>
  <c r="AU168" i="3"/>
  <c r="AQ168" i="3"/>
  <c r="AM168" i="3"/>
  <c r="AF168" i="3"/>
  <c r="AC168" i="3"/>
  <c r="AA168" i="3"/>
  <c r="Y168" i="3"/>
  <c r="W168" i="3"/>
  <c r="U168" i="3"/>
  <c r="Q168" i="3"/>
  <c r="M168" i="3"/>
  <c r="I168" i="3"/>
  <c r="BJ167" i="3"/>
  <c r="AU167" i="3"/>
  <c r="BK167" i="3" s="1"/>
  <c r="AF167" i="3"/>
  <c r="Q167" i="3"/>
  <c r="AG167" i="3" s="1"/>
  <c r="BJ166" i="3"/>
  <c r="AU166" i="3"/>
  <c r="BK166" i="3" s="1"/>
  <c r="AF166" i="3"/>
  <c r="U166" i="3"/>
  <c r="Q166" i="3"/>
  <c r="BJ165" i="3"/>
  <c r="AU165" i="3"/>
  <c r="BK165" i="3" s="1"/>
  <c r="AF165" i="3"/>
  <c r="U165" i="3"/>
  <c r="Q165" i="3"/>
  <c r="BJ164" i="3"/>
  <c r="BA164" i="3"/>
  <c r="AY164" i="3"/>
  <c r="AU164" i="3"/>
  <c r="AQ164" i="3"/>
  <c r="AF164" i="3"/>
  <c r="AC164" i="3"/>
  <c r="W164" i="3"/>
  <c r="U164" i="3"/>
  <c r="Q164" i="3"/>
  <c r="M164" i="3"/>
  <c r="I164" i="3"/>
  <c r="BJ163" i="3"/>
  <c r="AY163" i="3"/>
  <c r="AU163" i="3"/>
  <c r="AF163" i="3"/>
  <c r="U163" i="3"/>
  <c r="Q163" i="3"/>
  <c r="I163" i="3"/>
  <c r="BJ162" i="3"/>
  <c r="AY162" i="3"/>
  <c r="AU162" i="3"/>
  <c r="AF162" i="3"/>
  <c r="U162" i="3"/>
  <c r="Q162" i="3"/>
  <c r="BC161" i="3"/>
  <c r="BA161" i="3"/>
  <c r="AW161" i="3"/>
  <c r="AU161" i="3"/>
  <c r="AQ161" i="3"/>
  <c r="AL161" i="3"/>
  <c r="BJ161" i="3" s="1"/>
  <c r="AC161" i="3"/>
  <c r="AA161" i="3"/>
  <c r="Y161" i="3"/>
  <c r="V161" i="3"/>
  <c r="AF161" i="3" s="1"/>
  <c r="S161" i="3"/>
  <c r="Q161" i="3"/>
  <c r="M161" i="3"/>
  <c r="I161" i="3"/>
  <c r="BJ160" i="3"/>
  <c r="BE160" i="3"/>
  <c r="BC160" i="3"/>
  <c r="AU160" i="3"/>
  <c r="AQ160" i="3"/>
  <c r="AM160" i="3"/>
  <c r="AF160" i="3"/>
  <c r="AE160" i="3"/>
  <c r="AA160" i="3"/>
  <c r="Y160" i="3"/>
  <c r="U160" i="3"/>
  <c r="Q160" i="3"/>
  <c r="M160" i="3"/>
  <c r="I160" i="3"/>
  <c r="BK159" i="3"/>
  <c r="BJ159" i="3"/>
  <c r="AF159" i="3"/>
  <c r="O159" i="3"/>
  <c r="AG159" i="3" s="1"/>
  <c r="BJ158" i="3"/>
  <c r="BA158" i="3"/>
  <c r="AU158" i="3"/>
  <c r="AQ158" i="3"/>
  <c r="AM158" i="3"/>
  <c r="AC158" i="3"/>
  <c r="V158" i="3"/>
  <c r="AF158" i="3" s="1"/>
  <c r="Q158" i="3"/>
  <c r="O158" i="3"/>
  <c r="M158" i="3"/>
  <c r="I158" i="3"/>
  <c r="BJ157" i="3"/>
  <c r="BC157" i="3"/>
  <c r="BK157" i="3" s="1"/>
  <c r="AF157" i="3"/>
  <c r="Y157" i="3"/>
  <c r="AG157" i="3" s="1"/>
  <c r="BC156" i="3"/>
  <c r="AP156" i="3"/>
  <c r="AQ156" i="3" s="1"/>
  <c r="AM156" i="3"/>
  <c r="AE156" i="3"/>
  <c r="AC156" i="3"/>
  <c r="AA156" i="3"/>
  <c r="Y156" i="3"/>
  <c r="W156" i="3"/>
  <c r="Q156" i="3"/>
  <c r="L156" i="3"/>
  <c r="AF156" i="3" s="1"/>
  <c r="I156" i="3"/>
  <c r="BJ155" i="3"/>
  <c r="BC155" i="3"/>
  <c r="AQ155" i="3"/>
  <c r="AM155" i="3"/>
  <c r="AC155" i="3"/>
  <c r="AA155" i="3"/>
  <c r="Y155" i="3"/>
  <c r="W155" i="3"/>
  <c r="P155" i="3"/>
  <c r="Q155" i="3" s="1"/>
  <c r="L155" i="3"/>
  <c r="M155" i="3" s="1"/>
  <c r="I155" i="3"/>
  <c r="BC154" i="3"/>
  <c r="AP154" i="3"/>
  <c r="AQ154" i="3" s="1"/>
  <c r="AM154" i="3"/>
  <c r="AE154" i="3"/>
  <c r="AC154" i="3"/>
  <c r="AA154" i="3"/>
  <c r="Y154" i="3"/>
  <c r="W154" i="3"/>
  <c r="Q154" i="3"/>
  <c r="L154" i="3"/>
  <c r="M154" i="3" s="1"/>
  <c r="I154" i="3"/>
  <c r="BE153" i="3"/>
  <c r="AU153" i="3"/>
  <c r="AP153" i="3"/>
  <c r="BJ153" i="3" s="1"/>
  <c r="AM153" i="3"/>
  <c r="AA153" i="3"/>
  <c r="Q153" i="3"/>
  <c r="L153" i="3"/>
  <c r="M153" i="3" s="1"/>
  <c r="I153" i="3"/>
  <c r="BJ152" i="3"/>
  <c r="BG152" i="3"/>
  <c r="BE152" i="3"/>
  <c r="AU152" i="3"/>
  <c r="AQ152" i="3"/>
  <c r="AM152" i="3"/>
  <c r="AF152" i="3"/>
  <c r="AC152" i="3"/>
  <c r="AA152" i="3"/>
  <c r="Q152" i="3"/>
  <c r="M152" i="3"/>
  <c r="I152" i="3"/>
  <c r="BG151" i="3"/>
  <c r="BE151" i="3"/>
  <c r="BB151" i="3"/>
  <c r="BC151" i="3" s="1"/>
  <c r="BA151" i="3"/>
  <c r="AY151" i="3"/>
  <c r="AU151" i="3"/>
  <c r="AP151" i="3"/>
  <c r="BJ151" i="3" s="1"/>
  <c r="AM151" i="3"/>
  <c r="AC151" i="3"/>
  <c r="AA151" i="3"/>
  <c r="X151" i="3"/>
  <c r="Y151" i="3" s="1"/>
  <c r="V151" i="3"/>
  <c r="W151" i="3" s="1"/>
  <c r="Q151" i="3"/>
  <c r="I151" i="3"/>
  <c r="BJ150" i="3"/>
  <c r="BI150" i="3"/>
  <c r="AU150" i="3"/>
  <c r="AM150" i="3"/>
  <c r="AF150" i="3"/>
  <c r="AE150" i="3"/>
  <c r="Q150" i="3"/>
  <c r="I150" i="3"/>
  <c r="BE149" i="3"/>
  <c r="BC149" i="3"/>
  <c r="BA149" i="3"/>
  <c r="AY149" i="3"/>
  <c r="AT149" i="3"/>
  <c r="AU149" i="3" s="1"/>
  <c r="AP149" i="3"/>
  <c r="AQ149" i="3" s="1"/>
  <c r="AM149" i="3"/>
  <c r="AF149" i="3"/>
  <c r="AC149" i="3"/>
  <c r="AA149" i="3"/>
  <c r="Y149" i="3"/>
  <c r="W149" i="3"/>
  <c r="U149" i="3"/>
  <c r="Q149" i="3"/>
  <c r="M149" i="3"/>
  <c r="I149" i="3"/>
  <c r="BE148" i="3"/>
  <c r="BC148" i="3"/>
  <c r="BA148" i="3"/>
  <c r="AY148" i="3"/>
  <c r="AT148" i="3"/>
  <c r="AU148" i="3" s="1"/>
  <c r="AP148" i="3"/>
  <c r="AQ148" i="3" s="1"/>
  <c r="AM148" i="3"/>
  <c r="AC148" i="3"/>
  <c r="AA148" i="3"/>
  <c r="Y148" i="3"/>
  <c r="W148" i="3"/>
  <c r="U148" i="3"/>
  <c r="Q148" i="3"/>
  <c r="AF148" i="3"/>
  <c r="I148" i="3"/>
  <c r="BG147" i="3"/>
  <c r="BE147" i="3"/>
  <c r="BC147" i="3"/>
  <c r="AZ147" i="3"/>
  <c r="BA147" i="3" s="1"/>
  <c r="AY147" i="3"/>
  <c r="AU147" i="3"/>
  <c r="AP147" i="3"/>
  <c r="AM147" i="3"/>
  <c r="AC147" i="3"/>
  <c r="AA147" i="3"/>
  <c r="Y147" i="3"/>
  <c r="V147" i="3"/>
  <c r="W147" i="3" s="1"/>
  <c r="U147" i="3"/>
  <c r="Q147" i="3"/>
  <c r="I147" i="3"/>
  <c r="BG146" i="3"/>
  <c r="BE146" i="3"/>
  <c r="BC146" i="3"/>
  <c r="AY146" i="3"/>
  <c r="AU146" i="3"/>
  <c r="AP146" i="3"/>
  <c r="BJ146" i="3" s="1"/>
  <c r="AM146" i="3"/>
  <c r="AC146" i="3"/>
  <c r="AA146" i="3"/>
  <c r="Y146" i="3"/>
  <c r="W146" i="3"/>
  <c r="U146" i="3"/>
  <c r="Q146" i="3"/>
  <c r="M146" i="3"/>
  <c r="AF146" i="3"/>
  <c r="I146" i="3"/>
  <c r="BE145" i="3"/>
  <c r="BC145" i="3"/>
  <c r="AU145" i="3"/>
  <c r="AP145" i="3"/>
  <c r="BJ145" i="3" s="1"/>
  <c r="AM145" i="3"/>
  <c r="AA145" i="3"/>
  <c r="Y145" i="3"/>
  <c r="W145" i="3"/>
  <c r="Q145" i="3"/>
  <c r="M145" i="3"/>
  <c r="I145" i="3"/>
  <c r="BG144" i="3"/>
  <c r="BE144" i="3"/>
  <c r="BC144" i="3"/>
  <c r="AY144" i="3"/>
  <c r="AP144" i="3"/>
  <c r="AQ144" i="3" s="1"/>
  <c r="AM144" i="3"/>
  <c r="AC144" i="3"/>
  <c r="AA144" i="3"/>
  <c r="Y144" i="3"/>
  <c r="U144" i="3"/>
  <c r="Q144" i="3"/>
  <c r="L144" i="3"/>
  <c r="AF144" i="3" s="1"/>
  <c r="I144" i="3"/>
  <c r="BK143" i="3"/>
  <c r="BJ143" i="3"/>
  <c r="AF143" i="3"/>
  <c r="Q143" i="3"/>
  <c r="AG143" i="3" s="1"/>
  <c r="BJ142" i="3"/>
  <c r="AM142" i="3"/>
  <c r="BK142" i="3" s="1"/>
  <c r="AF142" i="3"/>
  <c r="Q142" i="3"/>
  <c r="I142" i="3"/>
  <c r="BJ141" i="3"/>
  <c r="BI141" i="3"/>
  <c r="AY141" i="3"/>
  <c r="AM141" i="3"/>
  <c r="AF141" i="3"/>
  <c r="AE141" i="3"/>
  <c r="U141" i="3"/>
  <c r="I141" i="3"/>
  <c r="BJ140" i="3"/>
  <c r="AY140" i="3"/>
  <c r="BK140" i="3" s="1"/>
  <c r="AF140" i="3"/>
  <c r="U140" i="3"/>
  <c r="AG140" i="3" s="1"/>
  <c r="BJ139" i="3"/>
  <c r="AY139" i="3"/>
  <c r="BK139" i="3" s="1"/>
  <c r="AF139" i="3"/>
  <c r="U139" i="3"/>
  <c r="AG139" i="3" s="1"/>
  <c r="BJ138" i="3"/>
  <c r="AY138" i="3"/>
  <c r="BK138" i="3" s="1"/>
  <c r="AF138" i="3"/>
  <c r="U138" i="3"/>
  <c r="AG138" i="3" s="1"/>
  <c r="BG137" i="3"/>
  <c r="AP137" i="3"/>
  <c r="AQ137" i="3" s="1"/>
  <c r="AL137" i="3"/>
  <c r="AC137" i="3"/>
  <c r="Q137" i="3"/>
  <c r="M137" i="3"/>
  <c r="I137" i="3"/>
  <c r="AF137" i="3"/>
  <c r="BJ136" i="3"/>
  <c r="AM136" i="3"/>
  <c r="BK136" i="3" s="1"/>
  <c r="AF136" i="3"/>
  <c r="I136" i="3"/>
  <c r="AG136" i="3" s="1"/>
  <c r="BJ135" i="3"/>
  <c r="AU135" i="3"/>
  <c r="AM135" i="3"/>
  <c r="AF135" i="3"/>
  <c r="I135" i="3"/>
  <c r="AG135" i="3" s="1"/>
  <c r="BJ134" i="3"/>
  <c r="BG134" i="3"/>
  <c r="BE134" i="3"/>
  <c r="BC134" i="3"/>
  <c r="BA134" i="3"/>
  <c r="AY134" i="3"/>
  <c r="AW134" i="3"/>
  <c r="AU134" i="3"/>
  <c r="AQ134" i="3"/>
  <c r="AM134" i="3"/>
  <c r="AC134" i="3"/>
  <c r="AA134" i="3"/>
  <c r="Y134" i="3"/>
  <c r="W134" i="3"/>
  <c r="U134" i="3"/>
  <c r="Q134" i="3"/>
  <c r="AF134" i="3"/>
  <c r="M134" i="3"/>
  <c r="I134" i="3"/>
  <c r="BJ133" i="3"/>
  <c r="AQ133" i="3"/>
  <c r="AM133" i="3"/>
  <c r="AF133" i="3"/>
  <c r="M133" i="3"/>
  <c r="I133" i="3"/>
  <c r="BG132" i="3"/>
  <c r="BE132" i="3"/>
  <c r="BC132" i="3"/>
  <c r="AY132" i="3"/>
  <c r="AT132" i="3"/>
  <c r="AU132" i="3" s="1"/>
  <c r="AP132" i="3"/>
  <c r="AQ132" i="3" s="1"/>
  <c r="AL132" i="3"/>
  <c r="AM132" i="3" s="1"/>
  <c r="AC132" i="3"/>
  <c r="AA132" i="3"/>
  <c r="Y132" i="3"/>
  <c r="U132" i="3"/>
  <c r="Q132" i="3"/>
  <c r="M132" i="3"/>
  <c r="AF132" i="3"/>
  <c r="I132" i="3"/>
  <c r="BJ131" i="3"/>
  <c r="AY131" i="3"/>
  <c r="BK131" i="3" s="1"/>
  <c r="AF131" i="3"/>
  <c r="U131" i="3"/>
  <c r="AG131" i="3" s="1"/>
  <c r="BJ130" i="3"/>
  <c r="AU130" i="3"/>
  <c r="AM130" i="3"/>
  <c r="AF130" i="3"/>
  <c r="Q130" i="3"/>
  <c r="I130" i="3"/>
  <c r="AL129" i="3"/>
  <c r="AM129" i="3" s="1"/>
  <c r="BK129" i="3" s="1"/>
  <c r="AF129" i="3"/>
  <c r="I129" i="3"/>
  <c r="AG129" i="3" s="1"/>
  <c r="BJ128" i="3"/>
  <c r="AM128" i="3"/>
  <c r="BK128" i="3" s="1"/>
  <c r="AF128" i="3"/>
  <c r="S128" i="3"/>
  <c r="Q128" i="3"/>
  <c r="I128" i="3"/>
  <c r="BE127" i="3"/>
  <c r="BC127" i="3"/>
  <c r="AW127" i="3"/>
  <c r="AT127" i="3"/>
  <c r="AU127" i="3" s="1"/>
  <c r="AP127" i="3"/>
  <c r="AM127" i="3"/>
  <c r="AA127" i="3"/>
  <c r="Y127" i="3"/>
  <c r="M127" i="3"/>
  <c r="AF127" i="3"/>
  <c r="I127" i="3"/>
  <c r="BJ126" i="3"/>
  <c r="BG126" i="3"/>
  <c r="AU126" i="3"/>
  <c r="AQ126" i="3"/>
  <c r="AM126" i="3"/>
  <c r="AF126" i="3"/>
  <c r="AC126" i="3"/>
  <c r="Q126" i="3"/>
  <c r="M126" i="3"/>
  <c r="I126" i="3"/>
  <c r="BK125" i="3"/>
  <c r="BJ125" i="3"/>
  <c r="AF125" i="3"/>
  <c r="O125" i="3"/>
  <c r="AG125" i="3" s="1"/>
  <c r="BJ124" i="3"/>
  <c r="BI124" i="3"/>
  <c r="BG124" i="3"/>
  <c r="BE124" i="3"/>
  <c r="BC124" i="3"/>
  <c r="BA124" i="3"/>
  <c r="AY124" i="3"/>
  <c r="AW124" i="3"/>
  <c r="AU124" i="3"/>
  <c r="AS124" i="3"/>
  <c r="AQ124" i="3"/>
  <c r="AM124" i="3"/>
  <c r="AF124" i="3"/>
  <c r="AE124" i="3"/>
  <c r="AC124" i="3"/>
  <c r="AA124" i="3"/>
  <c r="Y124" i="3"/>
  <c r="W124" i="3"/>
  <c r="U124" i="3"/>
  <c r="Q124" i="3"/>
  <c r="O124" i="3"/>
  <c r="M124" i="3"/>
  <c r="I124" i="3"/>
  <c r="BJ123" i="3"/>
  <c r="AY123" i="3"/>
  <c r="BK123" i="3" s="1"/>
  <c r="AF123" i="3"/>
  <c r="U123" i="3"/>
  <c r="Q123" i="3"/>
  <c r="BJ122" i="3"/>
  <c r="BC122" i="3"/>
  <c r="BK122" i="3" s="1"/>
  <c r="AF122" i="3"/>
  <c r="Y122" i="3"/>
  <c r="AG122" i="3" s="1"/>
  <c r="BI121" i="3"/>
  <c r="AT121" i="3"/>
  <c r="AU121" i="3" s="1"/>
  <c r="AF121" i="3"/>
  <c r="AE121" i="3"/>
  <c r="Q121" i="3"/>
  <c r="BJ120" i="3"/>
  <c r="BC120" i="3"/>
  <c r="AM120" i="3"/>
  <c r="AF120" i="3"/>
  <c r="Y120" i="3"/>
  <c r="I120" i="3"/>
  <c r="BI119" i="3"/>
  <c r="BG119" i="3"/>
  <c r="BC119" i="3"/>
  <c r="BA119" i="3"/>
  <c r="AY119" i="3"/>
  <c r="AW119" i="3"/>
  <c r="AU119" i="3"/>
  <c r="AP119" i="3"/>
  <c r="AQ119" i="3" s="1"/>
  <c r="AL119" i="3"/>
  <c r="AM119" i="3" s="1"/>
  <c r="AE119" i="3"/>
  <c r="AC119" i="3"/>
  <c r="Y119" i="3"/>
  <c r="W119" i="3"/>
  <c r="U119" i="3"/>
  <c r="Q119" i="3"/>
  <c r="L119" i="3"/>
  <c r="M119" i="3" s="1"/>
  <c r="H119" i="3"/>
  <c r="I119" i="3" s="1"/>
  <c r="BJ118" i="3"/>
  <c r="BG118" i="3"/>
  <c r="AY118" i="3"/>
  <c r="AW118" i="3"/>
  <c r="AU118" i="3"/>
  <c r="AM118" i="3"/>
  <c r="AF118" i="3"/>
  <c r="AC118" i="3"/>
  <c r="U118" i="3"/>
  <c r="Q118" i="3"/>
  <c r="I118" i="3"/>
  <c r="BJ117" i="3"/>
  <c r="BG117" i="3"/>
  <c r="AY117" i="3"/>
  <c r="AM117" i="3"/>
  <c r="AF117" i="3"/>
  <c r="AC117" i="3"/>
  <c r="U117" i="3"/>
  <c r="I117" i="3"/>
  <c r="BJ116" i="3"/>
  <c r="BE116" i="3"/>
  <c r="AY116" i="3"/>
  <c r="AU116" i="3"/>
  <c r="AQ116" i="3"/>
  <c r="AM116" i="3"/>
  <c r="AF116" i="3"/>
  <c r="AA116" i="3"/>
  <c r="U116" i="3"/>
  <c r="Q116" i="3"/>
  <c r="M116" i="3"/>
  <c r="I116" i="3"/>
  <c r="BC115" i="3"/>
  <c r="BA115" i="3"/>
  <c r="AY115" i="3"/>
  <c r="AU115" i="3"/>
  <c r="AP115" i="3"/>
  <c r="BJ115" i="3" s="1"/>
  <c r="AM115" i="3"/>
  <c r="AF115" i="3"/>
  <c r="Y115" i="3"/>
  <c r="W115" i="3"/>
  <c r="U115" i="3"/>
  <c r="Q115" i="3"/>
  <c r="M115" i="3"/>
  <c r="I115" i="3"/>
  <c r="BJ114" i="3"/>
  <c r="BI114" i="3"/>
  <c r="BG114" i="3"/>
  <c r="BE114" i="3"/>
  <c r="BC114" i="3"/>
  <c r="BA114" i="3"/>
  <c r="AY114" i="3"/>
  <c r="AU114" i="3"/>
  <c r="AQ114" i="3"/>
  <c r="AM114" i="3"/>
  <c r="AF114" i="3"/>
  <c r="AE114" i="3"/>
  <c r="AC114" i="3"/>
  <c r="AA114" i="3"/>
  <c r="Y114" i="3"/>
  <c r="W114" i="3"/>
  <c r="U114" i="3"/>
  <c r="Q114" i="3"/>
  <c r="M114" i="3"/>
  <c r="I114" i="3"/>
  <c r="BG113" i="3"/>
  <c r="BE113" i="3"/>
  <c r="BC113" i="3"/>
  <c r="BA113" i="3"/>
  <c r="AY113" i="3"/>
  <c r="AU113" i="3"/>
  <c r="AP113" i="3"/>
  <c r="AQ113" i="3" s="1"/>
  <c r="AM113" i="3"/>
  <c r="AC113" i="3"/>
  <c r="AA113" i="3"/>
  <c r="Y113" i="3"/>
  <c r="W113" i="3"/>
  <c r="U113" i="3"/>
  <c r="Q113" i="3"/>
  <c r="M113" i="3"/>
  <c r="AF113" i="3"/>
  <c r="I113" i="3"/>
  <c r="BJ112" i="3"/>
  <c r="BE112" i="3"/>
  <c r="AU112" i="3"/>
  <c r="AM112" i="3"/>
  <c r="AF112" i="3"/>
  <c r="AA112" i="3"/>
  <c r="Q112" i="3"/>
  <c r="I112" i="3"/>
  <c r="BK111" i="3"/>
  <c r="BJ111" i="3"/>
  <c r="AF111" i="3"/>
  <c r="O111" i="3"/>
  <c r="AG111" i="3" s="1"/>
  <c r="BJ110" i="3"/>
  <c r="BI110" i="3"/>
  <c r="BG110" i="3"/>
  <c r="BE110" i="3"/>
  <c r="BC110" i="3"/>
  <c r="AY110" i="3"/>
  <c r="AQ110" i="3"/>
  <c r="AM110" i="3"/>
  <c r="AF110" i="3"/>
  <c r="AE110" i="3"/>
  <c r="AC110" i="3"/>
  <c r="AA110" i="3"/>
  <c r="Y110" i="3"/>
  <c r="U110" i="3"/>
  <c r="Q110" i="3"/>
  <c r="O110" i="3"/>
  <c r="M110" i="3"/>
  <c r="I110" i="3"/>
  <c r="BE109" i="3"/>
  <c r="BC109" i="3"/>
  <c r="AY109" i="3"/>
  <c r="AU109" i="3"/>
  <c r="AP109" i="3"/>
  <c r="BJ109" i="3" s="1"/>
  <c r="AM109" i="3"/>
  <c r="AF109" i="3"/>
  <c r="AA109" i="3"/>
  <c r="Y109" i="3"/>
  <c r="U109" i="3"/>
  <c r="Q109" i="3"/>
  <c r="M109" i="3"/>
  <c r="I109" i="3"/>
  <c r="BJ108" i="3"/>
  <c r="AM108" i="3"/>
  <c r="BK108" i="3" s="1"/>
  <c r="AF108" i="3"/>
  <c r="I108" i="3"/>
  <c r="AG108" i="3" s="1"/>
  <c r="BC107" i="3"/>
  <c r="AW107" i="3"/>
  <c r="AU107" i="3"/>
  <c r="AP107" i="3"/>
  <c r="BJ107" i="3" s="1"/>
  <c r="AM107" i="3"/>
  <c r="AC107" i="3"/>
  <c r="AA107" i="3"/>
  <c r="Y107" i="3"/>
  <c r="W107" i="3"/>
  <c r="S107" i="3"/>
  <c r="Q107" i="3"/>
  <c r="AF107" i="3"/>
  <c r="I107" i="3"/>
  <c r="BE106" i="3"/>
  <c r="BC106" i="3"/>
  <c r="BA106" i="3"/>
  <c r="AU106" i="3"/>
  <c r="AP106" i="3"/>
  <c r="AQ106" i="3" s="1"/>
  <c r="AL106" i="3"/>
  <c r="AA106" i="3"/>
  <c r="Y106" i="3"/>
  <c r="V106" i="3"/>
  <c r="W106" i="3" s="1"/>
  <c r="Q106" i="3"/>
  <c r="M106" i="3"/>
  <c r="H106" i="3"/>
  <c r="I106" i="3" s="1"/>
  <c r="BG105" i="3"/>
  <c r="BE105" i="3"/>
  <c r="BC105" i="3"/>
  <c r="BA105" i="3"/>
  <c r="AY105" i="3"/>
  <c r="AU105" i="3"/>
  <c r="AP105" i="3"/>
  <c r="AQ105" i="3" s="1"/>
  <c r="AL105" i="3"/>
  <c r="AM105" i="3" s="1"/>
  <c r="AC105" i="3"/>
  <c r="AA105" i="3"/>
  <c r="Y105" i="3"/>
  <c r="AF105" i="3"/>
  <c r="U105" i="3"/>
  <c r="S105" i="3"/>
  <c r="Q105" i="3"/>
  <c r="M105" i="3"/>
  <c r="I105" i="3"/>
  <c r="BJ104" i="3"/>
  <c r="AW104" i="3"/>
  <c r="AU104" i="3"/>
  <c r="AM104" i="3"/>
  <c r="AF104" i="3"/>
  <c r="S104" i="3"/>
  <c r="Q104" i="3"/>
  <c r="I104" i="3"/>
  <c r="BJ103" i="3"/>
  <c r="BC103" i="3"/>
  <c r="AS103" i="3"/>
  <c r="AF103" i="3"/>
  <c r="Y103" i="3"/>
  <c r="S103" i="3"/>
  <c r="O103" i="3"/>
  <c r="BJ102" i="3"/>
  <c r="BG102" i="3"/>
  <c r="BC102" i="3"/>
  <c r="AY102" i="3"/>
  <c r="AU102" i="3"/>
  <c r="AS102" i="3"/>
  <c r="AQ102" i="3"/>
  <c r="AM102" i="3"/>
  <c r="AF102" i="3"/>
  <c r="AC102" i="3"/>
  <c r="Y102" i="3"/>
  <c r="W102" i="3"/>
  <c r="U102" i="3"/>
  <c r="S102" i="3"/>
  <c r="Q102" i="3"/>
  <c r="O102" i="3"/>
  <c r="M102" i="3"/>
  <c r="I102" i="3"/>
  <c r="BJ101" i="3"/>
  <c r="BI101" i="3"/>
  <c r="BK101" i="3" s="1"/>
  <c r="AF101" i="3"/>
  <c r="AE101" i="3"/>
  <c r="O101" i="3"/>
  <c r="BI100" i="3"/>
  <c r="BG100" i="3"/>
  <c r="BE100" i="3"/>
  <c r="BC100" i="3"/>
  <c r="BA100" i="3"/>
  <c r="AY100" i="3"/>
  <c r="AU100" i="3"/>
  <c r="AS100" i="3"/>
  <c r="AP100" i="3"/>
  <c r="BJ100" i="3" s="1"/>
  <c r="AM100" i="3"/>
  <c r="AF100" i="3"/>
  <c r="AE100" i="3"/>
  <c r="AC100" i="3"/>
  <c r="AA100" i="3"/>
  <c r="Y100" i="3"/>
  <c r="W100" i="3"/>
  <c r="U100" i="3"/>
  <c r="S100" i="3"/>
  <c r="Q100" i="3"/>
  <c r="O100" i="3"/>
  <c r="M100" i="3"/>
  <c r="I100" i="3"/>
  <c r="BJ99" i="3"/>
  <c r="BE99" i="3"/>
  <c r="BC99" i="3"/>
  <c r="BA99" i="3"/>
  <c r="AQ99" i="3"/>
  <c r="AM99" i="3"/>
  <c r="AA99" i="3"/>
  <c r="Y99" i="3"/>
  <c r="W99" i="3"/>
  <c r="M99" i="3"/>
  <c r="AF99" i="3"/>
  <c r="BK98" i="3"/>
  <c r="BJ98" i="3"/>
  <c r="AF98" i="3"/>
  <c r="U98" i="3"/>
  <c r="AG98" i="3" s="1"/>
  <c r="BJ97" i="3"/>
  <c r="AS97" i="3"/>
  <c r="BK97" i="3" s="1"/>
  <c r="AF97" i="3"/>
  <c r="O97" i="3"/>
  <c r="AG97" i="3" s="1"/>
  <c r="BJ96" i="3"/>
  <c r="AM96" i="3"/>
  <c r="BK96" i="3" s="1"/>
  <c r="AF96" i="3"/>
  <c r="I96" i="3"/>
  <c r="AG96" i="3" s="1"/>
  <c r="BJ95" i="3"/>
  <c r="BI95" i="3"/>
  <c r="BG95" i="3"/>
  <c r="BE95" i="3"/>
  <c r="BC95" i="3"/>
  <c r="BA95" i="3"/>
  <c r="AY95" i="3"/>
  <c r="AU95" i="3"/>
  <c r="AS95" i="3"/>
  <c r="AQ95" i="3"/>
  <c r="AM95" i="3"/>
  <c r="AF95" i="3"/>
  <c r="AE95" i="3"/>
  <c r="AC95" i="3"/>
  <c r="AA95" i="3"/>
  <c r="Y95" i="3"/>
  <c r="W95" i="3"/>
  <c r="U95" i="3"/>
  <c r="Q95" i="3"/>
  <c r="O95" i="3"/>
  <c r="M95" i="3"/>
  <c r="I95" i="3"/>
  <c r="BK94" i="3"/>
  <c r="BJ94" i="3"/>
  <c r="AF94" i="3"/>
  <c r="Q94" i="3"/>
  <c r="AG94" i="3" s="1"/>
  <c r="BK93" i="3"/>
  <c r="BJ93" i="3"/>
  <c r="AF93" i="3"/>
  <c r="U93" i="3"/>
  <c r="AG93" i="3" s="1"/>
  <c r="BK92" i="3"/>
  <c r="BJ92" i="3"/>
  <c r="AF92" i="3"/>
  <c r="U92" i="3"/>
  <c r="AG92" i="3" s="1"/>
  <c r="BJ91" i="3"/>
  <c r="AU91" i="3"/>
  <c r="AM91" i="3"/>
  <c r="AF91" i="3"/>
  <c r="Q91" i="3"/>
  <c r="I91" i="3"/>
  <c r="BK90" i="3"/>
  <c r="BJ90" i="3"/>
  <c r="AF90" i="3"/>
  <c r="O90" i="3"/>
  <c r="AG90" i="3" s="1"/>
  <c r="BI89" i="3"/>
  <c r="BG89" i="3"/>
  <c r="BG1090" i="3" s="1"/>
  <c r="BE89" i="3"/>
  <c r="BC89" i="3"/>
  <c r="AZ89" i="3"/>
  <c r="BA89" i="3" s="1"/>
  <c r="AY89" i="3"/>
  <c r="AY1090" i="3" s="1"/>
  <c r="AW89" i="3"/>
  <c r="AU89" i="3"/>
  <c r="AS89" i="3"/>
  <c r="AP89" i="3"/>
  <c r="AQ89" i="3" s="1"/>
  <c r="AL89" i="3"/>
  <c r="AM89" i="3" s="1"/>
  <c r="AF89" i="3"/>
  <c r="AE89" i="3"/>
  <c r="AC89" i="3"/>
  <c r="AC1090" i="3" s="1"/>
  <c r="AA89" i="3"/>
  <c r="Y89" i="3"/>
  <c r="W89" i="3"/>
  <c r="U89" i="3"/>
  <c r="U1090" i="3" s="1"/>
  <c r="Q89" i="3"/>
  <c r="O89" i="3"/>
  <c r="M89" i="3"/>
  <c r="I89" i="3"/>
  <c r="BJ88" i="3"/>
  <c r="AM88" i="3"/>
  <c r="BK88" i="3" s="1"/>
  <c r="AF88" i="3"/>
  <c r="W88" i="3"/>
  <c r="I88" i="3"/>
  <c r="BK87" i="3"/>
  <c r="BJ87" i="3"/>
  <c r="AF87" i="3"/>
  <c r="S87" i="3"/>
  <c r="AG87" i="3" s="1"/>
  <c r="BJ85" i="3"/>
  <c r="AU85" i="3"/>
  <c r="BK85" i="3" s="1"/>
  <c r="AF85" i="3"/>
  <c r="S85" i="3"/>
  <c r="AG85" i="3" s="1"/>
  <c r="BJ84" i="3"/>
  <c r="AM84" i="3"/>
  <c r="BK84" i="3" s="1"/>
  <c r="AF84" i="3"/>
  <c r="I84" i="3"/>
  <c r="AG84" i="3" s="1"/>
  <c r="BK83" i="3"/>
  <c r="BJ83" i="3"/>
  <c r="AF83" i="3"/>
  <c r="W83" i="3"/>
  <c r="AG83" i="3" s="1"/>
  <c r="BK82" i="3"/>
  <c r="BJ82" i="3"/>
  <c r="AF82" i="3"/>
  <c r="W82" i="3"/>
  <c r="S82" i="3"/>
  <c r="Q82" i="3"/>
  <c r="O82" i="3"/>
  <c r="I82" i="3"/>
  <c r="K82" i="3" s="1"/>
  <c r="BK81" i="3"/>
  <c r="BJ81" i="3"/>
  <c r="AF81" i="3"/>
  <c r="W81" i="3"/>
  <c r="AG81" i="3" s="1"/>
  <c r="BK80" i="3"/>
  <c r="BJ80" i="3"/>
  <c r="AF80" i="3"/>
  <c r="W80" i="3"/>
  <c r="AG80" i="3" s="1"/>
  <c r="BK79" i="3"/>
  <c r="BJ79" i="3"/>
  <c r="AF79" i="3"/>
  <c r="W79" i="3"/>
  <c r="AG79" i="3" s="1"/>
  <c r="BJ75" i="3"/>
  <c r="AM75" i="3"/>
  <c r="BK75" i="3" s="1"/>
  <c r="AF75" i="3"/>
  <c r="I75" i="3"/>
  <c r="AG75" i="3" s="1"/>
  <c r="BJ74" i="3"/>
  <c r="AU74" i="3"/>
  <c r="AM74" i="3"/>
  <c r="AF74" i="3"/>
  <c r="Q74" i="3"/>
  <c r="I74" i="3"/>
  <c r="BJ73" i="3"/>
  <c r="AU73" i="3"/>
  <c r="AM73" i="3"/>
  <c r="AF73" i="3"/>
  <c r="Q73" i="3"/>
  <c r="I73" i="3"/>
  <c r="BJ72" i="3"/>
  <c r="AM72" i="3"/>
  <c r="BK72" i="3" s="1"/>
  <c r="AF72" i="3"/>
  <c r="I72" i="3"/>
  <c r="AG72" i="3" s="1"/>
  <c r="BJ71" i="3"/>
  <c r="AM71" i="3"/>
  <c r="BK71" i="3" s="1"/>
  <c r="AF71" i="3"/>
  <c r="I71" i="3"/>
  <c r="AG71" i="3" s="1"/>
  <c r="BJ70" i="3"/>
  <c r="AM70" i="3"/>
  <c r="BK70" i="3" s="1"/>
  <c r="AF70" i="3"/>
  <c r="I70" i="3"/>
  <c r="AG70" i="3" s="1"/>
  <c r="BJ69" i="3"/>
  <c r="AM69" i="3"/>
  <c r="BK69" i="3" s="1"/>
  <c r="AF69" i="3"/>
  <c r="I69" i="3"/>
  <c r="AG69" i="3" s="1"/>
  <c r="BJ68" i="3"/>
  <c r="AU68" i="3"/>
  <c r="BK68" i="3" s="1"/>
  <c r="AF68" i="3"/>
  <c r="Q68" i="3"/>
  <c r="AG68" i="3" s="1"/>
  <c r="BJ67" i="3"/>
  <c r="AM67" i="3"/>
  <c r="BK67" i="3" s="1"/>
  <c r="AF67" i="3"/>
  <c r="S67" i="3"/>
  <c r="I67" i="3"/>
  <c r="BE65" i="3"/>
  <c r="AW65" i="3"/>
  <c r="AU65" i="3"/>
  <c r="AS65" i="3"/>
  <c r="BJ65" i="3"/>
  <c r="AF65" i="3"/>
  <c r="AA65" i="3"/>
  <c r="S65" i="3"/>
  <c r="O65" i="3"/>
  <c r="I65" i="3"/>
  <c r="BJ64" i="3"/>
  <c r="AM64" i="3"/>
  <c r="BK64" i="3" s="1"/>
  <c r="AF64" i="3"/>
  <c r="I64" i="3"/>
  <c r="AG64" i="3" s="1"/>
  <c r="BK63" i="3"/>
  <c r="BJ63" i="3"/>
  <c r="AF63" i="3"/>
  <c r="O63" i="3"/>
  <c r="AG63" i="3" s="1"/>
  <c r="BK62" i="3"/>
  <c r="BJ62" i="3"/>
  <c r="AF62" i="3"/>
  <c r="O62" i="3"/>
  <c r="AG62" i="3" s="1"/>
  <c r="BJ61" i="3"/>
  <c r="BA61" i="3"/>
  <c r="AW61" i="3"/>
  <c r="AU61" i="3"/>
  <c r="AS61" i="3"/>
  <c r="AQ61" i="3"/>
  <c r="AM61" i="3"/>
  <c r="W61" i="3"/>
  <c r="S61" i="3"/>
  <c r="Q61" i="3"/>
  <c r="O61" i="3"/>
  <c r="M61" i="3"/>
  <c r="AF61" i="3"/>
  <c r="I61" i="3"/>
  <c r="AL57" i="3"/>
  <c r="BJ57" i="3" s="1"/>
  <c r="AF57" i="3"/>
  <c r="I57" i="3"/>
  <c r="AG57" i="3" s="1"/>
  <c r="BJ55" i="3"/>
  <c r="AM55" i="3"/>
  <c r="BK55" i="3" s="1"/>
  <c r="AF55" i="3"/>
  <c r="I55" i="3"/>
  <c r="AG55" i="3" s="1"/>
  <c r="BJ54" i="3"/>
  <c r="AM54" i="3"/>
  <c r="BK54" i="3" s="1"/>
  <c r="AF54" i="3"/>
  <c r="I54" i="3"/>
  <c r="AG54" i="3" s="1"/>
  <c r="BJ53" i="3"/>
  <c r="AQ53" i="3"/>
  <c r="AM53" i="3"/>
  <c r="AF53" i="3"/>
  <c r="M53" i="3"/>
  <c r="I53" i="3"/>
  <c r="BJ52" i="3"/>
  <c r="AU52" i="3"/>
  <c r="BK52" i="3" s="1"/>
  <c r="AF52" i="3"/>
  <c r="Q52" i="3"/>
  <c r="AG52" i="3" s="1"/>
  <c r="BK51" i="3"/>
  <c r="BJ51" i="3"/>
  <c r="AF51" i="3"/>
  <c r="W51" i="3"/>
  <c r="AG51" i="3" s="1"/>
  <c r="BK50" i="3"/>
  <c r="BJ50" i="3"/>
  <c r="AF50" i="3"/>
  <c r="W50" i="3"/>
  <c r="AG50" i="3" s="1"/>
  <c r="BJ49" i="3"/>
  <c r="BA49" i="3"/>
  <c r="BK49" i="3" s="1"/>
  <c r="AF49" i="3"/>
  <c r="W49" i="3"/>
  <c r="AG49" i="3" s="1"/>
  <c r="BJ48" i="3"/>
  <c r="BA48" i="3"/>
  <c r="AU48" i="3"/>
  <c r="AF48" i="3"/>
  <c r="W48" i="3"/>
  <c r="Q48" i="3"/>
  <c r="AZ47" i="3"/>
  <c r="BJ47" i="3" s="1"/>
  <c r="AU47" i="3"/>
  <c r="V47" i="3"/>
  <c r="AF47" i="3" s="1"/>
  <c r="Q47" i="3"/>
  <c r="AZ46" i="3"/>
  <c r="BA46" i="3" s="1"/>
  <c r="AU46" i="3"/>
  <c r="V46" i="3"/>
  <c r="W46" i="3" s="1"/>
  <c r="AG46" i="3" s="1"/>
  <c r="AZ45" i="3"/>
  <c r="BA45" i="3" s="1"/>
  <c r="AU45" i="3"/>
  <c r="V45" i="3"/>
  <c r="AF45" i="3" s="1"/>
  <c r="Q45" i="3"/>
  <c r="BJ44" i="3"/>
  <c r="BA44" i="3"/>
  <c r="AU44" i="3"/>
  <c r="V44" i="3"/>
  <c r="AF44" i="3" s="1"/>
  <c r="Q44" i="3"/>
  <c r="BK43" i="3"/>
  <c r="BJ43" i="3"/>
  <c r="AF43" i="3"/>
  <c r="S43" i="3"/>
  <c r="AG43" i="3" s="1"/>
  <c r="BJ42" i="3"/>
  <c r="AM42" i="3"/>
  <c r="BK42" i="3" s="1"/>
  <c r="AF42" i="3"/>
  <c r="S42" i="3"/>
  <c r="I42" i="3"/>
  <c r="BJ38" i="3"/>
  <c r="AM38" i="3"/>
  <c r="BK38" i="3" s="1"/>
  <c r="AF38" i="3"/>
  <c r="I38" i="3"/>
  <c r="AG38" i="3" s="1"/>
  <c r="BJ37" i="3"/>
  <c r="AQ37" i="3"/>
  <c r="AM37" i="3"/>
  <c r="AF37" i="3"/>
  <c r="M37" i="3"/>
  <c r="I37" i="3"/>
  <c r="BJ36" i="3"/>
  <c r="AU36" i="3"/>
  <c r="BK36" i="3" s="1"/>
  <c r="AF36" i="3"/>
  <c r="Q36" i="3"/>
  <c r="AG36" i="3" s="1"/>
  <c r="BJ35" i="3"/>
  <c r="AU35" i="3"/>
  <c r="BK35" i="3" s="1"/>
  <c r="AF35" i="3"/>
  <c r="Q35" i="3"/>
  <c r="AG35" i="3" s="1"/>
  <c r="AT34" i="3"/>
  <c r="BJ34" i="3" s="1"/>
  <c r="Q34" i="3"/>
  <c r="AG34" i="3" s="1"/>
  <c r="AF34" i="3"/>
  <c r="BJ33" i="3"/>
  <c r="BA33" i="3"/>
  <c r="BK33" i="3" s="1"/>
  <c r="AF33" i="3"/>
  <c r="W33" i="3"/>
  <c r="AG33" i="3" s="1"/>
  <c r="BJ32" i="3"/>
  <c r="BA32" i="3"/>
  <c r="AM32" i="3"/>
  <c r="AF32" i="3"/>
  <c r="W32" i="3"/>
  <c r="I32" i="3"/>
  <c r="AZ31" i="3"/>
  <c r="BJ31" i="3" s="1"/>
  <c r="AF31" i="3"/>
  <c r="W31" i="3"/>
  <c r="AG31" i="3" s="1"/>
  <c r="AZ30" i="3"/>
  <c r="BJ30" i="3" s="1"/>
  <c r="AU30" i="3"/>
  <c r="AF30" i="3"/>
  <c r="W30" i="3"/>
  <c r="Q30" i="3"/>
  <c r="BJ29" i="3"/>
  <c r="BA29" i="3"/>
  <c r="AU29" i="3"/>
  <c r="AF29" i="3"/>
  <c r="W29" i="3"/>
  <c r="Q29" i="3"/>
  <c r="BJ28" i="3"/>
  <c r="AU28" i="3"/>
  <c r="AM28" i="3"/>
  <c r="AF28" i="3"/>
  <c r="Q28" i="3"/>
  <c r="I28" i="3"/>
  <c r="BJ27" i="3"/>
  <c r="AU27" i="3"/>
  <c r="AM27" i="3"/>
  <c r="AF27" i="3"/>
  <c r="Q27" i="3"/>
  <c r="I27" i="3"/>
  <c r="BJ26" i="3"/>
  <c r="AW26" i="3"/>
  <c r="AU26" i="3"/>
  <c r="AM26" i="3"/>
  <c r="AF26" i="3"/>
  <c r="S26" i="3"/>
  <c r="Q26" i="3"/>
  <c r="I26" i="3"/>
  <c r="BJ20" i="3"/>
  <c r="BA20" i="3"/>
  <c r="BK20" i="3" s="1"/>
  <c r="AF20" i="3"/>
  <c r="W20" i="3"/>
  <c r="AG20" i="3" s="1"/>
  <c r="BJ19" i="3"/>
  <c r="BA19" i="3"/>
  <c r="BK19" i="3" s="1"/>
  <c r="AF19" i="3"/>
  <c r="W19" i="3"/>
  <c r="AG19" i="3" s="1"/>
  <c r="BJ18" i="3"/>
  <c r="BA18" i="3"/>
  <c r="AF18" i="3"/>
  <c r="W18" i="3"/>
  <c r="AG18" i="3" s="1"/>
  <c r="BJ17" i="3"/>
  <c r="BA17" i="3"/>
  <c r="BK17" i="3" s="1"/>
  <c r="AF17" i="3"/>
  <c r="W17" i="3"/>
  <c r="AG17" i="3" s="1"/>
  <c r="BJ16" i="3"/>
  <c r="BA16" i="3"/>
  <c r="AF16" i="3"/>
  <c r="W16" i="3"/>
  <c r="BJ1082" i="4"/>
  <c r="AK1082" i="4"/>
  <c r="AW1082" i="4" s="1"/>
  <c r="BK1082" i="4" s="1"/>
  <c r="AF1082" i="4"/>
  <c r="G1082" i="4"/>
  <c r="S1082" i="4" s="1"/>
  <c r="AG1082" i="4" s="1"/>
  <c r="BJ1081" i="4"/>
  <c r="AK1081" i="4"/>
  <c r="AW1081" i="4" s="1"/>
  <c r="BK1081" i="4" s="1"/>
  <c r="AF1081" i="4"/>
  <c r="G1081" i="4"/>
  <c r="S1081" i="4" s="1"/>
  <c r="AG1081" i="4" s="1"/>
  <c r="BJ1080" i="4"/>
  <c r="AK1080" i="4"/>
  <c r="AW1080" i="4" s="1"/>
  <c r="BK1080" i="4" s="1"/>
  <c r="AF1080" i="4"/>
  <c r="G1080" i="4"/>
  <c r="S1080" i="4" s="1"/>
  <c r="AG1080" i="4" s="1"/>
  <c r="BJ1079" i="4"/>
  <c r="AK1079" i="4"/>
  <c r="AW1079" i="4" s="1"/>
  <c r="BK1079" i="4" s="1"/>
  <c r="AF1079" i="4"/>
  <c r="G1079" i="4"/>
  <c r="S1079" i="4" s="1"/>
  <c r="AG1079" i="4" s="1"/>
  <c r="BJ1078" i="4"/>
  <c r="AK1078" i="4"/>
  <c r="AW1078" i="4" s="1"/>
  <c r="BK1078" i="4" s="1"/>
  <c r="AF1078" i="4"/>
  <c r="G1078" i="4"/>
  <c r="S1078" i="4" s="1"/>
  <c r="AG1078" i="4" s="1"/>
  <c r="BJ1077" i="4"/>
  <c r="AK1077" i="4"/>
  <c r="AW1077" i="4" s="1"/>
  <c r="BK1077" i="4" s="1"/>
  <c r="AF1077" i="4"/>
  <c r="G1077" i="4"/>
  <c r="S1077" i="4" s="1"/>
  <c r="AG1077" i="4" s="1"/>
  <c r="BJ1076" i="4"/>
  <c r="AK1076" i="4"/>
  <c r="AW1076" i="4" s="1"/>
  <c r="BK1076" i="4" s="1"/>
  <c r="AF1076" i="4"/>
  <c r="G1076" i="4"/>
  <c r="S1076" i="4" s="1"/>
  <c r="AG1076" i="4" s="1"/>
  <c r="BJ1075" i="4"/>
  <c r="AK1075" i="4"/>
  <c r="AW1075" i="4" s="1"/>
  <c r="BK1075" i="4" s="1"/>
  <c r="AF1075" i="4"/>
  <c r="G1075" i="4"/>
  <c r="S1075" i="4" s="1"/>
  <c r="AG1075" i="4" s="1"/>
  <c r="BJ1074" i="4"/>
  <c r="AK1074" i="4"/>
  <c r="AW1074" i="4" s="1"/>
  <c r="BK1074" i="4" s="1"/>
  <c r="AF1074" i="4"/>
  <c r="G1074" i="4"/>
  <c r="S1074" i="4" s="1"/>
  <c r="AG1074" i="4" s="1"/>
  <c r="BJ1073" i="4"/>
  <c r="AK1073" i="4"/>
  <c r="AW1073" i="4" s="1"/>
  <c r="BK1073" i="4" s="1"/>
  <c r="AF1073" i="4"/>
  <c r="G1073" i="4"/>
  <c r="S1073" i="4" s="1"/>
  <c r="AG1073" i="4" s="1"/>
  <c r="BJ1072" i="4"/>
  <c r="AK1072" i="4"/>
  <c r="AW1072" i="4" s="1"/>
  <c r="BK1072" i="4" s="1"/>
  <c r="AF1072" i="4"/>
  <c r="G1072" i="4"/>
  <c r="S1072" i="4" s="1"/>
  <c r="AG1072" i="4" s="1"/>
  <c r="BJ1071" i="4"/>
  <c r="AK1071" i="4"/>
  <c r="AW1071" i="4" s="1"/>
  <c r="BK1071" i="4" s="1"/>
  <c r="AF1071" i="4"/>
  <c r="G1071" i="4"/>
  <c r="S1071" i="4" s="1"/>
  <c r="AG1071" i="4" s="1"/>
  <c r="BK1070" i="4"/>
  <c r="BJ1070" i="4"/>
  <c r="AK1070" i="4"/>
  <c r="AF1070" i="4"/>
  <c r="G1070" i="4"/>
  <c r="S1070" i="4" s="1"/>
  <c r="AG1070" i="4" s="1"/>
  <c r="BJ1069" i="4"/>
  <c r="AK1069" i="4"/>
  <c r="AW1069" i="4" s="1"/>
  <c r="BK1069" i="4" s="1"/>
  <c r="AF1069" i="4"/>
  <c r="G1069" i="4"/>
  <c r="S1069" i="4" s="1"/>
  <c r="AG1069" i="4" s="1"/>
  <c r="BJ1068" i="4"/>
  <c r="AO1068" i="4"/>
  <c r="BK1068" i="4" s="1"/>
  <c r="AF1068" i="4"/>
  <c r="K1068" i="4"/>
  <c r="AG1068" i="4" s="1"/>
  <c r="BJ1067" i="4"/>
  <c r="AO1067" i="4"/>
  <c r="BK1067" i="4" s="1"/>
  <c r="AF1067" i="4"/>
  <c r="K1067" i="4"/>
  <c r="AG1067" i="4" s="1"/>
  <c r="BJ1066" i="4"/>
  <c r="AO1066" i="4"/>
  <c r="BK1066" i="4" s="1"/>
  <c r="AF1066" i="4"/>
  <c r="K1066" i="4"/>
  <c r="AG1066" i="4" s="1"/>
  <c r="BJ1065" i="4"/>
  <c r="AO1065" i="4"/>
  <c r="BK1065" i="4" s="1"/>
  <c r="AF1065" i="4"/>
  <c r="K1065" i="4"/>
  <c r="AG1065" i="4" s="1"/>
  <c r="BJ1064" i="4"/>
  <c r="AO1064" i="4"/>
  <c r="BK1064" i="4" s="1"/>
  <c r="AF1064" i="4"/>
  <c r="K1064" i="4"/>
  <c r="AG1064" i="4" s="1"/>
  <c r="BJ1063" i="4"/>
  <c r="AO1063" i="4"/>
  <c r="BK1063" i="4" s="1"/>
  <c r="AF1063" i="4"/>
  <c r="K1063" i="4"/>
  <c r="AG1063" i="4" s="1"/>
  <c r="BJ1062" i="4"/>
  <c r="AO1062" i="4"/>
  <c r="BK1062" i="4" s="1"/>
  <c r="AF1062" i="4"/>
  <c r="K1062" i="4"/>
  <c r="AG1062" i="4" s="1"/>
  <c r="BJ1061" i="4"/>
  <c r="AO1061" i="4"/>
  <c r="BK1061" i="4" s="1"/>
  <c r="AF1061" i="4"/>
  <c r="K1061" i="4"/>
  <c r="AG1061" i="4" s="1"/>
  <c r="BJ1060" i="4"/>
  <c r="AO1060" i="4"/>
  <c r="BK1060" i="4" s="1"/>
  <c r="AF1060" i="4"/>
  <c r="K1060" i="4"/>
  <c r="AG1060" i="4" s="1"/>
  <c r="BJ1059" i="4"/>
  <c r="AO1059" i="4"/>
  <c r="BK1059" i="4" s="1"/>
  <c r="AF1059" i="4"/>
  <c r="K1059" i="4"/>
  <c r="AG1059" i="4" s="1"/>
  <c r="BJ1058" i="4"/>
  <c r="AO1058" i="4"/>
  <c r="BK1058" i="4" s="1"/>
  <c r="AF1058" i="4"/>
  <c r="K1058" i="4"/>
  <c r="AG1058" i="4" s="1"/>
  <c r="BJ1057" i="4"/>
  <c r="AO1057" i="4"/>
  <c r="BK1057" i="4" s="1"/>
  <c r="AF1057" i="4"/>
  <c r="K1057" i="4"/>
  <c r="AG1057" i="4" s="1"/>
  <c r="BJ1056" i="4"/>
  <c r="AO1056" i="4"/>
  <c r="BK1056" i="4" s="1"/>
  <c r="AF1056" i="4"/>
  <c r="K1056" i="4"/>
  <c r="AG1056" i="4" s="1"/>
  <c r="BJ1055" i="4"/>
  <c r="AO1055" i="4"/>
  <c r="BK1055" i="4" s="1"/>
  <c r="AF1055" i="4"/>
  <c r="K1055" i="4"/>
  <c r="AG1055" i="4" s="1"/>
  <c r="BJ1054" i="4"/>
  <c r="AO1054" i="4"/>
  <c r="BK1054" i="4" s="1"/>
  <c r="AF1054" i="4"/>
  <c r="K1054" i="4"/>
  <c r="AG1054" i="4" s="1"/>
  <c r="BJ1053" i="4"/>
  <c r="AO1053" i="4"/>
  <c r="BK1053" i="4" s="1"/>
  <c r="AF1053" i="4"/>
  <c r="K1053" i="4"/>
  <c r="AG1053" i="4" s="1"/>
  <c r="BJ1052" i="4"/>
  <c r="AO1052" i="4"/>
  <c r="BK1052" i="4" s="1"/>
  <c r="AF1052" i="4"/>
  <c r="K1052" i="4"/>
  <c r="AG1052" i="4" s="1"/>
  <c r="BK1051" i="4"/>
  <c r="BJ1051" i="4"/>
  <c r="AF1051" i="4"/>
  <c r="K1051" i="4"/>
  <c r="AG1051" i="4" s="1"/>
  <c r="BK1050" i="4"/>
  <c r="BJ1050" i="4"/>
  <c r="AF1050" i="4"/>
  <c r="K1050" i="4"/>
  <c r="AG1050" i="4" s="1"/>
  <c r="BJ1049" i="4"/>
  <c r="AO1049" i="4"/>
  <c r="BK1049" i="4" s="1"/>
  <c r="AF1049" i="4"/>
  <c r="K1049" i="4"/>
  <c r="AG1049" i="4" s="1"/>
  <c r="BJ1048" i="4"/>
  <c r="AO1048" i="4"/>
  <c r="BK1048" i="4" s="1"/>
  <c r="AF1048" i="4"/>
  <c r="K1048" i="4"/>
  <c r="AG1048" i="4" s="1"/>
  <c r="BJ1047" i="4"/>
  <c r="AO1047" i="4"/>
  <c r="BK1047" i="4" s="1"/>
  <c r="AF1047" i="4"/>
  <c r="K1047" i="4"/>
  <c r="AG1047" i="4" s="1"/>
  <c r="BK1046" i="4"/>
  <c r="BJ1046" i="4"/>
  <c r="AF1046" i="4"/>
  <c r="K1046" i="4"/>
  <c r="AG1046" i="4" s="1"/>
  <c r="BJ1045" i="4"/>
  <c r="AO1045" i="4"/>
  <c r="BK1045" i="4" s="1"/>
  <c r="AF1045" i="4"/>
  <c r="K1045" i="4"/>
  <c r="AG1045" i="4" s="1"/>
  <c r="BJ1044" i="4"/>
  <c r="AO1044" i="4"/>
  <c r="BK1044" i="4" s="1"/>
  <c r="AF1044" i="4"/>
  <c r="K1044" i="4"/>
  <c r="AG1044" i="4" s="1"/>
  <c r="BJ1043" i="4"/>
  <c r="AO1043" i="4"/>
  <c r="BK1043" i="4" s="1"/>
  <c r="AF1043" i="4"/>
  <c r="K1043" i="4"/>
  <c r="AG1043" i="4" s="1"/>
  <c r="BJ1042" i="4"/>
  <c r="AO1042" i="4"/>
  <c r="BK1042" i="4" s="1"/>
  <c r="AF1042" i="4"/>
  <c r="K1042" i="4"/>
  <c r="AG1042" i="4" s="1"/>
  <c r="BJ1041" i="4"/>
  <c r="AO1041" i="4"/>
  <c r="BK1041" i="4" s="1"/>
  <c r="AF1041" i="4"/>
  <c r="K1041" i="4"/>
  <c r="AG1041" i="4" s="1"/>
  <c r="BJ1040" i="4"/>
  <c r="AO1040" i="4"/>
  <c r="BK1040" i="4" s="1"/>
  <c r="AF1040" i="4"/>
  <c r="K1040" i="4"/>
  <c r="AG1040" i="4" s="1"/>
  <c r="BJ1039" i="4"/>
  <c r="AO1039" i="4"/>
  <c r="BK1039" i="4" s="1"/>
  <c r="AF1039" i="4"/>
  <c r="K1039" i="4"/>
  <c r="AG1039" i="4" s="1"/>
  <c r="BJ1038" i="4"/>
  <c r="AO1038" i="4"/>
  <c r="BK1038" i="4" s="1"/>
  <c r="AF1038" i="4"/>
  <c r="K1038" i="4"/>
  <c r="AG1038" i="4" s="1"/>
  <c r="BJ1037" i="4"/>
  <c r="AO1037" i="4"/>
  <c r="BK1037" i="4" s="1"/>
  <c r="AF1037" i="4"/>
  <c r="K1037" i="4"/>
  <c r="AG1037" i="4" s="1"/>
  <c r="BJ1036" i="4"/>
  <c r="AO1036" i="4"/>
  <c r="BK1036" i="4" s="1"/>
  <c r="AF1036" i="4"/>
  <c r="K1036" i="4"/>
  <c r="AG1036" i="4" s="1"/>
  <c r="BJ1035" i="4"/>
  <c r="AO1035" i="4"/>
  <c r="BK1035" i="4" s="1"/>
  <c r="AF1035" i="4"/>
  <c r="K1035" i="4"/>
  <c r="AG1035" i="4" s="1"/>
  <c r="BJ1034" i="4"/>
  <c r="AO1034" i="4"/>
  <c r="BK1034" i="4" s="1"/>
  <c r="AF1034" i="4"/>
  <c r="K1034" i="4"/>
  <c r="AG1034" i="4" s="1"/>
  <c r="BJ1033" i="4"/>
  <c r="AO1033" i="4"/>
  <c r="BK1033" i="4" s="1"/>
  <c r="AF1033" i="4"/>
  <c r="K1033" i="4"/>
  <c r="AG1033" i="4" s="1"/>
  <c r="BJ1032" i="4"/>
  <c r="AO1032" i="4"/>
  <c r="BK1032" i="4" s="1"/>
  <c r="AF1032" i="4"/>
  <c r="K1032" i="4"/>
  <c r="AG1032" i="4" s="1"/>
  <c r="BJ1031" i="4"/>
  <c r="AO1031" i="4"/>
  <c r="BK1031" i="4" s="1"/>
  <c r="AF1031" i="4"/>
  <c r="K1031" i="4"/>
  <c r="AG1031" i="4" s="1"/>
  <c r="BJ1029" i="4"/>
  <c r="AO1029" i="4"/>
  <c r="BK1029" i="4" s="1"/>
  <c r="J1029" i="4"/>
  <c r="K1029" i="4" s="1"/>
  <c r="AG1029" i="4" s="1"/>
  <c r="AN1028" i="4"/>
  <c r="BJ1028" i="4" s="1"/>
  <c r="J1028" i="4"/>
  <c r="AF1028" i="4" s="1"/>
  <c r="BJ1027" i="4"/>
  <c r="AO1027" i="4"/>
  <c r="BK1027" i="4" s="1"/>
  <c r="J1027" i="4"/>
  <c r="K1027" i="4" s="1"/>
  <c r="AG1027" i="4" s="1"/>
  <c r="AN1026" i="4"/>
  <c r="AO1026" i="4" s="1"/>
  <c r="BK1026" i="4" s="1"/>
  <c r="AF1026" i="4"/>
  <c r="K1026" i="4"/>
  <c r="AG1026" i="4" s="1"/>
  <c r="BJ1025" i="4"/>
  <c r="AO1025" i="4"/>
  <c r="BK1025" i="4" s="1"/>
  <c r="J1025" i="4"/>
  <c r="K1025" i="4" s="1"/>
  <c r="AG1025" i="4" s="1"/>
  <c r="BJ1024" i="4"/>
  <c r="AO1024" i="4"/>
  <c r="BK1024" i="4" s="1"/>
  <c r="J1024" i="4"/>
  <c r="K1024" i="4" s="1"/>
  <c r="AG1024" i="4" s="1"/>
  <c r="BJ1023" i="4"/>
  <c r="AO1023" i="4"/>
  <c r="BK1023" i="4" s="1"/>
  <c r="AF1023" i="4"/>
  <c r="K1023" i="4"/>
  <c r="AG1023" i="4" s="1"/>
  <c r="BJ1022" i="4"/>
  <c r="AO1022" i="4"/>
  <c r="BK1022" i="4" s="1"/>
  <c r="AF1022" i="4"/>
  <c r="K1022" i="4"/>
  <c r="AG1022" i="4" s="1"/>
  <c r="BJ1021" i="4"/>
  <c r="AO1021" i="4"/>
  <c r="BK1021" i="4" s="1"/>
  <c r="J1021" i="4"/>
  <c r="K1021" i="4" s="1"/>
  <c r="AG1021" i="4" s="1"/>
  <c r="BJ1020" i="4"/>
  <c r="AO1020" i="4"/>
  <c r="BK1020" i="4" s="1"/>
  <c r="AF1020" i="4"/>
  <c r="K1020" i="4"/>
  <c r="AG1020" i="4" s="1"/>
  <c r="BJ1019" i="4"/>
  <c r="AO1019" i="4"/>
  <c r="BK1019" i="4" s="1"/>
  <c r="J1019" i="4"/>
  <c r="K1019" i="4" s="1"/>
  <c r="AG1019" i="4" s="1"/>
  <c r="AN1018" i="4"/>
  <c r="BJ1018" i="4" s="1"/>
  <c r="AF1018" i="4"/>
  <c r="K1018" i="4"/>
  <c r="AG1018" i="4" s="1"/>
  <c r="AN1017" i="4"/>
  <c r="AO1017" i="4" s="1"/>
  <c r="BK1017" i="4" s="1"/>
  <c r="AF1017" i="4"/>
  <c r="K1017" i="4"/>
  <c r="AG1017" i="4" s="1"/>
  <c r="BJ1016" i="4"/>
  <c r="AO1016" i="4"/>
  <c r="BK1016" i="4" s="1"/>
  <c r="AF1016" i="4"/>
  <c r="K1016" i="4"/>
  <c r="AG1016" i="4" s="1"/>
  <c r="BJ1015" i="4"/>
  <c r="AO1015" i="4"/>
  <c r="BK1015" i="4" s="1"/>
  <c r="AF1015" i="4"/>
  <c r="K1015" i="4"/>
  <c r="AG1015" i="4" s="1"/>
  <c r="BJ1014" i="4"/>
  <c r="AO1014" i="4"/>
  <c r="BK1014" i="4" s="1"/>
  <c r="J1014" i="4"/>
  <c r="AF1014" i="4" s="1"/>
  <c r="BJ1013" i="4"/>
  <c r="AO1013" i="4"/>
  <c r="BK1013" i="4" s="1"/>
  <c r="AF1013" i="4"/>
  <c r="K1013" i="4"/>
  <c r="AG1013" i="4" s="1"/>
  <c r="BJ1012" i="4"/>
  <c r="AO1012" i="4"/>
  <c r="BK1012" i="4" s="1"/>
  <c r="AF1012" i="4"/>
  <c r="K1012" i="4"/>
  <c r="AG1012" i="4" s="1"/>
  <c r="BJ1011" i="4"/>
  <c r="AO1011" i="4"/>
  <c r="BK1011" i="4" s="1"/>
  <c r="AF1011" i="4"/>
  <c r="K1011" i="4"/>
  <c r="AG1011" i="4" s="1"/>
  <c r="BJ1010" i="4"/>
  <c r="AO1010" i="4"/>
  <c r="BK1010" i="4" s="1"/>
  <c r="AF1010" i="4"/>
  <c r="K1010" i="4"/>
  <c r="AG1010" i="4" s="1"/>
  <c r="BJ1009" i="4"/>
  <c r="AO1009" i="4"/>
  <c r="BK1009" i="4" s="1"/>
  <c r="AF1009" i="4"/>
  <c r="K1009" i="4"/>
  <c r="AG1009" i="4" s="1"/>
  <c r="BJ1008" i="4"/>
  <c r="AO1008" i="4"/>
  <c r="BK1008" i="4" s="1"/>
  <c r="AF1008" i="4"/>
  <c r="K1008" i="4"/>
  <c r="AG1008" i="4" s="1"/>
  <c r="BJ1007" i="4"/>
  <c r="AO1007" i="4"/>
  <c r="BK1007" i="4" s="1"/>
  <c r="AF1007" i="4"/>
  <c r="K1007" i="4"/>
  <c r="AG1007" i="4" s="1"/>
  <c r="BJ1006" i="4"/>
  <c r="AO1006" i="4"/>
  <c r="BK1006" i="4" s="1"/>
  <c r="AF1006" i="4"/>
  <c r="K1006" i="4"/>
  <c r="AG1006" i="4" s="1"/>
  <c r="BJ1005" i="4"/>
  <c r="AO1005" i="4"/>
  <c r="BK1005" i="4" s="1"/>
  <c r="AF1005" i="4"/>
  <c r="K1005" i="4"/>
  <c r="AG1005" i="4" s="1"/>
  <c r="BJ1004" i="4"/>
  <c r="AO1004" i="4"/>
  <c r="BK1004" i="4" s="1"/>
  <c r="AF1004" i="4"/>
  <c r="K1004" i="4"/>
  <c r="AG1004" i="4" s="1"/>
  <c r="BJ1003" i="4"/>
  <c r="AO1003" i="4"/>
  <c r="BK1003" i="4" s="1"/>
  <c r="AF1003" i="4"/>
  <c r="K1003" i="4"/>
  <c r="AG1003" i="4" s="1"/>
  <c r="BJ1002" i="4"/>
  <c r="AO1002" i="4"/>
  <c r="BK1002" i="4" s="1"/>
  <c r="AF1002" i="4"/>
  <c r="K1002" i="4"/>
  <c r="AG1002" i="4" s="1"/>
  <c r="BJ1001" i="4"/>
  <c r="AO1001" i="4"/>
  <c r="BK1001" i="4" s="1"/>
  <c r="AF1001" i="4"/>
  <c r="K1001" i="4"/>
  <c r="AG1001" i="4" s="1"/>
  <c r="AN1000" i="4"/>
  <c r="AO1000" i="4" s="1"/>
  <c r="BK1000" i="4" s="1"/>
  <c r="AF1000" i="4"/>
  <c r="K1000" i="4"/>
  <c r="AG1000" i="4" s="1"/>
  <c r="BJ999" i="4"/>
  <c r="AO999" i="4"/>
  <c r="BK999" i="4" s="1"/>
  <c r="AF999" i="4"/>
  <c r="K999" i="4"/>
  <c r="AG999" i="4" s="1"/>
  <c r="BJ998" i="4"/>
  <c r="AO998" i="4"/>
  <c r="BK998" i="4" s="1"/>
  <c r="AF998" i="4"/>
  <c r="K998" i="4"/>
  <c r="AG998" i="4" s="1"/>
  <c r="BJ997" i="4"/>
  <c r="AO997" i="4"/>
  <c r="BK997" i="4" s="1"/>
  <c r="AF997" i="4"/>
  <c r="K997" i="4"/>
  <c r="AG997" i="4" s="1"/>
  <c r="BJ996" i="4"/>
  <c r="AO996" i="4"/>
  <c r="BK996" i="4" s="1"/>
  <c r="AF996" i="4"/>
  <c r="K996" i="4"/>
  <c r="AG996" i="4" s="1"/>
  <c r="BJ995" i="4"/>
  <c r="AO995" i="4"/>
  <c r="BK995" i="4" s="1"/>
  <c r="AF995" i="4"/>
  <c r="K995" i="4"/>
  <c r="AG995" i="4" s="1"/>
  <c r="AN994" i="4"/>
  <c r="AO994" i="4" s="1"/>
  <c r="BK994" i="4" s="1"/>
  <c r="AF994" i="4"/>
  <c r="K994" i="4"/>
  <c r="AG994" i="4" s="1"/>
  <c r="BJ993" i="4"/>
  <c r="AO993" i="4"/>
  <c r="BK993" i="4" s="1"/>
  <c r="AF993" i="4"/>
  <c r="K993" i="4"/>
  <c r="AG993" i="4" s="1"/>
  <c r="BJ991" i="4"/>
  <c r="AS991" i="4"/>
  <c r="BK991" i="4" s="1"/>
  <c r="AF991" i="4"/>
  <c r="O991" i="4"/>
  <c r="AG991" i="4" s="1"/>
  <c r="BJ990" i="4"/>
  <c r="AS990" i="4"/>
  <c r="BK990" i="4" s="1"/>
  <c r="AF990" i="4"/>
  <c r="O990" i="4"/>
  <c r="AG990" i="4" s="1"/>
  <c r="BJ989" i="4"/>
  <c r="AS989" i="4"/>
  <c r="BK989" i="4" s="1"/>
  <c r="AF989" i="4"/>
  <c r="O989" i="4"/>
  <c r="AG989" i="4" s="1"/>
  <c r="BJ988" i="4"/>
  <c r="AS988" i="4"/>
  <c r="BK988" i="4" s="1"/>
  <c r="AF988" i="4"/>
  <c r="O988" i="4"/>
  <c r="AG988" i="4" s="1"/>
  <c r="BJ987" i="4"/>
  <c r="AS987" i="4"/>
  <c r="BK987" i="4" s="1"/>
  <c r="AF987" i="4"/>
  <c r="O987" i="4"/>
  <c r="AG987" i="4" s="1"/>
  <c r="AR986" i="4"/>
  <c r="AS986" i="4" s="1"/>
  <c r="BK986" i="4" s="1"/>
  <c r="N986" i="4"/>
  <c r="O986" i="4" s="1"/>
  <c r="AG986" i="4" s="1"/>
  <c r="AR985" i="4"/>
  <c r="AS985" i="4" s="1"/>
  <c r="BK985" i="4" s="1"/>
  <c r="N985" i="4"/>
  <c r="O985" i="4" s="1"/>
  <c r="AG985" i="4" s="1"/>
  <c r="AR984" i="4"/>
  <c r="AS984" i="4" s="1"/>
  <c r="BK984" i="4" s="1"/>
  <c r="N984" i="4"/>
  <c r="O984" i="4" s="1"/>
  <c r="AG984" i="4" s="1"/>
  <c r="BJ983" i="4"/>
  <c r="AS983" i="4"/>
  <c r="BK983" i="4" s="1"/>
  <c r="AF983" i="4"/>
  <c r="O983" i="4"/>
  <c r="AG983" i="4" s="1"/>
  <c r="AR982" i="4"/>
  <c r="AS982" i="4" s="1"/>
  <c r="BK982" i="4" s="1"/>
  <c r="N982" i="4"/>
  <c r="O982" i="4" s="1"/>
  <c r="AG982" i="4" s="1"/>
  <c r="AR981" i="4"/>
  <c r="AS981" i="4" s="1"/>
  <c r="BK981" i="4" s="1"/>
  <c r="N981" i="4"/>
  <c r="O981" i="4" s="1"/>
  <c r="AG981" i="4" s="1"/>
  <c r="AR980" i="4"/>
  <c r="AS980" i="4" s="1"/>
  <c r="BK980" i="4" s="1"/>
  <c r="N980" i="4"/>
  <c r="O980" i="4" s="1"/>
  <c r="AG980" i="4" s="1"/>
  <c r="BJ979" i="4"/>
  <c r="AS979" i="4"/>
  <c r="BK979" i="4" s="1"/>
  <c r="AF979" i="4"/>
  <c r="O979" i="4"/>
  <c r="AG979" i="4" s="1"/>
  <c r="BJ978" i="4"/>
  <c r="AS978" i="4"/>
  <c r="BK978" i="4" s="1"/>
  <c r="AF978" i="4"/>
  <c r="O978" i="4"/>
  <c r="AG978" i="4" s="1"/>
  <c r="BJ977" i="4"/>
  <c r="AS977" i="4"/>
  <c r="BK977" i="4" s="1"/>
  <c r="AF977" i="4"/>
  <c r="O977" i="4"/>
  <c r="AG977" i="4" s="1"/>
  <c r="BJ976" i="4"/>
  <c r="AS976" i="4"/>
  <c r="BK976" i="4" s="1"/>
  <c r="AF976" i="4"/>
  <c r="O976" i="4"/>
  <c r="AG976" i="4" s="1"/>
  <c r="AR975" i="4"/>
  <c r="AS975" i="4" s="1"/>
  <c r="BK975" i="4" s="1"/>
  <c r="N975" i="4"/>
  <c r="O975" i="4" s="1"/>
  <c r="AG975" i="4" s="1"/>
  <c r="BK972" i="4"/>
  <c r="BJ972" i="4"/>
  <c r="AF972" i="4"/>
  <c r="M972" i="4"/>
  <c r="AG972" i="4" s="1"/>
  <c r="BK971" i="4"/>
  <c r="BJ971" i="4"/>
  <c r="AF971" i="4"/>
  <c r="M971" i="4"/>
  <c r="AG971" i="4" s="1"/>
  <c r="BK970" i="4"/>
  <c r="BJ970" i="4"/>
  <c r="AF970" i="4"/>
  <c r="M970" i="4"/>
  <c r="AG970" i="4" s="1"/>
  <c r="BK969" i="4"/>
  <c r="BJ969" i="4"/>
  <c r="AF969" i="4"/>
  <c r="M969" i="4"/>
  <c r="AG969" i="4" s="1"/>
  <c r="BK968" i="4"/>
  <c r="BJ968" i="4"/>
  <c r="AF968" i="4"/>
  <c r="M968" i="4"/>
  <c r="AG968" i="4" s="1"/>
  <c r="BJ965" i="4"/>
  <c r="AS965" i="4"/>
  <c r="BK965" i="4" s="1"/>
  <c r="AF965" i="4"/>
  <c r="O965" i="4"/>
  <c r="AG965" i="4" s="1"/>
  <c r="BJ964" i="4"/>
  <c r="AS964" i="4"/>
  <c r="BK964" i="4" s="1"/>
  <c r="AF964" i="4"/>
  <c r="O964" i="4"/>
  <c r="AG964" i="4" s="1"/>
  <c r="BJ963" i="4"/>
  <c r="AS963" i="4"/>
  <c r="BK963" i="4" s="1"/>
  <c r="AF963" i="4"/>
  <c r="O963" i="4"/>
  <c r="AG963" i="4" s="1"/>
  <c r="BJ962" i="4"/>
  <c r="AS962" i="4"/>
  <c r="BK962" i="4" s="1"/>
  <c r="AF962" i="4"/>
  <c r="O962" i="4"/>
  <c r="AG962" i="4" s="1"/>
  <c r="BJ961" i="4"/>
  <c r="AS961" i="4"/>
  <c r="BK961" i="4" s="1"/>
  <c r="AF961" i="4"/>
  <c r="O961" i="4"/>
  <c r="AG961" i="4" s="1"/>
  <c r="BJ960" i="4"/>
  <c r="AS960" i="4"/>
  <c r="BK960" i="4" s="1"/>
  <c r="AF960" i="4"/>
  <c r="O960" i="4"/>
  <c r="AG960" i="4" s="1"/>
  <c r="BJ959" i="4"/>
  <c r="AS959" i="4"/>
  <c r="BK959" i="4" s="1"/>
  <c r="AF959" i="4"/>
  <c r="O959" i="4"/>
  <c r="AG959" i="4" s="1"/>
  <c r="BJ958" i="4"/>
  <c r="AS958" i="4"/>
  <c r="BK958" i="4" s="1"/>
  <c r="AF958" i="4"/>
  <c r="O958" i="4"/>
  <c r="AG958" i="4" s="1"/>
  <c r="BJ957" i="4"/>
  <c r="AS957" i="4"/>
  <c r="BK957" i="4" s="1"/>
  <c r="AF957" i="4"/>
  <c r="O957" i="4"/>
  <c r="AG957" i="4" s="1"/>
  <c r="BJ956" i="4"/>
  <c r="AS956" i="4"/>
  <c r="BK956" i="4" s="1"/>
  <c r="AF956" i="4"/>
  <c r="O956" i="4"/>
  <c r="AG956" i="4" s="1"/>
  <c r="BJ955" i="4"/>
  <c r="AS955" i="4"/>
  <c r="BK955" i="4" s="1"/>
  <c r="AF955" i="4"/>
  <c r="O955" i="4"/>
  <c r="AG955" i="4" s="1"/>
  <c r="BJ954" i="4"/>
  <c r="AS954" i="4"/>
  <c r="BK954" i="4" s="1"/>
  <c r="AF954" i="4"/>
  <c r="O954" i="4"/>
  <c r="AG954" i="4" s="1"/>
  <c r="BJ953" i="4"/>
  <c r="AS953" i="4"/>
  <c r="BK953" i="4" s="1"/>
  <c r="AF953" i="4"/>
  <c r="O953" i="4"/>
  <c r="AG953" i="4" s="1"/>
  <c r="BJ952" i="4"/>
  <c r="AS952" i="4"/>
  <c r="BK952" i="4" s="1"/>
  <c r="AF952" i="4"/>
  <c r="O952" i="4"/>
  <c r="AG952" i="4" s="1"/>
  <c r="BJ951" i="4"/>
  <c r="AS951" i="4"/>
  <c r="BK951" i="4" s="1"/>
  <c r="AF951" i="4"/>
  <c r="O951" i="4"/>
  <c r="AG951" i="4" s="1"/>
  <c r="BJ950" i="4"/>
  <c r="AS950" i="4"/>
  <c r="BK950" i="4" s="1"/>
  <c r="AF950" i="4"/>
  <c r="O950" i="4"/>
  <c r="AG950" i="4" s="1"/>
  <c r="BJ949" i="4"/>
  <c r="AS949" i="4"/>
  <c r="BK949" i="4" s="1"/>
  <c r="AF949" i="4"/>
  <c r="O949" i="4"/>
  <c r="AG949" i="4" s="1"/>
  <c r="BJ948" i="4"/>
  <c r="AS948" i="4"/>
  <c r="BK948" i="4" s="1"/>
  <c r="AF948" i="4"/>
  <c r="O948" i="4"/>
  <c r="AG948" i="4" s="1"/>
  <c r="BJ947" i="4"/>
  <c r="AS947" i="4"/>
  <c r="BK947" i="4" s="1"/>
  <c r="AF947" i="4"/>
  <c r="O947" i="4"/>
  <c r="AG947" i="4" s="1"/>
  <c r="BJ946" i="4"/>
  <c r="AS946" i="4"/>
  <c r="BK946" i="4" s="1"/>
  <c r="AF946" i="4"/>
  <c r="O946" i="4"/>
  <c r="AG946" i="4" s="1"/>
  <c r="BJ945" i="4"/>
  <c r="AS945" i="4"/>
  <c r="BK945" i="4" s="1"/>
  <c r="AF945" i="4"/>
  <c r="O945" i="4"/>
  <c r="AG945" i="4" s="1"/>
  <c r="BJ944" i="4"/>
  <c r="AS944" i="4"/>
  <c r="BK944" i="4" s="1"/>
  <c r="AF944" i="4"/>
  <c r="O944" i="4"/>
  <c r="AG944" i="4" s="1"/>
  <c r="BJ943" i="4"/>
  <c r="AS943" i="4"/>
  <c r="BK943" i="4" s="1"/>
  <c r="AF943" i="4"/>
  <c r="O943" i="4"/>
  <c r="AG943" i="4" s="1"/>
  <c r="BJ942" i="4"/>
  <c r="AS942" i="4"/>
  <c r="BK942" i="4" s="1"/>
  <c r="AF942" i="4"/>
  <c r="O942" i="4"/>
  <c r="AG942" i="4" s="1"/>
  <c r="BJ941" i="4"/>
  <c r="AS941" i="4"/>
  <c r="BK941" i="4" s="1"/>
  <c r="AF941" i="4"/>
  <c r="O941" i="4"/>
  <c r="AG941" i="4" s="1"/>
  <c r="BJ940" i="4"/>
  <c r="AS940" i="4"/>
  <c r="BK940" i="4" s="1"/>
  <c r="AF940" i="4"/>
  <c r="O940" i="4"/>
  <c r="AG940" i="4" s="1"/>
  <c r="BJ939" i="4"/>
  <c r="AS939" i="4"/>
  <c r="BK939" i="4" s="1"/>
  <c r="AF939" i="4"/>
  <c r="O939" i="4"/>
  <c r="AG939" i="4" s="1"/>
  <c r="BJ938" i="4"/>
  <c r="AS938" i="4"/>
  <c r="BK938" i="4" s="1"/>
  <c r="AF938" i="4"/>
  <c r="O938" i="4"/>
  <c r="AG938" i="4" s="1"/>
  <c r="BJ937" i="4"/>
  <c r="AS937" i="4"/>
  <c r="BK937" i="4" s="1"/>
  <c r="AF937" i="4"/>
  <c r="O937" i="4"/>
  <c r="AG937" i="4" s="1"/>
  <c r="BJ936" i="4"/>
  <c r="AS936" i="4"/>
  <c r="BK936" i="4" s="1"/>
  <c r="AF936" i="4"/>
  <c r="O936" i="4"/>
  <c r="AG936" i="4" s="1"/>
  <c r="BJ935" i="4"/>
  <c r="AS935" i="4"/>
  <c r="BK935" i="4" s="1"/>
  <c r="AF935" i="4"/>
  <c r="O935" i="4"/>
  <c r="AG935" i="4" s="1"/>
  <c r="BJ934" i="4"/>
  <c r="AS934" i="4"/>
  <c r="BK934" i="4" s="1"/>
  <c r="AF934" i="4"/>
  <c r="O934" i="4"/>
  <c r="AG934" i="4" s="1"/>
  <c r="BJ933" i="4"/>
  <c r="AS933" i="4"/>
  <c r="BK933" i="4" s="1"/>
  <c r="AF933" i="4"/>
  <c r="O933" i="4"/>
  <c r="AG933" i="4" s="1"/>
  <c r="BJ932" i="4"/>
  <c r="AS932" i="4"/>
  <c r="BK932" i="4" s="1"/>
  <c r="AF932" i="4"/>
  <c r="O932" i="4"/>
  <c r="AG932" i="4" s="1"/>
  <c r="BJ931" i="4"/>
  <c r="AS931" i="4"/>
  <c r="BK931" i="4" s="1"/>
  <c r="AF931" i="4"/>
  <c r="O931" i="4"/>
  <c r="AG931" i="4" s="1"/>
  <c r="BJ930" i="4"/>
  <c r="AS930" i="4"/>
  <c r="BK930" i="4" s="1"/>
  <c r="AF930" i="4"/>
  <c r="O930" i="4"/>
  <c r="AG930" i="4" s="1"/>
  <c r="BJ929" i="4"/>
  <c r="AS929" i="4"/>
  <c r="BK929" i="4" s="1"/>
  <c r="AF929" i="4"/>
  <c r="O929" i="4"/>
  <c r="AG929" i="4" s="1"/>
  <c r="BJ928" i="4"/>
  <c r="AS928" i="4"/>
  <c r="BK928" i="4" s="1"/>
  <c r="AF928" i="4"/>
  <c r="O928" i="4"/>
  <c r="AG928" i="4" s="1"/>
  <c r="BJ927" i="4"/>
  <c r="AS927" i="4"/>
  <c r="BK927" i="4" s="1"/>
  <c r="AF927" i="4"/>
  <c r="O927" i="4"/>
  <c r="AG927" i="4" s="1"/>
  <c r="BJ926" i="4"/>
  <c r="AS926" i="4"/>
  <c r="BK926" i="4" s="1"/>
  <c r="AF926" i="4"/>
  <c r="O926" i="4"/>
  <c r="AG926" i="4" s="1"/>
  <c r="BJ925" i="4"/>
  <c r="AS925" i="4"/>
  <c r="BK925" i="4" s="1"/>
  <c r="AF925" i="4"/>
  <c r="O925" i="4"/>
  <c r="AG925" i="4" s="1"/>
  <c r="BJ924" i="4"/>
  <c r="AS924" i="4"/>
  <c r="BK924" i="4" s="1"/>
  <c r="AF924" i="4"/>
  <c r="O924" i="4"/>
  <c r="AG924" i="4" s="1"/>
  <c r="BJ923" i="4"/>
  <c r="AS923" i="4"/>
  <c r="BK923" i="4" s="1"/>
  <c r="AF923" i="4"/>
  <c r="O923" i="4"/>
  <c r="AG923" i="4" s="1"/>
  <c r="BJ922" i="4"/>
  <c r="AS922" i="4"/>
  <c r="BK922" i="4" s="1"/>
  <c r="AF922" i="4"/>
  <c r="O922" i="4"/>
  <c r="AG922" i="4" s="1"/>
  <c r="BJ921" i="4"/>
  <c r="AS921" i="4"/>
  <c r="BK921" i="4" s="1"/>
  <c r="AF921" i="4"/>
  <c r="O921" i="4"/>
  <c r="AG921" i="4" s="1"/>
  <c r="BJ920" i="4"/>
  <c r="AS920" i="4"/>
  <c r="BK920" i="4" s="1"/>
  <c r="AF920" i="4"/>
  <c r="O920" i="4"/>
  <c r="AG920" i="4" s="1"/>
  <c r="BJ919" i="4"/>
  <c r="AS919" i="4"/>
  <c r="BK919" i="4" s="1"/>
  <c r="AF919" i="4"/>
  <c r="O919" i="4"/>
  <c r="AG919" i="4" s="1"/>
  <c r="BJ918" i="4"/>
  <c r="AS918" i="4"/>
  <c r="BK918" i="4" s="1"/>
  <c r="AF918" i="4"/>
  <c r="O918" i="4"/>
  <c r="AG918" i="4" s="1"/>
  <c r="BJ917" i="4"/>
  <c r="AS917" i="4"/>
  <c r="BK917" i="4" s="1"/>
  <c r="AF917" i="4"/>
  <c r="O917" i="4"/>
  <c r="AG917" i="4" s="1"/>
  <c r="BJ916" i="4"/>
  <c r="AS916" i="4"/>
  <c r="BK916" i="4" s="1"/>
  <c r="AF916" i="4"/>
  <c r="O916" i="4"/>
  <c r="AG916" i="4" s="1"/>
  <c r="BJ915" i="4"/>
  <c r="AS915" i="4"/>
  <c r="BK915" i="4" s="1"/>
  <c r="AF915" i="4"/>
  <c r="O915" i="4"/>
  <c r="AG915" i="4" s="1"/>
  <c r="BJ914" i="4"/>
  <c r="AS914" i="4"/>
  <c r="BK914" i="4" s="1"/>
  <c r="AF914" i="4"/>
  <c r="O914" i="4"/>
  <c r="AG914" i="4" s="1"/>
  <c r="BJ913" i="4"/>
  <c r="AS913" i="4"/>
  <c r="BK913" i="4" s="1"/>
  <c r="AF913" i="4"/>
  <c r="O913" i="4"/>
  <c r="AG913" i="4" s="1"/>
  <c r="BJ912" i="4"/>
  <c r="AS912" i="4"/>
  <c r="BK912" i="4" s="1"/>
  <c r="AF912" i="4"/>
  <c r="O912" i="4"/>
  <c r="AG912" i="4" s="1"/>
  <c r="BJ911" i="4"/>
  <c r="AS911" i="4"/>
  <c r="BK911" i="4" s="1"/>
  <c r="AF911" i="4"/>
  <c r="O911" i="4"/>
  <c r="AG911" i="4" s="1"/>
  <c r="BJ910" i="4"/>
  <c r="AS910" i="4"/>
  <c r="BK910" i="4" s="1"/>
  <c r="AF910" i="4"/>
  <c r="O910" i="4"/>
  <c r="AG910" i="4" s="1"/>
  <c r="BJ909" i="4"/>
  <c r="AS909" i="4"/>
  <c r="BK909" i="4" s="1"/>
  <c r="AF909" i="4"/>
  <c r="O909" i="4"/>
  <c r="AG909" i="4" s="1"/>
  <c r="BJ908" i="4"/>
  <c r="AS908" i="4"/>
  <c r="BK908" i="4" s="1"/>
  <c r="AF908" i="4"/>
  <c r="O908" i="4"/>
  <c r="AG908" i="4" s="1"/>
  <c r="BJ907" i="4"/>
  <c r="AS907" i="4"/>
  <c r="BK907" i="4" s="1"/>
  <c r="AF907" i="4"/>
  <c r="O907" i="4"/>
  <c r="AG907" i="4" s="1"/>
  <c r="BJ906" i="4"/>
  <c r="AS906" i="4"/>
  <c r="BK906" i="4" s="1"/>
  <c r="AF906" i="4"/>
  <c r="O906" i="4"/>
  <c r="AG906" i="4" s="1"/>
  <c r="BJ905" i="4"/>
  <c r="AS905" i="4"/>
  <c r="BK905" i="4" s="1"/>
  <c r="AF905" i="4"/>
  <c r="O905" i="4"/>
  <c r="AG905" i="4" s="1"/>
  <c r="BJ904" i="4"/>
  <c r="AS904" i="4"/>
  <c r="BK904" i="4" s="1"/>
  <c r="AF904" i="4"/>
  <c r="O904" i="4"/>
  <c r="AG904" i="4" s="1"/>
  <c r="BJ903" i="4"/>
  <c r="AS903" i="4"/>
  <c r="BK903" i="4" s="1"/>
  <c r="AF903" i="4"/>
  <c r="O903" i="4"/>
  <c r="AG903" i="4" s="1"/>
  <c r="BJ902" i="4"/>
  <c r="AS902" i="4"/>
  <c r="BK902" i="4" s="1"/>
  <c r="AF902" i="4"/>
  <c r="O902" i="4"/>
  <c r="AG902" i="4" s="1"/>
  <c r="BJ901" i="4"/>
  <c r="AS901" i="4"/>
  <c r="BK901" i="4" s="1"/>
  <c r="AF901" i="4"/>
  <c r="O901" i="4"/>
  <c r="AG901" i="4" s="1"/>
  <c r="BJ900" i="4"/>
  <c r="AS900" i="4"/>
  <c r="BK900" i="4" s="1"/>
  <c r="AF900" i="4"/>
  <c r="O900" i="4"/>
  <c r="AG900" i="4" s="1"/>
  <c r="BJ899" i="4"/>
  <c r="AS899" i="4"/>
  <c r="BK899" i="4" s="1"/>
  <c r="AF899" i="4"/>
  <c r="O899" i="4"/>
  <c r="AG899" i="4" s="1"/>
  <c r="BJ898" i="4"/>
  <c r="AS898" i="4"/>
  <c r="BK898" i="4" s="1"/>
  <c r="AF898" i="4"/>
  <c r="O898" i="4"/>
  <c r="AG898" i="4" s="1"/>
  <c r="BJ897" i="4"/>
  <c r="AS897" i="4"/>
  <c r="BK897" i="4" s="1"/>
  <c r="AF897" i="4"/>
  <c r="O897" i="4"/>
  <c r="AG897" i="4" s="1"/>
  <c r="BJ896" i="4"/>
  <c r="AS896" i="4"/>
  <c r="BK896" i="4" s="1"/>
  <c r="AF896" i="4"/>
  <c r="O896" i="4"/>
  <c r="AG896" i="4" s="1"/>
  <c r="BJ895" i="4"/>
  <c r="AS895" i="4"/>
  <c r="BK895" i="4" s="1"/>
  <c r="AF895" i="4"/>
  <c r="O895" i="4"/>
  <c r="AG895" i="4" s="1"/>
  <c r="BJ894" i="4"/>
  <c r="AS894" i="4"/>
  <c r="BK894" i="4" s="1"/>
  <c r="AF894" i="4"/>
  <c r="O894" i="4"/>
  <c r="AG894" i="4" s="1"/>
  <c r="BJ893" i="4"/>
  <c r="AS893" i="4"/>
  <c r="BK893" i="4" s="1"/>
  <c r="AF893" i="4"/>
  <c r="O893" i="4"/>
  <c r="AG893" i="4" s="1"/>
  <c r="BJ892" i="4"/>
  <c r="AS892" i="4"/>
  <c r="BK892" i="4" s="1"/>
  <c r="AF892" i="4"/>
  <c r="O892" i="4"/>
  <c r="AG892" i="4" s="1"/>
  <c r="BJ891" i="4"/>
  <c r="AS891" i="4"/>
  <c r="BK891" i="4" s="1"/>
  <c r="AF891" i="4"/>
  <c r="O891" i="4"/>
  <c r="AG891" i="4" s="1"/>
  <c r="BJ890" i="4"/>
  <c r="AS890" i="4"/>
  <c r="BK890" i="4" s="1"/>
  <c r="AF890" i="4"/>
  <c r="O890" i="4"/>
  <c r="AG890" i="4" s="1"/>
  <c r="BJ889" i="4"/>
  <c r="AS889" i="4"/>
  <c r="BK889" i="4" s="1"/>
  <c r="AF889" i="4"/>
  <c r="O889" i="4"/>
  <c r="AG889" i="4" s="1"/>
  <c r="BJ888" i="4"/>
  <c r="AS888" i="4"/>
  <c r="BK888" i="4" s="1"/>
  <c r="AF888" i="4"/>
  <c r="O888" i="4"/>
  <c r="AG888" i="4" s="1"/>
  <c r="BJ887" i="4"/>
  <c r="AS887" i="4"/>
  <c r="BK887" i="4" s="1"/>
  <c r="AF887" i="4"/>
  <c r="O887" i="4"/>
  <c r="AG887" i="4" s="1"/>
  <c r="BJ886" i="4"/>
  <c r="AS886" i="4"/>
  <c r="BK886" i="4" s="1"/>
  <c r="AF886" i="4"/>
  <c r="O886" i="4"/>
  <c r="AG886" i="4" s="1"/>
  <c r="BJ885" i="4"/>
  <c r="AS885" i="4"/>
  <c r="BK885" i="4" s="1"/>
  <c r="AF885" i="4"/>
  <c r="O885" i="4"/>
  <c r="AG885" i="4" s="1"/>
  <c r="BJ884" i="4"/>
  <c r="AU884" i="4"/>
  <c r="BK884" i="4" s="1"/>
  <c r="AF884" i="4"/>
  <c r="Q884" i="4"/>
  <c r="AG884" i="4" s="1"/>
  <c r="BJ883" i="4"/>
  <c r="AU883" i="4"/>
  <c r="BK883" i="4" s="1"/>
  <c r="AF883" i="4"/>
  <c r="Q883" i="4"/>
  <c r="AG883" i="4" s="1"/>
  <c r="BK878" i="4"/>
  <c r="BJ878" i="4"/>
  <c r="N878" i="4"/>
  <c r="O878" i="4" s="1"/>
  <c r="AG878" i="4" s="1"/>
  <c r="AR877" i="4"/>
  <c r="AS877" i="4" s="1"/>
  <c r="BK877" i="4" s="1"/>
  <c r="N877" i="4"/>
  <c r="BK876" i="4"/>
  <c r="BJ876" i="4"/>
  <c r="AG876" i="4"/>
  <c r="AF876" i="4"/>
  <c r="BJ875" i="4"/>
  <c r="AS875" i="4"/>
  <c r="BK875" i="4" s="1"/>
  <c r="AF875" i="4"/>
  <c r="O875" i="4"/>
  <c r="AG875" i="4" s="1"/>
  <c r="BK873" i="4"/>
  <c r="BJ873" i="4"/>
  <c r="AK873" i="4"/>
  <c r="AF873" i="4"/>
  <c r="G873" i="4"/>
  <c r="S873" i="4" s="1"/>
  <c r="AG873" i="4" s="1"/>
  <c r="BK872" i="4"/>
  <c r="BJ872" i="4"/>
  <c r="AK872" i="4"/>
  <c r="AF872" i="4"/>
  <c r="G872" i="4"/>
  <c r="S872" i="4" s="1"/>
  <c r="AG872" i="4" s="1"/>
  <c r="BJ871" i="4"/>
  <c r="AK871" i="4"/>
  <c r="AW871" i="4" s="1"/>
  <c r="BK871" i="4" s="1"/>
  <c r="AF871" i="4"/>
  <c r="G871" i="4"/>
  <c r="S871" i="4" s="1"/>
  <c r="AG871" i="4" s="1"/>
  <c r="BJ870" i="4"/>
  <c r="AK870" i="4"/>
  <c r="AW870" i="4" s="1"/>
  <c r="BK870" i="4" s="1"/>
  <c r="AF870" i="4"/>
  <c r="G870" i="4"/>
  <c r="S870" i="4" s="1"/>
  <c r="AG870" i="4" s="1"/>
  <c r="AR869" i="4"/>
  <c r="BJ869" i="4" s="1"/>
  <c r="N869" i="4"/>
  <c r="AF869" i="4" s="1"/>
  <c r="AR868" i="4"/>
  <c r="BJ868" i="4" s="1"/>
  <c r="N868" i="4"/>
  <c r="AF868" i="4" s="1"/>
  <c r="AR867" i="4"/>
  <c r="BJ867" i="4" s="1"/>
  <c r="N867" i="4"/>
  <c r="AF867" i="4" s="1"/>
  <c r="AR866" i="4"/>
  <c r="BJ866" i="4" s="1"/>
  <c r="N866" i="4"/>
  <c r="AF866" i="4" s="1"/>
  <c r="AR865" i="4"/>
  <c r="BJ865" i="4" s="1"/>
  <c r="N865" i="4"/>
  <c r="AF865" i="4" s="1"/>
  <c r="AR864" i="4"/>
  <c r="BJ864" i="4" s="1"/>
  <c r="N864" i="4"/>
  <c r="AF864" i="4" s="1"/>
  <c r="AR863" i="4"/>
  <c r="BJ863" i="4" s="1"/>
  <c r="N863" i="4"/>
  <c r="AF863" i="4" s="1"/>
  <c r="AR862" i="4"/>
  <c r="BJ862" i="4" s="1"/>
  <c r="N862" i="4"/>
  <c r="AF862" i="4" s="1"/>
  <c r="AR861" i="4"/>
  <c r="BJ861" i="4" s="1"/>
  <c r="N861" i="4"/>
  <c r="AF861" i="4" s="1"/>
  <c r="AR860" i="4"/>
  <c r="BJ860" i="4" s="1"/>
  <c r="N860" i="4"/>
  <c r="AF860" i="4" s="1"/>
  <c r="AR859" i="4"/>
  <c r="BJ859" i="4" s="1"/>
  <c r="N859" i="4"/>
  <c r="AF859" i="4" s="1"/>
  <c r="AR858" i="4"/>
  <c r="BJ858" i="4" s="1"/>
  <c r="N858" i="4"/>
  <c r="AF858" i="4" s="1"/>
  <c r="AR857" i="4"/>
  <c r="BJ857" i="4" s="1"/>
  <c r="N857" i="4"/>
  <c r="AF857" i="4" s="1"/>
  <c r="AR856" i="4"/>
  <c r="BJ856" i="4" s="1"/>
  <c r="N856" i="4"/>
  <c r="AF856" i="4" s="1"/>
  <c r="AR855" i="4"/>
  <c r="BJ855" i="4" s="1"/>
  <c r="N855" i="4"/>
  <c r="AF855" i="4" s="1"/>
  <c r="AR854" i="4"/>
  <c r="BJ854" i="4" s="1"/>
  <c r="N854" i="4"/>
  <c r="AF854" i="4" s="1"/>
  <c r="AR853" i="4"/>
  <c r="BJ853" i="4" s="1"/>
  <c r="N853" i="4"/>
  <c r="AF853" i="4" s="1"/>
  <c r="AR852" i="4"/>
  <c r="BJ852" i="4" s="1"/>
  <c r="N852" i="4"/>
  <c r="AF852" i="4" s="1"/>
  <c r="AR851" i="4"/>
  <c r="BJ851" i="4" s="1"/>
  <c r="N851" i="4"/>
  <c r="AF851" i="4" s="1"/>
  <c r="AR850" i="4"/>
  <c r="BJ850" i="4" s="1"/>
  <c r="N850" i="4"/>
  <c r="AF850" i="4" s="1"/>
  <c r="AR849" i="4"/>
  <c r="BJ849" i="4" s="1"/>
  <c r="N849" i="4"/>
  <c r="AF849" i="4" s="1"/>
  <c r="AR848" i="4"/>
  <c r="BJ848" i="4" s="1"/>
  <c r="N848" i="4"/>
  <c r="AF848" i="4" s="1"/>
  <c r="AR847" i="4"/>
  <c r="BJ847" i="4" s="1"/>
  <c r="N847" i="4"/>
  <c r="AF847" i="4" s="1"/>
  <c r="AR846" i="4"/>
  <c r="BJ846" i="4" s="1"/>
  <c r="N846" i="4"/>
  <c r="AF846" i="4" s="1"/>
  <c r="AR845" i="4"/>
  <c r="BJ845" i="4" s="1"/>
  <c r="N845" i="4"/>
  <c r="AF845" i="4" s="1"/>
  <c r="AR844" i="4"/>
  <c r="BJ844" i="4" s="1"/>
  <c r="N844" i="4"/>
  <c r="AF844" i="4" s="1"/>
  <c r="AR843" i="4"/>
  <c r="BJ843" i="4" s="1"/>
  <c r="N843" i="4"/>
  <c r="AF843" i="4" s="1"/>
  <c r="AR842" i="4"/>
  <c r="BJ842" i="4" s="1"/>
  <c r="N842" i="4"/>
  <c r="AF842" i="4" s="1"/>
  <c r="AR841" i="4"/>
  <c r="BJ841" i="4" s="1"/>
  <c r="N841" i="4"/>
  <c r="AF841" i="4" s="1"/>
  <c r="AR840" i="4"/>
  <c r="BJ840" i="4" s="1"/>
  <c r="N840" i="4"/>
  <c r="AF840" i="4" s="1"/>
  <c r="AR839" i="4"/>
  <c r="BJ839" i="4" s="1"/>
  <c r="N839" i="4"/>
  <c r="AF839" i="4" s="1"/>
  <c r="AR838" i="4"/>
  <c r="BJ838" i="4" s="1"/>
  <c r="N838" i="4"/>
  <c r="AF838" i="4" s="1"/>
  <c r="AR837" i="4"/>
  <c r="BJ837" i="4" s="1"/>
  <c r="N837" i="4"/>
  <c r="AF837" i="4" s="1"/>
  <c r="AR836" i="4"/>
  <c r="BJ836" i="4" s="1"/>
  <c r="N836" i="4"/>
  <c r="AF836" i="4" s="1"/>
  <c r="AR835" i="4"/>
  <c r="BJ835" i="4" s="1"/>
  <c r="N835" i="4"/>
  <c r="AF835" i="4" s="1"/>
  <c r="AR834" i="4"/>
  <c r="BJ834" i="4" s="1"/>
  <c r="N834" i="4"/>
  <c r="AF834" i="4" s="1"/>
  <c r="AR833" i="4"/>
  <c r="BJ833" i="4" s="1"/>
  <c r="N833" i="4"/>
  <c r="AF833" i="4" s="1"/>
  <c r="AR832" i="4"/>
  <c r="BJ832" i="4" s="1"/>
  <c r="N832" i="4"/>
  <c r="AF832" i="4" s="1"/>
  <c r="AR831" i="4"/>
  <c r="BJ831" i="4" s="1"/>
  <c r="N831" i="4"/>
  <c r="AF831" i="4" s="1"/>
  <c r="AR830" i="4"/>
  <c r="BJ830" i="4" s="1"/>
  <c r="N830" i="4"/>
  <c r="AF830" i="4" s="1"/>
  <c r="BK827" i="4"/>
  <c r="BJ827" i="4"/>
  <c r="AF827" i="4"/>
  <c r="S827" i="4"/>
  <c r="AG827" i="4" s="1"/>
  <c r="BK826" i="4"/>
  <c r="BJ826" i="4"/>
  <c r="AF826" i="4"/>
  <c r="S826" i="4"/>
  <c r="AG826" i="4" s="1"/>
  <c r="BK825" i="4"/>
  <c r="BJ825" i="4"/>
  <c r="AF825" i="4"/>
  <c r="S825" i="4"/>
  <c r="AG825" i="4" s="1"/>
  <c r="BJ824" i="4"/>
  <c r="AW824" i="4"/>
  <c r="BK824" i="4" s="1"/>
  <c r="AF824" i="4"/>
  <c r="S824" i="4"/>
  <c r="AG824" i="4" s="1"/>
  <c r="BK823" i="4"/>
  <c r="BJ823" i="4"/>
  <c r="AF823" i="4"/>
  <c r="S823" i="4"/>
  <c r="AG823" i="4" s="1"/>
  <c r="BJ822" i="4"/>
  <c r="AW822" i="4"/>
  <c r="BK822" i="4" s="1"/>
  <c r="AF822" i="4"/>
  <c r="S822" i="4"/>
  <c r="AG822" i="4" s="1"/>
  <c r="BJ821" i="4"/>
  <c r="AW821" i="4"/>
  <c r="BK821" i="4" s="1"/>
  <c r="AF821" i="4"/>
  <c r="S821" i="4"/>
  <c r="AG821" i="4" s="1"/>
  <c r="BJ820" i="4"/>
  <c r="AW820" i="4"/>
  <c r="BK820" i="4" s="1"/>
  <c r="AF820" i="4"/>
  <c r="S820" i="4"/>
  <c r="AG820" i="4" s="1"/>
  <c r="BJ819" i="4"/>
  <c r="AW819" i="4"/>
  <c r="BK819" i="4" s="1"/>
  <c r="AF819" i="4"/>
  <c r="S819" i="4"/>
  <c r="AG819" i="4" s="1"/>
  <c r="BK814" i="4"/>
  <c r="BJ814" i="4"/>
  <c r="AK814" i="4"/>
  <c r="AF814" i="4"/>
  <c r="G814" i="4"/>
  <c r="S814" i="4" s="1"/>
  <c r="AG814" i="4" s="1"/>
  <c r="BJ812" i="4"/>
  <c r="AO812" i="4"/>
  <c r="BK812" i="4" s="1"/>
  <c r="J812" i="4"/>
  <c r="AF812" i="4" s="1"/>
  <c r="BJ811" i="4"/>
  <c r="AO811" i="4"/>
  <c r="BK811" i="4" s="1"/>
  <c r="J811" i="4"/>
  <c r="AF811" i="4" s="1"/>
  <c r="BJ810" i="4"/>
  <c r="AO810" i="4"/>
  <c r="BK810" i="4" s="1"/>
  <c r="J810" i="4"/>
  <c r="K810" i="4" s="1"/>
  <c r="AG810" i="4" s="1"/>
  <c r="BJ809" i="4"/>
  <c r="AO809" i="4"/>
  <c r="BK809" i="4" s="1"/>
  <c r="J809" i="4"/>
  <c r="AF809" i="4" s="1"/>
  <c r="BJ808" i="4"/>
  <c r="AO808" i="4"/>
  <c r="BK808" i="4" s="1"/>
  <c r="J808" i="4"/>
  <c r="AF808" i="4" s="1"/>
  <c r="BJ807" i="4"/>
  <c r="AO807" i="4"/>
  <c r="BK807" i="4" s="1"/>
  <c r="AF807" i="4"/>
  <c r="K807" i="4"/>
  <c r="AG807" i="4" s="1"/>
  <c r="BK805" i="4"/>
  <c r="BJ805" i="4"/>
  <c r="AF805" i="4"/>
  <c r="AG805" i="4"/>
  <c r="BK804" i="4"/>
  <c r="BJ804" i="4"/>
  <c r="AF804" i="4"/>
  <c r="AG804" i="4"/>
  <c r="BK803" i="4"/>
  <c r="BJ803" i="4"/>
  <c r="AG803" i="4"/>
  <c r="AF803" i="4"/>
  <c r="BK802" i="4"/>
  <c r="BJ802" i="4"/>
  <c r="AG802" i="4"/>
  <c r="AF802" i="4"/>
  <c r="BK801" i="4"/>
  <c r="BJ801" i="4"/>
  <c r="AF801" i="4"/>
  <c r="AG801" i="4"/>
  <c r="BK800" i="4"/>
  <c r="BJ800" i="4"/>
  <c r="AF800" i="4"/>
  <c r="O800" i="4"/>
  <c r="AG800" i="4" s="1"/>
  <c r="BK799" i="4"/>
  <c r="BJ799" i="4"/>
  <c r="AF799" i="4"/>
  <c r="O799" i="4"/>
  <c r="AG799" i="4" s="1"/>
  <c r="BK798" i="4"/>
  <c r="BJ798" i="4"/>
  <c r="AG798" i="4"/>
  <c r="AF798" i="4"/>
  <c r="BK797" i="4"/>
  <c r="BJ797" i="4"/>
  <c r="BK796" i="4"/>
  <c r="BJ796" i="4"/>
  <c r="AF796" i="4"/>
  <c r="O796" i="4"/>
  <c r="K796" i="4"/>
  <c r="BK793" i="4"/>
  <c r="BJ793" i="4"/>
  <c r="AF793" i="4"/>
  <c r="Q793" i="4"/>
  <c r="AG793" i="4" s="1"/>
  <c r="BJ792" i="4"/>
  <c r="BC792" i="4"/>
  <c r="AW792" i="4"/>
  <c r="AF792" i="4"/>
  <c r="Y792" i="4"/>
  <c r="Q792" i="4"/>
  <c r="BJ791" i="4"/>
  <c r="AW791" i="4"/>
  <c r="BK791" i="4" s="1"/>
  <c r="AF791" i="4"/>
  <c r="Q791" i="4"/>
  <c r="AG791" i="4" s="1"/>
  <c r="BJ790" i="4"/>
  <c r="AM790" i="4"/>
  <c r="BK790" i="4" s="1"/>
  <c r="AF790" i="4"/>
  <c r="M790" i="4"/>
  <c r="I790" i="4"/>
  <c r="BJ789" i="4"/>
  <c r="AO789" i="4"/>
  <c r="BK789" i="4" s="1"/>
  <c r="AF789" i="4"/>
  <c r="K789" i="4"/>
  <c r="I789" i="4"/>
  <c r="BJ788" i="4"/>
  <c r="AO788" i="4"/>
  <c r="BK788" i="4" s="1"/>
  <c r="J788" i="4"/>
  <c r="K788" i="4" s="1"/>
  <c r="I788" i="4"/>
  <c r="BK786" i="4"/>
  <c r="BJ786" i="4"/>
  <c r="AF786" i="4"/>
  <c r="S786" i="4"/>
  <c r="AG786" i="4" s="1"/>
  <c r="BK785" i="4"/>
  <c r="BJ785" i="4"/>
  <c r="AF785" i="4"/>
  <c r="S785" i="4"/>
  <c r="AG785" i="4" s="1"/>
  <c r="BK784" i="4"/>
  <c r="BJ784" i="4"/>
  <c r="AF784" i="4"/>
  <c r="S784" i="4"/>
  <c r="AG784" i="4" s="1"/>
  <c r="BK783" i="4"/>
  <c r="BJ783" i="4"/>
  <c r="AF783" i="4"/>
  <c r="Q783" i="4"/>
  <c r="AG783" i="4" s="1"/>
  <c r="BK782" i="4"/>
  <c r="BJ782" i="4"/>
  <c r="AF782" i="4"/>
  <c r="Q782" i="4"/>
  <c r="AG782" i="4" s="1"/>
  <c r="BK781" i="4"/>
  <c r="BJ781" i="4"/>
  <c r="AF781" i="4"/>
  <c r="Q781" i="4"/>
  <c r="AG781" i="4" s="1"/>
  <c r="BK780" i="4"/>
  <c r="BJ780" i="4"/>
  <c r="AF780" i="4"/>
  <c r="Q780" i="4"/>
  <c r="AG780" i="4" s="1"/>
  <c r="BK779" i="4"/>
  <c r="BJ779" i="4"/>
  <c r="AF779" i="4"/>
  <c r="I779" i="4"/>
  <c r="AG779" i="4" s="1"/>
  <c r="BK778" i="4"/>
  <c r="BJ778" i="4"/>
  <c r="AF778" i="4"/>
  <c r="U778" i="4"/>
  <c r="AG778" i="4" s="1"/>
  <c r="BK777" i="4"/>
  <c r="BJ777" i="4"/>
  <c r="AF777" i="4"/>
  <c r="M777" i="4"/>
  <c r="I777" i="4"/>
  <c r="BK776" i="4"/>
  <c r="BJ776" i="4"/>
  <c r="AF776" i="4"/>
  <c r="M776" i="4"/>
  <c r="I776" i="4"/>
  <c r="BK775" i="4"/>
  <c r="BJ775" i="4"/>
  <c r="AF775" i="4"/>
  <c r="U775" i="4"/>
  <c r="M775" i="4"/>
  <c r="I775" i="4"/>
  <c r="BK774" i="4"/>
  <c r="BJ774" i="4"/>
  <c r="AF774" i="4"/>
  <c r="M774" i="4"/>
  <c r="I774" i="4"/>
  <c r="BK773" i="4"/>
  <c r="BJ773" i="4"/>
  <c r="AF773" i="4"/>
  <c r="O773" i="4"/>
  <c r="AG773" i="4" s="1"/>
  <c r="AN772" i="4"/>
  <c r="BJ772" i="4" s="1"/>
  <c r="J772" i="4"/>
  <c r="AF772" i="4" s="1"/>
  <c r="BK771" i="4"/>
  <c r="BJ771" i="4"/>
  <c r="N771" i="4"/>
  <c r="O771" i="4" s="1"/>
  <c r="L771" i="4"/>
  <c r="M771" i="4" s="1"/>
  <c r="BK770" i="4"/>
  <c r="BJ770" i="4"/>
  <c r="AF770" i="4"/>
  <c r="M770" i="4"/>
  <c r="AG770" i="4" s="1"/>
  <c r="BK769" i="4"/>
  <c r="BJ769" i="4"/>
  <c r="AF769" i="4"/>
  <c r="M769" i="4"/>
  <c r="AG769" i="4" s="1"/>
  <c r="BK768" i="4"/>
  <c r="BJ768" i="4"/>
  <c r="AF768" i="4"/>
  <c r="Q768" i="4"/>
  <c r="AG768" i="4" s="1"/>
  <c r="BK767" i="4"/>
  <c r="BJ767" i="4"/>
  <c r="AF767" i="4"/>
  <c r="M767" i="4"/>
  <c r="AG767" i="4" s="1"/>
  <c r="BK766" i="4"/>
  <c r="BJ766" i="4"/>
  <c r="AF766" i="4"/>
  <c r="Q766" i="4"/>
  <c r="AG766" i="4" s="1"/>
  <c r="BK765" i="4"/>
  <c r="BJ765" i="4"/>
  <c r="AF765" i="4"/>
  <c r="Q765" i="4"/>
  <c r="AG765" i="4" s="1"/>
  <c r="BK764" i="4"/>
  <c r="BJ764" i="4"/>
  <c r="AF764" i="4"/>
  <c r="Q764" i="4"/>
  <c r="AG764" i="4" s="1"/>
  <c r="BJ763" i="4"/>
  <c r="AM763" i="4"/>
  <c r="BK763" i="4" s="1"/>
  <c r="AF763" i="4"/>
  <c r="Q763" i="4"/>
  <c r="I763" i="4"/>
  <c r="BJ762" i="4"/>
  <c r="AM762" i="4"/>
  <c r="BK762" i="4" s="1"/>
  <c r="AF762" i="4"/>
  <c r="S762" i="4"/>
  <c r="I762" i="4"/>
  <c r="BK761" i="4"/>
  <c r="BJ761" i="4"/>
  <c r="AF761" i="4"/>
  <c r="S761" i="4"/>
  <c r="AG761" i="4" s="1"/>
  <c r="BK760" i="4"/>
  <c r="BJ760" i="4"/>
  <c r="AF760" i="4"/>
  <c r="Q760" i="4"/>
  <c r="AG760" i="4" s="1"/>
  <c r="BJ759" i="4"/>
  <c r="AM759" i="4"/>
  <c r="BK759" i="4" s="1"/>
  <c r="N759" i="4"/>
  <c r="AF759" i="4" s="1"/>
  <c r="BJ755" i="4"/>
  <c r="AU755" i="4"/>
  <c r="BK755" i="4" s="1"/>
  <c r="AF755" i="4"/>
  <c r="Q755" i="4"/>
  <c r="AG755" i="4" s="1"/>
  <c r="BJ754" i="4"/>
  <c r="BG754" i="4"/>
  <c r="BK754" i="4" s="1"/>
  <c r="AF754" i="4"/>
  <c r="AC754" i="4"/>
  <c r="AG754" i="4" s="1"/>
  <c r="BJ753" i="4"/>
  <c r="BG753" i="4"/>
  <c r="AU753" i="4"/>
  <c r="AF753" i="4"/>
  <c r="AC753" i="4"/>
  <c r="Q753" i="4"/>
  <c r="BJ752" i="4"/>
  <c r="BG752" i="4"/>
  <c r="BK752" i="4" s="1"/>
  <c r="AF752" i="4"/>
  <c r="AC752" i="4"/>
  <c r="AG752" i="4" s="1"/>
  <c r="BJ751" i="4"/>
  <c r="BG751" i="4"/>
  <c r="BK751" i="4" s="1"/>
  <c r="AF751" i="4"/>
  <c r="AC751" i="4"/>
  <c r="AG751" i="4" s="1"/>
  <c r="BJ750" i="4"/>
  <c r="BG750" i="4"/>
  <c r="BK750" i="4" s="1"/>
  <c r="AF750" i="4"/>
  <c r="AC750" i="4"/>
  <c r="AG750" i="4" s="1"/>
  <c r="BK749" i="4"/>
  <c r="BJ749" i="4"/>
  <c r="AF749" i="4"/>
  <c r="AC749" i="4"/>
  <c r="AG749" i="4" s="1"/>
  <c r="BK748" i="4"/>
  <c r="BJ748" i="4"/>
  <c r="AF748" i="4"/>
  <c r="AC748" i="4"/>
  <c r="AG748" i="4" s="1"/>
  <c r="BJ747" i="4"/>
  <c r="AM747" i="4"/>
  <c r="BK747" i="4" s="1"/>
  <c r="AF747" i="4"/>
  <c r="I747" i="4"/>
  <c r="AG747" i="4" s="1"/>
  <c r="BJ746" i="4"/>
  <c r="AM746" i="4"/>
  <c r="BK746" i="4" s="1"/>
  <c r="AF746" i="4"/>
  <c r="I746" i="4"/>
  <c r="AG746" i="4" s="1"/>
  <c r="BJ745" i="4"/>
  <c r="AM745" i="4"/>
  <c r="BK745" i="4" s="1"/>
  <c r="AF745" i="4"/>
  <c r="I745" i="4"/>
  <c r="AG745" i="4" s="1"/>
  <c r="BJ744" i="4"/>
  <c r="AM744" i="4"/>
  <c r="BK744" i="4" s="1"/>
  <c r="AF744" i="4"/>
  <c r="I744" i="4"/>
  <c r="AG744" i="4" s="1"/>
  <c r="BJ743" i="4"/>
  <c r="AM743" i="4"/>
  <c r="BK743" i="4" s="1"/>
  <c r="AF743" i="4"/>
  <c r="I743" i="4"/>
  <c r="AG743" i="4" s="1"/>
  <c r="BJ742" i="4"/>
  <c r="AM742" i="4"/>
  <c r="BK742" i="4" s="1"/>
  <c r="AF742" i="4"/>
  <c r="I742" i="4"/>
  <c r="AG742" i="4" s="1"/>
  <c r="BJ741" i="4"/>
  <c r="AS741" i="4"/>
  <c r="BK741" i="4" s="1"/>
  <c r="AF741" i="4"/>
  <c r="O741" i="4"/>
  <c r="AG741" i="4" s="1"/>
  <c r="BJ740" i="4"/>
  <c r="AS740" i="4"/>
  <c r="BK740" i="4" s="1"/>
  <c r="AF740" i="4"/>
  <c r="O740" i="4"/>
  <c r="AG740" i="4" s="1"/>
  <c r="BJ739" i="4"/>
  <c r="AS739" i="4"/>
  <c r="AM739" i="4"/>
  <c r="AF739" i="4"/>
  <c r="O739" i="4"/>
  <c r="I739" i="4"/>
  <c r="BJ738" i="4"/>
  <c r="AS738" i="4"/>
  <c r="BK738" i="4" s="1"/>
  <c r="AF738" i="4"/>
  <c r="O738" i="4"/>
  <c r="AG738" i="4" s="1"/>
  <c r="AR737" i="4"/>
  <c r="BJ737" i="4" s="1"/>
  <c r="N737" i="4"/>
  <c r="AF737" i="4" s="1"/>
  <c r="AR736" i="4"/>
  <c r="BJ736" i="4" s="1"/>
  <c r="N736" i="4"/>
  <c r="AF736" i="4" s="1"/>
  <c r="BJ735" i="4"/>
  <c r="AS735" i="4"/>
  <c r="BK735" i="4" s="1"/>
  <c r="AF735" i="4"/>
  <c r="O735" i="4"/>
  <c r="AG735" i="4" s="1"/>
  <c r="BJ734" i="4"/>
  <c r="AQ734" i="4"/>
  <c r="BK734" i="4" s="1"/>
  <c r="AF734" i="4"/>
  <c r="M734" i="4"/>
  <c r="AG734" i="4" s="1"/>
  <c r="BJ733" i="4"/>
  <c r="AQ733" i="4"/>
  <c r="BK733" i="4" s="1"/>
  <c r="AF733" i="4"/>
  <c r="M733" i="4"/>
  <c r="AG733" i="4" s="1"/>
  <c r="BJ732" i="4"/>
  <c r="AQ732" i="4"/>
  <c r="BK732" i="4" s="1"/>
  <c r="AF732" i="4"/>
  <c r="M732" i="4"/>
  <c r="AG732" i="4" s="1"/>
  <c r="BJ731" i="4"/>
  <c r="AQ731" i="4"/>
  <c r="BK731" i="4" s="1"/>
  <c r="AF731" i="4"/>
  <c r="M731" i="4"/>
  <c r="AG731" i="4" s="1"/>
  <c r="BJ730" i="4"/>
  <c r="AQ730" i="4"/>
  <c r="BK730" i="4" s="1"/>
  <c r="AF730" i="4"/>
  <c r="M730" i="4"/>
  <c r="AG730" i="4" s="1"/>
  <c r="BJ729" i="4"/>
  <c r="AQ729" i="4"/>
  <c r="BK729" i="4" s="1"/>
  <c r="AF729" i="4"/>
  <c r="M729" i="4"/>
  <c r="AG729" i="4" s="1"/>
  <c r="BJ728" i="4"/>
  <c r="AQ728" i="4"/>
  <c r="BK728" i="4" s="1"/>
  <c r="AF728" i="4"/>
  <c r="M728" i="4"/>
  <c r="AG728" i="4" s="1"/>
  <c r="BJ727" i="4"/>
  <c r="AQ727" i="4"/>
  <c r="BK727" i="4" s="1"/>
  <c r="AF727" i="4"/>
  <c r="M727" i="4"/>
  <c r="AG727" i="4" s="1"/>
  <c r="BJ726" i="4"/>
  <c r="AQ726" i="4"/>
  <c r="BK726" i="4" s="1"/>
  <c r="AF726" i="4"/>
  <c r="M726" i="4"/>
  <c r="AG726" i="4" s="1"/>
  <c r="BJ725" i="4"/>
  <c r="AQ725" i="4"/>
  <c r="BK725" i="4" s="1"/>
  <c r="AF725" i="4"/>
  <c r="M725" i="4"/>
  <c r="AG725" i="4" s="1"/>
  <c r="BJ724" i="4"/>
  <c r="AQ724" i="4"/>
  <c r="BK724" i="4" s="1"/>
  <c r="AF724" i="4"/>
  <c r="M724" i="4"/>
  <c r="AG724" i="4" s="1"/>
  <c r="BJ723" i="4"/>
  <c r="AM723" i="4"/>
  <c r="BK723" i="4" s="1"/>
  <c r="AF723" i="4"/>
  <c r="I723" i="4"/>
  <c r="AG723" i="4" s="1"/>
  <c r="BJ722" i="4"/>
  <c r="AM722" i="4"/>
  <c r="BK722" i="4" s="1"/>
  <c r="AF722" i="4"/>
  <c r="I722" i="4"/>
  <c r="AG722" i="4" s="1"/>
  <c r="BJ721" i="4"/>
  <c r="AQ721" i="4"/>
  <c r="BK721" i="4" s="1"/>
  <c r="AF721" i="4"/>
  <c r="M721" i="4"/>
  <c r="AG721" i="4" s="1"/>
  <c r="BJ720" i="4"/>
  <c r="AQ720" i="4"/>
  <c r="AM720" i="4"/>
  <c r="AF720" i="4"/>
  <c r="M720" i="4"/>
  <c r="I720" i="4"/>
  <c r="BK719" i="4"/>
  <c r="BJ719" i="4"/>
  <c r="AF719" i="4"/>
  <c r="I719" i="4"/>
  <c r="AG719" i="4" s="1"/>
  <c r="BJ718" i="4"/>
  <c r="AM718" i="4"/>
  <c r="BK718" i="4" s="1"/>
  <c r="AF718" i="4"/>
  <c r="I718" i="4"/>
  <c r="AG718" i="4" s="1"/>
  <c r="BJ717" i="4"/>
  <c r="AM717" i="4"/>
  <c r="BK717" i="4" s="1"/>
  <c r="AF717" i="4"/>
  <c r="I717" i="4"/>
  <c r="AG717" i="4" s="1"/>
  <c r="BJ716" i="4"/>
  <c r="AM716" i="4"/>
  <c r="BK716" i="4" s="1"/>
  <c r="AF716" i="4"/>
  <c r="I716" i="4"/>
  <c r="AG716" i="4" s="1"/>
  <c r="BJ715" i="4"/>
  <c r="AM715" i="4"/>
  <c r="BK715" i="4" s="1"/>
  <c r="AF715" i="4"/>
  <c r="I715" i="4"/>
  <c r="AG715" i="4" s="1"/>
  <c r="BJ714" i="4"/>
  <c r="AM714" i="4"/>
  <c r="BK714" i="4" s="1"/>
  <c r="AF714" i="4"/>
  <c r="I714" i="4"/>
  <c r="AG714" i="4" s="1"/>
  <c r="BJ713" i="4"/>
  <c r="AM713" i="4"/>
  <c r="BK713" i="4" s="1"/>
  <c r="AF713" i="4"/>
  <c r="I713" i="4"/>
  <c r="AG713" i="4" s="1"/>
  <c r="BJ712" i="4"/>
  <c r="AM712" i="4"/>
  <c r="BK712" i="4" s="1"/>
  <c r="AF712" i="4"/>
  <c r="I712" i="4"/>
  <c r="AG712" i="4" s="1"/>
  <c r="BJ711" i="4"/>
  <c r="AM711" i="4"/>
  <c r="BK711" i="4" s="1"/>
  <c r="AF711" i="4"/>
  <c r="I711" i="4"/>
  <c r="AG711" i="4" s="1"/>
  <c r="BJ710" i="4"/>
  <c r="AM710" i="4"/>
  <c r="BK710" i="4" s="1"/>
  <c r="AF710" i="4"/>
  <c r="I710" i="4"/>
  <c r="AG710" i="4" s="1"/>
  <c r="BJ709" i="4"/>
  <c r="AM709" i="4"/>
  <c r="BK709" i="4" s="1"/>
  <c r="AF709" i="4"/>
  <c r="I709" i="4"/>
  <c r="AG709" i="4" s="1"/>
  <c r="BJ708" i="4"/>
  <c r="AM708" i="4"/>
  <c r="BK708" i="4" s="1"/>
  <c r="AF708" i="4"/>
  <c r="I708" i="4"/>
  <c r="AG708" i="4" s="1"/>
  <c r="BJ707" i="4"/>
  <c r="AM707" i="4"/>
  <c r="BK707" i="4" s="1"/>
  <c r="AF707" i="4"/>
  <c r="I707" i="4"/>
  <c r="AG707" i="4" s="1"/>
  <c r="BJ706" i="4"/>
  <c r="AM706" i="4"/>
  <c r="BK706" i="4" s="1"/>
  <c r="AF706" i="4"/>
  <c r="I706" i="4"/>
  <c r="AG706" i="4" s="1"/>
  <c r="BJ705" i="4"/>
  <c r="BA705" i="4"/>
  <c r="BK705" i="4" s="1"/>
  <c r="AF705" i="4"/>
  <c r="W705" i="4"/>
  <c r="AG705" i="4" s="1"/>
  <c r="BJ704" i="4"/>
  <c r="BA704" i="4"/>
  <c r="BK704" i="4" s="1"/>
  <c r="AF704" i="4"/>
  <c r="W704" i="4"/>
  <c r="AG704" i="4" s="1"/>
  <c r="BJ703" i="4"/>
  <c r="BA703" i="4"/>
  <c r="BK703" i="4" s="1"/>
  <c r="AF703" i="4"/>
  <c r="W703" i="4"/>
  <c r="AG703" i="4" s="1"/>
  <c r="BJ702" i="4"/>
  <c r="BA702" i="4"/>
  <c r="BK702" i="4" s="1"/>
  <c r="AF702" i="4"/>
  <c r="W702" i="4"/>
  <c r="AG702" i="4" s="1"/>
  <c r="BJ701" i="4"/>
  <c r="BA701" i="4"/>
  <c r="AM701" i="4"/>
  <c r="AF701" i="4"/>
  <c r="W701" i="4"/>
  <c r="I701" i="4"/>
  <c r="BJ700" i="4"/>
  <c r="BA700" i="4"/>
  <c r="BK700" i="4" s="1"/>
  <c r="AF700" i="4"/>
  <c r="W700" i="4"/>
  <c r="AG700" i="4" s="1"/>
  <c r="BJ699" i="4"/>
  <c r="BA699" i="4"/>
  <c r="BK699" i="4" s="1"/>
  <c r="AF699" i="4"/>
  <c r="W699" i="4"/>
  <c r="AG699" i="4" s="1"/>
  <c r="BJ698" i="4"/>
  <c r="AQ698" i="4"/>
  <c r="AM698" i="4"/>
  <c r="AF698" i="4"/>
  <c r="M698" i="4"/>
  <c r="I698" i="4"/>
  <c r="BJ697" i="4"/>
  <c r="BA697" i="4"/>
  <c r="AM697" i="4"/>
  <c r="AF697" i="4"/>
  <c r="W697" i="4"/>
  <c r="I697" i="4"/>
  <c r="BK693" i="4"/>
  <c r="BJ693" i="4"/>
  <c r="AF693" i="4"/>
  <c r="Q693" i="4"/>
  <c r="AG693" i="4" s="1"/>
  <c r="BK692" i="4"/>
  <c r="BJ692" i="4"/>
  <c r="AF692" i="4"/>
  <c r="Q692" i="4"/>
  <c r="AG692" i="4" s="1"/>
  <c r="BJ691" i="4"/>
  <c r="BA691" i="4"/>
  <c r="BK691" i="4" s="1"/>
  <c r="AF691" i="4"/>
  <c r="W691" i="4"/>
  <c r="AG691" i="4" s="1"/>
  <c r="BK689" i="4"/>
  <c r="BJ689" i="4"/>
  <c r="AF689" i="4"/>
  <c r="Q689" i="4"/>
  <c r="AG689" i="4" s="1"/>
  <c r="BK688" i="4"/>
  <c r="BJ688" i="4"/>
  <c r="AF688" i="4"/>
  <c r="Q688" i="4"/>
  <c r="AG688" i="4" s="1"/>
  <c r="BJ687" i="4"/>
  <c r="AK687" i="4"/>
  <c r="BA687" i="4" s="1"/>
  <c r="BK687" i="4" s="1"/>
  <c r="AF687" i="4"/>
  <c r="G687" i="4"/>
  <c r="W687" i="4" s="1"/>
  <c r="AG687" i="4" s="1"/>
  <c r="BJ686" i="4"/>
  <c r="BA686" i="4"/>
  <c r="BK686" i="4" s="1"/>
  <c r="AF686" i="4"/>
  <c r="W686" i="4"/>
  <c r="AG686" i="4" s="1"/>
  <c r="BJ685" i="4"/>
  <c r="BA685" i="4"/>
  <c r="BK685" i="4" s="1"/>
  <c r="AF685" i="4"/>
  <c r="W685" i="4"/>
  <c r="AG685" i="4" s="1"/>
  <c r="BJ683" i="4"/>
  <c r="AU683" i="4"/>
  <c r="BK683" i="4" s="1"/>
  <c r="AF683" i="4"/>
  <c r="Q683" i="4"/>
  <c r="AG683" i="4" s="1"/>
  <c r="BJ682" i="4"/>
  <c r="AU682" i="4"/>
  <c r="BK682" i="4" s="1"/>
  <c r="AF682" i="4"/>
  <c r="Q682" i="4"/>
  <c r="AG682" i="4" s="1"/>
  <c r="BJ681" i="4"/>
  <c r="AU681" i="4"/>
  <c r="BK681" i="4" s="1"/>
  <c r="AF681" i="4"/>
  <c r="Q681" i="4"/>
  <c r="AG681" i="4" s="1"/>
  <c r="BJ680" i="4"/>
  <c r="AU680" i="4"/>
  <c r="BK680" i="4" s="1"/>
  <c r="AF680" i="4"/>
  <c r="Q680" i="4"/>
  <c r="AG680" i="4" s="1"/>
  <c r="BJ679" i="4"/>
  <c r="AQ679" i="4"/>
  <c r="BK679" i="4" s="1"/>
  <c r="AF679" i="4"/>
  <c r="M679" i="4"/>
  <c r="AG679" i="4" s="1"/>
  <c r="BJ678" i="4"/>
  <c r="AQ678" i="4"/>
  <c r="BK678" i="4" s="1"/>
  <c r="AF678" i="4"/>
  <c r="M678" i="4"/>
  <c r="AG678" i="4" s="1"/>
  <c r="BK677" i="4"/>
  <c r="BJ677" i="4"/>
  <c r="AF677" i="4"/>
  <c r="Q677" i="4"/>
  <c r="AG677" i="4" s="1"/>
  <c r="BK676" i="4"/>
  <c r="BJ676" i="4"/>
  <c r="AF676" i="4"/>
  <c r="Q676" i="4"/>
  <c r="AG676" i="4" s="1"/>
  <c r="BK675" i="4"/>
  <c r="BJ675" i="4"/>
  <c r="AF675" i="4"/>
  <c r="Q675" i="4"/>
  <c r="AG675" i="4" s="1"/>
  <c r="BJ674" i="4"/>
  <c r="BA674" i="4"/>
  <c r="BK674" i="4" s="1"/>
  <c r="AF674" i="4"/>
  <c r="W674" i="4"/>
  <c r="AG674" i="4" s="1"/>
  <c r="BJ673" i="4"/>
  <c r="BA673" i="4"/>
  <c r="BK673" i="4" s="1"/>
  <c r="AF673" i="4"/>
  <c r="W673" i="4"/>
  <c r="AG673" i="4" s="1"/>
  <c r="BJ672" i="4"/>
  <c r="BA672" i="4"/>
  <c r="BK672" i="4" s="1"/>
  <c r="AF672" i="4"/>
  <c r="W672" i="4"/>
  <c r="AG672" i="4" s="1"/>
  <c r="BJ671" i="4"/>
  <c r="BA671" i="4"/>
  <c r="BK671" i="4" s="1"/>
  <c r="AF671" i="4"/>
  <c r="W671" i="4"/>
  <c r="AG671" i="4" s="1"/>
  <c r="BJ670" i="4"/>
  <c r="BA670" i="4"/>
  <c r="BK670" i="4" s="1"/>
  <c r="AF670" i="4"/>
  <c r="W670" i="4"/>
  <c r="AG670" i="4" s="1"/>
  <c r="BJ669" i="4"/>
  <c r="BA669" i="4"/>
  <c r="BK669" i="4" s="1"/>
  <c r="AF669" i="4"/>
  <c r="W669" i="4"/>
  <c r="AG669" i="4" s="1"/>
  <c r="BJ668" i="4"/>
  <c r="BA668" i="4"/>
  <c r="BK668" i="4" s="1"/>
  <c r="AF668" i="4"/>
  <c r="W668" i="4"/>
  <c r="AG668" i="4" s="1"/>
  <c r="BJ667" i="4"/>
  <c r="BA667" i="4"/>
  <c r="BK667" i="4" s="1"/>
  <c r="AF667" i="4"/>
  <c r="W667" i="4"/>
  <c r="AG667" i="4" s="1"/>
  <c r="BJ666" i="4"/>
  <c r="BA666" i="4"/>
  <c r="BK666" i="4" s="1"/>
  <c r="AF666" i="4"/>
  <c r="W666" i="4"/>
  <c r="AG666" i="4" s="1"/>
  <c r="BJ665" i="4"/>
  <c r="BA665" i="4"/>
  <c r="BK665" i="4" s="1"/>
  <c r="AF665" i="4"/>
  <c r="W665" i="4"/>
  <c r="AG665" i="4" s="1"/>
  <c r="BJ664" i="4"/>
  <c r="BA664" i="4"/>
  <c r="BK664" i="4" s="1"/>
  <c r="AF664" i="4"/>
  <c r="W664" i="4"/>
  <c r="AG664" i="4" s="1"/>
  <c r="BJ663" i="4"/>
  <c r="BA663" i="4"/>
  <c r="BK663" i="4" s="1"/>
  <c r="AF663" i="4"/>
  <c r="W663" i="4"/>
  <c r="AG663" i="4" s="1"/>
  <c r="BJ662" i="4"/>
  <c r="BA662" i="4"/>
  <c r="BK662" i="4" s="1"/>
  <c r="AF662" i="4"/>
  <c r="W662" i="4"/>
  <c r="AG662" i="4" s="1"/>
  <c r="BJ661" i="4"/>
  <c r="BA661" i="4"/>
  <c r="BK661" i="4" s="1"/>
  <c r="AF661" i="4"/>
  <c r="W661" i="4"/>
  <c r="AG661" i="4" s="1"/>
  <c r="BJ660" i="4"/>
  <c r="BA660" i="4"/>
  <c r="BK660" i="4" s="1"/>
  <c r="AF660" i="4"/>
  <c r="W660" i="4"/>
  <c r="AG660" i="4" s="1"/>
  <c r="BJ656" i="4"/>
  <c r="AU656" i="4"/>
  <c r="BK656" i="4" s="1"/>
  <c r="AF656" i="4"/>
  <c r="Q656" i="4"/>
  <c r="AG656" i="4" s="1"/>
  <c r="BJ655" i="4"/>
  <c r="AU655" i="4"/>
  <c r="BK655" i="4" s="1"/>
  <c r="AF655" i="4"/>
  <c r="Q655" i="4"/>
  <c r="AG655" i="4" s="1"/>
  <c r="BJ654" i="4"/>
  <c r="AU654" i="4"/>
  <c r="BK654" i="4" s="1"/>
  <c r="AF654" i="4"/>
  <c r="Q654" i="4"/>
  <c r="AG654" i="4" s="1"/>
  <c r="BJ653" i="4"/>
  <c r="AU653" i="4"/>
  <c r="BK653" i="4" s="1"/>
  <c r="AF653" i="4"/>
  <c r="Q653" i="4"/>
  <c r="AG653" i="4" s="1"/>
  <c r="BK652" i="4"/>
  <c r="BJ652" i="4"/>
  <c r="AF652" i="4"/>
  <c r="Q652" i="4"/>
  <c r="AG652" i="4" s="1"/>
  <c r="BJ651" i="4"/>
  <c r="AU651" i="4"/>
  <c r="BK651" i="4" s="1"/>
  <c r="AF651" i="4"/>
  <c r="Q651" i="4"/>
  <c r="AG651" i="4" s="1"/>
  <c r="BJ650" i="4"/>
  <c r="AU650" i="4"/>
  <c r="BK650" i="4" s="1"/>
  <c r="AF650" i="4"/>
  <c r="Q650" i="4"/>
  <c r="AG650" i="4" s="1"/>
  <c r="BK649" i="4"/>
  <c r="BJ649" i="4"/>
  <c r="AF649" i="4"/>
  <c r="Q649" i="4"/>
  <c r="AG649" i="4" s="1"/>
  <c r="BK648" i="4"/>
  <c r="BJ648" i="4"/>
  <c r="AF648" i="4"/>
  <c r="Q648" i="4"/>
  <c r="AG648" i="4" s="1"/>
  <c r="BK647" i="4"/>
  <c r="BJ647" i="4"/>
  <c r="AF647" i="4"/>
  <c r="Q647" i="4"/>
  <c r="AG647" i="4" s="1"/>
  <c r="BK646" i="4"/>
  <c r="BJ646" i="4"/>
  <c r="AF646" i="4"/>
  <c r="Q646" i="4"/>
  <c r="AG646" i="4" s="1"/>
  <c r="BK645" i="4"/>
  <c r="BJ645" i="4"/>
  <c r="AF645" i="4"/>
  <c r="I645" i="4"/>
  <c r="AG645" i="4" s="1"/>
  <c r="BJ644" i="4"/>
  <c r="AM644" i="4"/>
  <c r="BK644" i="4" s="1"/>
  <c r="AF644" i="4"/>
  <c r="I644" i="4"/>
  <c r="AG644" i="4" s="1"/>
  <c r="BJ643" i="4"/>
  <c r="AM643" i="4"/>
  <c r="BK643" i="4" s="1"/>
  <c r="AF643" i="4"/>
  <c r="I643" i="4"/>
  <c r="AG643" i="4" s="1"/>
  <c r="BJ642" i="4"/>
  <c r="AQ642" i="4"/>
  <c r="BK642" i="4" s="1"/>
  <c r="AF642" i="4"/>
  <c r="M642" i="4"/>
  <c r="AG642" i="4" s="1"/>
  <c r="BJ641" i="4"/>
  <c r="BI641" i="4"/>
  <c r="BK641" i="4" s="1"/>
  <c r="AF641" i="4"/>
  <c r="AE641" i="4"/>
  <c r="AG641" i="4" s="1"/>
  <c r="BJ640" i="4"/>
  <c r="AK640" i="4"/>
  <c r="BI640" i="4" s="1"/>
  <c r="BK640" i="4" s="1"/>
  <c r="AF640" i="4"/>
  <c r="G640" i="4"/>
  <c r="AE640" i="4" s="1"/>
  <c r="AG640" i="4" s="1"/>
  <c r="BJ639" i="4"/>
  <c r="AK639" i="4"/>
  <c r="BI639" i="4" s="1"/>
  <c r="BK639" i="4" s="1"/>
  <c r="AF639" i="4"/>
  <c r="G639" i="4"/>
  <c r="AE639" i="4" s="1"/>
  <c r="AG639" i="4" s="1"/>
  <c r="BJ638" i="4"/>
  <c r="BI638" i="4"/>
  <c r="BC638" i="4"/>
  <c r="AF638" i="4"/>
  <c r="AE638" i="4"/>
  <c r="Y638" i="4"/>
  <c r="BJ637" i="4"/>
  <c r="BC637" i="4"/>
  <c r="BK637" i="4" s="1"/>
  <c r="AF637" i="4"/>
  <c r="Y637" i="4"/>
  <c r="AG637" i="4" s="1"/>
  <c r="BJ636" i="4"/>
  <c r="BC636" i="4"/>
  <c r="BK636" i="4" s="1"/>
  <c r="AF636" i="4"/>
  <c r="Y636" i="4"/>
  <c r="AG636" i="4" s="1"/>
  <c r="BJ635" i="4"/>
  <c r="BC635" i="4"/>
  <c r="BK635" i="4" s="1"/>
  <c r="AF635" i="4"/>
  <c r="Y635" i="4"/>
  <c r="AG635" i="4" s="1"/>
  <c r="BJ634" i="4"/>
  <c r="BC634" i="4"/>
  <c r="BK634" i="4" s="1"/>
  <c r="AF634" i="4"/>
  <c r="Y634" i="4"/>
  <c r="AG634" i="4" s="1"/>
  <c r="BJ633" i="4"/>
  <c r="BC633" i="4"/>
  <c r="BK633" i="4" s="1"/>
  <c r="AF633" i="4"/>
  <c r="Y633" i="4"/>
  <c r="AG633" i="4" s="1"/>
  <c r="BJ632" i="4"/>
  <c r="BC632" i="4"/>
  <c r="BK632" i="4" s="1"/>
  <c r="AF632" i="4"/>
  <c r="Y632" i="4"/>
  <c r="AG632" i="4" s="1"/>
  <c r="BK631" i="4"/>
  <c r="BJ631" i="4"/>
  <c r="AF631" i="4"/>
  <c r="I631" i="4"/>
  <c r="AG631" i="4" s="1"/>
  <c r="BK630" i="4"/>
  <c r="BJ630" i="4"/>
  <c r="AF630" i="4"/>
  <c r="I630" i="4"/>
  <c r="AG630" i="4" s="1"/>
  <c r="BK629" i="4"/>
  <c r="BJ629" i="4"/>
  <c r="AF629" i="4"/>
  <c r="I629" i="4"/>
  <c r="AG629" i="4" s="1"/>
  <c r="BK628" i="4"/>
  <c r="BJ628" i="4"/>
  <c r="AF628" i="4"/>
  <c r="I628" i="4"/>
  <c r="AG628" i="4" s="1"/>
  <c r="BK627" i="4"/>
  <c r="BJ627" i="4"/>
  <c r="AF627" i="4"/>
  <c r="I627" i="4"/>
  <c r="AG627" i="4" s="1"/>
  <c r="BJ626" i="4"/>
  <c r="AM626" i="4"/>
  <c r="BK626" i="4" s="1"/>
  <c r="AF626" i="4"/>
  <c r="I626" i="4"/>
  <c r="AG626" i="4" s="1"/>
  <c r="BJ625" i="4"/>
  <c r="AU625" i="4"/>
  <c r="AM625" i="4"/>
  <c r="AF625" i="4"/>
  <c r="Q625" i="4"/>
  <c r="I625" i="4"/>
  <c r="BJ624" i="4"/>
  <c r="AS624" i="4"/>
  <c r="BK624" i="4" s="1"/>
  <c r="AF624" i="4"/>
  <c r="O624" i="4"/>
  <c r="AG624" i="4" s="1"/>
  <c r="BK623" i="4"/>
  <c r="BJ623" i="4"/>
  <c r="AF623" i="4"/>
  <c r="O623" i="4"/>
  <c r="M623" i="4"/>
  <c r="BJ622" i="4"/>
  <c r="AQ622" i="4"/>
  <c r="BK622" i="4" s="1"/>
  <c r="AF622" i="4"/>
  <c r="M622" i="4"/>
  <c r="AG622" i="4" s="1"/>
  <c r="BJ621" i="4"/>
  <c r="AQ621" i="4"/>
  <c r="BK621" i="4" s="1"/>
  <c r="AF621" i="4"/>
  <c r="M621" i="4"/>
  <c r="AG621" i="4" s="1"/>
  <c r="BJ620" i="4"/>
  <c r="AU620" i="4"/>
  <c r="AQ620" i="4"/>
  <c r="AF620" i="4"/>
  <c r="Q620" i="4"/>
  <c r="M620" i="4"/>
  <c r="BJ619" i="4"/>
  <c r="AU619" i="4"/>
  <c r="BK619" i="4" s="1"/>
  <c r="AF619" i="4"/>
  <c r="Q619" i="4"/>
  <c r="AG619" i="4" s="1"/>
  <c r="BJ618" i="4"/>
  <c r="AU618" i="4"/>
  <c r="BK618" i="4" s="1"/>
  <c r="AF618" i="4"/>
  <c r="Q618" i="4"/>
  <c r="AG618" i="4" s="1"/>
  <c r="BJ617" i="4"/>
  <c r="AW617" i="4"/>
  <c r="BK617" i="4" s="1"/>
  <c r="AF617" i="4"/>
  <c r="S617" i="4"/>
  <c r="AG617" i="4" s="1"/>
  <c r="BJ616" i="4"/>
  <c r="AW616" i="4"/>
  <c r="BK616" i="4" s="1"/>
  <c r="AF616" i="4"/>
  <c r="S616" i="4"/>
  <c r="AG616" i="4" s="1"/>
  <c r="BJ615" i="4"/>
  <c r="AW615" i="4"/>
  <c r="BK615" i="4" s="1"/>
  <c r="AF615" i="4"/>
  <c r="S615" i="4"/>
  <c r="AG615" i="4" s="1"/>
  <c r="BJ614" i="4"/>
  <c r="AW614" i="4"/>
  <c r="BK614" i="4" s="1"/>
  <c r="AF614" i="4"/>
  <c r="S614" i="4"/>
  <c r="AG614" i="4" s="1"/>
  <c r="BJ613" i="4"/>
  <c r="AU613" i="4"/>
  <c r="BK613" i="4" s="1"/>
  <c r="AF613" i="4"/>
  <c r="Q613" i="4"/>
  <c r="AG613" i="4" s="1"/>
  <c r="BJ612" i="4"/>
  <c r="AQ612" i="4"/>
  <c r="BK612" i="4" s="1"/>
  <c r="AF612" i="4"/>
  <c r="M612" i="4"/>
  <c r="AG612" i="4" s="1"/>
  <c r="BJ611" i="4"/>
  <c r="AQ611" i="4"/>
  <c r="BK611" i="4" s="1"/>
  <c r="AF611" i="4"/>
  <c r="M611" i="4"/>
  <c r="AG611" i="4" s="1"/>
  <c r="AM610" i="4"/>
  <c r="BK610" i="4" s="1"/>
  <c r="BJ610" i="4"/>
  <c r="I610" i="4"/>
  <c r="AG610" i="4" s="1"/>
  <c r="AF610" i="4"/>
  <c r="AM609" i="4"/>
  <c r="BK609" i="4" s="1"/>
  <c r="BJ609" i="4"/>
  <c r="I609" i="4"/>
  <c r="AG609" i="4" s="1"/>
  <c r="AF609" i="4"/>
  <c r="AM608" i="4"/>
  <c r="BK608" i="4" s="1"/>
  <c r="BJ608" i="4"/>
  <c r="I608" i="4"/>
  <c r="AG608" i="4" s="1"/>
  <c r="AF608" i="4"/>
  <c r="AM607" i="4"/>
  <c r="BK607" i="4" s="1"/>
  <c r="BJ607" i="4"/>
  <c r="I607" i="4"/>
  <c r="AG607" i="4" s="1"/>
  <c r="AF607" i="4"/>
  <c r="BJ606" i="4"/>
  <c r="AM606" i="4"/>
  <c r="BK606" i="4" s="1"/>
  <c r="AF606" i="4"/>
  <c r="I606" i="4"/>
  <c r="AG606" i="4" s="1"/>
  <c r="BJ605" i="4"/>
  <c r="AM605" i="4"/>
  <c r="BK605" i="4" s="1"/>
  <c r="AF605" i="4"/>
  <c r="I605" i="4"/>
  <c r="AG605" i="4" s="1"/>
  <c r="BJ604" i="4"/>
  <c r="AM604" i="4"/>
  <c r="BK604" i="4" s="1"/>
  <c r="AF604" i="4"/>
  <c r="I604" i="4"/>
  <c r="AG604" i="4" s="1"/>
  <c r="BJ603" i="4"/>
  <c r="AM603" i="4"/>
  <c r="BK603" i="4" s="1"/>
  <c r="AF603" i="4"/>
  <c r="I603" i="4"/>
  <c r="AG603" i="4" s="1"/>
  <c r="BJ602" i="4"/>
  <c r="AM602" i="4"/>
  <c r="BK602" i="4" s="1"/>
  <c r="AF602" i="4"/>
  <c r="I602" i="4"/>
  <c r="AG602" i="4" s="1"/>
  <c r="BJ601" i="4"/>
  <c r="AM601" i="4"/>
  <c r="BK601" i="4" s="1"/>
  <c r="AF601" i="4"/>
  <c r="I601" i="4"/>
  <c r="AG601" i="4" s="1"/>
  <c r="BJ600" i="4"/>
  <c r="AM600" i="4"/>
  <c r="BK600" i="4" s="1"/>
  <c r="AF600" i="4"/>
  <c r="I600" i="4"/>
  <c r="AG600" i="4" s="1"/>
  <c r="BJ599" i="4"/>
  <c r="AM599" i="4"/>
  <c r="BK599" i="4" s="1"/>
  <c r="AF599" i="4"/>
  <c r="I599" i="4"/>
  <c r="AG599" i="4" s="1"/>
  <c r="BJ598" i="4"/>
  <c r="AM598" i="4"/>
  <c r="BK598" i="4" s="1"/>
  <c r="AF598" i="4"/>
  <c r="I598" i="4"/>
  <c r="AG598" i="4" s="1"/>
  <c r="BJ597" i="4"/>
  <c r="AU597" i="4"/>
  <c r="BK597" i="4" s="1"/>
  <c r="AF597" i="4"/>
  <c r="Q597" i="4"/>
  <c r="AG597" i="4" s="1"/>
  <c r="BJ596" i="4"/>
  <c r="AU596" i="4"/>
  <c r="BK596" i="4" s="1"/>
  <c r="AF596" i="4"/>
  <c r="Q596" i="4"/>
  <c r="AG596" i="4" s="1"/>
  <c r="BJ595" i="4"/>
  <c r="AU595" i="4"/>
  <c r="BK595" i="4" s="1"/>
  <c r="AF595" i="4"/>
  <c r="Q595" i="4"/>
  <c r="AG595" i="4" s="1"/>
  <c r="BJ594" i="4"/>
  <c r="AU594" i="4"/>
  <c r="BK594" i="4" s="1"/>
  <c r="AF594" i="4"/>
  <c r="Q594" i="4"/>
  <c r="AG594" i="4" s="1"/>
  <c r="BJ593" i="4"/>
  <c r="AU593" i="4"/>
  <c r="BK593" i="4" s="1"/>
  <c r="AF593" i="4"/>
  <c r="Q593" i="4"/>
  <c r="AG593" i="4" s="1"/>
  <c r="BJ592" i="4"/>
  <c r="BA592" i="4"/>
  <c r="BK592" i="4" s="1"/>
  <c r="AF592" i="4"/>
  <c r="W592" i="4"/>
  <c r="AG592" i="4" s="1"/>
  <c r="BK591" i="4"/>
  <c r="BJ591" i="4"/>
  <c r="AF591" i="4"/>
  <c r="W591" i="4"/>
  <c r="AG591" i="4" s="1"/>
  <c r="BK590" i="4"/>
  <c r="BJ590" i="4"/>
  <c r="AF590" i="4"/>
  <c r="W590" i="4"/>
  <c r="AG590" i="4" s="1"/>
  <c r="BK589" i="4"/>
  <c r="BJ589" i="4"/>
  <c r="AF589" i="4"/>
  <c r="W589" i="4"/>
  <c r="AG589" i="4" s="1"/>
  <c r="BK588" i="4"/>
  <c r="BJ588" i="4"/>
  <c r="AF588" i="4"/>
  <c r="W588" i="4"/>
  <c r="AG588" i="4" s="1"/>
  <c r="BK587" i="4"/>
  <c r="BJ587" i="4"/>
  <c r="AF587" i="4"/>
  <c r="W587" i="4"/>
  <c r="AG587" i="4" s="1"/>
  <c r="BK586" i="4"/>
  <c r="BJ586" i="4"/>
  <c r="AF586" i="4"/>
  <c r="W586" i="4"/>
  <c r="AG586" i="4" s="1"/>
  <c r="BK585" i="4"/>
  <c r="BJ585" i="4"/>
  <c r="AF585" i="4"/>
  <c r="W585" i="4"/>
  <c r="AG585" i="4" s="1"/>
  <c r="BK584" i="4"/>
  <c r="BJ584" i="4"/>
  <c r="AF584" i="4"/>
  <c r="W584" i="4"/>
  <c r="AG584" i="4" s="1"/>
  <c r="BK583" i="4"/>
  <c r="BJ583" i="4"/>
  <c r="AF583" i="4"/>
  <c r="W583" i="4"/>
  <c r="AG583" i="4" s="1"/>
  <c r="AL581" i="4"/>
  <c r="AM581" i="4" s="1"/>
  <c r="BK581" i="4" s="1"/>
  <c r="AF581" i="4"/>
  <c r="I581" i="4"/>
  <c r="AG581" i="4" s="1"/>
  <c r="AZ580" i="4"/>
  <c r="BA580" i="4" s="1"/>
  <c r="BK580" i="4" s="1"/>
  <c r="V580" i="4"/>
  <c r="W580" i="4" s="1"/>
  <c r="AG580" i="4" s="1"/>
  <c r="BJ579" i="4"/>
  <c r="BA579" i="4"/>
  <c r="BK579" i="4" s="1"/>
  <c r="AF579" i="4"/>
  <c r="W579" i="4"/>
  <c r="AG579" i="4" s="1"/>
  <c r="BJ576" i="4"/>
  <c r="AU576" i="4"/>
  <c r="BK576" i="4" s="1"/>
  <c r="AF576" i="4"/>
  <c r="Q576" i="4"/>
  <c r="AG576" i="4" s="1"/>
  <c r="BJ575" i="4"/>
  <c r="AU575" i="4"/>
  <c r="BK575" i="4" s="1"/>
  <c r="AF575" i="4"/>
  <c r="Q575" i="4"/>
  <c r="AG575" i="4" s="1"/>
  <c r="BJ572" i="4"/>
  <c r="AQ572" i="4"/>
  <c r="BK572" i="4" s="1"/>
  <c r="AF572" i="4"/>
  <c r="M572" i="4"/>
  <c r="AG572" i="4" s="1"/>
  <c r="BJ568" i="4"/>
  <c r="AM568" i="4"/>
  <c r="BK568" i="4" s="1"/>
  <c r="AF568" i="4"/>
  <c r="I568" i="4"/>
  <c r="AG568" i="4" s="1"/>
  <c r="BJ567" i="4"/>
  <c r="AU567" i="4"/>
  <c r="BK567" i="4" s="1"/>
  <c r="AF567" i="4"/>
  <c r="Q567" i="4"/>
  <c r="AG567" i="4" s="1"/>
  <c r="BJ566" i="4"/>
  <c r="BA566" i="4"/>
  <c r="BK566" i="4" s="1"/>
  <c r="AF566" i="4"/>
  <c r="W566" i="4"/>
  <c r="AG566" i="4" s="1"/>
  <c r="BJ562" i="4"/>
  <c r="AM562" i="4"/>
  <c r="BK562" i="4" s="1"/>
  <c r="AF562" i="4"/>
  <c r="I562" i="4"/>
  <c r="AG562" i="4" s="1"/>
  <c r="BJ561" i="4"/>
  <c r="AQ561" i="4"/>
  <c r="BK561" i="4" s="1"/>
  <c r="AF561" i="4"/>
  <c r="M561" i="4"/>
  <c r="AG561" i="4" s="1"/>
  <c r="BJ560" i="4"/>
  <c r="BG560" i="4"/>
  <c r="AM560" i="4"/>
  <c r="AF560" i="4"/>
  <c r="AC560" i="4"/>
  <c r="I560" i="4"/>
  <c r="BJ559" i="4"/>
  <c r="AM559" i="4"/>
  <c r="BK559" i="4" s="1"/>
  <c r="AF559" i="4"/>
  <c r="I559" i="4"/>
  <c r="AG559" i="4" s="1"/>
  <c r="BK557" i="4"/>
  <c r="BJ557" i="4"/>
  <c r="AF557" i="4"/>
  <c r="O557" i="4"/>
  <c r="AG557" i="4" s="1"/>
  <c r="AR556" i="4"/>
  <c r="BJ556" i="4" s="1"/>
  <c r="N556" i="4"/>
  <c r="AF556" i="4" s="1"/>
  <c r="BJ555" i="4"/>
  <c r="AU555" i="4"/>
  <c r="BK555" i="4" s="1"/>
  <c r="AF555" i="4"/>
  <c r="Q555" i="4"/>
  <c r="AG555" i="4" s="1"/>
  <c r="BJ551" i="4"/>
  <c r="AM551" i="4"/>
  <c r="BK551" i="4" s="1"/>
  <c r="AF551" i="4"/>
  <c r="I551" i="4"/>
  <c r="AG551" i="4" s="1"/>
  <c r="BJ550" i="4"/>
  <c r="AM550" i="4"/>
  <c r="BK550" i="4" s="1"/>
  <c r="AF550" i="4"/>
  <c r="I550" i="4"/>
  <c r="AG550" i="4" s="1"/>
  <c r="BJ549" i="4"/>
  <c r="AM549" i="4"/>
  <c r="BK549" i="4" s="1"/>
  <c r="AF549" i="4"/>
  <c r="I549" i="4"/>
  <c r="AG549" i="4" s="1"/>
  <c r="BJ548" i="4"/>
  <c r="AM548" i="4"/>
  <c r="BK548" i="4" s="1"/>
  <c r="AF548" i="4"/>
  <c r="I548" i="4"/>
  <c r="AG548" i="4" s="1"/>
  <c r="BJ547" i="4"/>
  <c r="AM547" i="4"/>
  <c r="BK547" i="4" s="1"/>
  <c r="AF547" i="4"/>
  <c r="I547" i="4"/>
  <c r="AG547" i="4" s="1"/>
  <c r="BJ546" i="4"/>
  <c r="AM546" i="4"/>
  <c r="BK546" i="4" s="1"/>
  <c r="AF546" i="4"/>
  <c r="I546" i="4"/>
  <c r="AG546" i="4" s="1"/>
  <c r="BJ545" i="4"/>
  <c r="AM545" i="4"/>
  <c r="BK545" i="4" s="1"/>
  <c r="AF545" i="4"/>
  <c r="I545" i="4"/>
  <c r="AG545" i="4" s="1"/>
  <c r="BJ544" i="4"/>
  <c r="AM544" i="4"/>
  <c r="BK544" i="4" s="1"/>
  <c r="AF544" i="4"/>
  <c r="I544" i="4"/>
  <c r="AG544" i="4" s="1"/>
  <c r="BJ543" i="4"/>
  <c r="AM543" i="4"/>
  <c r="BK543" i="4" s="1"/>
  <c r="AF543" i="4"/>
  <c r="I543" i="4"/>
  <c r="AG543" i="4" s="1"/>
  <c r="BJ542" i="4"/>
  <c r="AM542" i="4"/>
  <c r="BK542" i="4" s="1"/>
  <c r="AF542" i="4"/>
  <c r="I542" i="4"/>
  <c r="AG542" i="4" s="1"/>
  <c r="BJ541" i="4"/>
  <c r="AM541" i="4"/>
  <c r="BK541" i="4" s="1"/>
  <c r="AF541" i="4"/>
  <c r="I541" i="4"/>
  <c r="AG541" i="4" s="1"/>
  <c r="BJ540" i="4"/>
  <c r="AM540" i="4"/>
  <c r="BK540" i="4" s="1"/>
  <c r="AF540" i="4"/>
  <c r="I540" i="4"/>
  <c r="AG540" i="4" s="1"/>
  <c r="BJ539" i="4"/>
  <c r="AM539" i="4"/>
  <c r="BK539" i="4" s="1"/>
  <c r="AF539" i="4"/>
  <c r="I539" i="4"/>
  <c r="AG539" i="4" s="1"/>
  <c r="BJ538" i="4"/>
  <c r="AM538" i="4"/>
  <c r="BK538" i="4" s="1"/>
  <c r="AF538" i="4"/>
  <c r="I538" i="4"/>
  <c r="AG538" i="4" s="1"/>
  <c r="BJ537" i="4"/>
  <c r="AM537" i="4"/>
  <c r="BK537" i="4" s="1"/>
  <c r="AF537" i="4"/>
  <c r="I537" i="4"/>
  <c r="AG537" i="4" s="1"/>
  <c r="BJ536" i="4"/>
  <c r="AM536" i="4"/>
  <c r="BK536" i="4" s="1"/>
  <c r="AF536" i="4"/>
  <c r="I536" i="4"/>
  <c r="AG536" i="4" s="1"/>
  <c r="BJ535" i="4"/>
  <c r="AM535" i="4"/>
  <c r="BK535" i="4" s="1"/>
  <c r="AF535" i="4"/>
  <c r="I535" i="4"/>
  <c r="AG535" i="4" s="1"/>
  <c r="BJ534" i="4"/>
  <c r="BA534" i="4"/>
  <c r="BK534" i="4" s="1"/>
  <c r="AF534" i="4"/>
  <c r="W534" i="4"/>
  <c r="AG534" i="4" s="1"/>
  <c r="BJ533" i="4"/>
  <c r="AM533" i="4"/>
  <c r="BK533" i="4" s="1"/>
  <c r="AF533" i="4"/>
  <c r="I533" i="4"/>
  <c r="AG533" i="4" s="1"/>
  <c r="BJ532" i="4"/>
  <c r="AM532" i="4"/>
  <c r="BK532" i="4" s="1"/>
  <c r="AF532" i="4"/>
  <c r="I532" i="4"/>
  <c r="AG532" i="4" s="1"/>
  <c r="BJ529" i="4"/>
  <c r="AM529" i="4"/>
  <c r="BK529" i="4" s="1"/>
  <c r="AF529" i="4"/>
  <c r="I529" i="4"/>
  <c r="AG529" i="4" s="1"/>
  <c r="BJ528" i="4"/>
  <c r="AM528" i="4"/>
  <c r="BK528" i="4" s="1"/>
  <c r="AF528" i="4"/>
  <c r="I528" i="4"/>
  <c r="AG528" i="4" s="1"/>
  <c r="BJ527" i="4"/>
  <c r="AS527" i="4"/>
  <c r="BK527" i="4" s="1"/>
  <c r="AF527" i="4"/>
  <c r="O527" i="4"/>
  <c r="AG527" i="4" s="1"/>
  <c r="BJ526" i="4"/>
  <c r="AS526" i="4"/>
  <c r="BK526" i="4" s="1"/>
  <c r="AF526" i="4"/>
  <c r="O526" i="4"/>
  <c r="AG526" i="4" s="1"/>
  <c r="BJ525" i="4"/>
  <c r="AS525" i="4"/>
  <c r="BK525" i="4" s="1"/>
  <c r="AF525" i="4"/>
  <c r="O525" i="4"/>
  <c r="AG525" i="4" s="1"/>
  <c r="BJ524" i="4"/>
  <c r="AM524" i="4"/>
  <c r="BK524" i="4" s="1"/>
  <c r="AF524" i="4"/>
  <c r="I524" i="4"/>
  <c r="AG524" i="4" s="1"/>
  <c r="BJ523" i="4"/>
  <c r="BA523" i="4"/>
  <c r="BK523" i="4" s="1"/>
  <c r="AF523" i="4"/>
  <c r="AG523" i="4"/>
  <c r="BJ522" i="4"/>
  <c r="BA522" i="4"/>
  <c r="BK522" i="4" s="1"/>
  <c r="V522" i="4"/>
  <c r="W522" i="4" s="1"/>
  <c r="AG522" i="4" s="1"/>
  <c r="BJ519" i="4"/>
  <c r="BC519" i="4"/>
  <c r="BK519" i="4" s="1"/>
  <c r="AF519" i="4"/>
  <c r="Y519" i="4"/>
  <c r="AG519" i="4" s="1"/>
  <c r="BJ518" i="4"/>
  <c r="AM518" i="4"/>
  <c r="BK518" i="4" s="1"/>
  <c r="AF518" i="4"/>
  <c r="I518" i="4"/>
  <c r="AG518" i="4" s="1"/>
  <c r="BJ517" i="4"/>
  <c r="AM517" i="4"/>
  <c r="BK517" i="4" s="1"/>
  <c r="AF517" i="4"/>
  <c r="I517" i="4"/>
  <c r="AG517" i="4" s="1"/>
  <c r="BJ516" i="4"/>
  <c r="AM516" i="4"/>
  <c r="BK516" i="4" s="1"/>
  <c r="AF516" i="4"/>
  <c r="I516" i="4"/>
  <c r="AG516" i="4" s="1"/>
  <c r="BJ515" i="4"/>
  <c r="AM515" i="4"/>
  <c r="BK515" i="4" s="1"/>
  <c r="AF515" i="4"/>
  <c r="I515" i="4"/>
  <c r="AG515" i="4" s="1"/>
  <c r="BJ514" i="4"/>
  <c r="AM514" i="4"/>
  <c r="BK514" i="4" s="1"/>
  <c r="AF514" i="4"/>
  <c r="I514" i="4"/>
  <c r="AG514" i="4" s="1"/>
  <c r="BJ513" i="4"/>
  <c r="AM513" i="4"/>
  <c r="BK513" i="4" s="1"/>
  <c r="AF513" i="4"/>
  <c r="I513" i="4"/>
  <c r="AG513" i="4" s="1"/>
  <c r="BJ512" i="4"/>
  <c r="AM512" i="4"/>
  <c r="BK512" i="4" s="1"/>
  <c r="AF512" i="4"/>
  <c r="I512" i="4"/>
  <c r="AG512" i="4" s="1"/>
  <c r="BJ511" i="4"/>
  <c r="AM511" i="4"/>
  <c r="BK511" i="4" s="1"/>
  <c r="AF511" i="4"/>
  <c r="I511" i="4"/>
  <c r="AG511" i="4" s="1"/>
  <c r="BJ510" i="4"/>
  <c r="AM510" i="4"/>
  <c r="BK510" i="4" s="1"/>
  <c r="AF510" i="4"/>
  <c r="I510" i="4"/>
  <c r="AG510" i="4" s="1"/>
  <c r="BJ509" i="4"/>
  <c r="AM509" i="4"/>
  <c r="BK509" i="4" s="1"/>
  <c r="AF509" i="4"/>
  <c r="I509" i="4"/>
  <c r="AG509" i="4" s="1"/>
  <c r="BJ508" i="4"/>
  <c r="AM508" i="4"/>
  <c r="BK508" i="4" s="1"/>
  <c r="AF508" i="4"/>
  <c r="I508" i="4"/>
  <c r="AG508" i="4" s="1"/>
  <c r="BJ507" i="4"/>
  <c r="AM507" i="4"/>
  <c r="BK507" i="4" s="1"/>
  <c r="AF507" i="4"/>
  <c r="I507" i="4"/>
  <c r="AG507" i="4" s="1"/>
  <c r="BJ506" i="4"/>
  <c r="AM506" i="4"/>
  <c r="BK506" i="4" s="1"/>
  <c r="AF506" i="4"/>
  <c r="I506" i="4"/>
  <c r="AG506" i="4" s="1"/>
  <c r="BJ505" i="4"/>
  <c r="AM505" i="4"/>
  <c r="BK505" i="4" s="1"/>
  <c r="AF505" i="4"/>
  <c r="I505" i="4"/>
  <c r="AG505" i="4" s="1"/>
  <c r="BJ504" i="4"/>
  <c r="AM504" i="4"/>
  <c r="BK504" i="4" s="1"/>
  <c r="AF504" i="4"/>
  <c r="I504" i="4"/>
  <c r="AG504" i="4" s="1"/>
  <c r="BJ503" i="4"/>
  <c r="AM503" i="4"/>
  <c r="BK503" i="4" s="1"/>
  <c r="AF503" i="4"/>
  <c r="I503" i="4"/>
  <c r="AG503" i="4" s="1"/>
  <c r="BJ502" i="4"/>
  <c r="AM502" i="4"/>
  <c r="BK502" i="4" s="1"/>
  <c r="AF502" i="4"/>
  <c r="I502" i="4"/>
  <c r="AG502" i="4" s="1"/>
  <c r="BJ501" i="4"/>
  <c r="AM501" i="4"/>
  <c r="BK501" i="4" s="1"/>
  <c r="AF501" i="4"/>
  <c r="I501" i="4"/>
  <c r="AG501" i="4" s="1"/>
  <c r="BJ500" i="4"/>
  <c r="AM500" i="4"/>
  <c r="BK500" i="4" s="1"/>
  <c r="AF500" i="4"/>
  <c r="I500" i="4"/>
  <c r="AG500" i="4" s="1"/>
  <c r="BJ499" i="4"/>
  <c r="AM499" i="4"/>
  <c r="BK499" i="4" s="1"/>
  <c r="AF499" i="4"/>
  <c r="I499" i="4"/>
  <c r="AG499" i="4" s="1"/>
  <c r="BJ498" i="4"/>
  <c r="BA498" i="4"/>
  <c r="BK498" i="4" s="1"/>
  <c r="AF498" i="4"/>
  <c r="W498" i="4"/>
  <c r="AG498" i="4" s="1"/>
  <c r="BJ497" i="4"/>
  <c r="BA497" i="4"/>
  <c r="AM497" i="4"/>
  <c r="AF497" i="4"/>
  <c r="W497" i="4"/>
  <c r="I497" i="4"/>
  <c r="BJ496" i="4"/>
  <c r="AM496" i="4"/>
  <c r="BK496" i="4" s="1"/>
  <c r="S496" i="4"/>
  <c r="H496" i="4"/>
  <c r="AF496" i="4" s="1"/>
  <c r="BJ492" i="4"/>
  <c r="BK492" i="4"/>
  <c r="AF492" i="4"/>
  <c r="W492" i="4"/>
  <c r="AG492" i="4" s="1"/>
  <c r="BJ491" i="4"/>
  <c r="AM491" i="4"/>
  <c r="BK491" i="4" s="1"/>
  <c r="AF491" i="4"/>
  <c r="I491" i="4"/>
  <c r="AG491" i="4" s="1"/>
  <c r="BJ490" i="4"/>
  <c r="AM490" i="4"/>
  <c r="BK490" i="4" s="1"/>
  <c r="AF490" i="4"/>
  <c r="I490" i="4"/>
  <c r="AG490" i="4" s="1"/>
  <c r="BJ489" i="4"/>
  <c r="AM489" i="4"/>
  <c r="BK489" i="4" s="1"/>
  <c r="AF489" i="4"/>
  <c r="I489" i="4"/>
  <c r="AG489" i="4" s="1"/>
  <c r="BJ488" i="4"/>
  <c r="AM488" i="4"/>
  <c r="BK488" i="4" s="1"/>
  <c r="AF488" i="4"/>
  <c r="I488" i="4"/>
  <c r="AG488" i="4" s="1"/>
  <c r="BJ487" i="4"/>
  <c r="AM487" i="4"/>
  <c r="BK487" i="4" s="1"/>
  <c r="AF487" i="4"/>
  <c r="I487" i="4"/>
  <c r="AG487" i="4" s="1"/>
  <c r="BJ485" i="4"/>
  <c r="AM485" i="4"/>
  <c r="BK485" i="4" s="1"/>
  <c r="AF485" i="4"/>
  <c r="I485" i="4"/>
  <c r="AG485" i="4" s="1"/>
  <c r="BJ481" i="4"/>
  <c r="AM481" i="4"/>
  <c r="BK481" i="4" s="1"/>
  <c r="AF481" i="4"/>
  <c r="I481" i="4"/>
  <c r="AG481" i="4" s="1"/>
  <c r="BJ480" i="4"/>
  <c r="AM480" i="4"/>
  <c r="BK480" i="4" s="1"/>
  <c r="AF480" i="4"/>
  <c r="I480" i="4"/>
  <c r="AG480" i="4" s="1"/>
  <c r="BJ477" i="4"/>
  <c r="AU477" i="4"/>
  <c r="BK477" i="4" s="1"/>
  <c r="AF477" i="4"/>
  <c r="Q477" i="4"/>
  <c r="AG477" i="4" s="1"/>
  <c r="BJ476" i="4"/>
  <c r="AU476" i="4"/>
  <c r="BK476" i="4" s="1"/>
  <c r="AF476" i="4"/>
  <c r="Q476" i="4"/>
  <c r="AG476" i="4" s="1"/>
  <c r="BJ475" i="4"/>
  <c r="AM475" i="4"/>
  <c r="BK475" i="4" s="1"/>
  <c r="AF475" i="4"/>
  <c r="I475" i="4"/>
  <c r="AG475" i="4" s="1"/>
  <c r="BK474" i="4"/>
  <c r="BJ474" i="4"/>
  <c r="AF474" i="4"/>
  <c r="M474" i="4"/>
  <c r="AG474" i="4" s="1"/>
  <c r="BJ473" i="4"/>
  <c r="AM473" i="4"/>
  <c r="BK473" i="4" s="1"/>
  <c r="AF473" i="4"/>
  <c r="I473" i="4"/>
  <c r="AG473" i="4" s="1"/>
  <c r="AL470" i="4"/>
  <c r="BJ470" i="4" s="1"/>
  <c r="H470" i="4"/>
  <c r="AF470" i="4" s="1"/>
  <c r="BJ467" i="4"/>
  <c r="AU467" i="4"/>
  <c r="BK467" i="4" s="1"/>
  <c r="AF467" i="4"/>
  <c r="Q467" i="4"/>
  <c r="AG467" i="4" s="1"/>
  <c r="BJ466" i="4"/>
  <c r="AM466" i="4"/>
  <c r="BK466" i="4" s="1"/>
  <c r="AF466" i="4"/>
  <c r="I466" i="4"/>
  <c r="AG466" i="4" s="1"/>
  <c r="BJ464" i="4"/>
  <c r="AS464" i="4"/>
  <c r="BK464" i="4" s="1"/>
  <c r="AF464" i="4"/>
  <c r="O464" i="4"/>
  <c r="AG464" i="4" s="1"/>
  <c r="BJ462" i="4"/>
  <c r="AM462" i="4"/>
  <c r="BK462" i="4" s="1"/>
  <c r="AF462" i="4"/>
  <c r="I462" i="4"/>
  <c r="AG462" i="4" s="1"/>
  <c r="BK459" i="4"/>
  <c r="BJ459" i="4"/>
  <c r="AF459" i="4"/>
  <c r="O459" i="4"/>
  <c r="AG459" i="4" s="1"/>
  <c r="BJ458" i="4"/>
  <c r="AS458" i="4"/>
  <c r="BK458" i="4" s="1"/>
  <c r="AF458" i="4"/>
  <c r="O458" i="4"/>
  <c r="AG458" i="4" s="1"/>
  <c r="BJ457" i="4"/>
  <c r="AM457" i="4"/>
  <c r="BK457" i="4" s="1"/>
  <c r="AF457" i="4"/>
  <c r="I457" i="4"/>
  <c r="AG457" i="4" s="1"/>
  <c r="BJ455" i="4"/>
  <c r="AS455" i="4"/>
  <c r="BK455" i="4" s="1"/>
  <c r="AF455" i="4"/>
  <c r="O455" i="4"/>
  <c r="AG455" i="4" s="1"/>
  <c r="BJ454" i="4"/>
  <c r="AS454" i="4"/>
  <c r="BK454" i="4" s="1"/>
  <c r="AF454" i="4"/>
  <c r="O454" i="4"/>
  <c r="AG454" i="4" s="1"/>
  <c r="BJ453" i="4"/>
  <c r="AM453" i="4"/>
  <c r="BK453" i="4" s="1"/>
  <c r="AF453" i="4"/>
  <c r="I453" i="4"/>
  <c r="AG453" i="4" s="1"/>
  <c r="BJ452" i="4"/>
  <c r="AM452" i="4"/>
  <c r="BK452" i="4" s="1"/>
  <c r="AF452" i="4"/>
  <c r="I452" i="4"/>
  <c r="AG452" i="4" s="1"/>
  <c r="BJ448" i="4"/>
  <c r="AU448" i="4"/>
  <c r="AQ448" i="4"/>
  <c r="AF448" i="4"/>
  <c r="M448" i="4"/>
  <c r="AG448" i="4" s="1"/>
  <c r="BJ447" i="4"/>
  <c r="AU447" i="4"/>
  <c r="AQ447" i="4"/>
  <c r="AF447" i="4"/>
  <c r="M447" i="4"/>
  <c r="AG447" i="4" s="1"/>
  <c r="BJ443" i="4"/>
  <c r="AM443" i="4"/>
  <c r="BK443" i="4" s="1"/>
  <c r="AF443" i="4"/>
  <c r="I443" i="4"/>
  <c r="AG443" i="4" s="1"/>
  <c r="BK441" i="4"/>
  <c r="BJ441" i="4"/>
  <c r="AF441" i="4"/>
  <c r="I441" i="4"/>
  <c r="AG441" i="4" s="1"/>
  <c r="BK440" i="4"/>
  <c r="BJ440" i="4"/>
  <c r="AF440" i="4"/>
  <c r="I440" i="4"/>
  <c r="AG440" i="4" s="1"/>
  <c r="BK439" i="4"/>
  <c r="BJ439" i="4"/>
  <c r="AF439" i="4"/>
  <c r="I439" i="4"/>
  <c r="AG439" i="4" s="1"/>
  <c r="BK438" i="4"/>
  <c r="BJ438" i="4"/>
  <c r="AF438" i="4"/>
  <c r="M438" i="4"/>
  <c r="AG438" i="4" s="1"/>
  <c r="BK437" i="4"/>
  <c r="BJ437" i="4"/>
  <c r="AF437" i="4"/>
  <c r="Q437" i="4"/>
  <c r="AG437" i="4" s="1"/>
  <c r="BK436" i="4"/>
  <c r="BJ436" i="4"/>
  <c r="AF436" i="4"/>
  <c r="Q436" i="4"/>
  <c r="AG436" i="4" s="1"/>
  <c r="BK435" i="4"/>
  <c r="BJ435" i="4"/>
  <c r="AF435" i="4"/>
  <c r="Q435" i="4"/>
  <c r="AG435" i="4" s="1"/>
  <c r="BK434" i="4"/>
  <c r="BJ434" i="4"/>
  <c r="AF434" i="4"/>
  <c r="Q434" i="4"/>
  <c r="AG434" i="4" s="1"/>
  <c r="BK433" i="4"/>
  <c r="BJ433" i="4"/>
  <c r="AF433" i="4"/>
  <c r="Q433" i="4"/>
  <c r="AG433" i="4" s="1"/>
  <c r="BK432" i="4"/>
  <c r="BJ432" i="4"/>
  <c r="AF432" i="4"/>
  <c r="Q432" i="4"/>
  <c r="AG432" i="4" s="1"/>
  <c r="BK431" i="4"/>
  <c r="BJ431" i="4"/>
  <c r="AF431" i="4"/>
  <c r="Q431" i="4"/>
  <c r="AG431" i="4" s="1"/>
  <c r="BK430" i="4"/>
  <c r="BJ430" i="4"/>
  <c r="AF430" i="4"/>
  <c r="Q430" i="4"/>
  <c r="AG430" i="4" s="1"/>
  <c r="BK429" i="4"/>
  <c r="BJ429" i="4"/>
  <c r="AF429" i="4"/>
  <c r="Q429" i="4"/>
  <c r="AG429" i="4" s="1"/>
  <c r="BK428" i="4"/>
  <c r="BJ428" i="4"/>
  <c r="AF428" i="4"/>
  <c r="Q428" i="4"/>
  <c r="AG428" i="4" s="1"/>
  <c r="BK427" i="4"/>
  <c r="BJ427" i="4"/>
  <c r="AF427" i="4"/>
  <c r="Q427" i="4"/>
  <c r="AG427" i="4" s="1"/>
  <c r="BJ426" i="4"/>
  <c r="BA426" i="4"/>
  <c r="BK426" i="4" s="1"/>
  <c r="AF426" i="4"/>
  <c r="W426" i="4"/>
  <c r="AG426" i="4" s="1"/>
  <c r="BJ425" i="4"/>
  <c r="BA425" i="4"/>
  <c r="BK425" i="4" s="1"/>
  <c r="AF425" i="4"/>
  <c r="W425" i="4"/>
  <c r="AG425" i="4" s="1"/>
  <c r="BJ424" i="4"/>
  <c r="BA424" i="4"/>
  <c r="BK424" i="4" s="1"/>
  <c r="AF424" i="4"/>
  <c r="W424" i="4"/>
  <c r="Q424" i="4"/>
  <c r="BJ423" i="4"/>
  <c r="AM423" i="4"/>
  <c r="BK423" i="4" s="1"/>
  <c r="AF423" i="4"/>
  <c r="I423" i="4"/>
  <c r="AG423" i="4" s="1"/>
  <c r="BK419" i="4"/>
  <c r="BJ419" i="4"/>
  <c r="AF419" i="4"/>
  <c r="I419" i="4"/>
  <c r="AG419" i="4" s="1"/>
  <c r="BK418" i="4"/>
  <c r="BJ418" i="4"/>
  <c r="AF418" i="4"/>
  <c r="I418" i="4"/>
  <c r="AG418" i="4" s="1"/>
  <c r="BK417" i="4"/>
  <c r="BJ417" i="4"/>
  <c r="AF417" i="4"/>
  <c r="I417" i="4"/>
  <c r="AG417" i="4" s="1"/>
  <c r="BK416" i="4"/>
  <c r="BJ416" i="4"/>
  <c r="AF416" i="4"/>
  <c r="I416" i="4"/>
  <c r="AG416" i="4" s="1"/>
  <c r="BK412" i="4"/>
  <c r="BJ412" i="4"/>
  <c r="AF412" i="4"/>
  <c r="Q412" i="4"/>
  <c r="AG412" i="4" s="1"/>
  <c r="BK411" i="4"/>
  <c r="BJ411" i="4"/>
  <c r="AF411" i="4"/>
  <c r="O411" i="4"/>
  <c r="AG411" i="4" s="1"/>
  <c r="BK410" i="4"/>
  <c r="BJ410" i="4"/>
  <c r="AF410" i="4"/>
  <c r="O410" i="4"/>
  <c r="M410" i="4"/>
  <c r="BK409" i="4"/>
  <c r="BJ409" i="4"/>
  <c r="AF409" i="4"/>
  <c r="O409" i="4"/>
  <c r="M409" i="4"/>
  <c r="BK408" i="4"/>
  <c r="BJ408" i="4"/>
  <c r="AF408" i="4"/>
  <c r="M408" i="4"/>
  <c r="I408" i="4"/>
  <c r="BK404" i="4"/>
  <c r="BJ404" i="4"/>
  <c r="AF404" i="4"/>
  <c r="M404" i="4"/>
  <c r="I404" i="4"/>
  <c r="BJ403" i="4"/>
  <c r="BA403" i="4"/>
  <c r="BK403" i="4" s="1"/>
  <c r="AF403" i="4"/>
  <c r="W403" i="4"/>
  <c r="AG403" i="4" s="1"/>
  <c r="BJ402" i="4"/>
  <c r="BA402" i="4"/>
  <c r="BK402" i="4" s="1"/>
  <c r="AF402" i="4"/>
  <c r="W402" i="4"/>
  <c r="AG402" i="4" s="1"/>
  <c r="BJ401" i="4"/>
  <c r="BA401" i="4"/>
  <c r="BK401" i="4" s="1"/>
  <c r="AF401" i="4"/>
  <c r="W401" i="4"/>
  <c r="AG401" i="4" s="1"/>
  <c r="BJ400" i="4"/>
  <c r="BA400" i="4"/>
  <c r="BK400" i="4" s="1"/>
  <c r="AF400" i="4"/>
  <c r="W400" i="4"/>
  <c r="AG400" i="4" s="1"/>
  <c r="BJ399" i="4"/>
  <c r="BA399" i="4"/>
  <c r="BK399" i="4" s="1"/>
  <c r="AF399" i="4"/>
  <c r="W399" i="4"/>
  <c r="AG399" i="4" s="1"/>
  <c r="BJ398" i="4"/>
  <c r="BA398" i="4"/>
  <c r="BK398" i="4" s="1"/>
  <c r="AF398" i="4"/>
  <c r="W398" i="4"/>
  <c r="AG398" i="4" s="1"/>
  <c r="BJ396" i="4"/>
  <c r="AM396" i="4"/>
  <c r="BK396" i="4" s="1"/>
  <c r="AF396" i="4"/>
  <c r="I396" i="4"/>
  <c r="AG396" i="4" s="1"/>
  <c r="BJ395" i="4"/>
  <c r="AM395" i="4"/>
  <c r="BK395" i="4" s="1"/>
  <c r="AF395" i="4"/>
  <c r="I395" i="4"/>
  <c r="AG395" i="4" s="1"/>
  <c r="BJ394" i="4"/>
  <c r="AM394" i="4"/>
  <c r="BK394" i="4" s="1"/>
  <c r="AF394" i="4"/>
  <c r="I394" i="4"/>
  <c r="AG394" i="4" s="1"/>
  <c r="BJ393" i="4"/>
  <c r="AM393" i="4"/>
  <c r="BK393" i="4" s="1"/>
  <c r="AF393" i="4"/>
  <c r="I393" i="4"/>
  <c r="AG393" i="4" s="1"/>
  <c r="BJ392" i="4"/>
  <c r="AM392" i="4"/>
  <c r="BK392" i="4" s="1"/>
  <c r="AF392" i="4"/>
  <c r="I392" i="4"/>
  <c r="AG392" i="4" s="1"/>
  <c r="BK390" i="4"/>
  <c r="BJ390" i="4"/>
  <c r="AF390" i="4"/>
  <c r="Q390" i="4"/>
  <c r="AG390" i="4" s="1"/>
  <c r="BJ389" i="4"/>
  <c r="AM389" i="4"/>
  <c r="BK389" i="4" s="1"/>
  <c r="AF389" i="4"/>
  <c r="I389" i="4"/>
  <c r="AG389" i="4" s="1"/>
  <c r="BJ388" i="4"/>
  <c r="AM388" i="4"/>
  <c r="BK388" i="4" s="1"/>
  <c r="AF388" i="4"/>
  <c r="I388" i="4"/>
  <c r="AG388" i="4" s="1"/>
  <c r="BJ387" i="4"/>
  <c r="AM387" i="4"/>
  <c r="BK387" i="4" s="1"/>
  <c r="AF387" i="4"/>
  <c r="I387" i="4"/>
  <c r="AG387" i="4" s="1"/>
  <c r="BJ386" i="4"/>
  <c r="AM386" i="4"/>
  <c r="BK386" i="4" s="1"/>
  <c r="AF386" i="4"/>
  <c r="I386" i="4"/>
  <c r="AG386" i="4" s="1"/>
  <c r="BJ385" i="4"/>
  <c r="AM385" i="4"/>
  <c r="BK385" i="4" s="1"/>
  <c r="AF385" i="4"/>
  <c r="I385" i="4"/>
  <c r="AG385" i="4" s="1"/>
  <c r="BJ384" i="4"/>
  <c r="AM384" i="4"/>
  <c r="BK384" i="4" s="1"/>
  <c r="AF384" i="4"/>
  <c r="I384" i="4"/>
  <c r="AG384" i="4" s="1"/>
  <c r="BJ383" i="4"/>
  <c r="AM383" i="4"/>
  <c r="BK383" i="4" s="1"/>
  <c r="AF383" i="4"/>
  <c r="I383" i="4"/>
  <c r="AG383" i="4" s="1"/>
  <c r="BJ382" i="4"/>
  <c r="AM382" i="4"/>
  <c r="BK382" i="4" s="1"/>
  <c r="AF382" i="4"/>
  <c r="I382" i="4"/>
  <c r="AG382" i="4" s="1"/>
  <c r="BJ381" i="4"/>
  <c r="AM381" i="4"/>
  <c r="BK381" i="4" s="1"/>
  <c r="AF381" i="4"/>
  <c r="I381" i="4"/>
  <c r="AG381" i="4" s="1"/>
  <c r="BJ380" i="4"/>
  <c r="AM380" i="4"/>
  <c r="BK380" i="4" s="1"/>
  <c r="AF380" i="4"/>
  <c r="I380" i="4"/>
  <c r="AG380" i="4" s="1"/>
  <c r="BJ379" i="4"/>
  <c r="AM379" i="4"/>
  <c r="BK379" i="4" s="1"/>
  <c r="AF379" i="4"/>
  <c r="I379" i="4"/>
  <c r="AG379" i="4" s="1"/>
  <c r="BJ378" i="4"/>
  <c r="AM378" i="4"/>
  <c r="BK378" i="4" s="1"/>
  <c r="AF378" i="4"/>
  <c r="I378" i="4"/>
  <c r="AG378" i="4" s="1"/>
  <c r="BJ377" i="4"/>
  <c r="AM377" i="4"/>
  <c r="BK377" i="4" s="1"/>
  <c r="AF377" i="4"/>
  <c r="I377" i="4"/>
  <c r="AG377" i="4" s="1"/>
  <c r="BJ376" i="4"/>
  <c r="AM376" i="4"/>
  <c r="BK376" i="4" s="1"/>
  <c r="AF376" i="4"/>
  <c r="Q376" i="4"/>
  <c r="I376" i="4"/>
  <c r="BJ375" i="4"/>
  <c r="AM375" i="4"/>
  <c r="BK375" i="4" s="1"/>
  <c r="AF375" i="4"/>
  <c r="I375" i="4"/>
  <c r="AG375" i="4" s="1"/>
  <c r="BJ374" i="4"/>
  <c r="AM374" i="4"/>
  <c r="BK374" i="4" s="1"/>
  <c r="AF374" i="4"/>
  <c r="I374" i="4"/>
  <c r="AG374" i="4" s="1"/>
  <c r="BJ373" i="4"/>
  <c r="AM373" i="4"/>
  <c r="BK373" i="4" s="1"/>
  <c r="AF373" i="4"/>
  <c r="I373" i="4"/>
  <c r="AG373" i="4" s="1"/>
  <c r="BJ372" i="4"/>
  <c r="AM372" i="4"/>
  <c r="BK372" i="4" s="1"/>
  <c r="AF372" i="4"/>
  <c r="I372" i="4"/>
  <c r="AG372" i="4" s="1"/>
  <c r="BJ371" i="4"/>
  <c r="AM371" i="4"/>
  <c r="BK371" i="4" s="1"/>
  <c r="AF371" i="4"/>
  <c r="I371" i="4"/>
  <c r="AG371" i="4" s="1"/>
  <c r="BJ370" i="4"/>
  <c r="AM370" i="4"/>
  <c r="BK370" i="4" s="1"/>
  <c r="AF370" i="4"/>
  <c r="I370" i="4"/>
  <c r="AG370" i="4" s="1"/>
  <c r="BJ369" i="4"/>
  <c r="AM369" i="4"/>
  <c r="BK369" i="4" s="1"/>
  <c r="AF369" i="4"/>
  <c r="I369" i="4"/>
  <c r="AG369" i="4" s="1"/>
  <c r="BJ368" i="4"/>
  <c r="AM368" i="4"/>
  <c r="BK368" i="4" s="1"/>
  <c r="AF368" i="4"/>
  <c r="I368" i="4"/>
  <c r="AG368" i="4" s="1"/>
  <c r="BJ367" i="4"/>
  <c r="AM367" i="4"/>
  <c r="BK367" i="4" s="1"/>
  <c r="AF367" i="4"/>
  <c r="I367" i="4"/>
  <c r="AG367" i="4" s="1"/>
  <c r="BJ366" i="4"/>
  <c r="AM366" i="4"/>
  <c r="BK366" i="4" s="1"/>
  <c r="AF366" i="4"/>
  <c r="I366" i="4"/>
  <c r="AG366" i="4" s="1"/>
  <c r="BJ365" i="4"/>
  <c r="AM365" i="4"/>
  <c r="BK365" i="4" s="1"/>
  <c r="AF365" i="4"/>
  <c r="I365" i="4"/>
  <c r="AG365" i="4" s="1"/>
  <c r="BJ364" i="4"/>
  <c r="AM364" i="4"/>
  <c r="BK364" i="4" s="1"/>
  <c r="AF364" i="4"/>
  <c r="I364" i="4"/>
  <c r="AG364" i="4" s="1"/>
  <c r="BJ363" i="4"/>
  <c r="AM363" i="4"/>
  <c r="BK363" i="4" s="1"/>
  <c r="AF363" i="4"/>
  <c r="I363" i="4"/>
  <c r="AG363" i="4" s="1"/>
  <c r="BJ362" i="4"/>
  <c r="AM362" i="4"/>
  <c r="BK362" i="4" s="1"/>
  <c r="AF362" i="4"/>
  <c r="I362" i="4"/>
  <c r="AG362" i="4" s="1"/>
  <c r="BJ361" i="4"/>
  <c r="AM361" i="4"/>
  <c r="BK361" i="4" s="1"/>
  <c r="AF361" i="4"/>
  <c r="I361" i="4"/>
  <c r="AG361" i="4" s="1"/>
  <c r="BJ360" i="4"/>
  <c r="AM360" i="4"/>
  <c r="BK360" i="4" s="1"/>
  <c r="AF360" i="4"/>
  <c r="I360" i="4"/>
  <c r="AG360" i="4" s="1"/>
  <c r="BJ359" i="4"/>
  <c r="AM359" i="4"/>
  <c r="BK359" i="4" s="1"/>
  <c r="AF359" i="4"/>
  <c r="I359" i="4"/>
  <c r="AG359" i="4" s="1"/>
  <c r="BJ358" i="4"/>
  <c r="AM358" i="4"/>
  <c r="BK358" i="4" s="1"/>
  <c r="AF358" i="4"/>
  <c r="I358" i="4"/>
  <c r="AG358" i="4" s="1"/>
  <c r="BJ357" i="4"/>
  <c r="AM357" i="4"/>
  <c r="BK357" i="4" s="1"/>
  <c r="AF357" i="4"/>
  <c r="I357" i="4"/>
  <c r="AG357" i="4" s="1"/>
  <c r="BJ356" i="4"/>
  <c r="AM356" i="4"/>
  <c r="BK356" i="4" s="1"/>
  <c r="AF356" i="4"/>
  <c r="I356" i="4"/>
  <c r="AG356" i="4" s="1"/>
  <c r="BJ355" i="4"/>
  <c r="AM355" i="4"/>
  <c r="BK355" i="4" s="1"/>
  <c r="AF355" i="4"/>
  <c r="Q355" i="4"/>
  <c r="I355" i="4"/>
  <c r="BJ354" i="4"/>
  <c r="AM354" i="4"/>
  <c r="BK354" i="4" s="1"/>
  <c r="AF354" i="4"/>
  <c r="Q354" i="4"/>
  <c r="I354" i="4"/>
  <c r="BJ353" i="4"/>
  <c r="AM353" i="4"/>
  <c r="BK353" i="4" s="1"/>
  <c r="AF353" i="4"/>
  <c r="I353" i="4"/>
  <c r="AG353" i="4" s="1"/>
  <c r="BJ352" i="4"/>
  <c r="AM352" i="4"/>
  <c r="BK352" i="4" s="1"/>
  <c r="AF352" i="4"/>
  <c r="I352" i="4"/>
  <c r="AG352" i="4" s="1"/>
  <c r="BJ351" i="4"/>
  <c r="AM351" i="4"/>
  <c r="BK351" i="4" s="1"/>
  <c r="AF351" i="4"/>
  <c r="I351" i="4"/>
  <c r="AG351" i="4" s="1"/>
  <c r="BK350" i="4"/>
  <c r="BJ350" i="4"/>
  <c r="AF350" i="4"/>
  <c r="Q350" i="4"/>
  <c r="AG350" i="4" s="1"/>
  <c r="BK349" i="4"/>
  <c r="BJ349" i="4"/>
  <c r="AF349" i="4"/>
  <c r="W349" i="4"/>
  <c r="AG349" i="4" s="1"/>
  <c r="BK348" i="4"/>
  <c r="BJ348" i="4"/>
  <c r="AF348" i="4"/>
  <c r="W348" i="4"/>
  <c r="AG348" i="4" s="1"/>
  <c r="BK347" i="4"/>
  <c r="BJ347" i="4"/>
  <c r="AF347" i="4"/>
  <c r="W347" i="4"/>
  <c r="AG347" i="4" s="1"/>
  <c r="BK346" i="4"/>
  <c r="BJ346" i="4"/>
  <c r="AF346" i="4"/>
  <c r="W346" i="4"/>
  <c r="AG346" i="4" s="1"/>
  <c r="BJ345" i="4"/>
  <c r="AM345" i="4"/>
  <c r="BK345" i="4" s="1"/>
  <c r="AF345" i="4"/>
  <c r="I345" i="4"/>
  <c r="AG345" i="4" s="1"/>
  <c r="BJ344" i="4"/>
  <c r="AM344" i="4"/>
  <c r="BK344" i="4" s="1"/>
  <c r="AF344" i="4"/>
  <c r="I344" i="4"/>
  <c r="AG344" i="4" s="1"/>
  <c r="BJ343" i="4"/>
  <c r="AM343" i="4"/>
  <c r="BK343" i="4" s="1"/>
  <c r="AF343" i="4"/>
  <c r="I343" i="4"/>
  <c r="AG343" i="4" s="1"/>
  <c r="BJ342" i="4"/>
  <c r="AM342" i="4"/>
  <c r="BK342" i="4" s="1"/>
  <c r="AF342" i="4"/>
  <c r="I342" i="4"/>
  <c r="AG342" i="4" s="1"/>
  <c r="BJ341" i="4"/>
  <c r="AM341" i="4"/>
  <c r="BK341" i="4" s="1"/>
  <c r="AF341" i="4"/>
  <c r="I341" i="4"/>
  <c r="AG341" i="4" s="1"/>
  <c r="BK340" i="4"/>
  <c r="BJ340" i="4"/>
  <c r="AF340" i="4"/>
  <c r="W340" i="4"/>
  <c r="AG340" i="4" s="1"/>
  <c r="BK339" i="4"/>
  <c r="BJ339" i="4"/>
  <c r="AF339" i="4"/>
  <c r="W339" i="4"/>
  <c r="AG339" i="4" s="1"/>
  <c r="BK338" i="4"/>
  <c r="BJ338" i="4"/>
  <c r="AF338" i="4"/>
  <c r="W338" i="4"/>
  <c r="AG338" i="4" s="1"/>
  <c r="AZ337" i="4"/>
  <c r="V337" i="4"/>
  <c r="BJ336" i="4"/>
  <c r="AM336" i="4"/>
  <c r="BK336" i="4" s="1"/>
  <c r="AF336" i="4"/>
  <c r="I336" i="4"/>
  <c r="AG336" i="4" s="1"/>
  <c r="BJ335" i="4"/>
  <c r="AM335" i="4"/>
  <c r="BK335" i="4" s="1"/>
  <c r="AF335" i="4"/>
  <c r="I335" i="4"/>
  <c r="AG335" i="4" s="1"/>
  <c r="BJ334" i="4"/>
  <c r="AM334" i="4"/>
  <c r="BK334" i="4" s="1"/>
  <c r="AF334" i="4"/>
  <c r="I334" i="4"/>
  <c r="AG334" i="4" s="1"/>
  <c r="BJ333" i="4"/>
  <c r="AM333" i="4"/>
  <c r="BK333" i="4" s="1"/>
  <c r="AF333" i="4"/>
  <c r="I333" i="4"/>
  <c r="AG333" i="4" s="1"/>
  <c r="BJ332" i="4"/>
  <c r="AM332" i="4"/>
  <c r="BK332" i="4" s="1"/>
  <c r="AF332" i="4"/>
  <c r="I332" i="4"/>
  <c r="AG332" i="4" s="1"/>
  <c r="BK331" i="4"/>
  <c r="BJ331" i="4"/>
  <c r="AF331" i="4"/>
  <c r="W331" i="4"/>
  <c r="Q331" i="4"/>
  <c r="BJ327" i="4"/>
  <c r="BC327" i="4"/>
  <c r="BK327" i="4" s="1"/>
  <c r="AF327" i="4"/>
  <c r="Y327" i="4"/>
  <c r="AG327" i="4" s="1"/>
  <c r="BK326" i="4"/>
  <c r="BJ326" i="4"/>
  <c r="AF326" i="4"/>
  <c r="I326" i="4"/>
  <c r="AG326" i="4" s="1"/>
  <c r="BJ325" i="4"/>
  <c r="AM325" i="4"/>
  <c r="BK325" i="4" s="1"/>
  <c r="AF325" i="4"/>
  <c r="I325" i="4"/>
  <c r="AG325" i="4" s="1"/>
  <c r="BK322" i="4"/>
  <c r="BJ322" i="4"/>
  <c r="AF322" i="4"/>
  <c r="Q322" i="4"/>
  <c r="AG322" i="4" s="1"/>
  <c r="BK321" i="4"/>
  <c r="BJ321" i="4"/>
  <c r="AF321" i="4"/>
  <c r="Q321" i="4"/>
  <c r="AG321" i="4" s="1"/>
  <c r="BK320" i="4"/>
  <c r="BJ320" i="4"/>
  <c r="AF320" i="4"/>
  <c r="I320" i="4"/>
  <c r="AG320" i="4" s="1"/>
  <c r="BK319" i="4"/>
  <c r="BJ319" i="4"/>
  <c r="AF319" i="4"/>
  <c r="S319" i="4"/>
  <c r="I319" i="4"/>
  <c r="BK318" i="4"/>
  <c r="BJ318" i="4"/>
  <c r="AF318" i="4"/>
  <c r="Q318" i="4"/>
  <c r="I318" i="4"/>
  <c r="BK315" i="4"/>
  <c r="BJ315" i="4"/>
  <c r="AF315" i="4"/>
  <c r="O315" i="4"/>
  <c r="AG315" i="4" s="1"/>
  <c r="BJ314" i="4"/>
  <c r="AY314" i="4"/>
  <c r="BK314" i="4" s="1"/>
  <c r="AF314" i="4"/>
  <c r="U314" i="4"/>
  <c r="AG314" i="4" s="1"/>
  <c r="BJ313" i="4"/>
  <c r="AY313" i="4"/>
  <c r="BK313" i="4" s="1"/>
  <c r="AF313" i="4"/>
  <c r="U313" i="4"/>
  <c r="AG313" i="4" s="1"/>
  <c r="BJ312" i="4"/>
  <c r="AS312" i="4"/>
  <c r="BK312" i="4" s="1"/>
  <c r="AF312" i="4"/>
  <c r="O312" i="4"/>
  <c r="AG312" i="4" s="1"/>
  <c r="BJ311" i="4"/>
  <c r="AS311" i="4"/>
  <c r="BK311" i="4" s="1"/>
  <c r="AF311" i="4"/>
  <c r="AG311" i="4"/>
  <c r="BJ310" i="4"/>
  <c r="AS310" i="4"/>
  <c r="AM310" i="4"/>
  <c r="AF310" i="4"/>
  <c r="O310" i="4"/>
  <c r="I310" i="4"/>
  <c r="BJ309" i="4"/>
  <c r="AS309" i="4"/>
  <c r="BK309" i="4" s="1"/>
  <c r="AF309" i="4"/>
  <c r="O309" i="4"/>
  <c r="AG309" i="4" s="1"/>
  <c r="BJ308" i="4"/>
  <c r="AS308" i="4"/>
  <c r="BK308" i="4" s="1"/>
  <c r="AF308" i="4"/>
  <c r="O308" i="4"/>
  <c r="AG308" i="4" s="1"/>
  <c r="BJ307" i="4"/>
  <c r="AS307" i="4"/>
  <c r="BK307" i="4" s="1"/>
  <c r="AF307" i="4"/>
  <c r="AG307" i="4"/>
  <c r="BJ306" i="4"/>
  <c r="AY306" i="4"/>
  <c r="AM306" i="4"/>
  <c r="AF306" i="4"/>
  <c r="U306" i="4"/>
  <c r="Q306" i="4"/>
  <c r="I306" i="4"/>
  <c r="BJ305" i="4"/>
  <c r="AQ305" i="4"/>
  <c r="AM305" i="4"/>
  <c r="AF305" i="4"/>
  <c r="M305" i="4"/>
  <c r="I305" i="4"/>
  <c r="AL304" i="4"/>
  <c r="H304" i="4"/>
  <c r="BJ303" i="4"/>
  <c r="AM303" i="4"/>
  <c r="BK303" i="4" s="1"/>
  <c r="AF303" i="4"/>
  <c r="I303" i="4"/>
  <c r="AG303" i="4" s="1"/>
  <c r="BJ302" i="4"/>
  <c r="AM302" i="4"/>
  <c r="BK302" i="4" s="1"/>
  <c r="AF302" i="4"/>
  <c r="I302" i="4"/>
  <c r="AG302" i="4" s="1"/>
  <c r="BJ301" i="4"/>
  <c r="AM301" i="4"/>
  <c r="BK301" i="4" s="1"/>
  <c r="AF301" i="4"/>
  <c r="I301" i="4"/>
  <c r="AG301" i="4" s="1"/>
  <c r="AL300" i="4"/>
  <c r="AM300" i="4" s="1"/>
  <c r="BK300" i="4" s="1"/>
  <c r="H300" i="4"/>
  <c r="BJ299" i="4"/>
  <c r="AM299" i="4"/>
  <c r="BK299" i="4" s="1"/>
  <c r="AF299" i="4"/>
  <c r="I299" i="4"/>
  <c r="AG299" i="4" s="1"/>
  <c r="BJ298" i="4"/>
  <c r="AM298" i="4"/>
  <c r="BK298" i="4" s="1"/>
  <c r="AF298" i="4"/>
  <c r="I298" i="4"/>
  <c r="AG298" i="4" s="1"/>
  <c r="AL297" i="4"/>
  <c r="AM297" i="4" s="1"/>
  <c r="BK297" i="4" s="1"/>
  <c r="H297" i="4"/>
  <c r="AF297" i="4" s="1"/>
  <c r="AL296" i="4"/>
  <c r="BJ296" i="4" s="1"/>
  <c r="H296" i="4"/>
  <c r="AF296" i="4" s="1"/>
  <c r="BJ295" i="4"/>
  <c r="AS295" i="4"/>
  <c r="BK295" i="4" s="1"/>
  <c r="AF295" i="4"/>
  <c r="AG295" i="4"/>
  <c r="BJ294" i="4"/>
  <c r="BA294" i="4"/>
  <c r="BK294" i="4" s="1"/>
  <c r="V294" i="4"/>
  <c r="AF294" i="4" s="1"/>
  <c r="O294" i="4"/>
  <c r="I294" i="4"/>
  <c r="BJ293" i="4"/>
  <c r="AM293" i="4"/>
  <c r="BK293" i="4" s="1"/>
  <c r="AF293" i="4"/>
  <c r="O293" i="4"/>
  <c r="I293" i="4"/>
  <c r="BJ292" i="4"/>
  <c r="AS292" i="4"/>
  <c r="BK292" i="4" s="1"/>
  <c r="AG292" i="4"/>
  <c r="AF292" i="4"/>
  <c r="BJ291" i="4"/>
  <c r="BA291" i="4"/>
  <c r="BK291" i="4" s="1"/>
  <c r="V291" i="4"/>
  <c r="AF291" i="4" s="1"/>
  <c r="BJ290" i="4"/>
  <c r="BA290" i="4"/>
  <c r="AM290" i="4"/>
  <c r="V290" i="4"/>
  <c r="AF290" i="4" s="1"/>
  <c r="I290" i="4"/>
  <c r="BJ289" i="4"/>
  <c r="AS289" i="4"/>
  <c r="BK289" i="4" s="1"/>
  <c r="AG289" i="4"/>
  <c r="AF289" i="4"/>
  <c r="BJ288" i="4"/>
  <c r="BA288" i="4"/>
  <c r="AM288" i="4"/>
  <c r="V288" i="4"/>
  <c r="O288" i="4"/>
  <c r="I288" i="4"/>
  <c r="BJ287" i="4"/>
  <c r="AS287" i="4"/>
  <c r="BK287" i="4" s="1"/>
  <c r="AF287" i="4"/>
  <c r="O287" i="4"/>
  <c r="AG287" i="4" s="1"/>
  <c r="BJ286" i="4"/>
  <c r="BA286" i="4"/>
  <c r="AM286" i="4"/>
  <c r="AF286" i="4"/>
  <c r="W286" i="4"/>
  <c r="O286" i="4"/>
  <c r="I286" i="4"/>
  <c r="BJ285" i="4"/>
  <c r="AS285" i="4"/>
  <c r="BK285" i="4" s="1"/>
  <c r="AF285" i="4"/>
  <c r="O285" i="4"/>
  <c r="AG285" i="4" s="1"/>
  <c r="BJ284" i="4"/>
  <c r="BA284" i="4"/>
  <c r="AM284" i="4"/>
  <c r="V284" i="4"/>
  <c r="AF284" i="4" s="1"/>
  <c r="U284" i="4"/>
  <c r="O284" i="4"/>
  <c r="I284" i="4"/>
  <c r="BJ283" i="4"/>
  <c r="AS283" i="4"/>
  <c r="BK283" i="4" s="1"/>
  <c r="AF283" i="4"/>
  <c r="O283" i="4"/>
  <c r="AG283" i="4" s="1"/>
  <c r="BA282" i="4"/>
  <c r="AY282" i="4"/>
  <c r="AS282" i="4"/>
  <c r="AL282" i="4"/>
  <c r="BJ282" i="4" s="1"/>
  <c r="AF282" i="4"/>
  <c r="W282" i="4"/>
  <c r="U282" i="4"/>
  <c r="O282" i="4"/>
  <c r="BJ281" i="4"/>
  <c r="AM281" i="4"/>
  <c r="BK281" i="4" s="1"/>
  <c r="AF281" i="4"/>
  <c r="M281" i="4"/>
  <c r="I281" i="4"/>
  <c r="BJ280" i="4"/>
  <c r="AY280" i="4"/>
  <c r="AS280" i="4"/>
  <c r="AM280" i="4"/>
  <c r="AF280" i="4"/>
  <c r="U280" i="4"/>
  <c r="Q280" i="4"/>
  <c r="O280" i="4"/>
  <c r="I280" i="4"/>
  <c r="BG279" i="4"/>
  <c r="BA279" i="4"/>
  <c r="AU279" i="4"/>
  <c r="AS279" i="4"/>
  <c r="AL279" i="4"/>
  <c r="BJ279" i="4" s="1"/>
  <c r="AC279" i="4"/>
  <c r="V279" i="4"/>
  <c r="W279" i="4" s="1"/>
  <c r="Q279" i="4"/>
  <c r="O279" i="4"/>
  <c r="H279" i="4"/>
  <c r="BJ278" i="4"/>
  <c r="AY278" i="4"/>
  <c r="AU278" i="4"/>
  <c r="AM278" i="4"/>
  <c r="AF278" i="4"/>
  <c r="U278" i="4"/>
  <c r="Q278" i="4"/>
  <c r="I278" i="4"/>
  <c r="BJ277" i="4"/>
  <c r="AM277" i="4"/>
  <c r="BK277" i="4" s="1"/>
  <c r="AF277" i="4"/>
  <c r="S277" i="4"/>
  <c r="I277" i="4"/>
  <c r="BA276" i="4"/>
  <c r="AW276" i="4"/>
  <c r="AL276" i="4"/>
  <c r="AM276" i="4" s="1"/>
  <c r="V276" i="4"/>
  <c r="W276" i="4" s="1"/>
  <c r="S276" i="4"/>
  <c r="H276" i="4"/>
  <c r="BJ275" i="4"/>
  <c r="AM275" i="4"/>
  <c r="BK275" i="4" s="1"/>
  <c r="AF275" i="4"/>
  <c r="I275" i="4"/>
  <c r="AG275" i="4" s="1"/>
  <c r="BJ274" i="4"/>
  <c r="AM274" i="4"/>
  <c r="BK274" i="4" s="1"/>
  <c r="AF274" i="4"/>
  <c r="I274" i="4"/>
  <c r="AG274" i="4" s="1"/>
  <c r="BJ273" i="4"/>
  <c r="AM273" i="4"/>
  <c r="BK273" i="4" s="1"/>
  <c r="AF273" i="4"/>
  <c r="S273" i="4"/>
  <c r="I273" i="4"/>
  <c r="BJ272" i="4"/>
  <c r="AM272" i="4"/>
  <c r="BK272" i="4" s="1"/>
  <c r="AF272" i="4"/>
  <c r="S272" i="4"/>
  <c r="I272" i="4"/>
  <c r="BJ271" i="4"/>
  <c r="AS271" i="4"/>
  <c r="BK271" i="4" s="1"/>
  <c r="AF271" i="4"/>
  <c r="O271" i="4"/>
  <c r="AG271" i="4" s="1"/>
  <c r="BA270" i="4"/>
  <c r="AS270" i="4"/>
  <c r="AL270" i="4"/>
  <c r="AM270" i="4" s="1"/>
  <c r="V270" i="4"/>
  <c r="W270" i="4" s="1"/>
  <c r="S270" i="4"/>
  <c r="O270" i="4"/>
  <c r="H270" i="4"/>
  <c r="BJ269" i="4"/>
  <c r="AU269" i="4"/>
  <c r="AM269" i="4"/>
  <c r="AF269" i="4"/>
  <c r="Q269" i="4"/>
  <c r="I269" i="4"/>
  <c r="BJ268" i="4"/>
  <c r="AS268" i="4"/>
  <c r="BK268" i="4" s="1"/>
  <c r="AF268" i="4"/>
  <c r="O268" i="4"/>
  <c r="AG268" i="4" s="1"/>
  <c r="BJ267" i="4"/>
  <c r="AY267" i="4"/>
  <c r="AU267" i="4"/>
  <c r="AS267" i="4"/>
  <c r="AF267" i="4"/>
  <c r="U267" i="4"/>
  <c r="Q267" i="4"/>
  <c r="O267" i="4"/>
  <c r="BJ266" i="4"/>
  <c r="AF266" i="4"/>
  <c r="Q266" i="4"/>
  <c r="I266" i="4"/>
  <c r="BJ265" i="4"/>
  <c r="AM265" i="4"/>
  <c r="BK265" i="4" s="1"/>
  <c r="AF265" i="4"/>
  <c r="Q265" i="4"/>
  <c r="M265" i="4"/>
  <c r="I265" i="4"/>
  <c r="BJ264" i="4"/>
  <c r="BA264" i="4"/>
  <c r="AY264" i="4"/>
  <c r="AS264" i="4"/>
  <c r="AM264" i="4"/>
  <c r="AF264" i="4"/>
  <c r="W264" i="4"/>
  <c r="U264" i="4"/>
  <c r="O264" i="4"/>
  <c r="I264" i="4"/>
  <c r="BJ263" i="4"/>
  <c r="AS263" i="4"/>
  <c r="BK263" i="4" s="1"/>
  <c r="AF263" i="4"/>
  <c r="O263" i="4"/>
  <c r="AG263" i="4" s="1"/>
  <c r="BJ262" i="4"/>
  <c r="AM262" i="4"/>
  <c r="BK262" i="4" s="1"/>
  <c r="AF262" i="4"/>
  <c r="AE262" i="4"/>
  <c r="Q262" i="4"/>
  <c r="I262" i="4"/>
  <c r="AU261" i="4"/>
  <c r="AP261" i="4"/>
  <c r="BJ261" i="4" s="1"/>
  <c r="AM261" i="4"/>
  <c r="AC261" i="4"/>
  <c r="Q261" i="4"/>
  <c r="L261" i="4"/>
  <c r="M261" i="4" s="1"/>
  <c r="I261" i="4"/>
  <c r="BJ260" i="4"/>
  <c r="AQ260" i="4"/>
  <c r="AM260" i="4"/>
  <c r="AF260" i="4"/>
  <c r="M260" i="4"/>
  <c r="I260" i="4"/>
  <c r="BJ259" i="4"/>
  <c r="BI259" i="4"/>
  <c r="AM259" i="4"/>
  <c r="AF259" i="4"/>
  <c r="AE259" i="4"/>
  <c r="I259" i="4"/>
  <c r="BJ258" i="4"/>
  <c r="AM258" i="4"/>
  <c r="BK258" i="4" s="1"/>
  <c r="AF258" i="4"/>
  <c r="I258" i="4"/>
  <c r="AG258" i="4" s="1"/>
  <c r="BJ257" i="4"/>
  <c r="AM257" i="4"/>
  <c r="BK257" i="4" s="1"/>
  <c r="AF257" i="4"/>
  <c r="I257" i="4"/>
  <c r="AG257" i="4" s="1"/>
  <c r="AP256" i="4"/>
  <c r="AQ256" i="4" s="1"/>
  <c r="AM256" i="4"/>
  <c r="AF256" i="4"/>
  <c r="M256" i="4"/>
  <c r="I256" i="4"/>
  <c r="AY255" i="4"/>
  <c r="AL255" i="4"/>
  <c r="AM255" i="4" s="1"/>
  <c r="AE255" i="4"/>
  <c r="AC255" i="4"/>
  <c r="U255" i="4"/>
  <c r="Q255" i="4"/>
  <c r="H255" i="4"/>
  <c r="I255" i="4" s="1"/>
  <c r="BC254" i="4"/>
  <c r="AL254" i="4"/>
  <c r="AM254" i="4" s="1"/>
  <c r="AC254" i="4"/>
  <c r="Y254" i="4"/>
  <c r="Q254" i="4"/>
  <c r="H254" i="4"/>
  <c r="BK251" i="4"/>
  <c r="BJ251" i="4"/>
  <c r="AF251" i="4"/>
  <c r="U251" i="4"/>
  <c r="Q251" i="4"/>
  <c r="BK250" i="4"/>
  <c r="BJ250" i="4"/>
  <c r="AF250" i="4"/>
  <c r="U250" i="4"/>
  <c r="AG250" i="4" s="1"/>
  <c r="BK249" i="4"/>
  <c r="BJ249" i="4"/>
  <c r="AF249" i="4"/>
  <c r="U249" i="4"/>
  <c r="I249" i="4"/>
  <c r="BJ248" i="4"/>
  <c r="AM248" i="4"/>
  <c r="BK248" i="4" s="1"/>
  <c r="H248" i="4"/>
  <c r="I248" i="4" s="1"/>
  <c r="AG248" i="4" s="1"/>
  <c r="BJ247" i="4"/>
  <c r="AM247" i="4"/>
  <c r="BK247" i="4" s="1"/>
  <c r="AF247" i="4"/>
  <c r="I247" i="4"/>
  <c r="AG247" i="4" s="1"/>
  <c r="BJ246" i="4"/>
  <c r="BC246" i="4"/>
  <c r="BK246" i="4" s="1"/>
  <c r="AF246" i="4"/>
  <c r="Y246" i="4"/>
  <c r="AG246" i="4" s="1"/>
  <c r="BJ245" i="4"/>
  <c r="BC245" i="4"/>
  <c r="BK245" i="4" s="1"/>
  <c r="AF245" i="4"/>
  <c r="Y245" i="4"/>
  <c r="Q245" i="4"/>
  <c r="BJ244" i="4"/>
  <c r="AQ244" i="4"/>
  <c r="AM244" i="4"/>
  <c r="AF244" i="4"/>
  <c r="M244" i="4"/>
  <c r="I244" i="4"/>
  <c r="BJ243" i="4"/>
  <c r="AQ243" i="4"/>
  <c r="AM243" i="4"/>
  <c r="AF243" i="4"/>
  <c r="M243" i="4"/>
  <c r="I243" i="4"/>
  <c r="BK242" i="4"/>
  <c r="BJ242" i="4"/>
  <c r="AF242" i="4"/>
  <c r="Q242" i="4"/>
  <c r="M242" i="4"/>
  <c r="I242" i="4"/>
  <c r="BK241" i="4"/>
  <c r="BJ241" i="4"/>
  <c r="AF241" i="4"/>
  <c r="M241" i="4"/>
  <c r="I241" i="4"/>
  <c r="BK240" i="4"/>
  <c r="BJ240" i="4"/>
  <c r="AF240" i="4"/>
  <c r="M240" i="4"/>
  <c r="I240" i="4"/>
  <c r="BK239" i="4"/>
  <c r="BJ239" i="4"/>
  <c r="AF239" i="4"/>
  <c r="Q239" i="4"/>
  <c r="M239" i="4"/>
  <c r="I239" i="4"/>
  <c r="BJ238" i="4"/>
  <c r="AU238" i="4"/>
  <c r="BK238" i="4" s="1"/>
  <c r="AF238" i="4"/>
  <c r="Q238" i="4"/>
  <c r="AG238" i="4" s="1"/>
  <c r="BJ237" i="4"/>
  <c r="AU237" i="4"/>
  <c r="BK237" i="4" s="1"/>
  <c r="AF237" i="4"/>
  <c r="Q237" i="4"/>
  <c r="AG237" i="4" s="1"/>
  <c r="BK236" i="4"/>
  <c r="BJ236" i="4"/>
  <c r="AF236" i="4"/>
  <c r="U236" i="4"/>
  <c r="Q236" i="4"/>
  <c r="I236" i="4"/>
  <c r="BK235" i="4"/>
  <c r="BJ235" i="4"/>
  <c r="AF235" i="4"/>
  <c r="Q235" i="4"/>
  <c r="I235" i="4"/>
  <c r="BK234" i="4"/>
  <c r="BJ234" i="4"/>
  <c r="AF234" i="4"/>
  <c r="O234" i="4"/>
  <c r="AG234" i="4" s="1"/>
  <c r="BC233" i="4"/>
  <c r="AU233" i="4"/>
  <c r="AS233" i="4"/>
  <c r="AP233" i="4"/>
  <c r="BJ233" i="4" s="1"/>
  <c r="AM233" i="4"/>
  <c r="AF233" i="4"/>
  <c r="AC233" i="4"/>
  <c r="AA233" i="4"/>
  <c r="Y233" i="4"/>
  <c r="Q233" i="4"/>
  <c r="O233" i="4"/>
  <c r="M233" i="4"/>
  <c r="I233" i="4"/>
  <c r="BK232" i="4"/>
  <c r="BJ232" i="4"/>
  <c r="AF232" i="4"/>
  <c r="Q232" i="4"/>
  <c r="I232" i="4"/>
  <c r="BJ231" i="4"/>
  <c r="AM231" i="4"/>
  <c r="BK231" i="4" s="1"/>
  <c r="AF231" i="4"/>
  <c r="AC231" i="4"/>
  <c r="I231" i="4"/>
  <c r="AT230" i="4"/>
  <c r="AU230" i="4" s="1"/>
  <c r="AQ230" i="4"/>
  <c r="AM230" i="4"/>
  <c r="P230" i="4"/>
  <c r="AF230" i="4" s="1"/>
  <c r="M230" i="4"/>
  <c r="I230" i="4"/>
  <c r="BA229" i="4"/>
  <c r="AY229" i="4"/>
  <c r="AP229" i="4"/>
  <c r="AQ229" i="4" s="1"/>
  <c r="AM229" i="4"/>
  <c r="V229" i="4"/>
  <c r="W229" i="4" s="1"/>
  <c r="U229" i="4"/>
  <c r="Q229" i="4"/>
  <c r="L229" i="4"/>
  <c r="I229" i="4"/>
  <c r="BK228" i="4"/>
  <c r="BJ228" i="4"/>
  <c r="AF228" i="4"/>
  <c r="O228" i="4"/>
  <c r="AG228" i="4" s="1"/>
  <c r="BK227" i="4"/>
  <c r="BJ227" i="4"/>
  <c r="AF227" i="4"/>
  <c r="Q227" i="4"/>
  <c r="O227" i="4"/>
  <c r="BJ226" i="4"/>
  <c r="AM226" i="4"/>
  <c r="BK226" i="4" s="1"/>
  <c r="AF226" i="4"/>
  <c r="Q226" i="4"/>
  <c r="I226" i="4"/>
  <c r="BJ225" i="4"/>
  <c r="AM225" i="4"/>
  <c r="BK225" i="4" s="1"/>
  <c r="AF225" i="4"/>
  <c r="Q225" i="4"/>
  <c r="I225" i="4"/>
  <c r="BJ224" i="4"/>
  <c r="AM224" i="4"/>
  <c r="BK224" i="4" s="1"/>
  <c r="AF224" i="4"/>
  <c r="Q224" i="4"/>
  <c r="I224" i="4"/>
  <c r="BJ223" i="4"/>
  <c r="AM223" i="4"/>
  <c r="BK223" i="4" s="1"/>
  <c r="AF223" i="4"/>
  <c r="Q223" i="4"/>
  <c r="I223" i="4"/>
  <c r="BJ222" i="4"/>
  <c r="AM222" i="4"/>
  <c r="BK222" i="4" s="1"/>
  <c r="AF222" i="4"/>
  <c r="Q222" i="4"/>
  <c r="I222" i="4"/>
  <c r="BK221" i="4"/>
  <c r="BJ221" i="4"/>
  <c r="AF221" i="4"/>
  <c r="Q221" i="4"/>
  <c r="AG221" i="4" s="1"/>
  <c r="BK220" i="4"/>
  <c r="BJ220" i="4"/>
  <c r="AF220" i="4"/>
  <c r="Q220" i="4"/>
  <c r="AG220" i="4" s="1"/>
  <c r="BK219" i="4"/>
  <c r="BJ219" i="4"/>
  <c r="AF219" i="4"/>
  <c r="Q219" i="4"/>
  <c r="AG219" i="4" s="1"/>
  <c r="BK218" i="4"/>
  <c r="BJ218" i="4"/>
  <c r="AF218" i="4"/>
  <c r="W218" i="4"/>
  <c r="Q218" i="4"/>
  <c r="AU217" i="4"/>
  <c r="AQ217" i="4"/>
  <c r="AL217" i="4"/>
  <c r="AM217" i="4" s="1"/>
  <c r="W217" i="4"/>
  <c r="Q217" i="4"/>
  <c r="M217" i="4"/>
  <c r="H217" i="4"/>
  <c r="AF217" i="4" s="1"/>
  <c r="AU216" i="4"/>
  <c r="AQ216" i="4"/>
  <c r="AL216" i="4"/>
  <c r="AM216" i="4" s="1"/>
  <c r="Q216" i="4"/>
  <c r="M216" i="4"/>
  <c r="H216" i="4"/>
  <c r="AF216" i="4" s="1"/>
  <c r="AU215" i="4"/>
  <c r="AQ215" i="4"/>
  <c r="AM215" i="4"/>
  <c r="W215" i="4"/>
  <c r="Q215" i="4"/>
  <c r="M215" i="4"/>
  <c r="H215" i="4"/>
  <c r="AF215" i="4" s="1"/>
  <c r="BJ214" i="4"/>
  <c r="AU214" i="4"/>
  <c r="AM214" i="4"/>
  <c r="W214" i="4"/>
  <c r="Q214" i="4"/>
  <c r="H214" i="4"/>
  <c r="AF214" i="4" s="1"/>
  <c r="AU213" i="4"/>
  <c r="AQ213" i="4"/>
  <c r="AM213" i="4"/>
  <c r="W213" i="4"/>
  <c r="Q213" i="4"/>
  <c r="M213" i="4"/>
  <c r="H213" i="4"/>
  <c r="AF213" i="4" s="1"/>
  <c r="BJ212" i="4"/>
  <c r="BA212" i="4"/>
  <c r="AU212" i="4"/>
  <c r="AQ212" i="4"/>
  <c r="AM212" i="4"/>
  <c r="AC212" i="4"/>
  <c r="AA212" i="4"/>
  <c r="V212" i="4"/>
  <c r="AF212" i="4" s="1"/>
  <c r="U212" i="4"/>
  <c r="Q212" i="4"/>
  <c r="M212" i="4"/>
  <c r="I212" i="4"/>
  <c r="BK211" i="4"/>
  <c r="BJ211" i="4"/>
  <c r="AF211" i="4"/>
  <c r="I211" i="4"/>
  <c r="AG211" i="4" s="1"/>
  <c r="BK210" i="4"/>
  <c r="BJ210" i="4"/>
  <c r="AF210" i="4"/>
  <c r="O210" i="4"/>
  <c r="AG210" i="4" s="1"/>
  <c r="BK209" i="4"/>
  <c r="BJ209" i="4"/>
  <c r="AF209" i="4"/>
  <c r="O209" i="4"/>
  <c r="M209" i="4"/>
  <c r="BJ208" i="4"/>
  <c r="AM208" i="4"/>
  <c r="BK208" i="4" s="1"/>
  <c r="AF208" i="4"/>
  <c r="I208" i="4"/>
  <c r="AG208" i="4" s="1"/>
  <c r="BJ207" i="4"/>
  <c r="AM207" i="4"/>
  <c r="BK207" i="4" s="1"/>
  <c r="AF207" i="4"/>
  <c r="I207" i="4"/>
  <c r="AG207" i="4" s="1"/>
  <c r="BK206" i="4"/>
  <c r="BJ206" i="4"/>
  <c r="AF206" i="4"/>
  <c r="O206" i="4"/>
  <c r="AG206" i="4" s="1"/>
  <c r="AZ205" i="4"/>
  <c r="BA205" i="4" s="1"/>
  <c r="AQ205" i="4"/>
  <c r="AM205" i="4"/>
  <c r="V205" i="4"/>
  <c r="W205" i="4" s="1"/>
  <c r="N205" i="4"/>
  <c r="O205" i="4" s="1"/>
  <c r="M205" i="4"/>
  <c r="I205" i="4"/>
  <c r="BJ204" i="4"/>
  <c r="BA204" i="4"/>
  <c r="AY204" i="4"/>
  <c r="AM204" i="4"/>
  <c r="V204" i="4"/>
  <c r="AF204" i="4" s="1"/>
  <c r="U204" i="4"/>
  <c r="I204" i="4"/>
  <c r="BJ203" i="4"/>
  <c r="AM203" i="4"/>
  <c r="BK203" i="4" s="1"/>
  <c r="AF203" i="4"/>
  <c r="I203" i="4"/>
  <c r="AG203" i="4" s="1"/>
  <c r="BJ202" i="4"/>
  <c r="BA202" i="4"/>
  <c r="BK202" i="4" s="1"/>
  <c r="V202" i="4"/>
  <c r="AF202" i="4" s="1"/>
  <c r="Q202" i="4"/>
  <c r="BJ201" i="4"/>
  <c r="BC201" i="4"/>
  <c r="AU201" i="4"/>
  <c r="AM201" i="4"/>
  <c r="AF201" i="4"/>
  <c r="Y201" i="4"/>
  <c r="Q201" i="4"/>
  <c r="M201" i="4"/>
  <c r="I201" i="4"/>
  <c r="BJ200" i="4"/>
  <c r="AU200" i="4"/>
  <c r="AM200" i="4"/>
  <c r="AF200" i="4"/>
  <c r="AE200" i="4"/>
  <c r="AC200" i="4"/>
  <c r="AA200" i="4"/>
  <c r="Q200" i="4"/>
  <c r="I200" i="4"/>
  <c r="BK199" i="4"/>
  <c r="BJ199" i="4"/>
  <c r="AF199" i="4"/>
  <c r="Q199" i="4"/>
  <c r="M199" i="4"/>
  <c r="AT198" i="4"/>
  <c r="AU198" i="4" s="1"/>
  <c r="AP198" i="4"/>
  <c r="AQ198" i="4" s="1"/>
  <c r="AM198" i="4"/>
  <c r="W198" i="4"/>
  <c r="P198" i="4"/>
  <c r="Q198" i="4" s="1"/>
  <c r="L198" i="4"/>
  <c r="I198" i="4"/>
  <c r="BG197" i="4"/>
  <c r="BE197" i="4"/>
  <c r="BA197" i="4"/>
  <c r="AY197" i="4"/>
  <c r="AU197" i="4"/>
  <c r="AQ197" i="4"/>
  <c r="AL197" i="4"/>
  <c r="AM197" i="4" s="1"/>
  <c r="AC197" i="4"/>
  <c r="AA197" i="4"/>
  <c r="W197" i="4"/>
  <c r="U197" i="4"/>
  <c r="Q197" i="4"/>
  <c r="M197" i="4"/>
  <c r="H197" i="4"/>
  <c r="AF197" i="4" s="1"/>
  <c r="BJ196" i="4"/>
  <c r="AM196" i="4"/>
  <c r="BK196" i="4" s="1"/>
  <c r="AF196" i="4"/>
  <c r="W196" i="4"/>
  <c r="I196" i="4"/>
  <c r="BC195" i="4"/>
  <c r="BA195" i="4"/>
  <c r="AY195" i="4"/>
  <c r="AU195" i="4"/>
  <c r="AQ195" i="4"/>
  <c r="AL195" i="4"/>
  <c r="BJ195" i="4" s="1"/>
  <c r="AC195" i="4"/>
  <c r="AA195" i="4"/>
  <c r="Y195" i="4"/>
  <c r="V195" i="4"/>
  <c r="AF195" i="4" s="1"/>
  <c r="U195" i="4"/>
  <c r="Q195" i="4"/>
  <c r="M195" i="4"/>
  <c r="I195" i="4"/>
  <c r="BJ194" i="4"/>
  <c r="BA194" i="4"/>
  <c r="AQ194" i="4"/>
  <c r="AM194" i="4"/>
  <c r="AF194" i="4"/>
  <c r="AC194" i="4"/>
  <c r="W194" i="4"/>
  <c r="M194" i="4"/>
  <c r="I194" i="4"/>
  <c r="BJ193" i="4"/>
  <c r="AY193" i="4"/>
  <c r="AU193" i="4"/>
  <c r="AQ193" i="4"/>
  <c r="AM193" i="4"/>
  <c r="AF193" i="4"/>
  <c r="U193" i="4"/>
  <c r="Q193" i="4"/>
  <c r="M193" i="4"/>
  <c r="I193" i="4"/>
  <c r="BC192" i="4"/>
  <c r="AY192" i="4"/>
  <c r="AU192" i="4"/>
  <c r="AP192" i="4"/>
  <c r="BJ192" i="4" s="1"/>
  <c r="AM192" i="4"/>
  <c r="AC192" i="4"/>
  <c r="AA192" i="4"/>
  <c r="Y192" i="4"/>
  <c r="W192" i="4"/>
  <c r="U192" i="4"/>
  <c r="Q192" i="4"/>
  <c r="L192" i="4"/>
  <c r="AF192" i="4" s="1"/>
  <c r="I192" i="4"/>
  <c r="BJ191" i="4"/>
  <c r="BC191" i="4"/>
  <c r="AY191" i="4"/>
  <c r="AU191" i="4"/>
  <c r="AM191" i="4"/>
  <c r="AF191" i="4"/>
  <c r="Y191" i="4"/>
  <c r="U191" i="4"/>
  <c r="Q191" i="4"/>
  <c r="I191" i="4"/>
  <c r="BG190" i="4"/>
  <c r="BC190" i="4"/>
  <c r="BA190" i="4"/>
  <c r="AY190" i="4"/>
  <c r="AW190" i="4"/>
  <c r="AT190" i="4"/>
  <c r="AU190" i="4" s="1"/>
  <c r="AP190" i="4"/>
  <c r="AQ190" i="4" s="1"/>
  <c r="AM190" i="4"/>
  <c r="AC190" i="4"/>
  <c r="Y190" i="4"/>
  <c r="V190" i="4"/>
  <c r="W190" i="4" s="1"/>
  <c r="U190" i="4"/>
  <c r="Q190" i="4"/>
  <c r="L190" i="4"/>
  <c r="M190" i="4" s="1"/>
  <c r="I190" i="4"/>
  <c r="BJ189" i="4"/>
  <c r="BC189" i="4"/>
  <c r="AY189" i="4"/>
  <c r="AU189" i="4"/>
  <c r="AM189" i="4"/>
  <c r="AF189" i="4"/>
  <c r="Y189" i="4"/>
  <c r="U189" i="4"/>
  <c r="Q189" i="4"/>
  <c r="I189" i="4"/>
  <c r="BK188" i="4"/>
  <c r="BJ188" i="4"/>
  <c r="AF188" i="4"/>
  <c r="O188" i="4"/>
  <c r="AG188" i="4" s="1"/>
  <c r="AW187" i="4"/>
  <c r="AT187" i="4"/>
  <c r="AU187" i="4" s="1"/>
  <c r="AQ187" i="4"/>
  <c r="AL187" i="4"/>
  <c r="AM187" i="4" s="1"/>
  <c r="S187" i="4"/>
  <c r="Q187" i="4"/>
  <c r="M187" i="4"/>
  <c r="H187" i="4"/>
  <c r="AF187" i="4" s="1"/>
  <c r="BI186" i="4"/>
  <c r="BC186" i="4"/>
  <c r="AS186" i="4"/>
  <c r="AL186" i="4"/>
  <c r="BJ186" i="4" s="1"/>
  <c r="AE186" i="4"/>
  <c r="Y186" i="4"/>
  <c r="O186" i="4"/>
  <c r="H186" i="4"/>
  <c r="AF186" i="4" s="1"/>
  <c r="BJ185" i="4"/>
  <c r="AQ185" i="4"/>
  <c r="AM185" i="4"/>
  <c r="AF185" i="4"/>
  <c r="M185" i="4"/>
  <c r="I185" i="4"/>
  <c r="BJ184" i="4"/>
  <c r="AU184" i="4"/>
  <c r="AQ184" i="4"/>
  <c r="AM184" i="4"/>
  <c r="P184" i="4"/>
  <c r="AF184" i="4" s="1"/>
  <c r="M184" i="4"/>
  <c r="I184" i="4"/>
  <c r="BJ183" i="4"/>
  <c r="AS183" i="4"/>
  <c r="BK183" i="4" s="1"/>
  <c r="AF183" i="4"/>
  <c r="O183" i="4"/>
  <c r="AG183" i="4" s="1"/>
  <c r="BJ182" i="4"/>
  <c r="AY182" i="4"/>
  <c r="AU182" i="4"/>
  <c r="AM182" i="4"/>
  <c r="AF182" i="4"/>
  <c r="AE182" i="4"/>
  <c r="U182" i="4"/>
  <c r="Q182" i="4"/>
  <c r="I182" i="4"/>
  <c r="BJ181" i="4"/>
  <c r="AY181" i="4"/>
  <c r="AU181" i="4"/>
  <c r="AF181" i="4"/>
  <c r="U181" i="4"/>
  <c r="Q181" i="4"/>
  <c r="BJ180" i="4"/>
  <c r="AY180" i="4"/>
  <c r="AU180" i="4"/>
  <c r="AF180" i="4"/>
  <c r="U180" i="4"/>
  <c r="AG180" i="4" s="1"/>
  <c r="BJ179" i="4"/>
  <c r="AY179" i="4"/>
  <c r="AS179" i="4"/>
  <c r="AQ179" i="4"/>
  <c r="AM179" i="4"/>
  <c r="AF179" i="4"/>
  <c r="U179" i="4"/>
  <c r="Q179" i="4"/>
  <c r="O179" i="4"/>
  <c r="M179" i="4"/>
  <c r="I179" i="4"/>
  <c r="BJ178" i="4"/>
  <c r="BC178" i="4"/>
  <c r="AY178" i="4"/>
  <c r="AU178" i="4"/>
  <c r="AS178" i="4"/>
  <c r="AQ178" i="4"/>
  <c r="AM178" i="4"/>
  <c r="AC178" i="4"/>
  <c r="Y178" i="4"/>
  <c r="U178" i="4"/>
  <c r="O178" i="4"/>
  <c r="L178" i="4"/>
  <c r="AF178" i="4" s="1"/>
  <c r="I178" i="4"/>
  <c r="BE177" i="4"/>
  <c r="BC177" i="4"/>
  <c r="BA177" i="4"/>
  <c r="AY177" i="4"/>
  <c r="AW177" i="4"/>
  <c r="AU177" i="4"/>
  <c r="AQ177" i="4"/>
  <c r="AM177" i="4"/>
  <c r="AF177" i="4"/>
  <c r="AA177" i="4"/>
  <c r="Y177" i="4"/>
  <c r="W177" i="4"/>
  <c r="U177" i="4"/>
  <c r="Q177" i="4"/>
  <c r="M177" i="4"/>
  <c r="I177" i="4"/>
  <c r="BJ176" i="4"/>
  <c r="BA176" i="4"/>
  <c r="AW176" i="4"/>
  <c r="AU176" i="4"/>
  <c r="AQ176" i="4"/>
  <c r="AM176" i="4"/>
  <c r="AC176" i="4"/>
  <c r="AA176" i="4"/>
  <c r="V176" i="4"/>
  <c r="AF176" i="4" s="1"/>
  <c r="Q176" i="4"/>
  <c r="M176" i="4"/>
  <c r="I176" i="4"/>
  <c r="BJ175" i="4"/>
  <c r="AY175" i="4"/>
  <c r="AM175" i="4"/>
  <c r="AF175" i="4"/>
  <c r="U175" i="4"/>
  <c r="Q175" i="4"/>
  <c r="I175" i="4"/>
  <c r="BJ174" i="4"/>
  <c r="AM174" i="4"/>
  <c r="BK174" i="4" s="1"/>
  <c r="AF174" i="4"/>
  <c r="U174" i="4"/>
  <c r="I174" i="4"/>
  <c r="BJ173" i="4"/>
  <c r="BG173" i="4"/>
  <c r="BE173" i="4"/>
  <c r="BC173" i="4"/>
  <c r="AY173" i="4"/>
  <c r="AU173" i="4"/>
  <c r="AQ173" i="4"/>
  <c r="AM173" i="4"/>
  <c r="AF173" i="4"/>
  <c r="AC173" i="4"/>
  <c r="AA173" i="4"/>
  <c r="Y173" i="4"/>
  <c r="W173" i="4"/>
  <c r="U173" i="4"/>
  <c r="Q173" i="4"/>
  <c r="M173" i="4"/>
  <c r="I173" i="4"/>
  <c r="BJ172" i="4"/>
  <c r="AU172" i="4"/>
  <c r="BK172" i="4" s="1"/>
  <c r="AF172" i="4"/>
  <c r="Q172" i="4"/>
  <c r="AG172" i="4" s="1"/>
  <c r="BJ171" i="4"/>
  <c r="AU171" i="4"/>
  <c r="BK171" i="4" s="1"/>
  <c r="AF171" i="4"/>
  <c r="U171" i="4"/>
  <c r="Q171" i="4"/>
  <c r="BJ170" i="4"/>
  <c r="AU170" i="4"/>
  <c r="BK170" i="4" s="1"/>
  <c r="AF170" i="4"/>
  <c r="U170" i="4"/>
  <c r="Q170" i="4"/>
  <c r="BJ169" i="4"/>
  <c r="BA169" i="4"/>
  <c r="AY169" i="4"/>
  <c r="AU169" i="4"/>
  <c r="AQ169" i="4"/>
  <c r="AF169" i="4"/>
  <c r="AC169" i="4"/>
  <c r="W169" i="4"/>
  <c r="U169" i="4"/>
  <c r="Q169" i="4"/>
  <c r="M169" i="4"/>
  <c r="I169" i="4"/>
  <c r="BJ168" i="4"/>
  <c r="AY168" i="4"/>
  <c r="AU168" i="4"/>
  <c r="AF168" i="4"/>
  <c r="U168" i="4"/>
  <c r="Q168" i="4"/>
  <c r="I168" i="4"/>
  <c r="BJ167" i="4"/>
  <c r="AY167" i="4"/>
  <c r="AU167" i="4"/>
  <c r="AF167" i="4"/>
  <c r="U167" i="4"/>
  <c r="Q167" i="4"/>
  <c r="BC166" i="4"/>
  <c r="BA166" i="4"/>
  <c r="AW166" i="4"/>
  <c r="AU166" i="4"/>
  <c r="AQ166" i="4"/>
  <c r="AL166" i="4"/>
  <c r="BJ166" i="4" s="1"/>
  <c r="AC166" i="4"/>
  <c r="AA166" i="4"/>
  <c r="Y166" i="4"/>
  <c r="V166" i="4"/>
  <c r="AF166" i="4" s="1"/>
  <c r="S166" i="4"/>
  <c r="Q166" i="4"/>
  <c r="M166" i="4"/>
  <c r="I166" i="4"/>
  <c r="BJ165" i="4"/>
  <c r="BE165" i="4"/>
  <c r="BC165" i="4"/>
  <c r="AU165" i="4"/>
  <c r="AQ165" i="4"/>
  <c r="AM165" i="4"/>
  <c r="AF165" i="4"/>
  <c r="AE165" i="4"/>
  <c r="AA165" i="4"/>
  <c r="Y165" i="4"/>
  <c r="U165" i="4"/>
  <c r="Q165" i="4"/>
  <c r="M165" i="4"/>
  <c r="I165" i="4"/>
  <c r="BK164" i="4"/>
  <c r="BJ164" i="4"/>
  <c r="AF164" i="4"/>
  <c r="O164" i="4"/>
  <c r="AG164" i="4" s="1"/>
  <c r="BJ163" i="4"/>
  <c r="BA163" i="4"/>
  <c r="AU163" i="4"/>
  <c r="AQ163" i="4"/>
  <c r="AM163" i="4"/>
  <c r="AC163" i="4"/>
  <c r="AF163" i="4"/>
  <c r="Q163" i="4"/>
  <c r="O163" i="4"/>
  <c r="M163" i="4"/>
  <c r="I163" i="4"/>
  <c r="BJ162" i="4"/>
  <c r="BC162" i="4"/>
  <c r="BK162" i="4" s="1"/>
  <c r="AF162" i="4"/>
  <c r="Y162" i="4"/>
  <c r="AG162" i="4" s="1"/>
  <c r="BC161" i="4"/>
  <c r="AP161" i="4"/>
  <c r="AQ161" i="4" s="1"/>
  <c r="AM161" i="4"/>
  <c r="AE161" i="4"/>
  <c r="AC161" i="4"/>
  <c r="AA161" i="4"/>
  <c r="Y161" i="4"/>
  <c r="Q161" i="4"/>
  <c r="L161" i="4"/>
  <c r="AF161" i="4" s="1"/>
  <c r="I161" i="4"/>
  <c r="BJ160" i="4"/>
  <c r="BC160" i="4"/>
  <c r="AQ160" i="4"/>
  <c r="AM160" i="4"/>
  <c r="AC160" i="4"/>
  <c r="AA160" i="4"/>
  <c r="Y160" i="4"/>
  <c r="Q160" i="4"/>
  <c r="L160" i="4"/>
  <c r="AF160" i="4" s="1"/>
  <c r="I160" i="4"/>
  <c r="BC159" i="4"/>
  <c r="AP159" i="4"/>
  <c r="BJ159" i="4" s="1"/>
  <c r="AM159" i="4"/>
  <c r="AE159" i="4"/>
  <c r="AC159" i="4"/>
  <c r="AA159" i="4"/>
  <c r="Y159" i="4"/>
  <c r="Q159" i="4"/>
  <c r="L159" i="4"/>
  <c r="M159" i="4" s="1"/>
  <c r="I159" i="4"/>
  <c r="BE158" i="4"/>
  <c r="AU158" i="4"/>
  <c r="AP158" i="4"/>
  <c r="BJ158" i="4" s="1"/>
  <c r="AM158" i="4"/>
  <c r="AA158" i="4"/>
  <c r="Q158" i="4"/>
  <c r="L158" i="4"/>
  <c r="AF158" i="4" s="1"/>
  <c r="I158" i="4"/>
  <c r="BJ157" i="4"/>
  <c r="BG157" i="4"/>
  <c r="BE157" i="4"/>
  <c r="AU157" i="4"/>
  <c r="AQ157" i="4"/>
  <c r="AM157" i="4"/>
  <c r="AF157" i="4"/>
  <c r="AC157" i="4"/>
  <c r="AA157" i="4"/>
  <c r="Q157" i="4"/>
  <c r="M157" i="4"/>
  <c r="I157" i="4"/>
  <c r="BG156" i="4"/>
  <c r="BE156" i="4"/>
  <c r="BB156" i="4"/>
  <c r="BC156" i="4" s="1"/>
  <c r="BA156" i="4"/>
  <c r="AY156" i="4"/>
  <c r="AU156" i="4"/>
  <c r="AP156" i="4"/>
  <c r="BJ156" i="4" s="1"/>
  <c r="AM156" i="4"/>
  <c r="AC156" i="4"/>
  <c r="AA156" i="4"/>
  <c r="Y156" i="4"/>
  <c r="W156" i="4"/>
  <c r="Q156" i="4"/>
  <c r="L156" i="4"/>
  <c r="AF156" i="4" s="1"/>
  <c r="I156" i="4"/>
  <c r="BJ155" i="4"/>
  <c r="BI155" i="4"/>
  <c r="AU155" i="4"/>
  <c r="AM155" i="4"/>
  <c r="AF155" i="4"/>
  <c r="AE155" i="4"/>
  <c r="Q155" i="4"/>
  <c r="I155" i="4"/>
  <c r="BE154" i="4"/>
  <c r="BC154" i="4"/>
  <c r="BA154" i="4"/>
  <c r="AY154" i="4"/>
  <c r="AT154" i="4"/>
  <c r="AU154" i="4" s="1"/>
  <c r="AQ154" i="4"/>
  <c r="AM154" i="4"/>
  <c r="AC154" i="4"/>
  <c r="AA154" i="4"/>
  <c r="Y154" i="4"/>
  <c r="W154" i="4"/>
  <c r="U154" i="4"/>
  <c r="Q154" i="4"/>
  <c r="L154" i="4"/>
  <c r="AF154" i="4" s="1"/>
  <c r="I154" i="4"/>
  <c r="BE153" i="4"/>
  <c r="BC153" i="4"/>
  <c r="BA153" i="4"/>
  <c r="AY153" i="4"/>
  <c r="AT153" i="4"/>
  <c r="AU153" i="4" s="1"/>
  <c r="AP153" i="4"/>
  <c r="AQ153" i="4" s="1"/>
  <c r="AM153" i="4"/>
  <c r="AC153" i="4"/>
  <c r="AA153" i="4"/>
  <c r="Y153" i="4"/>
  <c r="W153" i="4"/>
  <c r="U153" i="4"/>
  <c r="Q153" i="4"/>
  <c r="L153" i="4"/>
  <c r="AF153" i="4" s="1"/>
  <c r="I153" i="4"/>
  <c r="BG152" i="4"/>
  <c r="BE152" i="4"/>
  <c r="BC152" i="4"/>
  <c r="AZ152" i="4"/>
  <c r="BA152" i="4" s="1"/>
  <c r="AY152" i="4"/>
  <c r="AU152" i="4"/>
  <c r="AP152" i="4"/>
  <c r="AM152" i="4"/>
  <c r="AC152" i="4"/>
  <c r="AA152" i="4"/>
  <c r="Y152" i="4"/>
  <c r="W152" i="4"/>
  <c r="U152" i="4"/>
  <c r="Q152" i="4"/>
  <c r="L152" i="4"/>
  <c r="AF152" i="4" s="1"/>
  <c r="I152" i="4"/>
  <c r="BG151" i="4"/>
  <c r="BE151" i="4"/>
  <c r="BC151" i="4"/>
  <c r="AY151" i="4"/>
  <c r="AU151" i="4"/>
  <c r="AP151" i="4"/>
  <c r="BJ151" i="4" s="1"/>
  <c r="AM151" i="4"/>
  <c r="AC151" i="4"/>
  <c r="AA151" i="4"/>
  <c r="Y151" i="4"/>
  <c r="W151" i="4"/>
  <c r="U151" i="4"/>
  <c r="Q151" i="4"/>
  <c r="L151" i="4"/>
  <c r="M151" i="4" s="1"/>
  <c r="I151" i="4"/>
  <c r="BE150" i="4"/>
  <c r="BC150" i="4"/>
  <c r="AU150" i="4"/>
  <c r="AP150" i="4"/>
  <c r="BJ150" i="4" s="1"/>
  <c r="AM150" i="4"/>
  <c r="AA150" i="4"/>
  <c r="Y150" i="4"/>
  <c r="W150" i="4"/>
  <c r="Q150" i="4"/>
  <c r="L150" i="4"/>
  <c r="M150" i="4" s="1"/>
  <c r="H150" i="4"/>
  <c r="I150" i="4" s="1"/>
  <c r="BG149" i="4"/>
  <c r="BE149" i="4"/>
  <c r="BC149" i="4"/>
  <c r="AY149" i="4"/>
  <c r="AP149" i="4"/>
  <c r="AQ149" i="4" s="1"/>
  <c r="AM149" i="4"/>
  <c r="AC149" i="4"/>
  <c r="AA149" i="4"/>
  <c r="Y149" i="4"/>
  <c r="U149" i="4"/>
  <c r="Q149" i="4"/>
  <c r="L149" i="4"/>
  <c r="AF149" i="4" s="1"/>
  <c r="I149" i="4"/>
  <c r="BK148" i="4"/>
  <c r="BJ148" i="4"/>
  <c r="AF148" i="4"/>
  <c r="BJ147" i="4"/>
  <c r="AM147" i="4"/>
  <c r="BK147" i="4" s="1"/>
  <c r="AF147" i="4"/>
  <c r="Q147" i="4"/>
  <c r="I147" i="4"/>
  <c r="BJ146" i="4"/>
  <c r="BI146" i="4"/>
  <c r="AY146" i="4"/>
  <c r="AM146" i="4"/>
  <c r="AF146" i="4"/>
  <c r="AE146" i="4"/>
  <c r="U146" i="4"/>
  <c r="I146" i="4"/>
  <c r="BJ145" i="4"/>
  <c r="AY145" i="4"/>
  <c r="BK145" i="4" s="1"/>
  <c r="AF145" i="4"/>
  <c r="U145" i="4"/>
  <c r="AG145" i="4" s="1"/>
  <c r="BJ144" i="4"/>
  <c r="AY144" i="4"/>
  <c r="BK144" i="4" s="1"/>
  <c r="AF144" i="4"/>
  <c r="U144" i="4"/>
  <c r="AG144" i="4" s="1"/>
  <c r="BJ143" i="4"/>
  <c r="AY143" i="4"/>
  <c r="BK143" i="4" s="1"/>
  <c r="AF143" i="4"/>
  <c r="U143" i="4"/>
  <c r="AG143" i="4" s="1"/>
  <c r="BG142" i="4"/>
  <c r="AL142" i="4"/>
  <c r="AM142" i="4" s="1"/>
  <c r="AC142" i="4"/>
  <c r="Q142" i="4"/>
  <c r="L142" i="4"/>
  <c r="M142" i="4" s="1"/>
  <c r="H142" i="4"/>
  <c r="I142" i="4" s="1"/>
  <c r="BJ141" i="4"/>
  <c r="AM141" i="4"/>
  <c r="BK141" i="4" s="1"/>
  <c r="AF141" i="4"/>
  <c r="I141" i="4"/>
  <c r="AG141" i="4" s="1"/>
  <c r="BJ140" i="4"/>
  <c r="AM140" i="4"/>
  <c r="BK140" i="4" s="1"/>
  <c r="AF140" i="4"/>
  <c r="I140" i="4"/>
  <c r="AG140" i="4" s="1"/>
  <c r="BJ139" i="4"/>
  <c r="BG139" i="4"/>
  <c r="BE139" i="4"/>
  <c r="BC139" i="4"/>
  <c r="BA139" i="4"/>
  <c r="AY139" i="4"/>
  <c r="AW139" i="4"/>
  <c r="AU139" i="4"/>
  <c r="AQ139" i="4"/>
  <c r="AM139" i="4"/>
  <c r="AC139" i="4"/>
  <c r="AA139" i="4"/>
  <c r="Y139" i="4"/>
  <c r="V139" i="4"/>
  <c r="W139" i="4" s="1"/>
  <c r="U139" i="4"/>
  <c r="P139" i="4"/>
  <c r="Q139" i="4" s="1"/>
  <c r="M139" i="4"/>
  <c r="I139" i="4"/>
  <c r="BJ138" i="4"/>
  <c r="AQ138" i="4"/>
  <c r="AM138" i="4"/>
  <c r="AF138" i="4"/>
  <c r="M138" i="4"/>
  <c r="I138" i="4"/>
  <c r="BG137" i="4"/>
  <c r="BE137" i="4"/>
  <c r="BC137" i="4"/>
  <c r="AY137" i="4"/>
  <c r="AQ137" i="4"/>
  <c r="AL137" i="4"/>
  <c r="AM137" i="4" s="1"/>
  <c r="AC137" i="4"/>
  <c r="AA137" i="4"/>
  <c r="Y137" i="4"/>
  <c r="W137" i="4"/>
  <c r="U137" i="4"/>
  <c r="Q137" i="4"/>
  <c r="L137" i="4"/>
  <c r="M137" i="4" s="1"/>
  <c r="I137" i="4"/>
  <c r="BJ136" i="4"/>
  <c r="AY136" i="4"/>
  <c r="BK136" i="4" s="1"/>
  <c r="AF136" i="4"/>
  <c r="U136" i="4"/>
  <c r="AG136" i="4" s="1"/>
  <c r="BJ135" i="4"/>
  <c r="AU135" i="4"/>
  <c r="AM135" i="4"/>
  <c r="AF135" i="4"/>
  <c r="Q135" i="4"/>
  <c r="I135" i="4"/>
  <c r="AL134" i="4"/>
  <c r="AM134" i="4" s="1"/>
  <c r="BK134" i="4" s="1"/>
  <c r="H134" i="4"/>
  <c r="I134" i="4" s="1"/>
  <c r="AG134" i="4" s="1"/>
  <c r="BJ133" i="4"/>
  <c r="AM133" i="4"/>
  <c r="BK133" i="4" s="1"/>
  <c r="AF133" i="4"/>
  <c r="W133" i="4"/>
  <c r="S133" i="4"/>
  <c r="Q133" i="4"/>
  <c r="I133" i="4"/>
  <c r="BE132" i="4"/>
  <c r="BC132" i="4"/>
  <c r="AW132" i="4"/>
  <c r="AT132" i="4"/>
  <c r="AU132" i="4" s="1"/>
  <c r="AP132" i="4"/>
  <c r="AQ132" i="4" s="1"/>
  <c r="AM132" i="4"/>
  <c r="AA132" i="4"/>
  <c r="Y132" i="4"/>
  <c r="L132" i="4"/>
  <c r="I132" i="4"/>
  <c r="BJ131" i="4"/>
  <c r="BG131" i="4"/>
  <c r="AU131" i="4"/>
  <c r="AQ131" i="4"/>
  <c r="AM131" i="4"/>
  <c r="AC131" i="4"/>
  <c r="P131" i="4"/>
  <c r="M131" i="4"/>
  <c r="I131" i="4"/>
  <c r="BK130" i="4"/>
  <c r="BJ130" i="4"/>
  <c r="AF130" i="4"/>
  <c r="O130" i="4"/>
  <c r="AG130" i="4" s="1"/>
  <c r="BJ129" i="4"/>
  <c r="BI129" i="4"/>
  <c r="BG129" i="4"/>
  <c r="BE129" i="4"/>
  <c r="BC129" i="4"/>
  <c r="BA129" i="4"/>
  <c r="AY129" i="4"/>
  <c r="AW129" i="4"/>
  <c r="AU129" i="4"/>
  <c r="AS129" i="4"/>
  <c r="AQ129" i="4"/>
  <c r="AM129" i="4"/>
  <c r="AF129" i="4"/>
  <c r="AE129" i="4"/>
  <c r="AC129" i="4"/>
  <c r="AA129" i="4"/>
  <c r="Y129" i="4"/>
  <c r="W129" i="4"/>
  <c r="U129" i="4"/>
  <c r="Q129" i="4"/>
  <c r="O129" i="4"/>
  <c r="M129" i="4"/>
  <c r="I129" i="4"/>
  <c r="BJ128" i="4"/>
  <c r="AY128" i="4"/>
  <c r="BK128" i="4" s="1"/>
  <c r="AF128" i="4"/>
  <c r="U128" i="4"/>
  <c r="Q128" i="4"/>
  <c r="BJ127" i="4"/>
  <c r="BC127" i="4"/>
  <c r="BK127" i="4" s="1"/>
  <c r="AF127" i="4"/>
  <c r="Y127" i="4"/>
  <c r="AG127" i="4" s="1"/>
  <c r="BI126" i="4"/>
  <c r="AT126" i="4"/>
  <c r="BJ126" i="4" s="1"/>
  <c r="AF126" i="4"/>
  <c r="AE126" i="4"/>
  <c r="Q126" i="4"/>
  <c r="BJ125" i="4"/>
  <c r="BC125" i="4"/>
  <c r="AM125" i="4"/>
  <c r="AF125" i="4"/>
  <c r="Y125" i="4"/>
  <c r="I125" i="4"/>
  <c r="BI124" i="4"/>
  <c r="BG124" i="4"/>
  <c r="BC124" i="4"/>
  <c r="BA124" i="4"/>
  <c r="AY124" i="4"/>
  <c r="AW124" i="4"/>
  <c r="AU124" i="4"/>
  <c r="AP124" i="4"/>
  <c r="AQ124" i="4" s="1"/>
  <c r="AL124" i="4"/>
  <c r="AE124" i="4"/>
  <c r="AC124" i="4"/>
  <c r="Y124" i="4"/>
  <c r="V124" i="4"/>
  <c r="W124" i="4" s="1"/>
  <c r="U124" i="4"/>
  <c r="Q124" i="4"/>
  <c r="L124" i="4"/>
  <c r="M124" i="4" s="1"/>
  <c r="H124" i="4"/>
  <c r="BJ123" i="4"/>
  <c r="BG123" i="4"/>
  <c r="AY123" i="4"/>
  <c r="AW123" i="4"/>
  <c r="AU123" i="4"/>
  <c r="AM123" i="4"/>
  <c r="AF123" i="4"/>
  <c r="AC123" i="4"/>
  <c r="U123" i="4"/>
  <c r="Q123" i="4"/>
  <c r="I123" i="4"/>
  <c r="BJ122" i="4"/>
  <c r="BG122" i="4"/>
  <c r="AY122" i="4"/>
  <c r="AM122" i="4"/>
  <c r="AF122" i="4"/>
  <c r="AC122" i="4"/>
  <c r="W122" i="4"/>
  <c r="U122" i="4"/>
  <c r="I122" i="4"/>
  <c r="BJ121" i="4"/>
  <c r="BE121" i="4"/>
  <c r="AY121" i="4"/>
  <c r="AU121" i="4"/>
  <c r="AQ121" i="4"/>
  <c r="AM121" i="4"/>
  <c r="AF121" i="4"/>
  <c r="AA121" i="4"/>
  <c r="U121" i="4"/>
  <c r="Q121" i="4"/>
  <c r="M121" i="4"/>
  <c r="I121" i="4"/>
  <c r="BC120" i="4"/>
  <c r="BA120" i="4"/>
  <c r="AY120" i="4"/>
  <c r="AU120" i="4"/>
  <c r="AP120" i="4"/>
  <c r="BJ120" i="4" s="1"/>
  <c r="AM120" i="4"/>
  <c r="Y120" i="4"/>
  <c r="W120" i="4"/>
  <c r="U120" i="4"/>
  <c r="Q120" i="4"/>
  <c r="L120" i="4"/>
  <c r="M120" i="4" s="1"/>
  <c r="I120" i="4"/>
  <c r="BJ119" i="4"/>
  <c r="BI119" i="4"/>
  <c r="BG119" i="4"/>
  <c r="BE119" i="4"/>
  <c r="BC119" i="4"/>
  <c r="BA119" i="4"/>
  <c r="AY119" i="4"/>
  <c r="AU119" i="4"/>
  <c r="AQ119" i="4"/>
  <c r="AM119" i="4"/>
  <c r="AE119" i="4"/>
  <c r="AC119" i="4"/>
  <c r="AA119" i="4"/>
  <c r="Y119" i="4"/>
  <c r="V119" i="4"/>
  <c r="W119" i="4" s="1"/>
  <c r="U119" i="4"/>
  <c r="Q119" i="4"/>
  <c r="M119" i="4"/>
  <c r="I119" i="4"/>
  <c r="BG118" i="4"/>
  <c r="BE118" i="4"/>
  <c r="BC118" i="4"/>
  <c r="BA118" i="4"/>
  <c r="AY118" i="4"/>
  <c r="AU118" i="4"/>
  <c r="AP118" i="4"/>
  <c r="BJ118" i="4" s="1"/>
  <c r="AM118" i="4"/>
  <c r="AF118" i="4"/>
  <c r="AC118" i="4"/>
  <c r="AA118" i="4"/>
  <c r="Y118" i="4"/>
  <c r="W118" i="4"/>
  <c r="U118" i="4"/>
  <c r="Q118" i="4"/>
  <c r="M118" i="4"/>
  <c r="I118" i="4"/>
  <c r="BJ117" i="4"/>
  <c r="BE117" i="4"/>
  <c r="AU117" i="4"/>
  <c r="AM117" i="4"/>
  <c r="AF117" i="4"/>
  <c r="AA117" i="4"/>
  <c r="Q117" i="4"/>
  <c r="I117" i="4"/>
  <c r="BK116" i="4"/>
  <c r="BJ116" i="4"/>
  <c r="AF116" i="4"/>
  <c r="W116" i="4"/>
  <c r="O116" i="4"/>
  <c r="BJ115" i="4"/>
  <c r="BI115" i="4"/>
  <c r="BG115" i="4"/>
  <c r="BE115" i="4"/>
  <c r="BC115" i="4"/>
  <c r="AY115" i="4"/>
  <c r="AQ115" i="4"/>
  <c r="AM115" i="4"/>
  <c r="AF115" i="4"/>
  <c r="AE115" i="4"/>
  <c r="AC115" i="4"/>
  <c r="AA115" i="4"/>
  <c r="Y115" i="4"/>
  <c r="W115" i="4"/>
  <c r="U115" i="4"/>
  <c r="Q115" i="4"/>
  <c r="O115" i="4"/>
  <c r="M115" i="4"/>
  <c r="I115" i="4"/>
  <c r="BE114" i="4"/>
  <c r="BC114" i="4"/>
  <c r="AY114" i="4"/>
  <c r="AU114" i="4"/>
  <c r="AP114" i="4"/>
  <c r="BJ114" i="4" s="1"/>
  <c r="AM114" i="4"/>
  <c r="AF114" i="4"/>
  <c r="AA114" i="4"/>
  <c r="Y114" i="4"/>
  <c r="U114" i="4"/>
  <c r="Q114" i="4"/>
  <c r="M114" i="4"/>
  <c r="I114" i="4"/>
  <c r="BJ113" i="4"/>
  <c r="AM113" i="4"/>
  <c r="BK113" i="4" s="1"/>
  <c r="AF113" i="4"/>
  <c r="I113" i="4"/>
  <c r="AG113" i="4" s="1"/>
  <c r="BC112" i="4"/>
  <c r="AW112" i="4"/>
  <c r="AU112" i="4"/>
  <c r="AP112" i="4"/>
  <c r="BJ112" i="4" s="1"/>
  <c r="AM112" i="4"/>
  <c r="AC112" i="4"/>
  <c r="AA112" i="4"/>
  <c r="Y112" i="4"/>
  <c r="V112" i="4"/>
  <c r="W112" i="4" s="1"/>
  <c r="S112" i="4"/>
  <c r="Q112" i="4"/>
  <c r="L112" i="4"/>
  <c r="I112" i="4"/>
  <c r="BE111" i="4"/>
  <c r="BC111" i="4"/>
  <c r="BA111" i="4"/>
  <c r="AU111" i="4"/>
  <c r="AP111" i="4"/>
  <c r="AQ111" i="4" s="1"/>
  <c r="AL111" i="4"/>
  <c r="AM111" i="4" s="1"/>
  <c r="AA111" i="4"/>
  <c r="Y111" i="4"/>
  <c r="V111" i="4"/>
  <c r="W111" i="4" s="1"/>
  <c r="P111" i="4"/>
  <c r="Q111" i="4" s="1"/>
  <c r="L111" i="4"/>
  <c r="M111" i="4" s="1"/>
  <c r="H111" i="4"/>
  <c r="BG110" i="4"/>
  <c r="BE110" i="4"/>
  <c r="BC110" i="4"/>
  <c r="BA110" i="4"/>
  <c r="AY110" i="4"/>
  <c r="AU110" i="4"/>
  <c r="AP110" i="4"/>
  <c r="AQ110" i="4" s="1"/>
  <c r="AC110" i="4"/>
  <c r="AA110" i="4"/>
  <c r="Y110" i="4"/>
  <c r="V110" i="4"/>
  <c r="W110" i="4" s="1"/>
  <c r="U110" i="4"/>
  <c r="S110" i="4"/>
  <c r="Q110" i="4"/>
  <c r="L110" i="4"/>
  <c r="I110" i="4"/>
  <c r="BJ109" i="4"/>
  <c r="AW109" i="4"/>
  <c r="AU109" i="4"/>
  <c r="AM109" i="4"/>
  <c r="AF109" i="4"/>
  <c r="W109" i="4"/>
  <c r="S109" i="4"/>
  <c r="Q109" i="4"/>
  <c r="I109" i="4"/>
  <c r="BJ108" i="4"/>
  <c r="BC108" i="4"/>
  <c r="AS108" i="4"/>
  <c r="AF108" i="4"/>
  <c r="Y108" i="4"/>
  <c r="W108" i="4"/>
  <c r="S108" i="4"/>
  <c r="O108" i="4"/>
  <c r="BJ107" i="4"/>
  <c r="BG107" i="4"/>
  <c r="BC107" i="4"/>
  <c r="AY107" i="4"/>
  <c r="AU107" i="4"/>
  <c r="AS107" i="4"/>
  <c r="AQ107" i="4"/>
  <c r="AM107" i="4"/>
  <c r="AF107" i="4"/>
  <c r="AC107" i="4"/>
  <c r="Y107" i="4"/>
  <c r="W107" i="4"/>
  <c r="U107" i="4"/>
  <c r="S107" i="4"/>
  <c r="Q107" i="4"/>
  <c r="O107" i="4"/>
  <c r="M107" i="4"/>
  <c r="I107" i="4"/>
  <c r="BJ106" i="4"/>
  <c r="BI106" i="4"/>
  <c r="BK106" i="4" s="1"/>
  <c r="AF106" i="4"/>
  <c r="AE106" i="4"/>
  <c r="AC106" i="4"/>
  <c r="O106" i="4"/>
  <c r="BI105" i="4"/>
  <c r="BG105" i="4"/>
  <c r="BE105" i="4"/>
  <c r="BC105" i="4"/>
  <c r="BA105" i="4"/>
  <c r="AY105" i="4"/>
  <c r="AU105" i="4"/>
  <c r="AS105" i="4"/>
  <c r="AP105" i="4"/>
  <c r="BJ105" i="4" s="1"/>
  <c r="AM105" i="4"/>
  <c r="AE105" i="4"/>
  <c r="AC105" i="4"/>
  <c r="AA105" i="4"/>
  <c r="Y105" i="4"/>
  <c r="W105" i="4"/>
  <c r="U105" i="4"/>
  <c r="S105" i="4"/>
  <c r="Q105" i="4"/>
  <c r="O105" i="4"/>
  <c r="L105" i="4"/>
  <c r="I105" i="4"/>
  <c r="BJ104" i="4"/>
  <c r="BE104" i="4"/>
  <c r="BC104" i="4"/>
  <c r="BA104" i="4"/>
  <c r="AQ104" i="4"/>
  <c r="AM104" i="4"/>
  <c r="AA104" i="4"/>
  <c r="Y104" i="4"/>
  <c r="V104" i="4"/>
  <c r="W104" i="4" s="1"/>
  <c r="M104" i="4"/>
  <c r="H104" i="4"/>
  <c r="BK103" i="4"/>
  <c r="BJ103" i="4"/>
  <c r="AF103" i="4"/>
  <c r="U103" i="4"/>
  <c r="AG103" i="4" s="1"/>
  <c r="BJ102" i="4"/>
  <c r="AS102" i="4"/>
  <c r="BK102" i="4" s="1"/>
  <c r="AF102" i="4"/>
  <c r="O102" i="4"/>
  <c r="AG102" i="4" s="1"/>
  <c r="BJ101" i="4"/>
  <c r="AM101" i="4"/>
  <c r="BK101" i="4" s="1"/>
  <c r="AF101" i="4"/>
  <c r="I101" i="4"/>
  <c r="AG101" i="4" s="1"/>
  <c r="BJ100" i="4"/>
  <c r="BI100" i="4"/>
  <c r="BG100" i="4"/>
  <c r="BE100" i="4"/>
  <c r="BC100" i="4"/>
  <c r="BA100" i="4"/>
  <c r="AY100" i="4"/>
  <c r="AU100" i="4"/>
  <c r="AS100" i="4"/>
  <c r="AQ100" i="4"/>
  <c r="AM100" i="4"/>
  <c r="AF100" i="4"/>
  <c r="AE100" i="4"/>
  <c r="AC100" i="4"/>
  <c r="AA100" i="4"/>
  <c r="Y100" i="4"/>
  <c r="W100" i="4"/>
  <c r="U100" i="4"/>
  <c r="Q100" i="4"/>
  <c r="O100" i="4"/>
  <c r="M100" i="4"/>
  <c r="I100" i="4"/>
  <c r="BK99" i="4"/>
  <c r="BJ99" i="4"/>
  <c r="AF99" i="4"/>
  <c r="Q99" i="4"/>
  <c r="AG99" i="4" s="1"/>
  <c r="BK98" i="4"/>
  <c r="BJ98" i="4"/>
  <c r="AF98" i="4"/>
  <c r="U98" i="4"/>
  <c r="AG98" i="4" s="1"/>
  <c r="BK97" i="4"/>
  <c r="BJ97" i="4"/>
  <c r="AF97" i="4"/>
  <c r="U97" i="4"/>
  <c r="AG97" i="4" s="1"/>
  <c r="BJ96" i="4"/>
  <c r="AU96" i="4"/>
  <c r="AM96" i="4"/>
  <c r="AF96" i="4"/>
  <c r="Q96" i="4"/>
  <c r="I96" i="4"/>
  <c r="BK95" i="4"/>
  <c r="BJ95" i="4"/>
  <c r="AF95" i="4"/>
  <c r="O95" i="4"/>
  <c r="AG95" i="4" s="1"/>
  <c r="BI94" i="4"/>
  <c r="BI1083" i="4" s="1"/>
  <c r="BG94" i="4"/>
  <c r="BE94" i="4"/>
  <c r="BC94" i="4"/>
  <c r="AZ94" i="4"/>
  <c r="BA94" i="4" s="1"/>
  <c r="AY94" i="4"/>
  <c r="AW94" i="4"/>
  <c r="AU94" i="4"/>
  <c r="AS94" i="4"/>
  <c r="AP94" i="4"/>
  <c r="AQ94" i="4" s="1"/>
  <c r="AL94" i="4"/>
  <c r="AE94" i="4"/>
  <c r="AC94" i="4"/>
  <c r="AC1083" i="4" s="1"/>
  <c r="AA94" i="4"/>
  <c r="Y94" i="4"/>
  <c r="V94" i="4"/>
  <c r="AF94" i="4" s="1"/>
  <c r="U94" i="4"/>
  <c r="U1083" i="4" s="1"/>
  <c r="Q94" i="4"/>
  <c r="O94" i="4"/>
  <c r="M94" i="4"/>
  <c r="I94" i="4"/>
  <c r="BJ93" i="4"/>
  <c r="AM93" i="4"/>
  <c r="BK93" i="4" s="1"/>
  <c r="AF93" i="4"/>
  <c r="W93" i="4"/>
  <c r="I93" i="4"/>
  <c r="BK92" i="4"/>
  <c r="BJ92" i="4"/>
  <c r="AF92" i="4"/>
  <c r="S92" i="4"/>
  <c r="AG92" i="4" s="1"/>
  <c r="BJ90" i="4"/>
  <c r="AU90" i="4"/>
  <c r="BK90" i="4" s="1"/>
  <c r="AF90" i="4"/>
  <c r="S90" i="4"/>
  <c r="AG90" i="4" s="1"/>
  <c r="BJ89" i="4"/>
  <c r="AM89" i="4"/>
  <c r="BK89" i="4" s="1"/>
  <c r="AF89" i="4"/>
  <c r="I89" i="4"/>
  <c r="AG89" i="4" s="1"/>
  <c r="BK88" i="4"/>
  <c r="BJ88" i="4"/>
  <c r="AF88" i="4"/>
  <c r="W88" i="4"/>
  <c r="AG88" i="4" s="1"/>
  <c r="BK87" i="4"/>
  <c r="BJ87" i="4"/>
  <c r="AF87" i="4"/>
  <c r="W87" i="4"/>
  <c r="S87" i="4"/>
  <c r="Q87" i="4"/>
  <c r="O87" i="4"/>
  <c r="I87" i="4"/>
  <c r="K87" i="4" s="1"/>
  <c r="BK86" i="4"/>
  <c r="BJ86" i="4"/>
  <c r="AF86" i="4"/>
  <c r="W86" i="4"/>
  <c r="AG86" i="4" s="1"/>
  <c r="BK85" i="4"/>
  <c r="BJ85" i="4"/>
  <c r="AF85" i="4"/>
  <c r="W85" i="4"/>
  <c r="AG85" i="4" s="1"/>
  <c r="BK84" i="4"/>
  <c r="BJ84" i="4"/>
  <c r="AF84" i="4"/>
  <c r="W84" i="4"/>
  <c r="AG84" i="4" s="1"/>
  <c r="BJ80" i="4"/>
  <c r="AM80" i="4"/>
  <c r="BK80" i="4" s="1"/>
  <c r="AF80" i="4"/>
  <c r="I80" i="4"/>
  <c r="AG80" i="4" s="1"/>
  <c r="BJ79" i="4"/>
  <c r="AU79" i="4"/>
  <c r="AM79" i="4"/>
  <c r="AF79" i="4"/>
  <c r="Q79" i="4"/>
  <c r="I79" i="4"/>
  <c r="BJ78" i="4"/>
  <c r="AU78" i="4"/>
  <c r="AM78" i="4"/>
  <c r="AF78" i="4"/>
  <c r="Q78" i="4"/>
  <c r="I78" i="4"/>
  <c r="BJ77" i="4"/>
  <c r="AM77" i="4"/>
  <c r="BK77" i="4" s="1"/>
  <c r="AF77" i="4"/>
  <c r="I77" i="4"/>
  <c r="AG77" i="4" s="1"/>
  <c r="BJ76" i="4"/>
  <c r="AM76" i="4"/>
  <c r="BK76" i="4" s="1"/>
  <c r="AF76" i="4"/>
  <c r="I76" i="4"/>
  <c r="AG76" i="4" s="1"/>
  <c r="BJ75" i="4"/>
  <c r="AM75" i="4"/>
  <c r="BK75" i="4" s="1"/>
  <c r="AF75" i="4"/>
  <c r="I75" i="4"/>
  <c r="AG75" i="4" s="1"/>
  <c r="BJ74" i="4"/>
  <c r="AM74" i="4"/>
  <c r="BK74" i="4" s="1"/>
  <c r="AF74" i="4"/>
  <c r="I74" i="4"/>
  <c r="AG74" i="4" s="1"/>
  <c r="BJ73" i="4"/>
  <c r="AU73" i="4"/>
  <c r="BK73" i="4" s="1"/>
  <c r="AF73" i="4"/>
  <c r="Q73" i="4"/>
  <c r="AG73" i="4" s="1"/>
  <c r="BJ72" i="4"/>
  <c r="AM72" i="4"/>
  <c r="BK72" i="4" s="1"/>
  <c r="AF72" i="4"/>
  <c r="S72" i="4"/>
  <c r="I72" i="4"/>
  <c r="BE70" i="4"/>
  <c r="AW70" i="4"/>
  <c r="AU70" i="4"/>
  <c r="AS70" i="4"/>
  <c r="AM70" i="4"/>
  <c r="BJ70" i="4"/>
  <c r="AA70" i="4"/>
  <c r="S70" i="4"/>
  <c r="Q70" i="4"/>
  <c r="O70" i="4"/>
  <c r="I70" i="4"/>
  <c r="BJ69" i="4"/>
  <c r="AM69" i="4"/>
  <c r="BK69" i="4" s="1"/>
  <c r="AF69" i="4"/>
  <c r="I69" i="4"/>
  <c r="AG69" i="4" s="1"/>
  <c r="BK68" i="4"/>
  <c r="BJ68" i="4"/>
  <c r="AF68" i="4"/>
  <c r="O68" i="4"/>
  <c r="AG68" i="4" s="1"/>
  <c r="BK67" i="4"/>
  <c r="BJ67" i="4"/>
  <c r="AF67" i="4"/>
  <c r="O67" i="4"/>
  <c r="AG67" i="4" s="1"/>
  <c r="BA66" i="4"/>
  <c r="AW66" i="4"/>
  <c r="AU66" i="4"/>
  <c r="AS66" i="4"/>
  <c r="AM66" i="4"/>
  <c r="W66" i="4"/>
  <c r="S66" i="4"/>
  <c r="Q66" i="4"/>
  <c r="O66" i="4"/>
  <c r="I66" i="4"/>
  <c r="AL62" i="4"/>
  <c r="BJ62" i="4" s="1"/>
  <c r="H62" i="4"/>
  <c r="I62" i="4" s="1"/>
  <c r="AG62" i="4" s="1"/>
  <c r="BJ60" i="4"/>
  <c r="AM60" i="4"/>
  <c r="BK60" i="4" s="1"/>
  <c r="AF60" i="4"/>
  <c r="I60" i="4"/>
  <c r="AG60" i="4" s="1"/>
  <c r="BJ59" i="4"/>
  <c r="AM59" i="4"/>
  <c r="BK59" i="4" s="1"/>
  <c r="AF59" i="4"/>
  <c r="I59" i="4"/>
  <c r="AG59" i="4" s="1"/>
  <c r="BJ58" i="4"/>
  <c r="AQ58" i="4"/>
  <c r="AM58" i="4"/>
  <c r="AF58" i="4"/>
  <c r="M58" i="4"/>
  <c r="I58" i="4"/>
  <c r="BJ57" i="4"/>
  <c r="AU57" i="4"/>
  <c r="BK57" i="4" s="1"/>
  <c r="AF57" i="4"/>
  <c r="Q57" i="4"/>
  <c r="AG57" i="4" s="1"/>
  <c r="BK56" i="4"/>
  <c r="BJ56" i="4"/>
  <c r="AF56" i="4"/>
  <c r="W56" i="4"/>
  <c r="AG56" i="4" s="1"/>
  <c r="BK55" i="4"/>
  <c r="BJ55" i="4"/>
  <c r="AF55" i="4"/>
  <c r="W55" i="4"/>
  <c r="AG55" i="4" s="1"/>
  <c r="BJ54" i="4"/>
  <c r="BA54" i="4"/>
  <c r="BK54" i="4" s="1"/>
  <c r="AF54" i="4"/>
  <c r="W54" i="4"/>
  <c r="AG54" i="4" s="1"/>
  <c r="BJ53" i="4"/>
  <c r="BA53" i="4"/>
  <c r="AU53" i="4"/>
  <c r="AF53" i="4"/>
  <c r="W53" i="4"/>
  <c r="Q53" i="4"/>
  <c r="AZ52" i="4"/>
  <c r="AU52" i="4"/>
  <c r="V52" i="4"/>
  <c r="AF52" i="4" s="1"/>
  <c r="Q52" i="4"/>
  <c r="AZ51" i="4"/>
  <c r="BJ51" i="4" s="1"/>
  <c r="AU51" i="4"/>
  <c r="V51" i="4"/>
  <c r="W51" i="4" s="1"/>
  <c r="AG51" i="4" s="1"/>
  <c r="AZ50" i="4"/>
  <c r="BJ50" i="4" s="1"/>
  <c r="AU50" i="4"/>
  <c r="V50" i="4"/>
  <c r="Q50" i="4"/>
  <c r="BJ49" i="4"/>
  <c r="BA49" i="4"/>
  <c r="AU49" i="4"/>
  <c r="V49" i="4"/>
  <c r="AF49" i="4" s="1"/>
  <c r="Q49" i="4"/>
  <c r="BK48" i="4"/>
  <c r="BJ48" i="4"/>
  <c r="AF48" i="4"/>
  <c r="S48" i="4"/>
  <c r="AG48" i="4" s="1"/>
  <c r="BJ47" i="4"/>
  <c r="AM47" i="4"/>
  <c r="BK47" i="4" s="1"/>
  <c r="AF47" i="4"/>
  <c r="S47" i="4"/>
  <c r="I47" i="4"/>
  <c r="BJ43" i="4"/>
  <c r="AM43" i="4"/>
  <c r="BK43" i="4" s="1"/>
  <c r="AF43" i="4"/>
  <c r="I43" i="4"/>
  <c r="AG43" i="4" s="1"/>
  <c r="BJ42" i="4"/>
  <c r="AQ42" i="4"/>
  <c r="AM42" i="4"/>
  <c r="AF42" i="4"/>
  <c r="M42" i="4"/>
  <c r="I42" i="4"/>
  <c r="BJ41" i="4"/>
  <c r="AU41" i="4"/>
  <c r="BK41" i="4" s="1"/>
  <c r="AF41" i="4"/>
  <c r="Q41" i="4"/>
  <c r="AG41" i="4" s="1"/>
  <c r="BJ40" i="4"/>
  <c r="AU40" i="4"/>
  <c r="BK40" i="4" s="1"/>
  <c r="AF40" i="4"/>
  <c r="Q40" i="4"/>
  <c r="AG40" i="4" s="1"/>
  <c r="AT39" i="4"/>
  <c r="BJ38" i="4"/>
  <c r="BA38" i="4"/>
  <c r="BK38" i="4" s="1"/>
  <c r="AF38" i="4"/>
  <c r="W38" i="4"/>
  <c r="AG38" i="4" s="1"/>
  <c r="BJ37" i="4"/>
  <c r="BA37" i="4"/>
  <c r="AM37" i="4"/>
  <c r="AF37" i="4"/>
  <c r="W37" i="4"/>
  <c r="I37" i="4"/>
  <c r="BJ36" i="4"/>
  <c r="BA36" i="4"/>
  <c r="BK36" i="4" s="1"/>
  <c r="AF36" i="4"/>
  <c r="W36" i="4"/>
  <c r="AG36" i="4" s="1"/>
  <c r="BJ35" i="4"/>
  <c r="BA35" i="4"/>
  <c r="AU35" i="4"/>
  <c r="AF35" i="4"/>
  <c r="W35" i="4"/>
  <c r="Q35" i="4"/>
  <c r="BJ34" i="4"/>
  <c r="BA34" i="4"/>
  <c r="AU34" i="4"/>
  <c r="AF34" i="4"/>
  <c r="W34" i="4"/>
  <c r="Q34" i="4"/>
  <c r="BJ33" i="4"/>
  <c r="AU33" i="4"/>
  <c r="AM33" i="4"/>
  <c r="AF33" i="4"/>
  <c r="Q33" i="4"/>
  <c r="I33" i="4"/>
  <c r="BJ32" i="4"/>
  <c r="AU32" i="4"/>
  <c r="AM32" i="4"/>
  <c r="AF32" i="4"/>
  <c r="Q32" i="4"/>
  <c r="I32" i="4"/>
  <c r="BJ31" i="4"/>
  <c r="AW31" i="4"/>
  <c r="AU31" i="4"/>
  <c r="AM31" i="4"/>
  <c r="AF31" i="4"/>
  <c r="S31" i="4"/>
  <c r="Q31" i="4"/>
  <c r="I31" i="4"/>
  <c r="BJ25" i="4"/>
  <c r="BA25" i="4"/>
  <c r="BK25" i="4" s="1"/>
  <c r="AF25" i="4"/>
  <c r="W25" i="4"/>
  <c r="AG25" i="4" s="1"/>
  <c r="BJ24" i="4"/>
  <c r="BA24" i="4"/>
  <c r="BK24" i="4" s="1"/>
  <c r="AF24" i="4"/>
  <c r="W24" i="4"/>
  <c r="AG24" i="4" s="1"/>
  <c r="BJ23" i="4"/>
  <c r="BA23" i="4"/>
  <c r="BK23" i="4" s="1"/>
  <c r="AF23" i="4"/>
  <c r="W23" i="4"/>
  <c r="AG23" i="4" s="1"/>
  <c r="BJ22" i="4"/>
  <c r="BA22" i="4"/>
  <c r="BK22" i="4" s="1"/>
  <c r="AF22" i="4"/>
  <c r="W22" i="4"/>
  <c r="AG22" i="4" s="1"/>
  <c r="BJ21" i="4"/>
  <c r="BA21" i="4"/>
  <c r="AF21" i="4"/>
  <c r="W21" i="4"/>
  <c r="I796" i="1"/>
  <c r="I794" i="1"/>
  <c r="I783" i="1"/>
  <c r="I775" i="1"/>
  <c r="I634" i="1"/>
  <c r="I633" i="1"/>
  <c r="BK1124" i="1"/>
  <c r="BJ1124" i="1"/>
  <c r="AK1124" i="1"/>
  <c r="AF1124" i="1"/>
  <c r="G1124" i="1"/>
  <c r="S1124" i="1" s="1"/>
  <c r="AG1124" i="1" s="1"/>
  <c r="BK1123" i="1"/>
  <c r="BJ1123" i="1"/>
  <c r="AK1123" i="1"/>
  <c r="AF1123" i="1"/>
  <c r="G1123" i="1"/>
  <c r="S1123" i="1" s="1"/>
  <c r="AG1123" i="1" s="1"/>
  <c r="BJ1122" i="1"/>
  <c r="AK1122" i="1"/>
  <c r="AW1122" i="1" s="1"/>
  <c r="BK1122" i="1" s="1"/>
  <c r="AF1122" i="1"/>
  <c r="G1122" i="1"/>
  <c r="S1122" i="1" s="1"/>
  <c r="AG1122" i="1" s="1"/>
  <c r="BJ1121" i="1"/>
  <c r="AK1121" i="1"/>
  <c r="AW1121" i="1" s="1"/>
  <c r="BK1121" i="1" s="1"/>
  <c r="AF1121" i="1"/>
  <c r="G1121" i="1"/>
  <c r="S1121" i="1" s="1"/>
  <c r="AG1121" i="1" s="1"/>
  <c r="BJ1120" i="1"/>
  <c r="AK1120" i="1"/>
  <c r="AW1120" i="1" s="1"/>
  <c r="BK1120" i="1" s="1"/>
  <c r="AF1120" i="1"/>
  <c r="G1120" i="1"/>
  <c r="S1120" i="1" s="1"/>
  <c r="AG1120" i="1" s="1"/>
  <c r="BJ1119" i="1"/>
  <c r="AK1119" i="1"/>
  <c r="AW1119" i="1" s="1"/>
  <c r="BK1119" i="1" s="1"/>
  <c r="AF1119" i="1"/>
  <c r="G1119" i="1"/>
  <c r="S1119" i="1" s="1"/>
  <c r="AG1119" i="1" s="1"/>
  <c r="BJ1118" i="1"/>
  <c r="AK1118" i="1"/>
  <c r="AW1118" i="1" s="1"/>
  <c r="BK1118" i="1" s="1"/>
  <c r="AF1118" i="1"/>
  <c r="G1118" i="1"/>
  <c r="S1118" i="1" s="1"/>
  <c r="AG1118" i="1" s="1"/>
  <c r="BJ1117" i="1"/>
  <c r="AK1117" i="1"/>
  <c r="AW1117" i="1" s="1"/>
  <c r="BK1117" i="1" s="1"/>
  <c r="AF1117" i="1"/>
  <c r="G1117" i="1"/>
  <c r="S1117" i="1" s="1"/>
  <c r="AG1117" i="1" s="1"/>
  <c r="BJ1116" i="1"/>
  <c r="AK1116" i="1"/>
  <c r="AW1116" i="1" s="1"/>
  <c r="BK1116" i="1" s="1"/>
  <c r="AF1116" i="1"/>
  <c r="G1116" i="1"/>
  <c r="S1116" i="1" s="1"/>
  <c r="AG1116" i="1" s="1"/>
  <c r="BJ1115" i="1"/>
  <c r="AK1115" i="1"/>
  <c r="AW1115" i="1" s="1"/>
  <c r="BK1115" i="1" s="1"/>
  <c r="AF1115" i="1"/>
  <c r="G1115" i="1"/>
  <c r="S1115" i="1" s="1"/>
  <c r="AG1115" i="1" s="1"/>
  <c r="BJ1114" i="1"/>
  <c r="AK1114" i="1"/>
  <c r="AW1114" i="1" s="1"/>
  <c r="BK1114" i="1" s="1"/>
  <c r="AF1114" i="1"/>
  <c r="G1114" i="1"/>
  <c r="S1114" i="1" s="1"/>
  <c r="AG1114" i="1" s="1"/>
  <c r="BJ1113" i="1"/>
  <c r="AK1113" i="1"/>
  <c r="AW1113" i="1" s="1"/>
  <c r="BK1113" i="1" s="1"/>
  <c r="AF1113" i="1"/>
  <c r="G1113" i="1"/>
  <c r="S1113" i="1" s="1"/>
  <c r="AG1113" i="1" s="1"/>
  <c r="BJ1112" i="1"/>
  <c r="AK1112" i="1"/>
  <c r="AW1112" i="1" s="1"/>
  <c r="BK1112" i="1" s="1"/>
  <c r="AF1112" i="1"/>
  <c r="G1112" i="1"/>
  <c r="S1112" i="1" s="1"/>
  <c r="AG1112" i="1" s="1"/>
  <c r="BJ1111" i="1"/>
  <c r="AK1111" i="1"/>
  <c r="AW1111" i="1" s="1"/>
  <c r="BK1111" i="1" s="1"/>
  <c r="AF1111" i="1"/>
  <c r="G1111" i="1"/>
  <c r="S1111" i="1" s="1"/>
  <c r="AG1111" i="1" s="1"/>
  <c r="BK1110" i="1"/>
  <c r="BJ1110" i="1"/>
  <c r="AK1110" i="1"/>
  <c r="AF1110" i="1"/>
  <c r="G1110" i="1"/>
  <c r="S1110" i="1" s="1"/>
  <c r="AG1110" i="1" s="1"/>
  <c r="BJ1109" i="1"/>
  <c r="AK1109" i="1"/>
  <c r="AW1109" i="1" s="1"/>
  <c r="BK1109" i="1" s="1"/>
  <c r="AF1109" i="1"/>
  <c r="G1109" i="1"/>
  <c r="S1109" i="1" s="1"/>
  <c r="AG1109" i="1" s="1"/>
  <c r="BJ1108" i="1"/>
  <c r="AO1108" i="1"/>
  <c r="BK1108" i="1" s="1"/>
  <c r="AF1108" i="1"/>
  <c r="K1108" i="1"/>
  <c r="AG1108" i="1" s="1"/>
  <c r="BJ1107" i="1"/>
  <c r="AO1107" i="1"/>
  <c r="BK1107" i="1" s="1"/>
  <c r="AF1107" i="1"/>
  <c r="K1107" i="1"/>
  <c r="AG1107" i="1" s="1"/>
  <c r="BJ1106" i="1"/>
  <c r="AO1106" i="1"/>
  <c r="BK1106" i="1" s="1"/>
  <c r="AF1106" i="1"/>
  <c r="K1106" i="1"/>
  <c r="AG1106" i="1" s="1"/>
  <c r="BJ1105" i="1"/>
  <c r="AO1105" i="1"/>
  <c r="BK1105" i="1" s="1"/>
  <c r="AF1105" i="1"/>
  <c r="K1105" i="1"/>
  <c r="AG1105" i="1" s="1"/>
  <c r="BJ1104" i="1"/>
  <c r="AO1104" i="1"/>
  <c r="BK1104" i="1" s="1"/>
  <c r="AF1104" i="1"/>
  <c r="K1104" i="1"/>
  <c r="AG1104" i="1" s="1"/>
  <c r="BJ1103" i="1"/>
  <c r="AO1103" i="1"/>
  <c r="BK1103" i="1" s="1"/>
  <c r="AF1103" i="1"/>
  <c r="K1103" i="1"/>
  <c r="AG1103" i="1" s="1"/>
  <c r="BJ1102" i="1"/>
  <c r="AO1102" i="1"/>
  <c r="BK1102" i="1" s="1"/>
  <c r="AF1102" i="1"/>
  <c r="K1102" i="1"/>
  <c r="AG1102" i="1" s="1"/>
  <c r="BJ1101" i="1"/>
  <c r="AO1101" i="1"/>
  <c r="BK1101" i="1" s="1"/>
  <c r="AF1101" i="1"/>
  <c r="K1101" i="1"/>
  <c r="AG1101" i="1" s="1"/>
  <c r="BJ1100" i="1"/>
  <c r="AO1100" i="1"/>
  <c r="BK1100" i="1" s="1"/>
  <c r="AF1100" i="1"/>
  <c r="K1100" i="1"/>
  <c r="AG1100" i="1" s="1"/>
  <c r="BJ1099" i="1"/>
  <c r="AO1099" i="1"/>
  <c r="BK1099" i="1" s="1"/>
  <c r="AF1099" i="1"/>
  <c r="K1099" i="1"/>
  <c r="AG1099" i="1" s="1"/>
  <c r="BJ1098" i="1"/>
  <c r="AO1098" i="1"/>
  <c r="BK1098" i="1" s="1"/>
  <c r="AF1098" i="1"/>
  <c r="K1098" i="1"/>
  <c r="AG1098" i="1" s="1"/>
  <c r="BJ1097" i="1"/>
  <c r="AO1097" i="1"/>
  <c r="BK1097" i="1" s="1"/>
  <c r="AF1097" i="1"/>
  <c r="K1097" i="1"/>
  <c r="AG1097" i="1" s="1"/>
  <c r="BJ1096" i="1"/>
  <c r="AO1096" i="1"/>
  <c r="BK1096" i="1" s="1"/>
  <c r="AF1096" i="1"/>
  <c r="K1096" i="1"/>
  <c r="AG1096" i="1" s="1"/>
  <c r="BJ1095" i="1"/>
  <c r="AO1095" i="1"/>
  <c r="BK1095" i="1" s="1"/>
  <c r="AF1095" i="1"/>
  <c r="K1095" i="1"/>
  <c r="AG1095" i="1" s="1"/>
  <c r="BJ1094" i="1"/>
  <c r="AO1094" i="1"/>
  <c r="BK1094" i="1" s="1"/>
  <c r="AF1094" i="1"/>
  <c r="K1094" i="1"/>
  <c r="AG1094" i="1" s="1"/>
  <c r="BJ1093" i="1"/>
  <c r="AO1093" i="1"/>
  <c r="BK1093" i="1" s="1"/>
  <c r="AF1093" i="1"/>
  <c r="K1093" i="1"/>
  <c r="AG1093" i="1" s="1"/>
  <c r="BJ1092" i="1"/>
  <c r="AO1092" i="1"/>
  <c r="BK1092" i="1" s="1"/>
  <c r="AF1092" i="1"/>
  <c r="K1092" i="1"/>
  <c r="AG1092" i="1" s="1"/>
  <c r="BK1091" i="1"/>
  <c r="BJ1091" i="1"/>
  <c r="AF1091" i="1"/>
  <c r="K1091" i="1"/>
  <c r="AG1091" i="1" s="1"/>
  <c r="BK1090" i="1"/>
  <c r="BJ1090" i="1"/>
  <c r="AF1090" i="1"/>
  <c r="K1090" i="1"/>
  <c r="AG1090" i="1" s="1"/>
  <c r="BJ1089" i="1"/>
  <c r="AO1089" i="1"/>
  <c r="BK1089" i="1" s="1"/>
  <c r="AF1089" i="1"/>
  <c r="K1089" i="1"/>
  <c r="AG1089" i="1" s="1"/>
  <c r="BJ1088" i="1"/>
  <c r="AO1088" i="1"/>
  <c r="BK1088" i="1" s="1"/>
  <c r="AF1088" i="1"/>
  <c r="K1088" i="1"/>
  <c r="AG1088" i="1" s="1"/>
  <c r="BJ1087" i="1"/>
  <c r="AO1087" i="1"/>
  <c r="BK1087" i="1" s="1"/>
  <c r="AF1087" i="1"/>
  <c r="K1087" i="1"/>
  <c r="AG1087" i="1" s="1"/>
  <c r="BK1086" i="1"/>
  <c r="BJ1086" i="1"/>
  <c r="AF1086" i="1"/>
  <c r="K1086" i="1"/>
  <c r="AG1086" i="1" s="1"/>
  <c r="BJ1085" i="1"/>
  <c r="AO1085" i="1"/>
  <c r="BK1085" i="1" s="1"/>
  <c r="AF1085" i="1"/>
  <c r="K1085" i="1"/>
  <c r="AG1085" i="1" s="1"/>
  <c r="BJ1084" i="1"/>
  <c r="AO1084" i="1"/>
  <c r="BK1084" i="1" s="1"/>
  <c r="AF1084" i="1"/>
  <c r="K1084" i="1"/>
  <c r="AG1084" i="1" s="1"/>
  <c r="BJ1083" i="1"/>
  <c r="AO1083" i="1"/>
  <c r="BK1083" i="1" s="1"/>
  <c r="AF1083" i="1"/>
  <c r="K1083" i="1"/>
  <c r="AG1083" i="1" s="1"/>
  <c r="BJ1082" i="1"/>
  <c r="AO1082" i="1"/>
  <c r="BK1082" i="1" s="1"/>
  <c r="AF1082" i="1"/>
  <c r="K1082" i="1"/>
  <c r="AG1082" i="1" s="1"/>
  <c r="BJ1081" i="1"/>
  <c r="AO1081" i="1"/>
  <c r="BK1081" i="1" s="1"/>
  <c r="AF1081" i="1"/>
  <c r="K1081" i="1"/>
  <c r="AG1081" i="1" s="1"/>
  <c r="BJ1080" i="1"/>
  <c r="AO1080" i="1"/>
  <c r="BK1080" i="1" s="1"/>
  <c r="AF1080" i="1"/>
  <c r="K1080" i="1"/>
  <c r="AG1080" i="1" s="1"/>
  <c r="BJ1079" i="1"/>
  <c r="AO1079" i="1"/>
  <c r="BK1079" i="1" s="1"/>
  <c r="AF1079" i="1"/>
  <c r="K1079" i="1"/>
  <c r="AG1079" i="1" s="1"/>
  <c r="BJ1078" i="1"/>
  <c r="AO1078" i="1"/>
  <c r="BK1078" i="1" s="1"/>
  <c r="AF1078" i="1"/>
  <c r="K1078" i="1"/>
  <c r="AG1078" i="1" s="1"/>
  <c r="BJ1077" i="1"/>
  <c r="AO1077" i="1"/>
  <c r="BK1077" i="1" s="1"/>
  <c r="AF1077" i="1"/>
  <c r="K1077" i="1"/>
  <c r="AG1077" i="1" s="1"/>
  <c r="BJ1076" i="1"/>
  <c r="AO1076" i="1"/>
  <c r="BK1076" i="1" s="1"/>
  <c r="AF1076" i="1"/>
  <c r="K1076" i="1"/>
  <c r="AG1076" i="1" s="1"/>
  <c r="BJ1075" i="1"/>
  <c r="AO1075" i="1"/>
  <c r="BK1075" i="1" s="1"/>
  <c r="AF1075" i="1"/>
  <c r="K1075" i="1"/>
  <c r="AG1075" i="1" s="1"/>
  <c r="BJ1074" i="1"/>
  <c r="AO1074" i="1"/>
  <c r="BK1074" i="1" s="1"/>
  <c r="AF1074" i="1"/>
  <c r="K1074" i="1"/>
  <c r="AG1074" i="1" s="1"/>
  <c r="BJ1073" i="1"/>
  <c r="AO1073" i="1"/>
  <c r="BK1073" i="1" s="1"/>
  <c r="AF1073" i="1"/>
  <c r="K1073" i="1"/>
  <c r="AG1073" i="1" s="1"/>
  <c r="BJ1072" i="1"/>
  <c r="AO1072" i="1"/>
  <c r="BK1072" i="1" s="1"/>
  <c r="AF1072" i="1"/>
  <c r="K1072" i="1"/>
  <c r="AG1072" i="1" s="1"/>
  <c r="BJ1071" i="1"/>
  <c r="AO1071" i="1"/>
  <c r="BK1071" i="1" s="1"/>
  <c r="AF1071" i="1"/>
  <c r="K1071" i="1"/>
  <c r="AG1071" i="1" s="1"/>
  <c r="BJ1069" i="1"/>
  <c r="AO1069" i="1"/>
  <c r="BK1069" i="1" s="1"/>
  <c r="J1069" i="1"/>
  <c r="K1069" i="1" s="1"/>
  <c r="AG1069" i="1" s="1"/>
  <c r="AN1068" i="1"/>
  <c r="AO1068" i="1" s="1"/>
  <c r="BK1068" i="1" s="1"/>
  <c r="J1068" i="1"/>
  <c r="K1068" i="1" s="1"/>
  <c r="AG1068" i="1" s="1"/>
  <c r="BJ1067" i="1"/>
  <c r="AO1067" i="1"/>
  <c r="BK1067" i="1" s="1"/>
  <c r="J1067" i="1"/>
  <c r="AF1067" i="1" s="1"/>
  <c r="AN1066" i="1"/>
  <c r="BJ1066" i="1" s="1"/>
  <c r="AF1066" i="1"/>
  <c r="K1066" i="1"/>
  <c r="AG1066" i="1" s="1"/>
  <c r="BJ1065" i="1"/>
  <c r="AO1065" i="1"/>
  <c r="BK1065" i="1" s="1"/>
  <c r="J1065" i="1"/>
  <c r="AF1065" i="1" s="1"/>
  <c r="BJ1064" i="1"/>
  <c r="AO1064" i="1"/>
  <c r="BK1064" i="1" s="1"/>
  <c r="J1064" i="1"/>
  <c r="K1064" i="1" s="1"/>
  <c r="AG1064" i="1" s="1"/>
  <c r="BJ1063" i="1"/>
  <c r="AO1063" i="1"/>
  <c r="BK1063" i="1" s="1"/>
  <c r="AF1063" i="1"/>
  <c r="K1063" i="1"/>
  <c r="AG1063" i="1" s="1"/>
  <c r="BJ1062" i="1"/>
  <c r="AO1062" i="1"/>
  <c r="BK1062" i="1" s="1"/>
  <c r="AF1062" i="1"/>
  <c r="K1062" i="1"/>
  <c r="AG1062" i="1" s="1"/>
  <c r="BJ1061" i="1"/>
  <c r="AO1061" i="1"/>
  <c r="BK1061" i="1" s="1"/>
  <c r="J1061" i="1"/>
  <c r="K1061" i="1" s="1"/>
  <c r="AG1061" i="1" s="1"/>
  <c r="BJ1060" i="1"/>
  <c r="AO1060" i="1"/>
  <c r="BK1060" i="1" s="1"/>
  <c r="AF1060" i="1"/>
  <c r="K1060" i="1"/>
  <c r="AG1060" i="1" s="1"/>
  <c r="BJ1059" i="1"/>
  <c r="AO1059" i="1"/>
  <c r="BK1059" i="1" s="1"/>
  <c r="J1059" i="1"/>
  <c r="K1059" i="1" s="1"/>
  <c r="AG1059" i="1" s="1"/>
  <c r="AN1058" i="1"/>
  <c r="AO1058" i="1" s="1"/>
  <c r="BK1058" i="1" s="1"/>
  <c r="AF1058" i="1"/>
  <c r="K1058" i="1"/>
  <c r="AG1058" i="1" s="1"/>
  <c r="AN1057" i="1"/>
  <c r="BJ1057" i="1" s="1"/>
  <c r="AF1057" i="1"/>
  <c r="K1057" i="1"/>
  <c r="AG1057" i="1" s="1"/>
  <c r="BJ1056" i="1"/>
  <c r="AO1056" i="1"/>
  <c r="BK1056" i="1" s="1"/>
  <c r="AF1056" i="1"/>
  <c r="K1056" i="1"/>
  <c r="AG1056" i="1" s="1"/>
  <c r="BJ1055" i="1"/>
  <c r="AO1055" i="1"/>
  <c r="BK1055" i="1" s="1"/>
  <c r="AF1055" i="1"/>
  <c r="K1055" i="1"/>
  <c r="AG1055" i="1" s="1"/>
  <c r="BJ1054" i="1"/>
  <c r="AO1054" i="1"/>
  <c r="BK1054" i="1" s="1"/>
  <c r="K1054" i="1"/>
  <c r="AG1054" i="1" s="1"/>
  <c r="J1054" i="1"/>
  <c r="AF1054" i="1" s="1"/>
  <c r="BJ1053" i="1"/>
  <c r="AO1053" i="1"/>
  <c r="BK1053" i="1" s="1"/>
  <c r="AF1053" i="1"/>
  <c r="K1053" i="1"/>
  <c r="AG1053" i="1" s="1"/>
  <c r="BJ1052" i="1"/>
  <c r="AO1052" i="1"/>
  <c r="BK1052" i="1" s="1"/>
  <c r="AF1052" i="1"/>
  <c r="K1052" i="1"/>
  <c r="AG1052" i="1" s="1"/>
  <c r="BJ1051" i="1"/>
  <c r="AO1051" i="1"/>
  <c r="BK1051" i="1" s="1"/>
  <c r="AF1051" i="1"/>
  <c r="K1051" i="1"/>
  <c r="AG1051" i="1" s="1"/>
  <c r="BJ1050" i="1"/>
  <c r="AO1050" i="1"/>
  <c r="BK1050" i="1" s="1"/>
  <c r="AF1050" i="1"/>
  <c r="K1050" i="1"/>
  <c r="AG1050" i="1" s="1"/>
  <c r="BJ1049" i="1"/>
  <c r="AO1049" i="1"/>
  <c r="BK1049" i="1" s="1"/>
  <c r="AF1049" i="1"/>
  <c r="K1049" i="1"/>
  <c r="AG1049" i="1" s="1"/>
  <c r="BJ1048" i="1"/>
  <c r="AO1048" i="1"/>
  <c r="BK1048" i="1" s="1"/>
  <c r="AF1048" i="1"/>
  <c r="K1048" i="1"/>
  <c r="AG1048" i="1" s="1"/>
  <c r="BJ1047" i="1"/>
  <c r="AO1047" i="1"/>
  <c r="BK1047" i="1" s="1"/>
  <c r="AF1047" i="1"/>
  <c r="K1047" i="1"/>
  <c r="AG1047" i="1" s="1"/>
  <c r="BJ1046" i="1"/>
  <c r="AO1046" i="1"/>
  <c r="BK1046" i="1" s="1"/>
  <c r="AF1046" i="1"/>
  <c r="K1046" i="1"/>
  <c r="AG1046" i="1" s="1"/>
  <c r="BJ1045" i="1"/>
  <c r="AO1045" i="1"/>
  <c r="BK1045" i="1" s="1"/>
  <c r="AF1045" i="1"/>
  <c r="K1045" i="1"/>
  <c r="AG1045" i="1" s="1"/>
  <c r="BJ1044" i="1"/>
  <c r="AO1044" i="1"/>
  <c r="BK1044" i="1" s="1"/>
  <c r="AF1044" i="1"/>
  <c r="K1044" i="1"/>
  <c r="AG1044" i="1" s="1"/>
  <c r="BJ1043" i="1"/>
  <c r="AO1043" i="1"/>
  <c r="BK1043" i="1" s="1"/>
  <c r="AF1043" i="1"/>
  <c r="K1043" i="1"/>
  <c r="AG1043" i="1" s="1"/>
  <c r="BJ1042" i="1"/>
  <c r="AO1042" i="1"/>
  <c r="BK1042" i="1" s="1"/>
  <c r="AF1042" i="1"/>
  <c r="K1042" i="1"/>
  <c r="AG1042" i="1" s="1"/>
  <c r="BJ1041" i="1"/>
  <c r="AO1041" i="1"/>
  <c r="BK1041" i="1" s="1"/>
  <c r="AF1041" i="1"/>
  <c r="K1041" i="1"/>
  <c r="AG1041" i="1" s="1"/>
  <c r="AN1040" i="1"/>
  <c r="BJ1040" i="1" s="1"/>
  <c r="AF1040" i="1"/>
  <c r="K1040" i="1"/>
  <c r="AG1040" i="1" s="1"/>
  <c r="BJ1039" i="1"/>
  <c r="AO1039" i="1"/>
  <c r="BK1039" i="1" s="1"/>
  <c r="AF1039" i="1"/>
  <c r="K1039" i="1"/>
  <c r="AG1039" i="1" s="1"/>
  <c r="BJ1038" i="1"/>
  <c r="AO1038" i="1"/>
  <c r="BK1038" i="1" s="1"/>
  <c r="AF1038" i="1"/>
  <c r="K1038" i="1"/>
  <c r="AG1038" i="1" s="1"/>
  <c r="BJ1037" i="1"/>
  <c r="AO1037" i="1"/>
  <c r="BK1037" i="1" s="1"/>
  <c r="AF1037" i="1"/>
  <c r="K1037" i="1"/>
  <c r="AG1037" i="1" s="1"/>
  <c r="BJ1036" i="1"/>
  <c r="AO1036" i="1"/>
  <c r="BK1036" i="1" s="1"/>
  <c r="AF1036" i="1"/>
  <c r="K1036" i="1"/>
  <c r="AG1036" i="1" s="1"/>
  <c r="BJ1035" i="1"/>
  <c r="AO1035" i="1"/>
  <c r="BK1035" i="1" s="1"/>
  <c r="AF1035" i="1"/>
  <c r="K1035" i="1"/>
  <c r="AG1035" i="1" s="1"/>
  <c r="AN1034" i="1"/>
  <c r="AO1034" i="1" s="1"/>
  <c r="BK1034" i="1" s="1"/>
  <c r="AF1034" i="1"/>
  <c r="K1034" i="1"/>
  <c r="AG1034" i="1" s="1"/>
  <c r="BJ1033" i="1"/>
  <c r="AO1033" i="1"/>
  <c r="BK1033" i="1" s="1"/>
  <c r="AF1033" i="1"/>
  <c r="K1033" i="1"/>
  <c r="AG1033" i="1" s="1"/>
  <c r="BJ1031" i="1"/>
  <c r="AS1031" i="1"/>
  <c r="BK1031" i="1" s="1"/>
  <c r="AF1031" i="1"/>
  <c r="O1031" i="1"/>
  <c r="AG1031" i="1" s="1"/>
  <c r="BJ1030" i="1"/>
  <c r="AS1030" i="1"/>
  <c r="BK1030" i="1" s="1"/>
  <c r="AF1030" i="1"/>
  <c r="O1030" i="1"/>
  <c r="AG1030" i="1" s="1"/>
  <c r="BJ1029" i="1"/>
  <c r="AS1029" i="1"/>
  <c r="BK1029" i="1" s="1"/>
  <c r="AF1029" i="1"/>
  <c r="O1029" i="1"/>
  <c r="AG1029" i="1" s="1"/>
  <c r="BJ1028" i="1"/>
  <c r="AS1028" i="1"/>
  <c r="BK1028" i="1" s="1"/>
  <c r="AF1028" i="1"/>
  <c r="O1028" i="1"/>
  <c r="AG1028" i="1" s="1"/>
  <c r="BJ1027" i="1"/>
  <c r="AS1027" i="1"/>
  <c r="BK1027" i="1" s="1"/>
  <c r="AF1027" i="1"/>
  <c r="O1027" i="1"/>
  <c r="AG1027" i="1" s="1"/>
  <c r="AR1026" i="1"/>
  <c r="BJ1026" i="1" s="1"/>
  <c r="O1026" i="1"/>
  <c r="AG1026" i="1" s="1"/>
  <c r="N1026" i="1"/>
  <c r="AF1026" i="1" s="1"/>
  <c r="AR1025" i="1"/>
  <c r="BJ1025" i="1" s="1"/>
  <c r="N1025" i="1"/>
  <c r="AF1025" i="1" s="1"/>
  <c r="AR1024" i="1"/>
  <c r="BJ1024" i="1" s="1"/>
  <c r="N1024" i="1"/>
  <c r="AF1024" i="1" s="1"/>
  <c r="BJ1023" i="1"/>
  <c r="AS1023" i="1"/>
  <c r="BK1023" i="1" s="1"/>
  <c r="AF1023" i="1"/>
  <c r="O1023" i="1"/>
  <c r="AG1023" i="1" s="1"/>
  <c r="AR1022" i="1"/>
  <c r="BJ1022" i="1" s="1"/>
  <c r="N1022" i="1"/>
  <c r="AF1022" i="1" s="1"/>
  <c r="AR1021" i="1"/>
  <c r="BJ1021" i="1" s="1"/>
  <c r="N1021" i="1"/>
  <c r="AR1020" i="1"/>
  <c r="BJ1020" i="1" s="1"/>
  <c r="N1020" i="1"/>
  <c r="AF1020" i="1" s="1"/>
  <c r="BJ1019" i="1"/>
  <c r="AS1019" i="1"/>
  <c r="BK1019" i="1" s="1"/>
  <c r="AF1019" i="1"/>
  <c r="O1019" i="1"/>
  <c r="AG1019" i="1" s="1"/>
  <c r="BJ1018" i="1"/>
  <c r="AS1018" i="1"/>
  <c r="BK1018" i="1" s="1"/>
  <c r="AF1018" i="1"/>
  <c r="O1018" i="1"/>
  <c r="AG1018" i="1" s="1"/>
  <c r="BJ1017" i="1"/>
  <c r="AS1017" i="1"/>
  <c r="BK1017" i="1" s="1"/>
  <c r="AF1017" i="1"/>
  <c r="O1017" i="1"/>
  <c r="AG1017" i="1" s="1"/>
  <c r="BJ1016" i="1"/>
  <c r="AS1016" i="1"/>
  <c r="BK1016" i="1" s="1"/>
  <c r="AF1016" i="1"/>
  <c r="O1016" i="1"/>
  <c r="AG1016" i="1" s="1"/>
  <c r="AR1015" i="1"/>
  <c r="BJ1015" i="1" s="1"/>
  <c r="N1015" i="1"/>
  <c r="AF1015" i="1" s="1"/>
  <c r="BK1012" i="1"/>
  <c r="BJ1012" i="1"/>
  <c r="AF1012" i="1"/>
  <c r="M1012" i="1"/>
  <c r="AG1012" i="1" s="1"/>
  <c r="BK1011" i="1"/>
  <c r="BJ1011" i="1"/>
  <c r="AF1011" i="1"/>
  <c r="M1011" i="1"/>
  <c r="AG1011" i="1" s="1"/>
  <c r="BK1010" i="1"/>
  <c r="BJ1010" i="1"/>
  <c r="AF1010" i="1"/>
  <c r="M1010" i="1"/>
  <c r="AG1010" i="1" s="1"/>
  <c r="BK1009" i="1"/>
  <c r="BJ1009" i="1"/>
  <c r="AF1009" i="1"/>
  <c r="M1009" i="1"/>
  <c r="AG1009" i="1" s="1"/>
  <c r="BK1008" i="1"/>
  <c r="BJ1008" i="1"/>
  <c r="AF1008" i="1"/>
  <c r="M1008" i="1"/>
  <c r="AG1008" i="1" s="1"/>
  <c r="BJ1005" i="1"/>
  <c r="AS1005" i="1"/>
  <c r="BK1005" i="1" s="1"/>
  <c r="AF1005" i="1"/>
  <c r="O1005" i="1"/>
  <c r="AG1005" i="1" s="1"/>
  <c r="BJ1004" i="1"/>
  <c r="AS1004" i="1"/>
  <c r="BK1004" i="1" s="1"/>
  <c r="AF1004" i="1"/>
  <c r="O1004" i="1"/>
  <c r="AG1004" i="1" s="1"/>
  <c r="BJ1003" i="1"/>
  <c r="AS1003" i="1"/>
  <c r="BK1003" i="1" s="1"/>
  <c r="AF1003" i="1"/>
  <c r="O1003" i="1"/>
  <c r="AG1003" i="1" s="1"/>
  <c r="BJ1002" i="1"/>
  <c r="AS1002" i="1"/>
  <c r="BK1002" i="1" s="1"/>
  <c r="AF1002" i="1"/>
  <c r="O1002" i="1"/>
  <c r="AG1002" i="1" s="1"/>
  <c r="BJ1001" i="1"/>
  <c r="AS1001" i="1"/>
  <c r="BK1001" i="1" s="1"/>
  <c r="AF1001" i="1"/>
  <c r="O1001" i="1"/>
  <c r="AG1001" i="1" s="1"/>
  <c r="BJ1000" i="1"/>
  <c r="AS1000" i="1"/>
  <c r="BK1000" i="1" s="1"/>
  <c r="AF1000" i="1"/>
  <c r="O1000" i="1"/>
  <c r="AG1000" i="1" s="1"/>
  <c r="BJ999" i="1"/>
  <c r="AS999" i="1"/>
  <c r="BK999" i="1" s="1"/>
  <c r="AF999" i="1"/>
  <c r="O999" i="1"/>
  <c r="AG999" i="1" s="1"/>
  <c r="BJ998" i="1"/>
  <c r="AS998" i="1"/>
  <c r="BK998" i="1" s="1"/>
  <c r="AF998" i="1"/>
  <c r="O998" i="1"/>
  <c r="AG998" i="1" s="1"/>
  <c r="BJ997" i="1"/>
  <c r="AS997" i="1"/>
  <c r="BK997" i="1" s="1"/>
  <c r="AF997" i="1"/>
  <c r="O997" i="1"/>
  <c r="AG997" i="1" s="1"/>
  <c r="BJ996" i="1"/>
  <c r="AS996" i="1"/>
  <c r="BK996" i="1" s="1"/>
  <c r="AF996" i="1"/>
  <c r="O996" i="1"/>
  <c r="AG996" i="1" s="1"/>
  <c r="BJ995" i="1"/>
  <c r="AS995" i="1"/>
  <c r="BK995" i="1" s="1"/>
  <c r="AF995" i="1"/>
  <c r="O995" i="1"/>
  <c r="AG995" i="1" s="1"/>
  <c r="BJ994" i="1"/>
  <c r="AS994" i="1"/>
  <c r="BK994" i="1" s="1"/>
  <c r="AF994" i="1"/>
  <c r="O994" i="1"/>
  <c r="AG994" i="1" s="1"/>
  <c r="BJ993" i="1"/>
  <c r="AS993" i="1"/>
  <c r="BK993" i="1" s="1"/>
  <c r="AF993" i="1"/>
  <c r="O993" i="1"/>
  <c r="AG993" i="1" s="1"/>
  <c r="BJ992" i="1"/>
  <c r="AS992" i="1"/>
  <c r="BK992" i="1" s="1"/>
  <c r="AF992" i="1"/>
  <c r="O992" i="1"/>
  <c r="AG992" i="1" s="1"/>
  <c r="BJ991" i="1"/>
  <c r="AS991" i="1"/>
  <c r="BK991" i="1" s="1"/>
  <c r="AF991" i="1"/>
  <c r="O991" i="1"/>
  <c r="AG991" i="1" s="1"/>
  <c r="BJ990" i="1"/>
  <c r="AS990" i="1"/>
  <c r="BK990" i="1" s="1"/>
  <c r="AF990" i="1"/>
  <c r="O990" i="1"/>
  <c r="AG990" i="1" s="1"/>
  <c r="BJ989" i="1"/>
  <c r="AS989" i="1"/>
  <c r="BK989" i="1" s="1"/>
  <c r="AF989" i="1"/>
  <c r="O989" i="1"/>
  <c r="AG989" i="1" s="1"/>
  <c r="BJ988" i="1"/>
  <c r="AS988" i="1"/>
  <c r="BK988" i="1" s="1"/>
  <c r="AF988" i="1"/>
  <c r="O988" i="1"/>
  <c r="AG988" i="1" s="1"/>
  <c r="BJ987" i="1"/>
  <c r="AS987" i="1"/>
  <c r="BK987" i="1" s="1"/>
  <c r="AF987" i="1"/>
  <c r="O987" i="1"/>
  <c r="AG987" i="1" s="1"/>
  <c r="BJ986" i="1"/>
  <c r="AS986" i="1"/>
  <c r="BK986" i="1" s="1"/>
  <c r="AF986" i="1"/>
  <c r="O986" i="1"/>
  <c r="AG986" i="1" s="1"/>
  <c r="BJ985" i="1"/>
  <c r="AS985" i="1"/>
  <c r="BK985" i="1" s="1"/>
  <c r="AF985" i="1"/>
  <c r="O985" i="1"/>
  <c r="AG985" i="1" s="1"/>
  <c r="BJ984" i="1"/>
  <c r="AS984" i="1"/>
  <c r="BK984" i="1" s="1"/>
  <c r="AF984" i="1"/>
  <c r="O984" i="1"/>
  <c r="AG984" i="1" s="1"/>
  <c r="BJ983" i="1"/>
  <c r="AS983" i="1"/>
  <c r="BK983" i="1" s="1"/>
  <c r="AF983" i="1"/>
  <c r="O983" i="1"/>
  <c r="AG983" i="1" s="1"/>
  <c r="BJ982" i="1"/>
  <c r="AS982" i="1"/>
  <c r="BK982" i="1" s="1"/>
  <c r="AF982" i="1"/>
  <c r="O982" i="1"/>
  <c r="AG982" i="1" s="1"/>
  <c r="BJ981" i="1"/>
  <c r="AS981" i="1"/>
  <c r="BK981" i="1" s="1"/>
  <c r="AF981" i="1"/>
  <c r="O981" i="1"/>
  <c r="AG981" i="1" s="1"/>
  <c r="BJ980" i="1"/>
  <c r="AS980" i="1"/>
  <c r="BK980" i="1" s="1"/>
  <c r="AF980" i="1"/>
  <c r="O980" i="1"/>
  <c r="AG980" i="1" s="1"/>
  <c r="BJ979" i="1"/>
  <c r="AS979" i="1"/>
  <c r="BK979" i="1" s="1"/>
  <c r="AF979" i="1"/>
  <c r="O979" i="1"/>
  <c r="AG979" i="1" s="1"/>
  <c r="BJ978" i="1"/>
  <c r="AS978" i="1"/>
  <c r="BK978" i="1" s="1"/>
  <c r="AF978" i="1"/>
  <c r="O978" i="1"/>
  <c r="AG978" i="1" s="1"/>
  <c r="BJ977" i="1"/>
  <c r="AS977" i="1"/>
  <c r="BK977" i="1" s="1"/>
  <c r="AF977" i="1"/>
  <c r="O977" i="1"/>
  <c r="AG977" i="1" s="1"/>
  <c r="BJ976" i="1"/>
  <c r="AS976" i="1"/>
  <c r="BK976" i="1" s="1"/>
  <c r="AF976" i="1"/>
  <c r="O976" i="1"/>
  <c r="AG976" i="1" s="1"/>
  <c r="BJ975" i="1"/>
  <c r="AS975" i="1"/>
  <c r="BK975" i="1" s="1"/>
  <c r="AF975" i="1"/>
  <c r="O975" i="1"/>
  <c r="AG975" i="1" s="1"/>
  <c r="BJ974" i="1"/>
  <c r="AS974" i="1"/>
  <c r="BK974" i="1" s="1"/>
  <c r="AF974" i="1"/>
  <c r="O974" i="1"/>
  <c r="AG974" i="1" s="1"/>
  <c r="BJ973" i="1"/>
  <c r="AS973" i="1"/>
  <c r="BK973" i="1" s="1"/>
  <c r="AF973" i="1"/>
  <c r="O973" i="1"/>
  <c r="AG973" i="1" s="1"/>
  <c r="BJ972" i="1"/>
  <c r="AS972" i="1"/>
  <c r="BK972" i="1" s="1"/>
  <c r="AF972" i="1"/>
  <c r="O972" i="1"/>
  <c r="AG972" i="1" s="1"/>
  <c r="BJ971" i="1"/>
  <c r="AS971" i="1"/>
  <c r="BK971" i="1" s="1"/>
  <c r="AF971" i="1"/>
  <c r="O971" i="1"/>
  <c r="AG971" i="1" s="1"/>
  <c r="BJ970" i="1"/>
  <c r="AS970" i="1"/>
  <c r="BK970" i="1" s="1"/>
  <c r="AF970" i="1"/>
  <c r="O970" i="1"/>
  <c r="AG970" i="1" s="1"/>
  <c r="BJ969" i="1"/>
  <c r="AS969" i="1"/>
  <c r="BK969" i="1" s="1"/>
  <c r="AF969" i="1"/>
  <c r="O969" i="1"/>
  <c r="AG969" i="1" s="1"/>
  <c r="BJ968" i="1"/>
  <c r="AS968" i="1"/>
  <c r="BK968" i="1" s="1"/>
  <c r="AF968" i="1"/>
  <c r="O968" i="1"/>
  <c r="AG968" i="1" s="1"/>
  <c r="BJ967" i="1"/>
  <c r="AS967" i="1"/>
  <c r="BK967" i="1" s="1"/>
  <c r="AF967" i="1"/>
  <c r="O967" i="1"/>
  <c r="AG967" i="1" s="1"/>
  <c r="BJ966" i="1"/>
  <c r="AS966" i="1"/>
  <c r="BK966" i="1" s="1"/>
  <c r="AF966" i="1"/>
  <c r="O966" i="1"/>
  <c r="AG966" i="1" s="1"/>
  <c r="BJ965" i="1"/>
  <c r="AS965" i="1"/>
  <c r="BK965" i="1" s="1"/>
  <c r="AF965" i="1"/>
  <c r="O965" i="1"/>
  <c r="AG965" i="1" s="1"/>
  <c r="BJ964" i="1"/>
  <c r="AS964" i="1"/>
  <c r="BK964" i="1" s="1"/>
  <c r="AF964" i="1"/>
  <c r="O964" i="1"/>
  <c r="AG964" i="1" s="1"/>
  <c r="BJ963" i="1"/>
  <c r="AS963" i="1"/>
  <c r="BK963" i="1" s="1"/>
  <c r="AF963" i="1"/>
  <c r="O963" i="1"/>
  <c r="AG963" i="1" s="1"/>
  <c r="BJ962" i="1"/>
  <c r="AS962" i="1"/>
  <c r="BK962" i="1" s="1"/>
  <c r="AF962" i="1"/>
  <c r="O962" i="1"/>
  <c r="AG962" i="1" s="1"/>
  <c r="BJ961" i="1"/>
  <c r="AS961" i="1"/>
  <c r="BK961" i="1" s="1"/>
  <c r="AF961" i="1"/>
  <c r="O961" i="1"/>
  <c r="AG961" i="1" s="1"/>
  <c r="BJ960" i="1"/>
  <c r="AS960" i="1"/>
  <c r="BK960" i="1" s="1"/>
  <c r="AF960" i="1"/>
  <c r="O960" i="1"/>
  <c r="AG960" i="1" s="1"/>
  <c r="BJ959" i="1"/>
  <c r="AS959" i="1"/>
  <c r="BK959" i="1" s="1"/>
  <c r="AF959" i="1"/>
  <c r="O959" i="1"/>
  <c r="AG959" i="1" s="1"/>
  <c r="BJ958" i="1"/>
  <c r="AS958" i="1"/>
  <c r="BK958" i="1" s="1"/>
  <c r="AF958" i="1"/>
  <c r="O958" i="1"/>
  <c r="AG958" i="1" s="1"/>
  <c r="BJ957" i="1"/>
  <c r="AS957" i="1"/>
  <c r="BK957" i="1" s="1"/>
  <c r="AF957" i="1"/>
  <c r="O957" i="1"/>
  <c r="AG957" i="1" s="1"/>
  <c r="BJ956" i="1"/>
  <c r="AS956" i="1"/>
  <c r="BK956" i="1" s="1"/>
  <c r="AF956" i="1"/>
  <c r="O956" i="1"/>
  <c r="AG956" i="1" s="1"/>
  <c r="BJ955" i="1"/>
  <c r="AS955" i="1"/>
  <c r="BK955" i="1" s="1"/>
  <c r="AF955" i="1"/>
  <c r="O955" i="1"/>
  <c r="AG955" i="1" s="1"/>
  <c r="BJ954" i="1"/>
  <c r="AS954" i="1"/>
  <c r="BK954" i="1" s="1"/>
  <c r="AF954" i="1"/>
  <c r="O954" i="1"/>
  <c r="AG954" i="1" s="1"/>
  <c r="BJ953" i="1"/>
  <c r="AS953" i="1"/>
  <c r="BK953" i="1" s="1"/>
  <c r="AF953" i="1"/>
  <c r="O953" i="1"/>
  <c r="AG953" i="1" s="1"/>
  <c r="BJ952" i="1"/>
  <c r="AS952" i="1"/>
  <c r="BK952" i="1" s="1"/>
  <c r="AF952" i="1"/>
  <c r="O952" i="1"/>
  <c r="AG952" i="1" s="1"/>
  <c r="BJ951" i="1"/>
  <c r="AS951" i="1"/>
  <c r="BK951" i="1" s="1"/>
  <c r="AF951" i="1"/>
  <c r="O951" i="1"/>
  <c r="AG951" i="1" s="1"/>
  <c r="BJ950" i="1"/>
  <c r="AS950" i="1"/>
  <c r="BK950" i="1" s="1"/>
  <c r="AF950" i="1"/>
  <c r="O950" i="1"/>
  <c r="AG950" i="1" s="1"/>
  <c r="BJ949" i="1"/>
  <c r="AS949" i="1"/>
  <c r="BK949" i="1" s="1"/>
  <c r="AF949" i="1"/>
  <c r="O949" i="1"/>
  <c r="AG949" i="1" s="1"/>
  <c r="BJ948" i="1"/>
  <c r="AS948" i="1"/>
  <c r="BK948" i="1" s="1"/>
  <c r="AF948" i="1"/>
  <c r="O948" i="1"/>
  <c r="AG948" i="1" s="1"/>
  <c r="BJ947" i="1"/>
  <c r="AS947" i="1"/>
  <c r="BK947" i="1" s="1"/>
  <c r="AF947" i="1"/>
  <c r="O947" i="1"/>
  <c r="AG947" i="1" s="1"/>
  <c r="BJ946" i="1"/>
  <c r="AS946" i="1"/>
  <c r="BK946" i="1" s="1"/>
  <c r="AF946" i="1"/>
  <c r="O946" i="1"/>
  <c r="AG946" i="1" s="1"/>
  <c r="BJ945" i="1"/>
  <c r="AS945" i="1"/>
  <c r="BK945" i="1" s="1"/>
  <c r="AF945" i="1"/>
  <c r="O945" i="1"/>
  <c r="AG945" i="1" s="1"/>
  <c r="BJ944" i="1"/>
  <c r="AS944" i="1"/>
  <c r="BK944" i="1" s="1"/>
  <c r="AF944" i="1"/>
  <c r="O944" i="1"/>
  <c r="AG944" i="1" s="1"/>
  <c r="BJ943" i="1"/>
  <c r="AS943" i="1"/>
  <c r="BK943" i="1" s="1"/>
  <c r="AF943" i="1"/>
  <c r="O943" i="1"/>
  <c r="AG943" i="1" s="1"/>
  <c r="BJ942" i="1"/>
  <c r="AS942" i="1"/>
  <c r="BK942" i="1" s="1"/>
  <c r="AF942" i="1"/>
  <c r="O942" i="1"/>
  <c r="AG942" i="1" s="1"/>
  <c r="BJ941" i="1"/>
  <c r="AS941" i="1"/>
  <c r="BK941" i="1" s="1"/>
  <c r="AF941" i="1"/>
  <c r="O941" i="1"/>
  <c r="AG941" i="1" s="1"/>
  <c r="BJ940" i="1"/>
  <c r="AS940" i="1"/>
  <c r="BK940" i="1" s="1"/>
  <c r="AF940" i="1"/>
  <c r="O940" i="1"/>
  <c r="AG940" i="1" s="1"/>
  <c r="BJ939" i="1"/>
  <c r="AS939" i="1"/>
  <c r="BK939" i="1" s="1"/>
  <c r="AF939" i="1"/>
  <c r="O939" i="1"/>
  <c r="AG939" i="1" s="1"/>
  <c r="BJ938" i="1"/>
  <c r="AS938" i="1"/>
  <c r="BK938" i="1" s="1"/>
  <c r="AF938" i="1"/>
  <c r="O938" i="1"/>
  <c r="AG938" i="1" s="1"/>
  <c r="BJ937" i="1"/>
  <c r="AS937" i="1"/>
  <c r="BK937" i="1" s="1"/>
  <c r="AF937" i="1"/>
  <c r="O937" i="1"/>
  <c r="AG937" i="1" s="1"/>
  <c r="BJ936" i="1"/>
  <c r="AS936" i="1"/>
  <c r="BK936" i="1" s="1"/>
  <c r="AF936" i="1"/>
  <c r="O936" i="1"/>
  <c r="AG936" i="1" s="1"/>
  <c r="BJ935" i="1"/>
  <c r="AS935" i="1"/>
  <c r="BK935" i="1" s="1"/>
  <c r="AF935" i="1"/>
  <c r="O935" i="1"/>
  <c r="AG935" i="1" s="1"/>
  <c r="BJ934" i="1"/>
  <c r="AS934" i="1"/>
  <c r="BK934" i="1" s="1"/>
  <c r="AF934" i="1"/>
  <c r="O934" i="1"/>
  <c r="AG934" i="1" s="1"/>
  <c r="BJ933" i="1"/>
  <c r="AS933" i="1"/>
  <c r="BK933" i="1" s="1"/>
  <c r="AF933" i="1"/>
  <c r="O933" i="1"/>
  <c r="AG933" i="1" s="1"/>
  <c r="BJ932" i="1"/>
  <c r="AS932" i="1"/>
  <c r="BK932" i="1" s="1"/>
  <c r="AF932" i="1"/>
  <c r="O932" i="1"/>
  <c r="AG932" i="1" s="1"/>
  <c r="BJ931" i="1"/>
  <c r="AS931" i="1"/>
  <c r="BK931" i="1" s="1"/>
  <c r="AF931" i="1"/>
  <c r="O931" i="1"/>
  <c r="AG931" i="1" s="1"/>
  <c r="BJ930" i="1"/>
  <c r="AS930" i="1"/>
  <c r="BK930" i="1" s="1"/>
  <c r="AF930" i="1"/>
  <c r="O930" i="1"/>
  <c r="AG930" i="1" s="1"/>
  <c r="BJ929" i="1"/>
  <c r="AS929" i="1"/>
  <c r="BK929" i="1" s="1"/>
  <c r="AF929" i="1"/>
  <c r="O929" i="1"/>
  <c r="AG929" i="1" s="1"/>
  <c r="BJ928" i="1"/>
  <c r="AS928" i="1"/>
  <c r="BK928" i="1" s="1"/>
  <c r="AF928" i="1"/>
  <c r="O928" i="1"/>
  <c r="AG928" i="1" s="1"/>
  <c r="BJ927" i="1"/>
  <c r="AS927" i="1"/>
  <c r="BK927" i="1" s="1"/>
  <c r="AF927" i="1"/>
  <c r="O927" i="1"/>
  <c r="AG927" i="1" s="1"/>
  <c r="BJ926" i="1"/>
  <c r="AS926" i="1"/>
  <c r="BK926" i="1" s="1"/>
  <c r="AF926" i="1"/>
  <c r="O926" i="1"/>
  <c r="AG926" i="1" s="1"/>
  <c r="BJ925" i="1"/>
  <c r="AS925" i="1"/>
  <c r="BK925" i="1" s="1"/>
  <c r="AF925" i="1"/>
  <c r="O925" i="1"/>
  <c r="AG925" i="1" s="1"/>
  <c r="BJ924" i="1"/>
  <c r="AU924" i="1"/>
  <c r="BK924" i="1" s="1"/>
  <c r="AF924" i="1"/>
  <c r="Q924" i="1"/>
  <c r="AG924" i="1" s="1"/>
  <c r="BJ923" i="1"/>
  <c r="AU923" i="1"/>
  <c r="BK923" i="1" s="1"/>
  <c r="AF923" i="1"/>
  <c r="Q923" i="1"/>
  <c r="AG923" i="1" s="1"/>
  <c r="BK918" i="1"/>
  <c r="BJ918" i="1"/>
  <c r="N918" i="1"/>
  <c r="AR917" i="1"/>
  <c r="N917" i="1"/>
  <c r="BK916" i="1"/>
  <c r="BJ916" i="1"/>
  <c r="AF916" i="1"/>
  <c r="S916" i="1"/>
  <c r="AG916" i="1" s="1"/>
  <c r="BJ915" i="1"/>
  <c r="AS915" i="1"/>
  <c r="BK915" i="1" s="1"/>
  <c r="N915" i="1"/>
  <c r="BK913" i="1"/>
  <c r="BJ913" i="1"/>
  <c r="AK913" i="1"/>
  <c r="AF913" i="1"/>
  <c r="G913" i="1"/>
  <c r="S913" i="1" s="1"/>
  <c r="AG913" i="1" s="1"/>
  <c r="BK912" i="1"/>
  <c r="BJ912" i="1"/>
  <c r="AK912" i="1"/>
  <c r="AF912" i="1"/>
  <c r="G912" i="1"/>
  <c r="S912" i="1" s="1"/>
  <c r="AG912" i="1" s="1"/>
  <c r="BK911" i="1"/>
  <c r="BJ911" i="1"/>
  <c r="AK911" i="1"/>
  <c r="AF911" i="1"/>
  <c r="G911" i="1"/>
  <c r="S911" i="1" s="1"/>
  <c r="AG911" i="1" s="1"/>
  <c r="BJ910" i="1"/>
  <c r="AK910" i="1"/>
  <c r="AW910" i="1" s="1"/>
  <c r="BK910" i="1" s="1"/>
  <c r="AF910" i="1"/>
  <c r="G910" i="1"/>
  <c r="S910" i="1" s="1"/>
  <c r="AG910" i="1" s="1"/>
  <c r="BJ909" i="1"/>
  <c r="AK909" i="1"/>
  <c r="AW909" i="1" s="1"/>
  <c r="BK909" i="1" s="1"/>
  <c r="AF909" i="1"/>
  <c r="G909" i="1"/>
  <c r="S909" i="1" s="1"/>
  <c r="AG909" i="1" s="1"/>
  <c r="AR908" i="1"/>
  <c r="BJ908" i="1" s="1"/>
  <c r="N908" i="1"/>
  <c r="AF908" i="1" s="1"/>
  <c r="AR907" i="1"/>
  <c r="BJ907" i="1" s="1"/>
  <c r="N907" i="1"/>
  <c r="AF907" i="1" s="1"/>
  <c r="AR906" i="1"/>
  <c r="BJ906" i="1" s="1"/>
  <c r="N906" i="1"/>
  <c r="AF906" i="1" s="1"/>
  <c r="AR905" i="1"/>
  <c r="BJ905" i="1" s="1"/>
  <c r="N905" i="1"/>
  <c r="AF905" i="1" s="1"/>
  <c r="AR904" i="1"/>
  <c r="BJ904" i="1" s="1"/>
  <c r="N904" i="1"/>
  <c r="AF904" i="1" s="1"/>
  <c r="AR903" i="1"/>
  <c r="BJ903" i="1" s="1"/>
  <c r="N903" i="1"/>
  <c r="AF903" i="1" s="1"/>
  <c r="AR902" i="1"/>
  <c r="BJ902" i="1" s="1"/>
  <c r="N902" i="1"/>
  <c r="AF902" i="1" s="1"/>
  <c r="AR901" i="1"/>
  <c r="BJ901" i="1" s="1"/>
  <c r="N901" i="1"/>
  <c r="AF901" i="1" s="1"/>
  <c r="AR900" i="1"/>
  <c r="BJ900" i="1" s="1"/>
  <c r="N900" i="1"/>
  <c r="AF900" i="1" s="1"/>
  <c r="AR899" i="1"/>
  <c r="BJ899" i="1" s="1"/>
  <c r="N899" i="1"/>
  <c r="AF899" i="1" s="1"/>
  <c r="AR898" i="1"/>
  <c r="BJ898" i="1" s="1"/>
  <c r="N898" i="1"/>
  <c r="AF898" i="1" s="1"/>
  <c r="AR897" i="1"/>
  <c r="BJ897" i="1" s="1"/>
  <c r="N897" i="1"/>
  <c r="AF897" i="1" s="1"/>
  <c r="AR896" i="1"/>
  <c r="BJ896" i="1" s="1"/>
  <c r="N896" i="1"/>
  <c r="AF896" i="1" s="1"/>
  <c r="AR895" i="1"/>
  <c r="BJ895" i="1" s="1"/>
  <c r="N895" i="1"/>
  <c r="AF895" i="1" s="1"/>
  <c r="AR894" i="1"/>
  <c r="BJ894" i="1" s="1"/>
  <c r="N894" i="1"/>
  <c r="AF894" i="1" s="1"/>
  <c r="AR893" i="1"/>
  <c r="BJ893" i="1" s="1"/>
  <c r="N893" i="1"/>
  <c r="AF893" i="1" s="1"/>
  <c r="AR892" i="1"/>
  <c r="BJ892" i="1" s="1"/>
  <c r="N892" i="1"/>
  <c r="AF892" i="1" s="1"/>
  <c r="AR891" i="1"/>
  <c r="BJ891" i="1" s="1"/>
  <c r="N891" i="1"/>
  <c r="AF891" i="1" s="1"/>
  <c r="AR890" i="1"/>
  <c r="BJ890" i="1" s="1"/>
  <c r="N890" i="1"/>
  <c r="AF890" i="1" s="1"/>
  <c r="AR889" i="1"/>
  <c r="BJ889" i="1" s="1"/>
  <c r="N889" i="1"/>
  <c r="AF889" i="1" s="1"/>
  <c r="AR888" i="1"/>
  <c r="BJ888" i="1" s="1"/>
  <c r="N888" i="1"/>
  <c r="AF888" i="1" s="1"/>
  <c r="AR887" i="1"/>
  <c r="BJ887" i="1" s="1"/>
  <c r="N887" i="1"/>
  <c r="AF887" i="1" s="1"/>
  <c r="AR886" i="1"/>
  <c r="BJ886" i="1" s="1"/>
  <c r="N886" i="1"/>
  <c r="AF886" i="1" s="1"/>
  <c r="AR885" i="1"/>
  <c r="BJ885" i="1" s="1"/>
  <c r="N885" i="1"/>
  <c r="AF885" i="1" s="1"/>
  <c r="AR884" i="1"/>
  <c r="BJ884" i="1" s="1"/>
  <c r="N884" i="1"/>
  <c r="AF884" i="1" s="1"/>
  <c r="AR883" i="1"/>
  <c r="BJ883" i="1" s="1"/>
  <c r="N883" i="1"/>
  <c r="AF883" i="1" s="1"/>
  <c r="AR882" i="1"/>
  <c r="BJ882" i="1" s="1"/>
  <c r="N882" i="1"/>
  <c r="AF882" i="1" s="1"/>
  <c r="AR881" i="1"/>
  <c r="BJ881" i="1" s="1"/>
  <c r="N881" i="1"/>
  <c r="AF881" i="1" s="1"/>
  <c r="AR880" i="1"/>
  <c r="BJ880" i="1" s="1"/>
  <c r="N880" i="1"/>
  <c r="AF880" i="1" s="1"/>
  <c r="AR879" i="1"/>
  <c r="BJ879" i="1" s="1"/>
  <c r="N879" i="1"/>
  <c r="AF879" i="1" s="1"/>
  <c r="AR878" i="1"/>
  <c r="BJ878" i="1" s="1"/>
  <c r="N878" i="1"/>
  <c r="AF878" i="1" s="1"/>
  <c r="AR877" i="1"/>
  <c r="BJ877" i="1" s="1"/>
  <c r="N877" i="1"/>
  <c r="AF877" i="1" s="1"/>
  <c r="AR876" i="1"/>
  <c r="BJ876" i="1" s="1"/>
  <c r="N876" i="1"/>
  <c r="AF876" i="1" s="1"/>
  <c r="AR875" i="1"/>
  <c r="BJ875" i="1" s="1"/>
  <c r="N875" i="1"/>
  <c r="AF875" i="1" s="1"/>
  <c r="AR874" i="1"/>
  <c r="BJ874" i="1" s="1"/>
  <c r="N874" i="1"/>
  <c r="AF874" i="1" s="1"/>
  <c r="AR873" i="1"/>
  <c r="BJ873" i="1" s="1"/>
  <c r="N873" i="1"/>
  <c r="O873" i="1" s="1"/>
  <c r="AG873" i="1" s="1"/>
  <c r="AR872" i="1"/>
  <c r="BJ872" i="1" s="1"/>
  <c r="N872" i="1"/>
  <c r="AF872" i="1" s="1"/>
  <c r="AR871" i="1"/>
  <c r="BJ871" i="1" s="1"/>
  <c r="N871" i="1"/>
  <c r="AF871" i="1" s="1"/>
  <c r="AR870" i="1"/>
  <c r="BJ870" i="1" s="1"/>
  <c r="N870" i="1"/>
  <c r="AF870" i="1" s="1"/>
  <c r="AR869" i="1"/>
  <c r="AS869" i="1" s="1"/>
  <c r="BK869" i="1" s="1"/>
  <c r="N869" i="1"/>
  <c r="AF869" i="1" s="1"/>
  <c r="BK866" i="1"/>
  <c r="BJ866" i="1"/>
  <c r="AF866" i="1"/>
  <c r="S866" i="1"/>
  <c r="AG866" i="1" s="1"/>
  <c r="BK865" i="1"/>
  <c r="BJ865" i="1"/>
  <c r="AF865" i="1"/>
  <c r="S865" i="1"/>
  <c r="AG865" i="1" s="1"/>
  <c r="BK864" i="1"/>
  <c r="BJ864" i="1"/>
  <c r="AF864" i="1"/>
  <c r="S864" i="1"/>
  <c r="AG864" i="1" s="1"/>
  <c r="BJ863" i="1"/>
  <c r="AW863" i="1"/>
  <c r="BK863" i="1" s="1"/>
  <c r="AF863" i="1"/>
  <c r="S863" i="1"/>
  <c r="AG863" i="1" s="1"/>
  <c r="BK862" i="1"/>
  <c r="BJ862" i="1"/>
  <c r="AF862" i="1"/>
  <c r="S862" i="1"/>
  <c r="AG862" i="1" s="1"/>
  <c r="BJ861" i="1"/>
  <c r="AW861" i="1"/>
  <c r="BK861" i="1" s="1"/>
  <c r="AF861" i="1"/>
  <c r="S861" i="1"/>
  <c r="AG861" i="1" s="1"/>
  <c r="BJ860" i="1"/>
  <c r="AW860" i="1"/>
  <c r="BK860" i="1" s="1"/>
  <c r="AF860" i="1"/>
  <c r="S860" i="1"/>
  <c r="AG860" i="1" s="1"/>
  <c r="BJ859" i="1"/>
  <c r="AW859" i="1"/>
  <c r="BK859" i="1" s="1"/>
  <c r="AF859" i="1"/>
  <c r="S859" i="1"/>
  <c r="AG859" i="1" s="1"/>
  <c r="BJ858" i="1"/>
  <c r="AW858" i="1"/>
  <c r="BK858" i="1" s="1"/>
  <c r="AF858" i="1"/>
  <c r="S858" i="1"/>
  <c r="AG858" i="1" s="1"/>
  <c r="BK853" i="1"/>
  <c r="BJ853" i="1"/>
  <c r="AF853" i="1"/>
  <c r="Q853" i="1"/>
  <c r="AG853" i="1" s="1"/>
  <c r="BJ850" i="1"/>
  <c r="AF850" i="1"/>
  <c r="K850" i="1"/>
  <c r="AG850" i="1" s="1"/>
  <c r="AO850" i="1" s="1"/>
  <c r="BK850" i="1" s="1"/>
  <c r="BK846" i="1"/>
  <c r="BJ846" i="1"/>
  <c r="AK846" i="1"/>
  <c r="AF846" i="1"/>
  <c r="G846" i="1"/>
  <c r="S846" i="1" s="1"/>
  <c r="AG846" i="1" s="1"/>
  <c r="BK844" i="1"/>
  <c r="BJ844" i="1"/>
  <c r="AF844" i="1"/>
  <c r="O844" i="1"/>
  <c r="AG844" i="1" s="1"/>
  <c r="BK842" i="1"/>
  <c r="BJ842" i="1"/>
  <c r="AK842" i="1"/>
  <c r="AF842" i="1"/>
  <c r="G842" i="1"/>
  <c r="S842" i="1" s="1"/>
  <c r="AG842" i="1" s="1"/>
  <c r="BJ841" i="1"/>
  <c r="AO841" i="1"/>
  <c r="BK841" i="1" s="1"/>
  <c r="J841" i="1"/>
  <c r="K841" i="1" s="1"/>
  <c r="AG841" i="1" s="1"/>
  <c r="BJ840" i="1"/>
  <c r="AO840" i="1"/>
  <c r="BK840" i="1" s="1"/>
  <c r="J840" i="1"/>
  <c r="AF840" i="1" s="1"/>
  <c r="BJ839" i="1"/>
  <c r="AO839" i="1"/>
  <c r="BK839" i="1" s="1"/>
  <c r="J839" i="1"/>
  <c r="AF839" i="1" s="1"/>
  <c r="BJ838" i="1"/>
  <c r="AO838" i="1"/>
  <c r="BK838" i="1" s="1"/>
  <c r="J838" i="1"/>
  <c r="AF838" i="1" s="1"/>
  <c r="BJ837" i="1"/>
  <c r="AO837" i="1"/>
  <c r="BK837" i="1" s="1"/>
  <c r="J837" i="1"/>
  <c r="K837" i="1" s="1"/>
  <c r="AG837" i="1" s="1"/>
  <c r="BJ836" i="1"/>
  <c r="AO836" i="1"/>
  <c r="BK836" i="1" s="1"/>
  <c r="AF836" i="1"/>
  <c r="K836" i="1"/>
  <c r="AG836" i="1" s="1"/>
  <c r="BK834" i="1"/>
  <c r="BJ834" i="1"/>
  <c r="AF834" i="1"/>
  <c r="O834" i="1"/>
  <c r="AG834" i="1" s="1"/>
  <c r="BK833" i="1"/>
  <c r="BJ833" i="1"/>
  <c r="AF833" i="1"/>
  <c r="O833" i="1"/>
  <c r="AG833" i="1" s="1"/>
  <c r="BK830" i="1"/>
  <c r="BJ830" i="1"/>
  <c r="AG830" i="1"/>
  <c r="AF830" i="1"/>
  <c r="O830" i="1"/>
  <c r="BK829" i="1"/>
  <c r="BJ829" i="1"/>
  <c r="AF829" i="1"/>
  <c r="O829" i="1"/>
  <c r="AG829" i="1" s="1"/>
  <c r="BK827" i="1"/>
  <c r="BJ827" i="1"/>
  <c r="AF827" i="1"/>
  <c r="Q827" i="1"/>
  <c r="AG827" i="1" s="1"/>
  <c r="BK826" i="1"/>
  <c r="BJ826" i="1"/>
  <c r="AF826" i="1"/>
  <c r="Q826" i="1"/>
  <c r="AG826" i="1" s="1"/>
  <c r="BK825" i="1"/>
  <c r="BJ825" i="1"/>
  <c r="AF825" i="1"/>
  <c r="O825" i="1"/>
  <c r="AG825" i="1" s="1"/>
  <c r="BK824" i="1"/>
  <c r="BJ824" i="1"/>
  <c r="AF824" i="1"/>
  <c r="O824" i="1"/>
  <c r="AG824" i="1" s="1"/>
  <c r="BK823" i="1"/>
  <c r="BJ823" i="1"/>
  <c r="AF823" i="1"/>
  <c r="O823" i="1"/>
  <c r="AG823" i="1" s="1"/>
  <c r="BK822" i="1"/>
  <c r="BJ822" i="1"/>
  <c r="AF822" i="1"/>
  <c r="O822" i="1"/>
  <c r="AG822" i="1" s="1"/>
  <c r="BK821" i="1"/>
  <c r="BJ821" i="1"/>
  <c r="AF821" i="1"/>
  <c r="O821" i="1"/>
  <c r="AG821" i="1" s="1"/>
  <c r="BK820" i="1"/>
  <c r="BJ820" i="1"/>
  <c r="AF820" i="1"/>
  <c r="O820" i="1"/>
  <c r="AG820" i="1" s="1"/>
  <c r="BK819" i="1"/>
  <c r="BJ819" i="1"/>
  <c r="Q819" i="1"/>
  <c r="N819" i="1"/>
  <c r="AF819" i="1" s="1"/>
  <c r="BK818" i="1"/>
  <c r="BJ818" i="1"/>
  <c r="N818" i="1"/>
  <c r="AF818" i="1" s="1"/>
  <c r="K818" i="1"/>
  <c r="BK815" i="1"/>
  <c r="BJ815" i="1"/>
  <c r="AK815" i="1"/>
  <c r="AF815" i="1"/>
  <c r="G815" i="1"/>
  <c r="S815" i="1" s="1"/>
  <c r="AG815" i="1" s="1"/>
  <c r="BK814" i="1"/>
  <c r="BJ814" i="1"/>
  <c r="AF814" i="1"/>
  <c r="S814" i="1"/>
  <c r="Q814" i="1"/>
  <c r="BJ813" i="1"/>
  <c r="BC813" i="1"/>
  <c r="AW813" i="1"/>
  <c r="AF813" i="1"/>
  <c r="Y813" i="1"/>
  <c r="S813" i="1"/>
  <c r="Q813" i="1"/>
  <c r="BJ812" i="1"/>
  <c r="AW812" i="1"/>
  <c r="BK812" i="1" s="1"/>
  <c r="AF812" i="1"/>
  <c r="S812" i="1"/>
  <c r="Q812" i="1"/>
  <c r="BJ811" i="1"/>
  <c r="AM811" i="1"/>
  <c r="BK811" i="1" s="1"/>
  <c r="AF811" i="1"/>
  <c r="M811" i="1"/>
  <c r="I811" i="1"/>
  <c r="BJ810" i="1"/>
  <c r="AO810" i="1"/>
  <c r="BK810" i="1" s="1"/>
  <c r="AF810" i="1"/>
  <c r="S810" i="1"/>
  <c r="K810" i="1"/>
  <c r="I810" i="1"/>
  <c r="BJ809" i="1"/>
  <c r="AO809" i="1"/>
  <c r="BK809" i="1" s="1"/>
  <c r="J809" i="1"/>
  <c r="AF809" i="1" s="1"/>
  <c r="I809" i="1"/>
  <c r="BK803" i="1"/>
  <c r="BJ803" i="1"/>
  <c r="AK803" i="1"/>
  <c r="AF803" i="1"/>
  <c r="G803" i="1"/>
  <c r="S803" i="1" s="1"/>
  <c r="AG803" i="1" s="1"/>
  <c r="BK802" i="1"/>
  <c r="BJ802" i="1"/>
  <c r="AF802" i="1"/>
  <c r="S802" i="1"/>
  <c r="AG802" i="1" s="1"/>
  <c r="BK801" i="1"/>
  <c r="BJ801" i="1"/>
  <c r="AF801" i="1"/>
  <c r="S801" i="1"/>
  <c r="AG801" i="1" s="1"/>
  <c r="BK800" i="1"/>
  <c r="BJ800" i="1"/>
  <c r="AF800" i="1"/>
  <c r="S800" i="1"/>
  <c r="AG800" i="1" s="1"/>
  <c r="BK799" i="1"/>
  <c r="BJ799" i="1"/>
  <c r="AF799" i="1"/>
  <c r="Q799" i="1"/>
  <c r="AG799" i="1" s="1"/>
  <c r="BK798" i="1"/>
  <c r="BJ798" i="1"/>
  <c r="AF798" i="1"/>
  <c r="Q798" i="1"/>
  <c r="AG798" i="1" s="1"/>
  <c r="BK797" i="1"/>
  <c r="BJ797" i="1"/>
  <c r="AF797" i="1"/>
  <c r="Q797" i="1"/>
  <c r="AG797" i="1" s="1"/>
  <c r="BK796" i="1"/>
  <c r="BJ796" i="1"/>
  <c r="AF796" i="1"/>
  <c r="Q796" i="1"/>
  <c r="AG796" i="1" s="1"/>
  <c r="BK795" i="1"/>
  <c r="BJ795" i="1"/>
  <c r="AF795" i="1"/>
  <c r="I795" i="1"/>
  <c r="AG795" i="1" s="1"/>
  <c r="BK794" i="1"/>
  <c r="BJ794" i="1"/>
  <c r="AF794" i="1"/>
  <c r="U794" i="1"/>
  <c r="AG794" i="1" s="1"/>
  <c r="BK793" i="1"/>
  <c r="BJ793" i="1"/>
  <c r="AF793" i="1"/>
  <c r="M793" i="1"/>
  <c r="I793" i="1"/>
  <c r="BK792" i="1"/>
  <c r="BJ792" i="1"/>
  <c r="AF792" i="1"/>
  <c r="M792" i="1"/>
  <c r="AG792" i="1" s="1"/>
  <c r="BK791" i="1"/>
  <c r="BJ791" i="1"/>
  <c r="AF791" i="1"/>
  <c r="U791" i="1"/>
  <c r="M791" i="1"/>
  <c r="I791" i="1"/>
  <c r="BK790" i="1"/>
  <c r="BJ790" i="1"/>
  <c r="AF790" i="1"/>
  <c r="M790" i="1"/>
  <c r="I790" i="1"/>
  <c r="BK789" i="1"/>
  <c r="BJ789" i="1"/>
  <c r="AF789" i="1"/>
  <c r="O789" i="1"/>
  <c r="AG789" i="1" s="1"/>
  <c r="AN788" i="1"/>
  <c r="AO788" i="1" s="1"/>
  <c r="J788" i="1"/>
  <c r="K788" i="1" s="1"/>
  <c r="AG788" i="1" s="1"/>
  <c r="BK787" i="1"/>
  <c r="BJ787" i="1"/>
  <c r="N787" i="1"/>
  <c r="O787" i="1" s="1"/>
  <c r="L787" i="1"/>
  <c r="M787" i="1" s="1"/>
  <c r="BK786" i="1"/>
  <c r="BJ786" i="1"/>
  <c r="AF786" i="1"/>
  <c r="M786" i="1"/>
  <c r="AG786" i="1" s="1"/>
  <c r="BK785" i="1"/>
  <c r="BJ785" i="1"/>
  <c r="AF785" i="1"/>
  <c r="M785" i="1"/>
  <c r="AG785" i="1" s="1"/>
  <c r="BK784" i="1"/>
  <c r="BJ784" i="1"/>
  <c r="AF784" i="1"/>
  <c r="Q784" i="1"/>
  <c r="AG784" i="1" s="1"/>
  <c r="BK783" i="1"/>
  <c r="BJ783" i="1"/>
  <c r="AF783" i="1"/>
  <c r="M783" i="1"/>
  <c r="AG783" i="1" s="1"/>
  <c r="BK782" i="1"/>
  <c r="BJ782" i="1"/>
  <c r="AF782" i="1"/>
  <c r="Q782" i="1"/>
  <c r="AG782" i="1" s="1"/>
  <c r="BK781" i="1"/>
  <c r="BJ781" i="1"/>
  <c r="AF781" i="1"/>
  <c r="Q781" i="1"/>
  <c r="AG781" i="1" s="1"/>
  <c r="BK780" i="1"/>
  <c r="BJ780" i="1"/>
  <c r="AF780" i="1"/>
  <c r="Q780" i="1"/>
  <c r="AG780" i="1" s="1"/>
  <c r="BJ779" i="1"/>
  <c r="AM779" i="1"/>
  <c r="BK779" i="1" s="1"/>
  <c r="AF779" i="1"/>
  <c r="Q779" i="1"/>
  <c r="I779" i="1"/>
  <c r="BJ778" i="1"/>
  <c r="AM778" i="1"/>
  <c r="BK778" i="1" s="1"/>
  <c r="AF778" i="1"/>
  <c r="S778" i="1"/>
  <c r="AG778" i="1" s="1"/>
  <c r="BK777" i="1"/>
  <c r="BJ777" i="1"/>
  <c r="AF777" i="1"/>
  <c r="S777" i="1"/>
  <c r="AG777" i="1" s="1"/>
  <c r="BK776" i="1"/>
  <c r="BJ776" i="1"/>
  <c r="AF776" i="1"/>
  <c r="Q776" i="1"/>
  <c r="AG776" i="1" s="1"/>
  <c r="BJ775" i="1"/>
  <c r="AM775" i="1"/>
  <c r="BK775" i="1" s="1"/>
  <c r="N775" i="1"/>
  <c r="O775" i="1" s="1"/>
  <c r="BJ756" i="1"/>
  <c r="AU756" i="1"/>
  <c r="BK756" i="1" s="1"/>
  <c r="AF756" i="1"/>
  <c r="Q756" i="1"/>
  <c r="AG756" i="1" s="1"/>
  <c r="BJ755" i="1"/>
  <c r="BG755" i="1"/>
  <c r="BK755" i="1" s="1"/>
  <c r="AF755" i="1"/>
  <c r="AC755" i="1"/>
  <c r="AG755" i="1" s="1"/>
  <c r="BJ754" i="1"/>
  <c r="BG754" i="1"/>
  <c r="AU754" i="1"/>
  <c r="AF754" i="1"/>
  <c r="AC754" i="1"/>
  <c r="Q754" i="1"/>
  <c r="BJ753" i="1"/>
  <c r="BG753" i="1"/>
  <c r="BK753" i="1" s="1"/>
  <c r="AF753" i="1"/>
  <c r="AC753" i="1"/>
  <c r="AG753" i="1" s="1"/>
  <c r="BJ752" i="1"/>
  <c r="BG752" i="1"/>
  <c r="BK752" i="1" s="1"/>
  <c r="AF752" i="1"/>
  <c r="AC752" i="1"/>
  <c r="AG752" i="1" s="1"/>
  <c r="BJ751" i="1"/>
  <c r="BG751" i="1"/>
  <c r="BK751" i="1" s="1"/>
  <c r="AF751" i="1"/>
  <c r="AC751" i="1"/>
  <c r="AG751" i="1" s="1"/>
  <c r="BK750" i="1"/>
  <c r="BJ750" i="1"/>
  <c r="AF750" i="1"/>
  <c r="AC750" i="1"/>
  <c r="AG750" i="1" s="1"/>
  <c r="BK749" i="1"/>
  <c r="BJ749" i="1"/>
  <c r="AF749" i="1"/>
  <c r="AC749" i="1"/>
  <c r="AG749" i="1" s="1"/>
  <c r="BJ748" i="1"/>
  <c r="AM748" i="1"/>
  <c r="BK748" i="1" s="1"/>
  <c r="AF748" i="1"/>
  <c r="I748" i="1"/>
  <c r="AG748" i="1" s="1"/>
  <c r="BJ747" i="1"/>
  <c r="AM747" i="1"/>
  <c r="BK747" i="1" s="1"/>
  <c r="AF747" i="1"/>
  <c r="I747" i="1"/>
  <c r="AG747" i="1" s="1"/>
  <c r="BJ746" i="1"/>
  <c r="AM746" i="1"/>
  <c r="BK746" i="1" s="1"/>
  <c r="AF746" i="1"/>
  <c r="I746" i="1"/>
  <c r="AG746" i="1" s="1"/>
  <c r="BJ745" i="1"/>
  <c r="AM745" i="1"/>
  <c r="BK745" i="1" s="1"/>
  <c r="AF745" i="1"/>
  <c r="I745" i="1"/>
  <c r="AG745" i="1" s="1"/>
  <c r="BJ744" i="1"/>
  <c r="AM744" i="1"/>
  <c r="BK744" i="1" s="1"/>
  <c r="AF744" i="1"/>
  <c r="I744" i="1"/>
  <c r="AG744" i="1" s="1"/>
  <c r="BJ743" i="1"/>
  <c r="AM743" i="1"/>
  <c r="BK743" i="1" s="1"/>
  <c r="AF743" i="1"/>
  <c r="I743" i="1"/>
  <c r="AG743" i="1" s="1"/>
  <c r="BJ742" i="1"/>
  <c r="AS742" i="1"/>
  <c r="BK742" i="1" s="1"/>
  <c r="AF742" i="1"/>
  <c r="O742" i="1"/>
  <c r="AG742" i="1" s="1"/>
  <c r="BJ741" i="1"/>
  <c r="AS741" i="1"/>
  <c r="BK741" i="1" s="1"/>
  <c r="AF741" i="1"/>
  <c r="O741" i="1"/>
  <c r="AG741" i="1" s="1"/>
  <c r="BJ740" i="1"/>
  <c r="AS740" i="1"/>
  <c r="AM740" i="1"/>
  <c r="AF740" i="1"/>
  <c r="O740" i="1"/>
  <c r="I740" i="1"/>
  <c r="BJ739" i="1"/>
  <c r="AS739" i="1"/>
  <c r="BK739" i="1" s="1"/>
  <c r="AF739" i="1"/>
  <c r="O739" i="1"/>
  <c r="AG739" i="1" s="1"/>
  <c r="AR738" i="1"/>
  <c r="BJ738" i="1" s="1"/>
  <c r="N738" i="1"/>
  <c r="AF738" i="1" s="1"/>
  <c r="AR737" i="1"/>
  <c r="BJ737" i="1" s="1"/>
  <c r="N737" i="1"/>
  <c r="AF737" i="1" s="1"/>
  <c r="BJ736" i="1"/>
  <c r="AS736" i="1"/>
  <c r="BK736" i="1" s="1"/>
  <c r="AF736" i="1"/>
  <c r="O736" i="1"/>
  <c r="AG736" i="1" s="1"/>
  <c r="BJ735" i="1"/>
  <c r="AQ735" i="1"/>
  <c r="BK735" i="1" s="1"/>
  <c r="AF735" i="1"/>
  <c r="M735" i="1"/>
  <c r="AG735" i="1" s="1"/>
  <c r="BJ734" i="1"/>
  <c r="AQ734" i="1"/>
  <c r="BK734" i="1" s="1"/>
  <c r="AF734" i="1"/>
  <c r="M734" i="1"/>
  <c r="AG734" i="1" s="1"/>
  <c r="BJ733" i="1"/>
  <c r="AQ733" i="1"/>
  <c r="BK733" i="1" s="1"/>
  <c r="AF733" i="1"/>
  <c r="M733" i="1"/>
  <c r="AG733" i="1" s="1"/>
  <c r="BJ732" i="1"/>
  <c r="AQ732" i="1"/>
  <c r="BK732" i="1" s="1"/>
  <c r="AF732" i="1"/>
  <c r="M732" i="1"/>
  <c r="AG732" i="1" s="1"/>
  <c r="BJ731" i="1"/>
  <c r="AQ731" i="1"/>
  <c r="BK731" i="1" s="1"/>
  <c r="AF731" i="1"/>
  <c r="M731" i="1"/>
  <c r="AG731" i="1" s="1"/>
  <c r="BJ730" i="1"/>
  <c r="AQ730" i="1"/>
  <c r="BK730" i="1" s="1"/>
  <c r="AF730" i="1"/>
  <c r="M730" i="1"/>
  <c r="AG730" i="1" s="1"/>
  <c r="BJ729" i="1"/>
  <c r="AQ729" i="1"/>
  <c r="BK729" i="1" s="1"/>
  <c r="AF729" i="1"/>
  <c r="M729" i="1"/>
  <c r="AG729" i="1" s="1"/>
  <c r="BJ728" i="1"/>
  <c r="AQ728" i="1"/>
  <c r="BK728" i="1" s="1"/>
  <c r="AF728" i="1"/>
  <c r="M728" i="1"/>
  <c r="AG728" i="1" s="1"/>
  <c r="BJ727" i="1"/>
  <c r="AQ727" i="1"/>
  <c r="BK727" i="1" s="1"/>
  <c r="AF727" i="1"/>
  <c r="M727" i="1"/>
  <c r="AG727" i="1" s="1"/>
  <c r="BJ726" i="1"/>
  <c r="AQ726" i="1"/>
  <c r="BK726" i="1" s="1"/>
  <c r="AF726" i="1"/>
  <c r="M726" i="1"/>
  <c r="AG726" i="1" s="1"/>
  <c r="BJ725" i="1"/>
  <c r="AQ725" i="1"/>
  <c r="BK725" i="1" s="1"/>
  <c r="AF725" i="1"/>
  <c r="M725" i="1"/>
  <c r="AG725" i="1" s="1"/>
  <c r="BJ724" i="1"/>
  <c r="AM724" i="1"/>
  <c r="BK724" i="1" s="1"/>
  <c r="AF724" i="1"/>
  <c r="I724" i="1"/>
  <c r="AG724" i="1" s="1"/>
  <c r="BJ723" i="1"/>
  <c r="AM723" i="1"/>
  <c r="BK723" i="1" s="1"/>
  <c r="AF723" i="1"/>
  <c r="I723" i="1"/>
  <c r="AG723" i="1" s="1"/>
  <c r="BJ722" i="1"/>
  <c r="AQ722" i="1"/>
  <c r="BK722" i="1" s="1"/>
  <c r="AF722" i="1"/>
  <c r="M722" i="1"/>
  <c r="AG722" i="1" s="1"/>
  <c r="BJ721" i="1"/>
  <c r="AQ721" i="1"/>
  <c r="AM721" i="1"/>
  <c r="AF721" i="1"/>
  <c r="M721" i="1"/>
  <c r="I721" i="1"/>
  <c r="BK720" i="1"/>
  <c r="BJ720" i="1"/>
  <c r="AF720" i="1"/>
  <c r="I720" i="1"/>
  <c r="AG720" i="1" s="1"/>
  <c r="BJ719" i="1"/>
  <c r="AM719" i="1"/>
  <c r="BK719" i="1" s="1"/>
  <c r="AF719" i="1"/>
  <c r="I719" i="1"/>
  <c r="AG719" i="1" s="1"/>
  <c r="BJ718" i="1"/>
  <c r="AM718" i="1"/>
  <c r="BK718" i="1" s="1"/>
  <c r="AF718" i="1"/>
  <c r="I718" i="1"/>
  <c r="AG718" i="1" s="1"/>
  <c r="BJ717" i="1"/>
  <c r="AM717" i="1"/>
  <c r="BK717" i="1" s="1"/>
  <c r="AF717" i="1"/>
  <c r="I717" i="1"/>
  <c r="AG717" i="1" s="1"/>
  <c r="BJ716" i="1"/>
  <c r="AM716" i="1"/>
  <c r="BK716" i="1" s="1"/>
  <c r="AF716" i="1"/>
  <c r="I716" i="1"/>
  <c r="AG716" i="1" s="1"/>
  <c r="BJ715" i="1"/>
  <c r="AM715" i="1"/>
  <c r="BK715" i="1" s="1"/>
  <c r="AF715" i="1"/>
  <c r="I715" i="1"/>
  <c r="AG715" i="1" s="1"/>
  <c r="BJ714" i="1"/>
  <c r="AM714" i="1"/>
  <c r="BK714" i="1" s="1"/>
  <c r="AF714" i="1"/>
  <c r="I714" i="1"/>
  <c r="AG714" i="1" s="1"/>
  <c r="BJ713" i="1"/>
  <c r="AM713" i="1"/>
  <c r="BK713" i="1" s="1"/>
  <c r="AF713" i="1"/>
  <c r="I713" i="1"/>
  <c r="AG713" i="1" s="1"/>
  <c r="BJ712" i="1"/>
  <c r="AM712" i="1"/>
  <c r="BK712" i="1" s="1"/>
  <c r="AF712" i="1"/>
  <c r="I712" i="1"/>
  <c r="AG712" i="1" s="1"/>
  <c r="BJ711" i="1"/>
  <c r="AM711" i="1"/>
  <c r="BK711" i="1" s="1"/>
  <c r="AF711" i="1"/>
  <c r="I711" i="1"/>
  <c r="AG711" i="1" s="1"/>
  <c r="BJ710" i="1"/>
  <c r="AM710" i="1"/>
  <c r="BK710" i="1" s="1"/>
  <c r="AF710" i="1"/>
  <c r="I710" i="1"/>
  <c r="AG710" i="1" s="1"/>
  <c r="BJ709" i="1"/>
  <c r="AM709" i="1"/>
  <c r="BK709" i="1" s="1"/>
  <c r="AF709" i="1"/>
  <c r="I709" i="1"/>
  <c r="AG709" i="1" s="1"/>
  <c r="BJ708" i="1"/>
  <c r="AM708" i="1"/>
  <c r="BK708" i="1" s="1"/>
  <c r="AF708" i="1"/>
  <c r="I708" i="1"/>
  <c r="AG708" i="1" s="1"/>
  <c r="BJ707" i="1"/>
  <c r="AM707" i="1"/>
  <c r="BK707" i="1" s="1"/>
  <c r="AF707" i="1"/>
  <c r="I707" i="1"/>
  <c r="AG707" i="1" s="1"/>
  <c r="BJ706" i="1"/>
  <c r="BA706" i="1"/>
  <c r="BK706" i="1" s="1"/>
  <c r="AF706" i="1"/>
  <c r="W706" i="1"/>
  <c r="AG706" i="1" s="1"/>
  <c r="BJ705" i="1"/>
  <c r="BA705" i="1"/>
  <c r="BK705" i="1" s="1"/>
  <c r="AF705" i="1"/>
  <c r="W705" i="1"/>
  <c r="AG705" i="1" s="1"/>
  <c r="BJ704" i="1"/>
  <c r="BA704" i="1"/>
  <c r="BK704" i="1" s="1"/>
  <c r="AF704" i="1"/>
  <c r="W704" i="1"/>
  <c r="AG704" i="1" s="1"/>
  <c r="BJ703" i="1"/>
  <c r="BA703" i="1"/>
  <c r="BK703" i="1" s="1"/>
  <c r="AF703" i="1"/>
  <c r="W703" i="1"/>
  <c r="AG703" i="1" s="1"/>
  <c r="BJ702" i="1"/>
  <c r="BA702" i="1"/>
  <c r="AM702" i="1"/>
  <c r="AF702" i="1"/>
  <c r="W702" i="1"/>
  <c r="I702" i="1"/>
  <c r="BJ701" i="1"/>
  <c r="BA701" i="1"/>
  <c r="BK701" i="1" s="1"/>
  <c r="AF701" i="1"/>
  <c r="W701" i="1"/>
  <c r="AG701" i="1" s="1"/>
  <c r="BJ700" i="1"/>
  <c r="BA700" i="1"/>
  <c r="BK700" i="1" s="1"/>
  <c r="AF700" i="1"/>
  <c r="W700" i="1"/>
  <c r="AG700" i="1" s="1"/>
  <c r="BJ699" i="1"/>
  <c r="AQ699" i="1"/>
  <c r="AM699" i="1"/>
  <c r="AF699" i="1"/>
  <c r="M699" i="1"/>
  <c r="I699" i="1"/>
  <c r="BJ698" i="1"/>
  <c r="BA698" i="1"/>
  <c r="AM698" i="1"/>
  <c r="AF698" i="1"/>
  <c r="W698" i="1"/>
  <c r="I698" i="1"/>
  <c r="BK694" i="1"/>
  <c r="BJ694" i="1"/>
  <c r="AF694" i="1"/>
  <c r="Q694" i="1"/>
  <c r="AG694" i="1" s="1"/>
  <c r="BK693" i="1"/>
  <c r="BJ693" i="1"/>
  <c r="AF693" i="1"/>
  <c r="Q693" i="1"/>
  <c r="AG693" i="1" s="1"/>
  <c r="BJ692" i="1"/>
  <c r="BA692" i="1"/>
  <c r="BK692" i="1" s="1"/>
  <c r="AF692" i="1"/>
  <c r="W692" i="1"/>
  <c r="AG692" i="1" s="1"/>
  <c r="BK690" i="1"/>
  <c r="BJ690" i="1"/>
  <c r="AF690" i="1"/>
  <c r="Q690" i="1"/>
  <c r="AG690" i="1" s="1"/>
  <c r="BK689" i="1"/>
  <c r="BJ689" i="1"/>
  <c r="AF689" i="1"/>
  <c r="Q689" i="1"/>
  <c r="AG689" i="1" s="1"/>
  <c r="BJ688" i="1"/>
  <c r="AK688" i="1"/>
  <c r="BA688" i="1" s="1"/>
  <c r="BK688" i="1" s="1"/>
  <c r="AF688" i="1"/>
  <c r="W688" i="1"/>
  <c r="AG688" i="1" s="1"/>
  <c r="BJ687" i="1"/>
  <c r="BA687" i="1"/>
  <c r="BK687" i="1" s="1"/>
  <c r="AF687" i="1"/>
  <c r="W687" i="1"/>
  <c r="AG687" i="1" s="1"/>
  <c r="BJ686" i="1"/>
  <c r="BA686" i="1"/>
  <c r="BK686" i="1" s="1"/>
  <c r="AF686" i="1"/>
  <c r="W686" i="1"/>
  <c r="AG686" i="1" s="1"/>
  <c r="BJ684" i="1"/>
  <c r="AU684" i="1"/>
  <c r="BK684" i="1" s="1"/>
  <c r="AF684" i="1"/>
  <c r="Q684" i="1"/>
  <c r="AG684" i="1" s="1"/>
  <c r="BJ683" i="1"/>
  <c r="AU683" i="1"/>
  <c r="BK683" i="1" s="1"/>
  <c r="AF683" i="1"/>
  <c r="Q683" i="1"/>
  <c r="AG683" i="1" s="1"/>
  <c r="BJ682" i="1"/>
  <c r="AU682" i="1"/>
  <c r="BK682" i="1" s="1"/>
  <c r="AF682" i="1"/>
  <c r="Q682" i="1"/>
  <c r="AG682" i="1" s="1"/>
  <c r="BJ681" i="1"/>
  <c r="AU681" i="1"/>
  <c r="BK681" i="1" s="1"/>
  <c r="AF681" i="1"/>
  <c r="Q681" i="1"/>
  <c r="AG681" i="1" s="1"/>
  <c r="BJ680" i="1"/>
  <c r="AQ680" i="1"/>
  <c r="BK680" i="1" s="1"/>
  <c r="AF680" i="1"/>
  <c r="M680" i="1"/>
  <c r="AG680" i="1" s="1"/>
  <c r="BJ679" i="1"/>
  <c r="AQ679" i="1"/>
  <c r="BK679" i="1" s="1"/>
  <c r="AF679" i="1"/>
  <c r="M679" i="1"/>
  <c r="AG679" i="1" s="1"/>
  <c r="BK678" i="1"/>
  <c r="BJ678" i="1"/>
  <c r="AF678" i="1"/>
  <c r="Q678" i="1"/>
  <c r="AG678" i="1" s="1"/>
  <c r="BK677" i="1"/>
  <c r="BJ677" i="1"/>
  <c r="AF677" i="1"/>
  <c r="Q677" i="1"/>
  <c r="AG677" i="1" s="1"/>
  <c r="BK676" i="1"/>
  <c r="BJ676" i="1"/>
  <c r="AF676" i="1"/>
  <c r="Q676" i="1"/>
  <c r="AG676" i="1" s="1"/>
  <c r="BJ675" i="1"/>
  <c r="BA675" i="1"/>
  <c r="BK675" i="1" s="1"/>
  <c r="AF675" i="1"/>
  <c r="W675" i="1"/>
  <c r="AG675" i="1" s="1"/>
  <c r="BJ674" i="1"/>
  <c r="BA674" i="1"/>
  <c r="BK674" i="1" s="1"/>
  <c r="AF674" i="1"/>
  <c r="W674" i="1"/>
  <c r="AG674" i="1" s="1"/>
  <c r="BJ673" i="1"/>
  <c r="BA673" i="1"/>
  <c r="BK673" i="1" s="1"/>
  <c r="AF673" i="1"/>
  <c r="W673" i="1"/>
  <c r="AG673" i="1" s="1"/>
  <c r="BJ672" i="1"/>
  <c r="BA672" i="1"/>
  <c r="BK672" i="1" s="1"/>
  <c r="AF672" i="1"/>
  <c r="W672" i="1"/>
  <c r="AG672" i="1" s="1"/>
  <c r="BJ671" i="1"/>
  <c r="BA671" i="1"/>
  <c r="BK671" i="1" s="1"/>
  <c r="AF671" i="1"/>
  <c r="W671" i="1"/>
  <c r="AG671" i="1" s="1"/>
  <c r="BJ670" i="1"/>
  <c r="BA670" i="1"/>
  <c r="BK670" i="1" s="1"/>
  <c r="AF670" i="1"/>
  <c r="W670" i="1"/>
  <c r="AG670" i="1" s="1"/>
  <c r="BJ669" i="1"/>
  <c r="BA669" i="1"/>
  <c r="BK669" i="1" s="1"/>
  <c r="AF669" i="1"/>
  <c r="W669" i="1"/>
  <c r="AG669" i="1" s="1"/>
  <c r="BJ668" i="1"/>
  <c r="BA668" i="1"/>
  <c r="BK668" i="1" s="1"/>
  <c r="AF668" i="1"/>
  <c r="W668" i="1"/>
  <c r="AG668" i="1" s="1"/>
  <c r="BJ667" i="1"/>
  <c r="BA667" i="1"/>
  <c r="BK667" i="1" s="1"/>
  <c r="AF667" i="1"/>
  <c r="W667" i="1"/>
  <c r="AG667" i="1" s="1"/>
  <c r="BJ666" i="1"/>
  <c r="BA666" i="1"/>
  <c r="BK666" i="1" s="1"/>
  <c r="AF666" i="1"/>
  <c r="W666" i="1"/>
  <c r="AG666" i="1" s="1"/>
  <c r="BJ665" i="1"/>
  <c r="BA665" i="1"/>
  <c r="BK665" i="1" s="1"/>
  <c r="AF665" i="1"/>
  <c r="W665" i="1"/>
  <c r="AG665" i="1" s="1"/>
  <c r="BJ664" i="1"/>
  <c r="BA664" i="1"/>
  <c r="BK664" i="1" s="1"/>
  <c r="AF664" i="1"/>
  <c r="W664" i="1"/>
  <c r="AG664" i="1" s="1"/>
  <c r="BJ663" i="1"/>
  <c r="BA663" i="1"/>
  <c r="BK663" i="1" s="1"/>
  <c r="AF663" i="1"/>
  <c r="W663" i="1"/>
  <c r="AG663" i="1" s="1"/>
  <c r="BJ662" i="1"/>
  <c r="BA662" i="1"/>
  <c r="BK662" i="1" s="1"/>
  <c r="AF662" i="1"/>
  <c r="W662" i="1"/>
  <c r="AG662" i="1" s="1"/>
  <c r="BJ661" i="1"/>
  <c r="BA661" i="1"/>
  <c r="BK661" i="1" s="1"/>
  <c r="AF661" i="1"/>
  <c r="W661" i="1"/>
  <c r="AG661" i="1" s="1"/>
  <c r="BJ657" i="1"/>
  <c r="AU657" i="1"/>
  <c r="BK657" i="1" s="1"/>
  <c r="AF657" i="1"/>
  <c r="Q657" i="1"/>
  <c r="AG657" i="1" s="1"/>
  <c r="BJ656" i="1"/>
  <c r="AU656" i="1"/>
  <c r="BK656" i="1" s="1"/>
  <c r="AF656" i="1"/>
  <c r="Q656" i="1"/>
  <c r="AG656" i="1" s="1"/>
  <c r="BJ655" i="1"/>
  <c r="AU655" i="1"/>
  <c r="BK655" i="1" s="1"/>
  <c r="AF655" i="1"/>
  <c r="Q655" i="1"/>
  <c r="AG655" i="1" s="1"/>
  <c r="BJ654" i="1"/>
  <c r="AU654" i="1"/>
  <c r="BK654" i="1" s="1"/>
  <c r="AF654" i="1"/>
  <c r="Q654" i="1"/>
  <c r="AG654" i="1" s="1"/>
  <c r="BK653" i="1"/>
  <c r="BJ653" i="1"/>
  <c r="AF653" i="1"/>
  <c r="Q653" i="1"/>
  <c r="AG653" i="1" s="1"/>
  <c r="BJ652" i="1"/>
  <c r="AU652" i="1"/>
  <c r="BK652" i="1" s="1"/>
  <c r="AF652" i="1"/>
  <c r="Q652" i="1"/>
  <c r="AG652" i="1" s="1"/>
  <c r="BJ651" i="1"/>
  <c r="AU651" i="1"/>
  <c r="BK651" i="1" s="1"/>
  <c r="AF651" i="1"/>
  <c r="Q651" i="1"/>
  <c r="AG651" i="1" s="1"/>
  <c r="BK650" i="1"/>
  <c r="BJ650" i="1"/>
  <c r="AF650" i="1"/>
  <c r="Q650" i="1"/>
  <c r="AG650" i="1" s="1"/>
  <c r="BK649" i="1"/>
  <c r="BJ649" i="1"/>
  <c r="AF649" i="1"/>
  <c r="Q649" i="1"/>
  <c r="AG649" i="1" s="1"/>
  <c r="BK648" i="1"/>
  <c r="BJ648" i="1"/>
  <c r="AF648" i="1"/>
  <c r="Q648" i="1"/>
  <c r="AG648" i="1" s="1"/>
  <c r="BK647" i="1"/>
  <c r="BJ647" i="1"/>
  <c r="AF647" i="1"/>
  <c r="Q647" i="1"/>
  <c r="AG647" i="1" s="1"/>
  <c r="BK646" i="1"/>
  <c r="BJ646" i="1"/>
  <c r="AF646" i="1"/>
  <c r="I646" i="1"/>
  <c r="AG646" i="1" s="1"/>
  <c r="BJ645" i="1"/>
  <c r="AM645" i="1"/>
  <c r="BK645" i="1" s="1"/>
  <c r="AF645" i="1"/>
  <c r="I645" i="1"/>
  <c r="AG645" i="1" s="1"/>
  <c r="BJ644" i="1"/>
  <c r="AM644" i="1"/>
  <c r="BK644" i="1" s="1"/>
  <c r="AF644" i="1"/>
  <c r="I644" i="1"/>
  <c r="AG644" i="1" s="1"/>
  <c r="BJ643" i="1"/>
  <c r="AQ643" i="1"/>
  <c r="BK643" i="1" s="1"/>
  <c r="AF643" i="1"/>
  <c r="M643" i="1"/>
  <c r="AG643" i="1" s="1"/>
  <c r="BJ642" i="1"/>
  <c r="BI642" i="1"/>
  <c r="BK642" i="1" s="1"/>
  <c r="AF642" i="1"/>
  <c r="AE642" i="1"/>
  <c r="AG642" i="1" s="1"/>
  <c r="BJ641" i="1"/>
  <c r="AK641" i="1"/>
  <c r="BI641" i="1" s="1"/>
  <c r="BK641" i="1" s="1"/>
  <c r="AF641" i="1"/>
  <c r="AE641" i="1"/>
  <c r="AG641" i="1" s="1"/>
  <c r="BJ640" i="1"/>
  <c r="AK640" i="1"/>
  <c r="BI640" i="1" s="1"/>
  <c r="BK640" i="1" s="1"/>
  <c r="AF640" i="1"/>
  <c r="AE640" i="1"/>
  <c r="AG640" i="1" s="1"/>
  <c r="BJ639" i="1"/>
  <c r="BI639" i="1"/>
  <c r="BC639" i="1"/>
  <c r="AF639" i="1"/>
  <c r="AE639" i="1"/>
  <c r="Y639" i="1"/>
  <c r="BJ638" i="1"/>
  <c r="BC638" i="1"/>
  <c r="BK638" i="1" s="1"/>
  <c r="AF638" i="1"/>
  <c r="Y638" i="1"/>
  <c r="AG638" i="1" s="1"/>
  <c r="BJ637" i="1"/>
  <c r="BC637" i="1"/>
  <c r="BK637" i="1" s="1"/>
  <c r="AF637" i="1"/>
  <c r="Y637" i="1"/>
  <c r="AG637" i="1" s="1"/>
  <c r="BJ636" i="1"/>
  <c r="BC636" i="1"/>
  <c r="BK636" i="1" s="1"/>
  <c r="AF636" i="1"/>
  <c r="Y636" i="1"/>
  <c r="AG636" i="1" s="1"/>
  <c r="BJ635" i="1"/>
  <c r="BC635" i="1"/>
  <c r="BK635" i="1" s="1"/>
  <c r="AF635" i="1"/>
  <c r="Y635" i="1"/>
  <c r="AG635" i="1" s="1"/>
  <c r="BJ634" i="1"/>
  <c r="BC634" i="1"/>
  <c r="BK634" i="1" s="1"/>
  <c r="AF634" i="1"/>
  <c r="Y634" i="1"/>
  <c r="AG634" i="1" s="1"/>
  <c r="BJ633" i="1"/>
  <c r="BC633" i="1"/>
  <c r="BK633" i="1" s="1"/>
  <c r="AF633" i="1"/>
  <c r="Y633" i="1"/>
  <c r="AG633" i="1" s="1"/>
  <c r="BK632" i="1"/>
  <c r="BJ632" i="1"/>
  <c r="AF632" i="1"/>
  <c r="I632" i="1"/>
  <c r="AG632" i="1" s="1"/>
  <c r="BK631" i="1"/>
  <c r="BJ631" i="1"/>
  <c r="AF631" i="1"/>
  <c r="I631" i="1"/>
  <c r="AG631" i="1" s="1"/>
  <c r="BK630" i="1"/>
  <c r="BJ630" i="1"/>
  <c r="AF630" i="1"/>
  <c r="I630" i="1"/>
  <c r="AG630" i="1" s="1"/>
  <c r="BK629" i="1"/>
  <c r="BJ629" i="1"/>
  <c r="AF629" i="1"/>
  <c r="I629" i="1"/>
  <c r="AG629" i="1" s="1"/>
  <c r="BK628" i="1"/>
  <c r="BJ628" i="1"/>
  <c r="AF628" i="1"/>
  <c r="I628" i="1"/>
  <c r="AG628" i="1" s="1"/>
  <c r="BJ627" i="1"/>
  <c r="AM627" i="1"/>
  <c r="BK627" i="1" s="1"/>
  <c r="AF627" i="1"/>
  <c r="I627" i="1"/>
  <c r="AG627" i="1" s="1"/>
  <c r="BJ626" i="1"/>
  <c r="AU626" i="1"/>
  <c r="AM626" i="1"/>
  <c r="AF626" i="1"/>
  <c r="Q626" i="1"/>
  <c r="I626" i="1"/>
  <c r="BJ625" i="1"/>
  <c r="AS625" i="1"/>
  <c r="BK625" i="1" s="1"/>
  <c r="AF625" i="1"/>
  <c r="O625" i="1"/>
  <c r="AG625" i="1" s="1"/>
  <c r="BK624" i="1"/>
  <c r="BJ624" i="1"/>
  <c r="AF624" i="1"/>
  <c r="O624" i="1"/>
  <c r="M624" i="1"/>
  <c r="BJ623" i="1"/>
  <c r="AQ623" i="1"/>
  <c r="BK623" i="1" s="1"/>
  <c r="AF623" i="1"/>
  <c r="M623" i="1"/>
  <c r="AG623" i="1" s="1"/>
  <c r="BJ622" i="1"/>
  <c r="AQ622" i="1"/>
  <c r="BK622" i="1" s="1"/>
  <c r="AF622" i="1"/>
  <c r="M622" i="1"/>
  <c r="AG622" i="1" s="1"/>
  <c r="BJ621" i="1"/>
  <c r="AU621" i="1"/>
  <c r="AQ621" i="1"/>
  <c r="AF621" i="1"/>
  <c r="Q621" i="1"/>
  <c r="M621" i="1"/>
  <c r="BJ620" i="1"/>
  <c r="AU620" i="1"/>
  <c r="BK620" i="1" s="1"/>
  <c r="AF620" i="1"/>
  <c r="Q620" i="1"/>
  <c r="AG620" i="1" s="1"/>
  <c r="BJ619" i="1"/>
  <c r="AU619" i="1"/>
  <c r="BK619" i="1" s="1"/>
  <c r="AF619" i="1"/>
  <c r="Q619" i="1"/>
  <c r="AG619" i="1" s="1"/>
  <c r="BJ618" i="1"/>
  <c r="AW618" i="1"/>
  <c r="BK618" i="1" s="1"/>
  <c r="AF618" i="1"/>
  <c r="S618" i="1"/>
  <c r="AG618" i="1" s="1"/>
  <c r="BJ617" i="1"/>
  <c r="AW617" i="1"/>
  <c r="BK617" i="1" s="1"/>
  <c r="AF617" i="1"/>
  <c r="S617" i="1"/>
  <c r="AG617" i="1" s="1"/>
  <c r="BJ616" i="1"/>
  <c r="AW616" i="1"/>
  <c r="BK616" i="1" s="1"/>
  <c r="AF616" i="1"/>
  <c r="S616" i="1"/>
  <c r="AG616" i="1" s="1"/>
  <c r="BJ615" i="1"/>
  <c r="AW615" i="1"/>
  <c r="BK615" i="1" s="1"/>
  <c r="AF615" i="1"/>
  <c r="S615" i="1"/>
  <c r="AG615" i="1" s="1"/>
  <c r="BJ614" i="1"/>
  <c r="AU614" i="1"/>
  <c r="BK614" i="1" s="1"/>
  <c r="AF614" i="1"/>
  <c r="Q614" i="1"/>
  <c r="AG614" i="1" s="1"/>
  <c r="BJ613" i="1"/>
  <c r="AQ613" i="1"/>
  <c r="BK613" i="1" s="1"/>
  <c r="AF613" i="1"/>
  <c r="M613" i="1"/>
  <c r="AG613" i="1" s="1"/>
  <c r="BJ612" i="1"/>
  <c r="AQ612" i="1"/>
  <c r="BK612" i="1" s="1"/>
  <c r="AF612" i="1"/>
  <c r="M612" i="1"/>
  <c r="AG612" i="1" s="1"/>
  <c r="AL611" i="1"/>
  <c r="BJ611" i="1" s="1"/>
  <c r="H611" i="1"/>
  <c r="AF611" i="1" s="1"/>
  <c r="AL610" i="1"/>
  <c r="BJ610" i="1" s="1"/>
  <c r="H610" i="1"/>
  <c r="AF610" i="1" s="1"/>
  <c r="AL609" i="1"/>
  <c r="BJ609" i="1" s="1"/>
  <c r="H609" i="1"/>
  <c r="AF609" i="1" s="1"/>
  <c r="AL608" i="1"/>
  <c r="BJ608" i="1" s="1"/>
  <c r="H608" i="1"/>
  <c r="AF608" i="1" s="1"/>
  <c r="BJ607" i="1"/>
  <c r="AM607" i="1"/>
  <c r="BK607" i="1" s="1"/>
  <c r="AF607" i="1"/>
  <c r="I607" i="1"/>
  <c r="AG607" i="1" s="1"/>
  <c r="BJ606" i="1"/>
  <c r="AM606" i="1"/>
  <c r="BK606" i="1" s="1"/>
  <c r="AF606" i="1"/>
  <c r="I606" i="1"/>
  <c r="AG606" i="1" s="1"/>
  <c r="BJ605" i="1"/>
  <c r="AM605" i="1"/>
  <c r="BK605" i="1" s="1"/>
  <c r="AF605" i="1"/>
  <c r="I605" i="1"/>
  <c r="AG605" i="1" s="1"/>
  <c r="BJ604" i="1"/>
  <c r="AM604" i="1"/>
  <c r="BK604" i="1" s="1"/>
  <c r="AF604" i="1"/>
  <c r="I604" i="1"/>
  <c r="AG604" i="1" s="1"/>
  <c r="BJ603" i="1"/>
  <c r="AM603" i="1"/>
  <c r="BK603" i="1" s="1"/>
  <c r="AF603" i="1"/>
  <c r="I603" i="1"/>
  <c r="AG603" i="1" s="1"/>
  <c r="AL602" i="1"/>
  <c r="AM602" i="1" s="1"/>
  <c r="BK602" i="1" s="1"/>
  <c r="H602" i="1"/>
  <c r="AF602" i="1" s="1"/>
  <c r="BJ601" i="1"/>
  <c r="AM601" i="1"/>
  <c r="BK601" i="1" s="1"/>
  <c r="AF601" i="1"/>
  <c r="I601" i="1"/>
  <c r="AG601" i="1" s="1"/>
  <c r="BJ600" i="1"/>
  <c r="AM600" i="1"/>
  <c r="BK600" i="1" s="1"/>
  <c r="AF600" i="1"/>
  <c r="I600" i="1"/>
  <c r="AG600" i="1" s="1"/>
  <c r="BJ599" i="1"/>
  <c r="AM599" i="1"/>
  <c r="BK599" i="1" s="1"/>
  <c r="AF599" i="1"/>
  <c r="I599" i="1"/>
  <c r="AG599" i="1" s="1"/>
  <c r="BJ598" i="1"/>
  <c r="AU598" i="1"/>
  <c r="BK598" i="1" s="1"/>
  <c r="AF598" i="1"/>
  <c r="Q598" i="1"/>
  <c r="AG598" i="1" s="1"/>
  <c r="BJ597" i="1"/>
  <c r="AU597" i="1"/>
  <c r="BK597" i="1" s="1"/>
  <c r="AF597" i="1"/>
  <c r="Q597" i="1"/>
  <c r="AG597" i="1" s="1"/>
  <c r="BJ596" i="1"/>
  <c r="AU596" i="1"/>
  <c r="BK596" i="1" s="1"/>
  <c r="AF596" i="1"/>
  <c r="Q596" i="1"/>
  <c r="AG596" i="1" s="1"/>
  <c r="BJ595" i="1"/>
  <c r="AU595" i="1"/>
  <c r="BK595" i="1" s="1"/>
  <c r="AF595" i="1"/>
  <c r="Q595" i="1"/>
  <c r="AG595" i="1" s="1"/>
  <c r="BJ594" i="1"/>
  <c r="AU594" i="1"/>
  <c r="BK594" i="1" s="1"/>
  <c r="AF594" i="1"/>
  <c r="Q594" i="1"/>
  <c r="AG594" i="1" s="1"/>
  <c r="BJ593" i="1"/>
  <c r="BA593" i="1"/>
  <c r="BK593" i="1" s="1"/>
  <c r="AF593" i="1"/>
  <c r="W593" i="1"/>
  <c r="AG593" i="1" s="1"/>
  <c r="BK592" i="1"/>
  <c r="BJ592" i="1"/>
  <c r="AF592" i="1"/>
  <c r="W592" i="1"/>
  <c r="AG592" i="1" s="1"/>
  <c r="BK591" i="1"/>
  <c r="BJ591" i="1"/>
  <c r="AF591" i="1"/>
  <c r="W591" i="1"/>
  <c r="AG591" i="1" s="1"/>
  <c r="BK590" i="1"/>
  <c r="BJ590" i="1"/>
  <c r="AF590" i="1"/>
  <c r="W590" i="1"/>
  <c r="AG590" i="1" s="1"/>
  <c r="BK589" i="1"/>
  <c r="BJ589" i="1"/>
  <c r="AF589" i="1"/>
  <c r="W589" i="1"/>
  <c r="AG589" i="1" s="1"/>
  <c r="BK588" i="1"/>
  <c r="BJ588" i="1"/>
  <c r="AF588" i="1"/>
  <c r="W588" i="1"/>
  <c r="AG588" i="1" s="1"/>
  <c r="BK587" i="1"/>
  <c r="BJ587" i="1"/>
  <c r="AF587" i="1"/>
  <c r="W587" i="1"/>
  <c r="AG587" i="1" s="1"/>
  <c r="BK586" i="1"/>
  <c r="BJ586" i="1"/>
  <c r="AF586" i="1"/>
  <c r="W586" i="1"/>
  <c r="AG586" i="1" s="1"/>
  <c r="BK585" i="1"/>
  <c r="BJ585" i="1"/>
  <c r="AF585" i="1"/>
  <c r="W585" i="1"/>
  <c r="AG585" i="1" s="1"/>
  <c r="BK584" i="1"/>
  <c r="BJ584" i="1"/>
  <c r="AF584" i="1"/>
  <c r="W584" i="1"/>
  <c r="AG584" i="1" s="1"/>
  <c r="AL582" i="1"/>
  <c r="AM582" i="1" s="1"/>
  <c r="BK582" i="1" s="1"/>
  <c r="H582" i="1"/>
  <c r="AF582" i="1" s="1"/>
  <c r="AZ581" i="1"/>
  <c r="BJ581" i="1" s="1"/>
  <c r="V581" i="1"/>
  <c r="W581" i="1" s="1"/>
  <c r="AG581" i="1" s="1"/>
  <c r="BJ580" i="1"/>
  <c r="BA580" i="1"/>
  <c r="BK580" i="1" s="1"/>
  <c r="AF580" i="1"/>
  <c r="W580" i="1"/>
  <c r="AG580" i="1" s="1"/>
  <c r="BJ577" i="1"/>
  <c r="AU577" i="1"/>
  <c r="BK577" i="1" s="1"/>
  <c r="AF577" i="1"/>
  <c r="Q577" i="1"/>
  <c r="AG577" i="1" s="1"/>
  <c r="BJ576" i="1"/>
  <c r="AU576" i="1"/>
  <c r="BK576" i="1" s="1"/>
  <c r="AF576" i="1"/>
  <c r="Q576" i="1"/>
  <c r="AG576" i="1" s="1"/>
  <c r="BJ573" i="1"/>
  <c r="AQ573" i="1"/>
  <c r="BK573" i="1" s="1"/>
  <c r="AF573" i="1"/>
  <c r="M573" i="1"/>
  <c r="AG573" i="1" s="1"/>
  <c r="BJ569" i="1"/>
  <c r="AM569" i="1"/>
  <c r="BK569" i="1" s="1"/>
  <c r="AF569" i="1"/>
  <c r="I569" i="1"/>
  <c r="AG569" i="1" s="1"/>
  <c r="BJ568" i="1"/>
  <c r="AU568" i="1"/>
  <c r="BK568" i="1" s="1"/>
  <c r="AF568" i="1"/>
  <c r="Q568" i="1"/>
  <c r="AG568" i="1" s="1"/>
  <c r="BJ567" i="1"/>
  <c r="BA567" i="1"/>
  <c r="BK567" i="1" s="1"/>
  <c r="AF567" i="1"/>
  <c r="W567" i="1"/>
  <c r="AG567" i="1" s="1"/>
  <c r="BJ563" i="1"/>
  <c r="AM563" i="1"/>
  <c r="BK563" i="1" s="1"/>
  <c r="AF563" i="1"/>
  <c r="I563" i="1"/>
  <c r="AG563" i="1" s="1"/>
  <c r="BJ562" i="1"/>
  <c r="AQ562" i="1"/>
  <c r="BK562" i="1" s="1"/>
  <c r="AF562" i="1"/>
  <c r="M562" i="1"/>
  <c r="AG562" i="1" s="1"/>
  <c r="BJ561" i="1"/>
  <c r="BG561" i="1"/>
  <c r="AM561" i="1"/>
  <c r="AF561" i="1"/>
  <c r="AC561" i="1"/>
  <c r="I561" i="1"/>
  <c r="BJ560" i="1"/>
  <c r="AM560" i="1"/>
  <c r="BK560" i="1" s="1"/>
  <c r="AF560" i="1"/>
  <c r="I560" i="1"/>
  <c r="AG560" i="1" s="1"/>
  <c r="BK558" i="1"/>
  <c r="BJ558" i="1"/>
  <c r="AF558" i="1"/>
  <c r="O558" i="1"/>
  <c r="AG558" i="1" s="1"/>
  <c r="AR557" i="1"/>
  <c r="BJ557" i="1" s="1"/>
  <c r="N557" i="1"/>
  <c r="AF557" i="1" s="1"/>
  <c r="BJ556" i="1"/>
  <c r="AU556" i="1"/>
  <c r="BK556" i="1" s="1"/>
  <c r="AF556" i="1"/>
  <c r="Q556" i="1"/>
  <c r="AG556" i="1" s="1"/>
  <c r="BJ552" i="1"/>
  <c r="AM552" i="1"/>
  <c r="BK552" i="1" s="1"/>
  <c r="AF552" i="1"/>
  <c r="I552" i="1"/>
  <c r="AG552" i="1" s="1"/>
  <c r="BJ551" i="1"/>
  <c r="AM551" i="1"/>
  <c r="BK551" i="1" s="1"/>
  <c r="AF551" i="1"/>
  <c r="I551" i="1"/>
  <c r="AG551" i="1" s="1"/>
  <c r="BJ550" i="1"/>
  <c r="AM550" i="1"/>
  <c r="BK550" i="1" s="1"/>
  <c r="AF550" i="1"/>
  <c r="I550" i="1"/>
  <c r="AG550" i="1" s="1"/>
  <c r="BJ549" i="1"/>
  <c r="AM549" i="1"/>
  <c r="BK549" i="1" s="1"/>
  <c r="AF549" i="1"/>
  <c r="I549" i="1"/>
  <c r="AG549" i="1" s="1"/>
  <c r="BJ548" i="1"/>
  <c r="AM548" i="1"/>
  <c r="BK548" i="1" s="1"/>
  <c r="AF548" i="1"/>
  <c r="I548" i="1"/>
  <c r="AG548" i="1" s="1"/>
  <c r="BJ547" i="1"/>
  <c r="AM547" i="1"/>
  <c r="BK547" i="1" s="1"/>
  <c r="AF547" i="1"/>
  <c r="I547" i="1"/>
  <c r="AG547" i="1" s="1"/>
  <c r="BJ546" i="1"/>
  <c r="AM546" i="1"/>
  <c r="BK546" i="1" s="1"/>
  <c r="AF546" i="1"/>
  <c r="I546" i="1"/>
  <c r="AG546" i="1" s="1"/>
  <c r="BJ545" i="1"/>
  <c r="AM545" i="1"/>
  <c r="BK545" i="1" s="1"/>
  <c r="AF545" i="1"/>
  <c r="I545" i="1"/>
  <c r="AG545" i="1" s="1"/>
  <c r="BJ544" i="1"/>
  <c r="AM544" i="1"/>
  <c r="BK544" i="1" s="1"/>
  <c r="AF544" i="1"/>
  <c r="I544" i="1"/>
  <c r="AG544" i="1" s="1"/>
  <c r="BJ543" i="1"/>
  <c r="AM543" i="1"/>
  <c r="BK543" i="1" s="1"/>
  <c r="AF543" i="1"/>
  <c r="I543" i="1"/>
  <c r="AG543" i="1" s="1"/>
  <c r="BJ542" i="1"/>
  <c r="AM542" i="1"/>
  <c r="BK542" i="1" s="1"/>
  <c r="AF542" i="1"/>
  <c r="I542" i="1"/>
  <c r="AG542" i="1" s="1"/>
  <c r="BJ541" i="1"/>
  <c r="AM541" i="1"/>
  <c r="BK541" i="1" s="1"/>
  <c r="AF541" i="1"/>
  <c r="I541" i="1"/>
  <c r="AG541" i="1" s="1"/>
  <c r="BJ540" i="1"/>
  <c r="AM540" i="1"/>
  <c r="BK540" i="1" s="1"/>
  <c r="AF540" i="1"/>
  <c r="I540" i="1"/>
  <c r="AG540" i="1" s="1"/>
  <c r="BJ539" i="1"/>
  <c r="AM539" i="1"/>
  <c r="BK539" i="1" s="1"/>
  <c r="AF539" i="1"/>
  <c r="I539" i="1"/>
  <c r="AG539" i="1" s="1"/>
  <c r="BJ538" i="1"/>
  <c r="AM538" i="1"/>
  <c r="BK538" i="1" s="1"/>
  <c r="AF538" i="1"/>
  <c r="I538" i="1"/>
  <c r="AG538" i="1" s="1"/>
  <c r="BJ537" i="1"/>
  <c r="AM537" i="1"/>
  <c r="BK537" i="1" s="1"/>
  <c r="AF537" i="1"/>
  <c r="I537" i="1"/>
  <c r="AG537" i="1" s="1"/>
  <c r="BJ536" i="1"/>
  <c r="AM536" i="1"/>
  <c r="BK536" i="1" s="1"/>
  <c r="AF536" i="1"/>
  <c r="I536" i="1"/>
  <c r="AG536" i="1" s="1"/>
  <c r="BJ535" i="1"/>
  <c r="BA535" i="1"/>
  <c r="BK535" i="1" s="1"/>
  <c r="AF535" i="1"/>
  <c r="W535" i="1"/>
  <c r="AG535" i="1" s="1"/>
  <c r="BJ534" i="1"/>
  <c r="AM534" i="1"/>
  <c r="BK534" i="1" s="1"/>
  <c r="AF534" i="1"/>
  <c r="I534" i="1"/>
  <c r="AG534" i="1" s="1"/>
  <c r="BJ533" i="1"/>
  <c r="AM533" i="1"/>
  <c r="BK533" i="1" s="1"/>
  <c r="AF533" i="1"/>
  <c r="I533" i="1"/>
  <c r="AG533" i="1" s="1"/>
  <c r="BK530" i="1"/>
  <c r="BJ530" i="1"/>
  <c r="AF530" i="1"/>
  <c r="Q530" i="1"/>
  <c r="AG530" i="1" s="1"/>
  <c r="BJ527" i="1"/>
  <c r="AM527" i="1"/>
  <c r="BK527" i="1" s="1"/>
  <c r="AF527" i="1"/>
  <c r="I527" i="1"/>
  <c r="AG527" i="1" s="1"/>
  <c r="BJ526" i="1"/>
  <c r="AM526" i="1"/>
  <c r="BK526" i="1" s="1"/>
  <c r="AF526" i="1"/>
  <c r="I526" i="1"/>
  <c r="AG526" i="1" s="1"/>
  <c r="BJ525" i="1"/>
  <c r="AS525" i="1"/>
  <c r="BK525" i="1" s="1"/>
  <c r="AF525" i="1"/>
  <c r="O525" i="1"/>
  <c r="AG525" i="1" s="1"/>
  <c r="BJ524" i="1"/>
  <c r="AS524" i="1"/>
  <c r="BK524" i="1" s="1"/>
  <c r="AF524" i="1"/>
  <c r="O524" i="1"/>
  <c r="AG524" i="1" s="1"/>
  <c r="BJ523" i="1"/>
  <c r="AS523" i="1"/>
  <c r="BK523" i="1" s="1"/>
  <c r="AF523" i="1"/>
  <c r="O523" i="1"/>
  <c r="AG523" i="1" s="1"/>
  <c r="BJ522" i="1"/>
  <c r="AM522" i="1"/>
  <c r="BK522" i="1" s="1"/>
  <c r="AF522" i="1"/>
  <c r="I522" i="1"/>
  <c r="AG522" i="1" s="1"/>
  <c r="BJ521" i="1"/>
  <c r="BA521" i="1"/>
  <c r="BK521" i="1" s="1"/>
  <c r="AF521" i="1"/>
  <c r="W521" i="1"/>
  <c r="AG521" i="1" s="1"/>
  <c r="BJ520" i="1"/>
  <c r="BA520" i="1"/>
  <c r="BK520" i="1" s="1"/>
  <c r="V520" i="1"/>
  <c r="W520" i="1" s="1"/>
  <c r="AG520" i="1" s="1"/>
  <c r="BJ517" i="1"/>
  <c r="BC517" i="1"/>
  <c r="BK517" i="1" s="1"/>
  <c r="AF517" i="1"/>
  <c r="Y517" i="1"/>
  <c r="AG517" i="1" s="1"/>
  <c r="BJ516" i="1"/>
  <c r="AM516" i="1"/>
  <c r="BK516" i="1" s="1"/>
  <c r="AF516" i="1"/>
  <c r="I516" i="1"/>
  <c r="AG516" i="1" s="1"/>
  <c r="BJ515" i="1"/>
  <c r="AM515" i="1"/>
  <c r="BK515" i="1" s="1"/>
  <c r="AF515" i="1"/>
  <c r="I515" i="1"/>
  <c r="AG515" i="1" s="1"/>
  <c r="BJ514" i="1"/>
  <c r="AM514" i="1"/>
  <c r="BK514" i="1" s="1"/>
  <c r="AF514" i="1"/>
  <c r="I514" i="1"/>
  <c r="AG514" i="1" s="1"/>
  <c r="BJ513" i="1"/>
  <c r="AM513" i="1"/>
  <c r="BK513" i="1" s="1"/>
  <c r="AF513" i="1"/>
  <c r="I513" i="1"/>
  <c r="AG513" i="1" s="1"/>
  <c r="BJ512" i="1"/>
  <c r="AM512" i="1"/>
  <c r="BK512" i="1" s="1"/>
  <c r="AF512" i="1"/>
  <c r="I512" i="1"/>
  <c r="AG512" i="1" s="1"/>
  <c r="BJ511" i="1"/>
  <c r="AM511" i="1"/>
  <c r="BK511" i="1" s="1"/>
  <c r="AF511" i="1"/>
  <c r="I511" i="1"/>
  <c r="AG511" i="1" s="1"/>
  <c r="BJ510" i="1"/>
  <c r="AM510" i="1"/>
  <c r="BK510" i="1" s="1"/>
  <c r="AF510" i="1"/>
  <c r="I510" i="1"/>
  <c r="AG510" i="1" s="1"/>
  <c r="BJ509" i="1"/>
  <c r="AM509" i="1"/>
  <c r="BK509" i="1" s="1"/>
  <c r="AF509" i="1"/>
  <c r="I509" i="1"/>
  <c r="AG509" i="1" s="1"/>
  <c r="BJ508" i="1"/>
  <c r="AM508" i="1"/>
  <c r="BK508" i="1" s="1"/>
  <c r="AF508" i="1"/>
  <c r="I508" i="1"/>
  <c r="AG508" i="1" s="1"/>
  <c r="BJ507" i="1"/>
  <c r="AM507" i="1"/>
  <c r="BK507" i="1" s="1"/>
  <c r="AF507" i="1"/>
  <c r="I507" i="1"/>
  <c r="AG507" i="1" s="1"/>
  <c r="BJ506" i="1"/>
  <c r="AM506" i="1"/>
  <c r="BK506" i="1" s="1"/>
  <c r="AF506" i="1"/>
  <c r="I506" i="1"/>
  <c r="AG506" i="1" s="1"/>
  <c r="BJ505" i="1"/>
  <c r="AM505" i="1"/>
  <c r="BK505" i="1" s="1"/>
  <c r="AF505" i="1"/>
  <c r="I505" i="1"/>
  <c r="AG505" i="1" s="1"/>
  <c r="BJ504" i="1"/>
  <c r="AM504" i="1"/>
  <c r="BK504" i="1" s="1"/>
  <c r="AF504" i="1"/>
  <c r="I504" i="1"/>
  <c r="AG504" i="1" s="1"/>
  <c r="BJ503" i="1"/>
  <c r="AM503" i="1"/>
  <c r="BK503" i="1" s="1"/>
  <c r="AF503" i="1"/>
  <c r="I503" i="1"/>
  <c r="AG503" i="1" s="1"/>
  <c r="BJ502" i="1"/>
  <c r="AM502" i="1"/>
  <c r="BK502" i="1" s="1"/>
  <c r="AF502" i="1"/>
  <c r="I502" i="1"/>
  <c r="AG502" i="1" s="1"/>
  <c r="BJ501" i="1"/>
  <c r="AM501" i="1"/>
  <c r="BK501" i="1" s="1"/>
  <c r="AF501" i="1"/>
  <c r="I501" i="1"/>
  <c r="AG501" i="1" s="1"/>
  <c r="BJ500" i="1"/>
  <c r="AM500" i="1"/>
  <c r="BK500" i="1" s="1"/>
  <c r="AF500" i="1"/>
  <c r="I500" i="1"/>
  <c r="AG500" i="1" s="1"/>
  <c r="BJ499" i="1"/>
  <c r="AM499" i="1"/>
  <c r="BK499" i="1" s="1"/>
  <c r="AF499" i="1"/>
  <c r="I499" i="1"/>
  <c r="AG499" i="1" s="1"/>
  <c r="BJ498" i="1"/>
  <c r="AM498" i="1"/>
  <c r="BK498" i="1" s="1"/>
  <c r="AF498" i="1"/>
  <c r="I498" i="1"/>
  <c r="AG498" i="1" s="1"/>
  <c r="BJ497" i="1"/>
  <c r="AM497" i="1"/>
  <c r="BK497" i="1" s="1"/>
  <c r="AF497" i="1"/>
  <c r="I497" i="1"/>
  <c r="AG497" i="1" s="1"/>
  <c r="BJ496" i="1"/>
  <c r="BA496" i="1"/>
  <c r="BK496" i="1" s="1"/>
  <c r="AF496" i="1"/>
  <c r="W496" i="1"/>
  <c r="AG496" i="1" s="1"/>
  <c r="BA495" i="1"/>
  <c r="AL495" i="1"/>
  <c r="BJ495" i="1" s="1"/>
  <c r="AF495" i="1"/>
  <c r="W495" i="1"/>
  <c r="I495" i="1"/>
  <c r="AW494" i="1"/>
  <c r="AL494" i="1"/>
  <c r="BJ494" i="1" s="1"/>
  <c r="S494" i="1"/>
  <c r="H494" i="1"/>
  <c r="AF494" i="1" s="1"/>
  <c r="BJ490" i="1"/>
  <c r="BA490" i="1"/>
  <c r="BK490" i="1" s="1"/>
  <c r="AF490" i="1"/>
  <c r="W490" i="1"/>
  <c r="AG490" i="1" s="1"/>
  <c r="BJ489" i="1"/>
  <c r="AM489" i="1"/>
  <c r="BK489" i="1" s="1"/>
  <c r="AF489" i="1"/>
  <c r="I489" i="1"/>
  <c r="AG489" i="1" s="1"/>
  <c r="BJ488" i="1"/>
  <c r="AM488" i="1"/>
  <c r="BK488" i="1" s="1"/>
  <c r="AF488" i="1"/>
  <c r="I488" i="1"/>
  <c r="AG488" i="1" s="1"/>
  <c r="BJ487" i="1"/>
  <c r="AM487" i="1"/>
  <c r="BK487" i="1" s="1"/>
  <c r="AF487" i="1"/>
  <c r="I487" i="1"/>
  <c r="AG487" i="1" s="1"/>
  <c r="BJ486" i="1"/>
  <c r="AM486" i="1"/>
  <c r="BK486" i="1" s="1"/>
  <c r="AF486" i="1"/>
  <c r="I486" i="1"/>
  <c r="AG486" i="1" s="1"/>
  <c r="BJ485" i="1"/>
  <c r="AM485" i="1"/>
  <c r="BK485" i="1" s="1"/>
  <c r="AF485" i="1"/>
  <c r="I485" i="1"/>
  <c r="AG485" i="1" s="1"/>
  <c r="BJ483" i="1"/>
  <c r="AM483" i="1"/>
  <c r="BK483" i="1" s="1"/>
  <c r="AF483" i="1"/>
  <c r="I483" i="1"/>
  <c r="AG483" i="1" s="1"/>
  <c r="BJ479" i="1"/>
  <c r="AM479" i="1"/>
  <c r="BK479" i="1" s="1"/>
  <c r="AF479" i="1"/>
  <c r="I479" i="1"/>
  <c r="AG479" i="1" s="1"/>
  <c r="BJ478" i="1"/>
  <c r="AM478" i="1"/>
  <c r="BK478" i="1" s="1"/>
  <c r="AF478" i="1"/>
  <c r="I478" i="1"/>
  <c r="AG478" i="1" s="1"/>
  <c r="BJ475" i="1"/>
  <c r="AU475" i="1"/>
  <c r="BK475" i="1" s="1"/>
  <c r="AF475" i="1"/>
  <c r="Q475" i="1"/>
  <c r="AG475" i="1" s="1"/>
  <c r="BJ474" i="1"/>
  <c r="AU474" i="1"/>
  <c r="BK474" i="1" s="1"/>
  <c r="AF474" i="1"/>
  <c r="Q474" i="1"/>
  <c r="AG474" i="1" s="1"/>
  <c r="BJ473" i="1"/>
  <c r="AM473" i="1"/>
  <c r="BK473" i="1" s="1"/>
  <c r="AF473" i="1"/>
  <c r="I473" i="1"/>
  <c r="AG473" i="1" s="1"/>
  <c r="BK472" i="1"/>
  <c r="BJ472" i="1"/>
  <c r="AF472" i="1"/>
  <c r="M472" i="1"/>
  <c r="AG472" i="1" s="1"/>
  <c r="BJ471" i="1"/>
  <c r="AM471" i="1"/>
  <c r="BK471" i="1" s="1"/>
  <c r="AF471" i="1"/>
  <c r="I471" i="1"/>
  <c r="AG471" i="1" s="1"/>
  <c r="AL468" i="1"/>
  <c r="BJ468" i="1" s="1"/>
  <c r="H468" i="1"/>
  <c r="AF468" i="1" s="1"/>
  <c r="BJ465" i="1"/>
  <c r="AU465" i="1"/>
  <c r="BK465" i="1" s="1"/>
  <c r="AF465" i="1"/>
  <c r="Q465" i="1"/>
  <c r="AG465" i="1" s="1"/>
  <c r="BJ464" i="1"/>
  <c r="AM464" i="1"/>
  <c r="BK464" i="1" s="1"/>
  <c r="AF464" i="1"/>
  <c r="I464" i="1"/>
  <c r="AG464" i="1" s="1"/>
  <c r="BJ462" i="1"/>
  <c r="AS462" i="1"/>
  <c r="BK462" i="1" s="1"/>
  <c r="AF462" i="1"/>
  <c r="O462" i="1"/>
  <c r="AG462" i="1" s="1"/>
  <c r="BJ460" i="1"/>
  <c r="AM460" i="1"/>
  <c r="BK460" i="1" s="1"/>
  <c r="AF460" i="1"/>
  <c r="I460" i="1"/>
  <c r="AG460" i="1" s="1"/>
  <c r="BK457" i="1"/>
  <c r="BJ457" i="1"/>
  <c r="AF457" i="1"/>
  <c r="O457" i="1"/>
  <c r="AG457" i="1" s="1"/>
  <c r="BJ456" i="1"/>
  <c r="AS456" i="1"/>
  <c r="BK456" i="1" s="1"/>
  <c r="AF456" i="1"/>
  <c r="O456" i="1"/>
  <c r="AG456" i="1" s="1"/>
  <c r="BJ455" i="1"/>
  <c r="AM455" i="1"/>
  <c r="BK455" i="1" s="1"/>
  <c r="AF455" i="1"/>
  <c r="I455" i="1"/>
  <c r="AG455" i="1" s="1"/>
  <c r="BJ453" i="1"/>
  <c r="AS453" i="1"/>
  <c r="BK453" i="1" s="1"/>
  <c r="AF453" i="1"/>
  <c r="O453" i="1"/>
  <c r="AG453" i="1" s="1"/>
  <c r="BJ452" i="1"/>
  <c r="AS452" i="1"/>
  <c r="BK452" i="1" s="1"/>
  <c r="AF452" i="1"/>
  <c r="O452" i="1"/>
  <c r="AG452" i="1" s="1"/>
  <c r="BJ451" i="1"/>
  <c r="AM451" i="1"/>
  <c r="BK451" i="1" s="1"/>
  <c r="AF451" i="1"/>
  <c r="I451" i="1"/>
  <c r="AG451" i="1" s="1"/>
  <c r="BJ450" i="1"/>
  <c r="AM450" i="1"/>
  <c r="BK450" i="1" s="1"/>
  <c r="AF450" i="1"/>
  <c r="I450" i="1"/>
  <c r="AG450" i="1" s="1"/>
  <c r="BJ446" i="1"/>
  <c r="AU446" i="1"/>
  <c r="AQ446" i="1"/>
  <c r="AF446" i="1"/>
  <c r="M446" i="1"/>
  <c r="AG446" i="1" s="1"/>
  <c r="BJ445" i="1"/>
  <c r="AU445" i="1"/>
  <c r="AQ445" i="1"/>
  <c r="AF445" i="1"/>
  <c r="M445" i="1"/>
  <c r="AG445" i="1" s="1"/>
  <c r="BJ441" i="1"/>
  <c r="AM441" i="1"/>
  <c r="BK441" i="1" s="1"/>
  <c r="AF441" i="1"/>
  <c r="I441" i="1"/>
  <c r="AG441" i="1" s="1"/>
  <c r="BK439" i="1"/>
  <c r="BJ439" i="1"/>
  <c r="AF439" i="1"/>
  <c r="I439" i="1"/>
  <c r="AG439" i="1" s="1"/>
  <c r="BK438" i="1"/>
  <c r="BJ438" i="1"/>
  <c r="AF438" i="1"/>
  <c r="I438" i="1"/>
  <c r="AG438" i="1" s="1"/>
  <c r="BK437" i="1"/>
  <c r="BJ437" i="1"/>
  <c r="AF437" i="1"/>
  <c r="I437" i="1"/>
  <c r="AG437" i="1" s="1"/>
  <c r="BK436" i="1"/>
  <c r="BJ436" i="1"/>
  <c r="AF436" i="1"/>
  <c r="M436" i="1"/>
  <c r="I436" i="1"/>
  <c r="BK435" i="1"/>
  <c r="BJ435" i="1"/>
  <c r="AF435" i="1"/>
  <c r="Q435" i="1"/>
  <c r="AG435" i="1" s="1"/>
  <c r="BK434" i="1"/>
  <c r="BJ434" i="1"/>
  <c r="AF434" i="1"/>
  <c r="Q434" i="1"/>
  <c r="AG434" i="1" s="1"/>
  <c r="BK433" i="1"/>
  <c r="BJ433" i="1"/>
  <c r="AF433" i="1"/>
  <c r="Q433" i="1"/>
  <c r="AG433" i="1" s="1"/>
  <c r="BK432" i="1"/>
  <c r="BJ432" i="1"/>
  <c r="AF432" i="1"/>
  <c r="Q432" i="1"/>
  <c r="AG432" i="1" s="1"/>
  <c r="BK431" i="1"/>
  <c r="BJ431" i="1"/>
  <c r="AF431" i="1"/>
  <c r="Q431" i="1"/>
  <c r="AG431" i="1" s="1"/>
  <c r="BK430" i="1"/>
  <c r="BJ430" i="1"/>
  <c r="AF430" i="1"/>
  <c r="Q430" i="1"/>
  <c r="AG430" i="1" s="1"/>
  <c r="BK429" i="1"/>
  <c r="BJ429" i="1"/>
  <c r="AF429" i="1"/>
  <c r="Q429" i="1"/>
  <c r="AG429" i="1" s="1"/>
  <c r="BK428" i="1"/>
  <c r="BJ428" i="1"/>
  <c r="AF428" i="1"/>
  <c r="Q428" i="1"/>
  <c r="AG428" i="1" s="1"/>
  <c r="BK427" i="1"/>
  <c r="BJ427" i="1"/>
  <c r="AF427" i="1"/>
  <c r="Q427" i="1"/>
  <c r="AG427" i="1" s="1"/>
  <c r="BK426" i="1"/>
  <c r="BJ426" i="1"/>
  <c r="AF426" i="1"/>
  <c r="Q426" i="1"/>
  <c r="AG426" i="1" s="1"/>
  <c r="BK425" i="1"/>
  <c r="BJ425" i="1"/>
  <c r="AF425" i="1"/>
  <c r="Q425" i="1"/>
  <c r="AG425" i="1" s="1"/>
  <c r="BJ424" i="1"/>
  <c r="BA424" i="1"/>
  <c r="BK424" i="1" s="1"/>
  <c r="AF424" i="1"/>
  <c r="W424" i="1"/>
  <c r="AG424" i="1" s="1"/>
  <c r="BJ423" i="1"/>
  <c r="BA423" i="1"/>
  <c r="BK423" i="1" s="1"/>
  <c r="AF423" i="1"/>
  <c r="W423" i="1"/>
  <c r="AG423" i="1" s="1"/>
  <c r="BJ422" i="1"/>
  <c r="BA422" i="1"/>
  <c r="BK422" i="1" s="1"/>
  <c r="AF422" i="1"/>
  <c r="W422" i="1"/>
  <c r="Q422" i="1"/>
  <c r="BJ421" i="1"/>
  <c r="AM421" i="1"/>
  <c r="BK421" i="1" s="1"/>
  <c r="AF421" i="1"/>
  <c r="I421" i="1"/>
  <c r="AG421" i="1" s="1"/>
  <c r="BK417" i="1"/>
  <c r="BJ417" i="1"/>
  <c r="AF417" i="1"/>
  <c r="I417" i="1"/>
  <c r="AG417" i="1" s="1"/>
  <c r="BK416" i="1"/>
  <c r="BJ416" i="1"/>
  <c r="AF416" i="1"/>
  <c r="I416" i="1"/>
  <c r="AG416" i="1" s="1"/>
  <c r="BK415" i="1"/>
  <c r="BJ415" i="1"/>
  <c r="AF415" i="1"/>
  <c r="I415" i="1"/>
  <c r="AG415" i="1" s="1"/>
  <c r="BK414" i="1"/>
  <c r="BJ414" i="1"/>
  <c r="AF414" i="1"/>
  <c r="I414" i="1"/>
  <c r="AG414" i="1" s="1"/>
  <c r="BK410" i="1"/>
  <c r="BJ410" i="1"/>
  <c r="AF410" i="1"/>
  <c r="Q410" i="1"/>
  <c r="AG410" i="1" s="1"/>
  <c r="BK409" i="1"/>
  <c r="BJ409" i="1"/>
  <c r="AF409" i="1"/>
  <c r="O409" i="1"/>
  <c r="AG409" i="1" s="1"/>
  <c r="BK408" i="1"/>
  <c r="BJ408" i="1"/>
  <c r="AF408" i="1"/>
  <c r="O408" i="1"/>
  <c r="M408" i="1"/>
  <c r="BK407" i="1"/>
  <c r="BJ407" i="1"/>
  <c r="AF407" i="1"/>
  <c r="O407" i="1"/>
  <c r="M407" i="1"/>
  <c r="BK406" i="1"/>
  <c r="BJ406" i="1"/>
  <c r="AF406" i="1"/>
  <c r="M406" i="1"/>
  <c r="I406" i="1"/>
  <c r="BK402" i="1"/>
  <c r="BJ402" i="1"/>
  <c r="AF402" i="1"/>
  <c r="M402" i="1"/>
  <c r="I402" i="1"/>
  <c r="BJ401" i="1"/>
  <c r="BA401" i="1"/>
  <c r="BK401" i="1" s="1"/>
  <c r="AF401" i="1"/>
  <c r="W401" i="1"/>
  <c r="AG401" i="1" s="1"/>
  <c r="BJ400" i="1"/>
  <c r="BA400" i="1"/>
  <c r="BK400" i="1" s="1"/>
  <c r="AF400" i="1"/>
  <c r="W400" i="1"/>
  <c r="AG400" i="1" s="1"/>
  <c r="BJ399" i="1"/>
  <c r="BA399" i="1"/>
  <c r="BK399" i="1" s="1"/>
  <c r="AF399" i="1"/>
  <c r="W399" i="1"/>
  <c r="AG399" i="1" s="1"/>
  <c r="BJ398" i="1"/>
  <c r="BA398" i="1"/>
  <c r="BK398" i="1" s="1"/>
  <c r="AF398" i="1"/>
  <c r="W398" i="1"/>
  <c r="AG398" i="1" s="1"/>
  <c r="BJ397" i="1"/>
  <c r="BA397" i="1"/>
  <c r="BK397" i="1" s="1"/>
  <c r="AF397" i="1"/>
  <c r="W397" i="1"/>
  <c r="AG397" i="1" s="1"/>
  <c r="BJ396" i="1"/>
  <c r="BA396" i="1"/>
  <c r="BK396" i="1" s="1"/>
  <c r="AF396" i="1"/>
  <c r="W396" i="1"/>
  <c r="AG396" i="1" s="1"/>
  <c r="BJ394" i="1"/>
  <c r="AM394" i="1"/>
  <c r="BK394" i="1" s="1"/>
  <c r="AF394" i="1"/>
  <c r="I394" i="1"/>
  <c r="AG394" i="1" s="1"/>
  <c r="BJ393" i="1"/>
  <c r="AM393" i="1"/>
  <c r="BK393" i="1" s="1"/>
  <c r="AF393" i="1"/>
  <c r="I393" i="1"/>
  <c r="AG393" i="1" s="1"/>
  <c r="BJ392" i="1"/>
  <c r="AM392" i="1"/>
  <c r="BK392" i="1" s="1"/>
  <c r="AF392" i="1"/>
  <c r="I392" i="1"/>
  <c r="AG392" i="1" s="1"/>
  <c r="BJ391" i="1"/>
  <c r="AM391" i="1"/>
  <c r="BK391" i="1" s="1"/>
  <c r="AF391" i="1"/>
  <c r="I391" i="1"/>
  <c r="AG391" i="1" s="1"/>
  <c r="BJ390" i="1"/>
  <c r="AM390" i="1"/>
  <c r="BK390" i="1" s="1"/>
  <c r="AF390" i="1"/>
  <c r="I390" i="1"/>
  <c r="AG390" i="1" s="1"/>
  <c r="BK388" i="1"/>
  <c r="BJ388" i="1"/>
  <c r="AF388" i="1"/>
  <c r="Q388" i="1"/>
  <c r="AG388" i="1" s="1"/>
  <c r="BK386" i="1"/>
  <c r="BJ386" i="1"/>
  <c r="AF386" i="1"/>
  <c r="Q386" i="1"/>
  <c r="AG386" i="1" s="1"/>
  <c r="BJ385" i="1"/>
  <c r="AM385" i="1"/>
  <c r="BK385" i="1" s="1"/>
  <c r="AF385" i="1"/>
  <c r="I385" i="1"/>
  <c r="AG385" i="1" s="1"/>
  <c r="BJ384" i="1"/>
  <c r="AM384" i="1"/>
  <c r="BK384" i="1" s="1"/>
  <c r="AF384" i="1"/>
  <c r="I384" i="1"/>
  <c r="AG384" i="1" s="1"/>
  <c r="BJ383" i="1"/>
  <c r="AM383" i="1"/>
  <c r="BK383" i="1" s="1"/>
  <c r="AF383" i="1"/>
  <c r="I383" i="1"/>
  <c r="AG383" i="1" s="1"/>
  <c r="BJ382" i="1"/>
  <c r="AM382" i="1"/>
  <c r="BK382" i="1" s="1"/>
  <c r="AF382" i="1"/>
  <c r="I382" i="1"/>
  <c r="AG382" i="1" s="1"/>
  <c r="BJ381" i="1"/>
  <c r="AM381" i="1"/>
  <c r="BK381" i="1" s="1"/>
  <c r="AF381" i="1"/>
  <c r="I381" i="1"/>
  <c r="AG381" i="1" s="1"/>
  <c r="BJ380" i="1"/>
  <c r="AM380" i="1"/>
  <c r="BK380" i="1" s="1"/>
  <c r="AF380" i="1"/>
  <c r="I380" i="1"/>
  <c r="AG380" i="1" s="1"/>
  <c r="BJ379" i="1"/>
  <c r="AM379" i="1"/>
  <c r="BK379" i="1" s="1"/>
  <c r="AF379" i="1"/>
  <c r="I379" i="1"/>
  <c r="AG379" i="1" s="1"/>
  <c r="BJ378" i="1"/>
  <c r="AM378" i="1"/>
  <c r="BK378" i="1" s="1"/>
  <c r="AF378" i="1"/>
  <c r="I378" i="1"/>
  <c r="AG378" i="1" s="1"/>
  <c r="BJ377" i="1"/>
  <c r="AM377" i="1"/>
  <c r="BK377" i="1" s="1"/>
  <c r="AF377" i="1"/>
  <c r="I377" i="1"/>
  <c r="AG377" i="1" s="1"/>
  <c r="BJ376" i="1"/>
  <c r="AM376" i="1"/>
  <c r="BK376" i="1" s="1"/>
  <c r="AF376" i="1"/>
  <c r="I376" i="1"/>
  <c r="AG376" i="1" s="1"/>
  <c r="BJ375" i="1"/>
  <c r="AM375" i="1"/>
  <c r="BK375" i="1" s="1"/>
  <c r="AF375" i="1"/>
  <c r="I375" i="1"/>
  <c r="AG375" i="1" s="1"/>
  <c r="BJ374" i="1"/>
  <c r="AM374" i="1"/>
  <c r="BK374" i="1" s="1"/>
  <c r="AF374" i="1"/>
  <c r="I374" i="1"/>
  <c r="AG374" i="1" s="1"/>
  <c r="BJ373" i="1"/>
  <c r="AM373" i="1"/>
  <c r="BK373" i="1" s="1"/>
  <c r="AF373" i="1"/>
  <c r="I373" i="1"/>
  <c r="AG373" i="1" s="1"/>
  <c r="BJ372" i="1"/>
  <c r="AM372" i="1"/>
  <c r="BK372" i="1" s="1"/>
  <c r="AF372" i="1"/>
  <c r="Q372" i="1"/>
  <c r="I372" i="1"/>
  <c r="BJ371" i="1"/>
  <c r="AM371" i="1"/>
  <c r="BK371" i="1" s="1"/>
  <c r="AF371" i="1"/>
  <c r="I371" i="1"/>
  <c r="AG371" i="1" s="1"/>
  <c r="BJ370" i="1"/>
  <c r="AM370" i="1"/>
  <c r="BK370" i="1" s="1"/>
  <c r="AF370" i="1"/>
  <c r="I370" i="1"/>
  <c r="AG370" i="1" s="1"/>
  <c r="BJ369" i="1"/>
  <c r="AM369" i="1"/>
  <c r="BK369" i="1" s="1"/>
  <c r="AF369" i="1"/>
  <c r="I369" i="1"/>
  <c r="AG369" i="1" s="1"/>
  <c r="BJ368" i="1"/>
  <c r="AM368" i="1"/>
  <c r="BK368" i="1" s="1"/>
  <c r="AF368" i="1"/>
  <c r="I368" i="1"/>
  <c r="AG368" i="1" s="1"/>
  <c r="BJ367" i="1"/>
  <c r="AM367" i="1"/>
  <c r="BK367" i="1" s="1"/>
  <c r="AF367" i="1"/>
  <c r="I367" i="1"/>
  <c r="AG367" i="1" s="1"/>
  <c r="BJ366" i="1"/>
  <c r="AM366" i="1"/>
  <c r="BK366" i="1" s="1"/>
  <c r="AF366" i="1"/>
  <c r="I366" i="1"/>
  <c r="AG366" i="1" s="1"/>
  <c r="BJ365" i="1"/>
  <c r="AM365" i="1"/>
  <c r="BK365" i="1" s="1"/>
  <c r="AF365" i="1"/>
  <c r="I365" i="1"/>
  <c r="AG365" i="1" s="1"/>
  <c r="BJ364" i="1"/>
  <c r="AM364" i="1"/>
  <c r="BK364" i="1" s="1"/>
  <c r="AF364" i="1"/>
  <c r="I364" i="1"/>
  <c r="AG364" i="1" s="1"/>
  <c r="BJ363" i="1"/>
  <c r="AM363" i="1"/>
  <c r="BK363" i="1" s="1"/>
  <c r="AF363" i="1"/>
  <c r="I363" i="1"/>
  <c r="AG363" i="1" s="1"/>
  <c r="BJ362" i="1"/>
  <c r="AM362" i="1"/>
  <c r="BK362" i="1" s="1"/>
  <c r="AF362" i="1"/>
  <c r="I362" i="1"/>
  <c r="AG362" i="1" s="1"/>
  <c r="BJ361" i="1"/>
  <c r="AM361" i="1"/>
  <c r="BK361" i="1" s="1"/>
  <c r="AF361" i="1"/>
  <c r="I361" i="1"/>
  <c r="AG361" i="1" s="1"/>
  <c r="BJ360" i="1"/>
  <c r="AM360" i="1"/>
  <c r="BK360" i="1" s="1"/>
  <c r="AF360" i="1"/>
  <c r="I360" i="1"/>
  <c r="AG360" i="1" s="1"/>
  <c r="BJ359" i="1"/>
  <c r="AM359" i="1"/>
  <c r="BK359" i="1" s="1"/>
  <c r="AF359" i="1"/>
  <c r="I359" i="1"/>
  <c r="AG359" i="1" s="1"/>
  <c r="BJ358" i="1"/>
  <c r="AM358" i="1"/>
  <c r="BK358" i="1" s="1"/>
  <c r="AF358" i="1"/>
  <c r="I358" i="1"/>
  <c r="AG358" i="1" s="1"/>
  <c r="BJ357" i="1"/>
  <c r="AM357" i="1"/>
  <c r="BK357" i="1" s="1"/>
  <c r="AF357" i="1"/>
  <c r="I357" i="1"/>
  <c r="AG357" i="1" s="1"/>
  <c r="BJ356" i="1"/>
  <c r="AM356" i="1"/>
  <c r="BK356" i="1" s="1"/>
  <c r="AF356" i="1"/>
  <c r="I356" i="1"/>
  <c r="AG356" i="1" s="1"/>
  <c r="BJ355" i="1"/>
  <c r="AM355" i="1"/>
  <c r="BK355" i="1" s="1"/>
  <c r="AF355" i="1"/>
  <c r="I355" i="1"/>
  <c r="AG355" i="1" s="1"/>
  <c r="BJ354" i="1"/>
  <c r="AM354" i="1"/>
  <c r="BK354" i="1" s="1"/>
  <c r="AF354" i="1"/>
  <c r="I354" i="1"/>
  <c r="AG354" i="1" s="1"/>
  <c r="BJ353" i="1"/>
  <c r="AM353" i="1"/>
  <c r="BK353" i="1" s="1"/>
  <c r="AF353" i="1"/>
  <c r="I353" i="1"/>
  <c r="AG353" i="1" s="1"/>
  <c r="BJ352" i="1"/>
  <c r="AM352" i="1"/>
  <c r="BK352" i="1" s="1"/>
  <c r="AF352" i="1"/>
  <c r="I352" i="1"/>
  <c r="AG352" i="1" s="1"/>
  <c r="BJ351" i="1"/>
  <c r="AM351" i="1"/>
  <c r="BK351" i="1" s="1"/>
  <c r="AF351" i="1"/>
  <c r="Q351" i="1"/>
  <c r="I351" i="1"/>
  <c r="BJ350" i="1"/>
  <c r="AM350" i="1"/>
  <c r="BK350" i="1" s="1"/>
  <c r="AF350" i="1"/>
  <c r="Q350" i="1"/>
  <c r="I350" i="1"/>
  <c r="BJ349" i="1"/>
  <c r="AM349" i="1"/>
  <c r="BK349" i="1" s="1"/>
  <c r="AF349" i="1"/>
  <c r="I349" i="1"/>
  <c r="AG349" i="1" s="1"/>
  <c r="BJ348" i="1"/>
  <c r="AM348" i="1"/>
  <c r="BK348" i="1" s="1"/>
  <c r="AF348" i="1"/>
  <c r="I348" i="1"/>
  <c r="AG348" i="1" s="1"/>
  <c r="BJ347" i="1"/>
  <c r="AM347" i="1"/>
  <c r="BK347" i="1" s="1"/>
  <c r="AF347" i="1"/>
  <c r="I347" i="1"/>
  <c r="AG347" i="1" s="1"/>
  <c r="BK346" i="1"/>
  <c r="BJ346" i="1"/>
  <c r="AF346" i="1"/>
  <c r="Q346" i="1"/>
  <c r="AG346" i="1" s="1"/>
  <c r="BK345" i="1"/>
  <c r="BJ345" i="1"/>
  <c r="AF345" i="1"/>
  <c r="W345" i="1"/>
  <c r="AG345" i="1" s="1"/>
  <c r="BK344" i="1"/>
  <c r="BJ344" i="1"/>
  <c r="AF344" i="1"/>
  <c r="W344" i="1"/>
  <c r="AG344" i="1" s="1"/>
  <c r="BK343" i="1"/>
  <c r="BJ343" i="1"/>
  <c r="AF343" i="1"/>
  <c r="W343" i="1"/>
  <c r="AG343" i="1" s="1"/>
  <c r="BK342" i="1"/>
  <c r="BJ342" i="1"/>
  <c r="AF342" i="1"/>
  <c r="W342" i="1"/>
  <c r="AG342" i="1" s="1"/>
  <c r="BJ341" i="1"/>
  <c r="AM341" i="1"/>
  <c r="BK341" i="1" s="1"/>
  <c r="AF341" i="1"/>
  <c r="I341" i="1"/>
  <c r="AG341" i="1" s="1"/>
  <c r="BJ340" i="1"/>
  <c r="AM340" i="1"/>
  <c r="BK340" i="1" s="1"/>
  <c r="AF340" i="1"/>
  <c r="I340" i="1"/>
  <c r="AG340" i="1" s="1"/>
  <c r="BJ339" i="1"/>
  <c r="AM339" i="1"/>
  <c r="BK339" i="1" s="1"/>
  <c r="AF339" i="1"/>
  <c r="I339" i="1"/>
  <c r="AG339" i="1" s="1"/>
  <c r="BJ338" i="1"/>
  <c r="AM338" i="1"/>
  <c r="BK338" i="1" s="1"/>
  <c r="AF338" i="1"/>
  <c r="I338" i="1"/>
  <c r="AG338" i="1" s="1"/>
  <c r="BJ337" i="1"/>
  <c r="AM337" i="1"/>
  <c r="BK337" i="1" s="1"/>
  <c r="AF337" i="1"/>
  <c r="I337" i="1"/>
  <c r="AG337" i="1" s="1"/>
  <c r="BK336" i="1"/>
  <c r="BJ336" i="1"/>
  <c r="AF336" i="1"/>
  <c r="W336" i="1"/>
  <c r="AG336" i="1" s="1"/>
  <c r="BK335" i="1"/>
  <c r="BJ335" i="1"/>
  <c r="AF335" i="1"/>
  <c r="W335" i="1"/>
  <c r="AG335" i="1" s="1"/>
  <c r="BK334" i="1"/>
  <c r="BJ334" i="1"/>
  <c r="AF334" i="1"/>
  <c r="W334" i="1"/>
  <c r="AG334" i="1" s="1"/>
  <c r="AZ333" i="1"/>
  <c r="V333" i="1"/>
  <c r="BJ332" i="1"/>
  <c r="AM332" i="1"/>
  <c r="BK332" i="1" s="1"/>
  <c r="AF332" i="1"/>
  <c r="I332" i="1"/>
  <c r="AG332" i="1" s="1"/>
  <c r="BJ331" i="1"/>
  <c r="AM331" i="1"/>
  <c r="BK331" i="1" s="1"/>
  <c r="AF331" i="1"/>
  <c r="I331" i="1"/>
  <c r="AG331" i="1" s="1"/>
  <c r="BJ330" i="1"/>
  <c r="AM330" i="1"/>
  <c r="BK330" i="1" s="1"/>
  <c r="AF330" i="1"/>
  <c r="I330" i="1"/>
  <c r="AG330" i="1" s="1"/>
  <c r="BJ329" i="1"/>
  <c r="AM329" i="1"/>
  <c r="BK329" i="1" s="1"/>
  <c r="AF329" i="1"/>
  <c r="I329" i="1"/>
  <c r="AG329" i="1" s="1"/>
  <c r="BJ328" i="1"/>
  <c r="AM328" i="1"/>
  <c r="BK328" i="1" s="1"/>
  <c r="AF328" i="1"/>
  <c r="I328" i="1"/>
  <c r="AG328" i="1" s="1"/>
  <c r="BK327" i="1"/>
  <c r="BJ327" i="1"/>
  <c r="AF327" i="1"/>
  <c r="W327" i="1"/>
  <c r="Q327" i="1"/>
  <c r="BJ323" i="1"/>
  <c r="BC323" i="1"/>
  <c r="BK323" i="1" s="1"/>
  <c r="AF323" i="1"/>
  <c r="Y323" i="1"/>
  <c r="AG323" i="1" s="1"/>
  <c r="BK322" i="1"/>
  <c r="BJ322" i="1"/>
  <c r="AF322" i="1"/>
  <c r="I322" i="1"/>
  <c r="AG322" i="1" s="1"/>
  <c r="BJ321" i="1"/>
  <c r="AM321" i="1"/>
  <c r="BK321" i="1" s="1"/>
  <c r="AF321" i="1"/>
  <c r="I321" i="1"/>
  <c r="AG321" i="1" s="1"/>
  <c r="BK318" i="1"/>
  <c r="BJ318" i="1"/>
  <c r="AF318" i="1"/>
  <c r="Q318" i="1"/>
  <c r="AG318" i="1" s="1"/>
  <c r="BK317" i="1"/>
  <c r="BJ317" i="1"/>
  <c r="AF317" i="1"/>
  <c r="Q317" i="1"/>
  <c r="AG317" i="1" s="1"/>
  <c r="BK316" i="1"/>
  <c r="BJ316" i="1"/>
  <c r="AF316" i="1"/>
  <c r="I316" i="1"/>
  <c r="AG316" i="1" s="1"/>
  <c r="BK315" i="1"/>
  <c r="BJ315" i="1"/>
  <c r="AF315" i="1"/>
  <c r="S315" i="1"/>
  <c r="I315" i="1"/>
  <c r="BK314" i="1"/>
  <c r="BJ314" i="1"/>
  <c r="AF314" i="1"/>
  <c r="Q314" i="1"/>
  <c r="I314" i="1"/>
  <c r="BK311" i="1"/>
  <c r="BJ311" i="1"/>
  <c r="AF311" i="1"/>
  <c r="O311" i="1"/>
  <c r="AG311" i="1" s="1"/>
  <c r="BJ310" i="1"/>
  <c r="AY310" i="1"/>
  <c r="BK310" i="1" s="1"/>
  <c r="AF310" i="1"/>
  <c r="U310" i="1"/>
  <c r="AG310" i="1" s="1"/>
  <c r="BJ309" i="1"/>
  <c r="AY309" i="1"/>
  <c r="BK309" i="1" s="1"/>
  <c r="AF309" i="1"/>
  <c r="U309" i="1"/>
  <c r="AG309" i="1" s="1"/>
  <c r="BJ308" i="1"/>
  <c r="AS308" i="1"/>
  <c r="BK308" i="1" s="1"/>
  <c r="AF308" i="1"/>
  <c r="O308" i="1"/>
  <c r="AG308" i="1" s="1"/>
  <c r="BJ307" i="1"/>
  <c r="AS307" i="1"/>
  <c r="BK307" i="1" s="1"/>
  <c r="AF307" i="1"/>
  <c r="O307" i="1"/>
  <c r="AG307" i="1" s="1"/>
  <c r="BJ306" i="1"/>
  <c r="AS306" i="1"/>
  <c r="AM306" i="1"/>
  <c r="AF306" i="1"/>
  <c r="O306" i="1"/>
  <c r="I306" i="1"/>
  <c r="BJ305" i="1"/>
  <c r="AS305" i="1"/>
  <c r="BK305" i="1" s="1"/>
  <c r="AF305" i="1"/>
  <c r="O305" i="1"/>
  <c r="AG305" i="1" s="1"/>
  <c r="BJ304" i="1"/>
  <c r="AS304" i="1"/>
  <c r="BK304" i="1" s="1"/>
  <c r="AF304" i="1"/>
  <c r="O304" i="1"/>
  <c r="AG304" i="1" s="1"/>
  <c r="BJ303" i="1"/>
  <c r="AS303" i="1"/>
  <c r="BK303" i="1" s="1"/>
  <c r="AF303" i="1"/>
  <c r="O303" i="1"/>
  <c r="AG303" i="1" s="1"/>
  <c r="BJ302" i="1"/>
  <c r="AY302" i="1"/>
  <c r="AM302" i="1"/>
  <c r="AF302" i="1"/>
  <c r="U302" i="1"/>
  <c r="Q302" i="1"/>
  <c r="I302" i="1"/>
  <c r="BJ301" i="1"/>
  <c r="AQ301" i="1"/>
  <c r="AM301" i="1"/>
  <c r="AF301" i="1"/>
  <c r="M301" i="1"/>
  <c r="I301" i="1"/>
  <c r="AL300" i="1"/>
  <c r="H300" i="1"/>
  <c r="BJ299" i="1"/>
  <c r="AM299" i="1"/>
  <c r="BK299" i="1" s="1"/>
  <c r="AF299" i="1"/>
  <c r="I299" i="1"/>
  <c r="AG299" i="1" s="1"/>
  <c r="BJ298" i="1"/>
  <c r="AM298" i="1"/>
  <c r="BK298" i="1" s="1"/>
  <c r="AF298" i="1"/>
  <c r="I298" i="1"/>
  <c r="AG298" i="1" s="1"/>
  <c r="BJ297" i="1"/>
  <c r="AM297" i="1"/>
  <c r="BK297" i="1" s="1"/>
  <c r="AF297" i="1"/>
  <c r="I297" i="1"/>
  <c r="AG297" i="1" s="1"/>
  <c r="AL296" i="1"/>
  <c r="AM296" i="1" s="1"/>
  <c r="BK296" i="1" s="1"/>
  <c r="H296" i="1"/>
  <c r="AF296" i="1" s="1"/>
  <c r="BJ295" i="1"/>
  <c r="AM295" i="1"/>
  <c r="BK295" i="1" s="1"/>
  <c r="AF295" i="1"/>
  <c r="I295" i="1"/>
  <c r="AG295" i="1" s="1"/>
  <c r="BJ294" i="1"/>
  <c r="AM294" i="1"/>
  <c r="BK294" i="1" s="1"/>
  <c r="AF294" i="1"/>
  <c r="I294" i="1"/>
  <c r="AG294" i="1" s="1"/>
  <c r="AL293" i="1"/>
  <c r="AM293" i="1" s="1"/>
  <c r="BK293" i="1" s="1"/>
  <c r="H293" i="1"/>
  <c r="AF293" i="1" s="1"/>
  <c r="AL292" i="1"/>
  <c r="AM292" i="1" s="1"/>
  <c r="BK292" i="1" s="1"/>
  <c r="H292" i="1"/>
  <c r="AF292" i="1" s="1"/>
  <c r="BJ291" i="1"/>
  <c r="AS291" i="1"/>
  <c r="BK291" i="1" s="1"/>
  <c r="AF291" i="1"/>
  <c r="O291" i="1"/>
  <c r="AG291" i="1" s="1"/>
  <c r="BJ290" i="1"/>
  <c r="BA290" i="1"/>
  <c r="BK290" i="1" s="1"/>
  <c r="V290" i="1"/>
  <c r="AF290" i="1" s="1"/>
  <c r="O290" i="1"/>
  <c r="I290" i="1"/>
  <c r="BJ289" i="1"/>
  <c r="AM289" i="1"/>
  <c r="BK289" i="1" s="1"/>
  <c r="AF289" i="1"/>
  <c r="O289" i="1"/>
  <c r="I289" i="1"/>
  <c r="BJ288" i="1"/>
  <c r="AS288" i="1"/>
  <c r="BK288" i="1" s="1"/>
  <c r="AF288" i="1"/>
  <c r="O288" i="1"/>
  <c r="AG288" i="1" s="1"/>
  <c r="BJ287" i="1"/>
  <c r="BA287" i="1"/>
  <c r="BK287" i="1" s="1"/>
  <c r="V287" i="1"/>
  <c r="AF287" i="1" s="1"/>
  <c r="BJ286" i="1"/>
  <c r="BA286" i="1"/>
  <c r="AM286" i="1"/>
  <c r="V286" i="1"/>
  <c r="AF286" i="1" s="1"/>
  <c r="I286" i="1"/>
  <c r="BJ285" i="1"/>
  <c r="AS285" i="1"/>
  <c r="BK285" i="1" s="1"/>
  <c r="AG285" i="1"/>
  <c r="AF285" i="1"/>
  <c r="BJ284" i="1"/>
  <c r="BA284" i="1"/>
  <c r="AM284" i="1"/>
  <c r="V284" i="1"/>
  <c r="W284" i="1" s="1"/>
  <c r="O284" i="1"/>
  <c r="I284" i="1"/>
  <c r="BJ283" i="1"/>
  <c r="AS283" i="1"/>
  <c r="BK283" i="1" s="1"/>
  <c r="AF283" i="1"/>
  <c r="O283" i="1"/>
  <c r="AG283" i="1" s="1"/>
  <c r="BJ282" i="1"/>
  <c r="BA282" i="1"/>
  <c r="AM282" i="1"/>
  <c r="AF282" i="1"/>
  <c r="W282" i="1"/>
  <c r="O282" i="1"/>
  <c r="I282" i="1"/>
  <c r="BJ281" i="1"/>
  <c r="AS281" i="1"/>
  <c r="BK281" i="1" s="1"/>
  <c r="AF281" i="1"/>
  <c r="O281" i="1"/>
  <c r="AG281" i="1" s="1"/>
  <c r="BJ280" i="1"/>
  <c r="BA280" i="1"/>
  <c r="AM280" i="1"/>
  <c r="V280" i="1"/>
  <c r="W280" i="1" s="1"/>
  <c r="U280" i="1"/>
  <c r="O280" i="1"/>
  <c r="I280" i="1"/>
  <c r="BJ279" i="1"/>
  <c r="AS279" i="1"/>
  <c r="BK279" i="1" s="1"/>
  <c r="AF279" i="1"/>
  <c r="O279" i="1"/>
  <c r="AG279" i="1" s="1"/>
  <c r="BA278" i="1"/>
  <c r="AY278" i="1"/>
  <c r="AS278" i="1"/>
  <c r="AL278" i="1"/>
  <c r="BJ278" i="1" s="1"/>
  <c r="AF278" i="1"/>
  <c r="W278" i="1"/>
  <c r="U278" i="1"/>
  <c r="O278" i="1"/>
  <c r="BJ277" i="1"/>
  <c r="AM277" i="1"/>
  <c r="BK277" i="1" s="1"/>
  <c r="AF277" i="1"/>
  <c r="M277" i="1"/>
  <c r="I277" i="1"/>
  <c r="BJ276" i="1"/>
  <c r="AY276" i="1"/>
  <c r="AS276" i="1"/>
  <c r="AM276" i="1"/>
  <c r="AF276" i="1"/>
  <c r="U276" i="1"/>
  <c r="Q276" i="1"/>
  <c r="O276" i="1"/>
  <c r="I276" i="1"/>
  <c r="BG275" i="1"/>
  <c r="BA275" i="1"/>
  <c r="AU275" i="1"/>
  <c r="AS275" i="1"/>
  <c r="AL275" i="1"/>
  <c r="BJ275" i="1" s="1"/>
  <c r="AC275" i="1"/>
  <c r="V275" i="1"/>
  <c r="W275" i="1" s="1"/>
  <c r="Q275" i="1"/>
  <c r="O275" i="1"/>
  <c r="H275" i="1"/>
  <c r="BJ274" i="1"/>
  <c r="AY274" i="1"/>
  <c r="AU274" i="1"/>
  <c r="AM274" i="1"/>
  <c r="AF274" i="1"/>
  <c r="U274" i="1"/>
  <c r="Q274" i="1"/>
  <c r="I274" i="1"/>
  <c r="BJ273" i="1"/>
  <c r="AM273" i="1"/>
  <c r="BK273" i="1" s="1"/>
  <c r="AF273" i="1"/>
  <c r="S273" i="1"/>
  <c r="I273" i="1"/>
  <c r="BA272" i="1"/>
  <c r="AW272" i="1"/>
  <c r="AL272" i="1"/>
  <c r="BJ272" i="1" s="1"/>
  <c r="V272" i="1"/>
  <c r="W272" i="1" s="1"/>
  <c r="S272" i="1"/>
  <c r="H272" i="1"/>
  <c r="BJ271" i="1"/>
  <c r="AM271" i="1"/>
  <c r="BK271" i="1" s="1"/>
  <c r="AF271" i="1"/>
  <c r="I271" i="1"/>
  <c r="AG271" i="1" s="1"/>
  <c r="BJ270" i="1"/>
  <c r="AM270" i="1"/>
  <c r="BK270" i="1" s="1"/>
  <c r="AF270" i="1"/>
  <c r="I270" i="1"/>
  <c r="AG270" i="1" s="1"/>
  <c r="BJ269" i="1"/>
  <c r="AM269" i="1"/>
  <c r="BK269" i="1" s="1"/>
  <c r="AF269" i="1"/>
  <c r="S269" i="1"/>
  <c r="I269" i="1"/>
  <c r="BJ268" i="1"/>
  <c r="AM268" i="1"/>
  <c r="BK268" i="1" s="1"/>
  <c r="AF268" i="1"/>
  <c r="S268" i="1"/>
  <c r="I268" i="1"/>
  <c r="BJ267" i="1"/>
  <c r="AS267" i="1"/>
  <c r="BK267" i="1" s="1"/>
  <c r="AF267" i="1"/>
  <c r="O267" i="1"/>
  <c r="AG267" i="1" s="1"/>
  <c r="BA266" i="1"/>
  <c r="AS266" i="1"/>
  <c r="AL266" i="1"/>
  <c r="BJ266" i="1" s="1"/>
  <c r="V266" i="1"/>
  <c r="W266" i="1" s="1"/>
  <c r="S266" i="1"/>
  <c r="O266" i="1"/>
  <c r="H266" i="1"/>
  <c r="BJ265" i="1"/>
  <c r="AU265" i="1"/>
  <c r="AM265" i="1"/>
  <c r="AF265" i="1"/>
  <c r="Q265" i="1"/>
  <c r="I265" i="1"/>
  <c r="BJ264" i="1"/>
  <c r="AS264" i="1"/>
  <c r="BK264" i="1" s="1"/>
  <c r="AF264" i="1"/>
  <c r="O264" i="1"/>
  <c r="AG264" i="1" s="1"/>
  <c r="BJ263" i="1"/>
  <c r="AY263" i="1"/>
  <c r="AU263" i="1"/>
  <c r="AS263" i="1"/>
  <c r="AF263" i="1"/>
  <c r="U263" i="1"/>
  <c r="Q263" i="1"/>
  <c r="O263" i="1"/>
  <c r="AL262" i="1"/>
  <c r="BJ262" i="1" s="1"/>
  <c r="Q262" i="1"/>
  <c r="H262" i="1"/>
  <c r="I262" i="1" s="1"/>
  <c r="BJ261" i="1"/>
  <c r="AM261" i="1"/>
  <c r="BK261" i="1" s="1"/>
  <c r="AF261" i="1"/>
  <c r="Q261" i="1"/>
  <c r="M261" i="1"/>
  <c r="I261" i="1"/>
  <c r="BJ260" i="1"/>
  <c r="BA260" i="1"/>
  <c r="AY260" i="1"/>
  <c r="AS260" i="1"/>
  <c r="AM260" i="1"/>
  <c r="AF260" i="1"/>
  <c r="W260" i="1"/>
  <c r="U260" i="1"/>
  <c r="O260" i="1"/>
  <c r="I260" i="1"/>
  <c r="BJ259" i="1"/>
  <c r="AS259" i="1"/>
  <c r="BK259" i="1" s="1"/>
  <c r="AF259" i="1"/>
  <c r="O259" i="1"/>
  <c r="AG259" i="1" s="1"/>
  <c r="BJ258" i="1"/>
  <c r="AM258" i="1"/>
  <c r="BK258" i="1" s="1"/>
  <c r="AF258" i="1"/>
  <c r="AE258" i="1"/>
  <c r="Q258" i="1"/>
  <c r="I258" i="1"/>
  <c r="AU257" i="1"/>
  <c r="AP257" i="1"/>
  <c r="BJ257" i="1" s="1"/>
  <c r="AM257" i="1"/>
  <c r="AC257" i="1"/>
  <c r="Q257" i="1"/>
  <c r="L257" i="1"/>
  <c r="AF257" i="1" s="1"/>
  <c r="I257" i="1"/>
  <c r="BJ256" i="1"/>
  <c r="AQ256" i="1"/>
  <c r="AM256" i="1"/>
  <c r="AF256" i="1"/>
  <c r="M256" i="1"/>
  <c r="I256" i="1"/>
  <c r="BJ255" i="1"/>
  <c r="BI255" i="1"/>
  <c r="AM255" i="1"/>
  <c r="AF255" i="1"/>
  <c r="AE255" i="1"/>
  <c r="I255" i="1"/>
  <c r="BJ254" i="1"/>
  <c r="AM254" i="1"/>
  <c r="BK254" i="1" s="1"/>
  <c r="AF254" i="1"/>
  <c r="I254" i="1"/>
  <c r="AG254" i="1" s="1"/>
  <c r="BJ253" i="1"/>
  <c r="AM253" i="1"/>
  <c r="BK253" i="1" s="1"/>
  <c r="AF253" i="1"/>
  <c r="I253" i="1"/>
  <c r="AG253" i="1" s="1"/>
  <c r="AP252" i="1"/>
  <c r="BJ252" i="1" s="1"/>
  <c r="AM252" i="1"/>
  <c r="AF252" i="1"/>
  <c r="M252" i="1"/>
  <c r="I252" i="1"/>
  <c r="AY251" i="1"/>
  <c r="AL251" i="1"/>
  <c r="AM251" i="1" s="1"/>
  <c r="AE251" i="1"/>
  <c r="AC251" i="1"/>
  <c r="U251" i="1"/>
  <c r="Q251" i="1"/>
  <c r="H251" i="1"/>
  <c r="I251" i="1" s="1"/>
  <c r="BC250" i="1"/>
  <c r="AL250" i="1"/>
  <c r="BJ250" i="1" s="1"/>
  <c r="AC250" i="1"/>
  <c r="Y250" i="1"/>
  <c r="Q250" i="1"/>
  <c r="H250" i="1"/>
  <c r="AF250" i="1" s="1"/>
  <c r="BK247" i="1"/>
  <c r="BJ247" i="1"/>
  <c r="AF247" i="1"/>
  <c r="U247" i="1"/>
  <c r="Q247" i="1"/>
  <c r="BK246" i="1"/>
  <c r="BJ246" i="1"/>
  <c r="AF246" i="1"/>
  <c r="U246" i="1"/>
  <c r="AG246" i="1" s="1"/>
  <c r="BK245" i="1"/>
  <c r="BJ245" i="1"/>
  <c r="AF245" i="1"/>
  <c r="U245" i="1"/>
  <c r="I245" i="1"/>
  <c r="BJ244" i="1"/>
  <c r="AM244" i="1"/>
  <c r="BK244" i="1" s="1"/>
  <c r="H244" i="1"/>
  <c r="I244" i="1" s="1"/>
  <c r="AG244" i="1" s="1"/>
  <c r="BJ243" i="1"/>
  <c r="AM243" i="1"/>
  <c r="BK243" i="1" s="1"/>
  <c r="AF243" i="1"/>
  <c r="I243" i="1"/>
  <c r="AG243" i="1" s="1"/>
  <c r="BJ242" i="1"/>
  <c r="BC242" i="1"/>
  <c r="BK242" i="1" s="1"/>
  <c r="AF242" i="1"/>
  <c r="Y242" i="1"/>
  <c r="AG242" i="1" s="1"/>
  <c r="BJ241" i="1"/>
  <c r="BC241" i="1"/>
  <c r="BK241" i="1" s="1"/>
  <c r="AF241" i="1"/>
  <c r="Y241" i="1"/>
  <c r="Q241" i="1"/>
  <c r="BJ240" i="1"/>
  <c r="AQ240" i="1"/>
  <c r="AM240" i="1"/>
  <c r="AF240" i="1"/>
  <c r="M240" i="1"/>
  <c r="I240" i="1"/>
  <c r="BJ239" i="1"/>
  <c r="AQ239" i="1"/>
  <c r="AM239" i="1"/>
  <c r="AF239" i="1"/>
  <c r="M239" i="1"/>
  <c r="I239" i="1"/>
  <c r="BK238" i="1"/>
  <c r="BJ238" i="1"/>
  <c r="AF238" i="1"/>
  <c r="Q238" i="1"/>
  <c r="M238" i="1"/>
  <c r="I238" i="1"/>
  <c r="BK237" i="1"/>
  <c r="BJ237" i="1"/>
  <c r="AF237" i="1"/>
  <c r="M237" i="1"/>
  <c r="I237" i="1"/>
  <c r="BK236" i="1"/>
  <c r="BJ236" i="1"/>
  <c r="AF236" i="1"/>
  <c r="M236" i="1"/>
  <c r="I236" i="1"/>
  <c r="BK235" i="1"/>
  <c r="BJ235" i="1"/>
  <c r="AF235" i="1"/>
  <c r="Q235" i="1"/>
  <c r="M235" i="1"/>
  <c r="I235" i="1"/>
  <c r="BJ234" i="1"/>
  <c r="AU234" i="1"/>
  <c r="BK234" i="1" s="1"/>
  <c r="AF234" i="1"/>
  <c r="Q234" i="1"/>
  <c r="AG234" i="1" s="1"/>
  <c r="BJ233" i="1"/>
  <c r="AU233" i="1"/>
  <c r="BK233" i="1" s="1"/>
  <c r="AF233" i="1"/>
  <c r="Q233" i="1"/>
  <c r="AG233" i="1" s="1"/>
  <c r="BK232" i="1"/>
  <c r="BJ232" i="1"/>
  <c r="AF232" i="1"/>
  <c r="U232" i="1"/>
  <c r="Q232" i="1"/>
  <c r="I232" i="1"/>
  <c r="BK231" i="1"/>
  <c r="BJ231" i="1"/>
  <c r="AF231" i="1"/>
  <c r="Q231" i="1"/>
  <c r="I231" i="1"/>
  <c r="BK230" i="1"/>
  <c r="BJ230" i="1"/>
  <c r="AF230" i="1"/>
  <c r="O230" i="1"/>
  <c r="AG230" i="1" s="1"/>
  <c r="BC229" i="1"/>
  <c r="AU229" i="1"/>
  <c r="AS229" i="1"/>
  <c r="AP229" i="1"/>
  <c r="BJ229" i="1" s="1"/>
  <c r="AM229" i="1"/>
  <c r="AF229" i="1"/>
  <c r="AC229" i="1"/>
  <c r="AA229" i="1"/>
  <c r="Y229" i="1"/>
  <c r="Q229" i="1"/>
  <c r="O229" i="1"/>
  <c r="M229" i="1"/>
  <c r="I229" i="1"/>
  <c r="BK228" i="1"/>
  <c r="BJ228" i="1"/>
  <c r="AF228" i="1"/>
  <c r="Q228" i="1"/>
  <c r="I228" i="1"/>
  <c r="BJ227" i="1"/>
  <c r="AM227" i="1"/>
  <c r="BK227" i="1" s="1"/>
  <c r="AF227" i="1"/>
  <c r="AC227" i="1"/>
  <c r="I227" i="1"/>
  <c r="AT226" i="1"/>
  <c r="BJ226" i="1" s="1"/>
  <c r="AQ226" i="1"/>
  <c r="AM226" i="1"/>
  <c r="P226" i="1"/>
  <c r="AF226" i="1" s="1"/>
  <c r="M226" i="1"/>
  <c r="I226" i="1"/>
  <c r="BA225" i="1"/>
  <c r="AY225" i="1"/>
  <c r="AP225" i="1"/>
  <c r="BJ225" i="1" s="1"/>
  <c r="AM225" i="1"/>
  <c r="V225" i="1"/>
  <c r="W225" i="1" s="1"/>
  <c r="U225" i="1"/>
  <c r="Q225" i="1"/>
  <c r="L225" i="1"/>
  <c r="M225" i="1" s="1"/>
  <c r="I225" i="1"/>
  <c r="BK224" i="1"/>
  <c r="BJ224" i="1"/>
  <c r="AF224" i="1"/>
  <c r="O224" i="1"/>
  <c r="AG224" i="1" s="1"/>
  <c r="BK223" i="1"/>
  <c r="BJ223" i="1"/>
  <c r="AF223" i="1"/>
  <c r="Q223" i="1"/>
  <c r="O223" i="1"/>
  <c r="BJ222" i="1"/>
  <c r="AM222" i="1"/>
  <c r="BK222" i="1" s="1"/>
  <c r="AF222" i="1"/>
  <c r="Q222" i="1"/>
  <c r="I222" i="1"/>
  <c r="BJ221" i="1"/>
  <c r="AM221" i="1"/>
  <c r="BK221" i="1" s="1"/>
  <c r="AF221" i="1"/>
  <c r="Q221" i="1"/>
  <c r="I221" i="1"/>
  <c r="BJ220" i="1"/>
  <c r="AM220" i="1"/>
  <c r="BK220" i="1" s="1"/>
  <c r="AF220" i="1"/>
  <c r="Q220" i="1"/>
  <c r="I220" i="1"/>
  <c r="BJ219" i="1"/>
  <c r="AM219" i="1"/>
  <c r="BK219" i="1" s="1"/>
  <c r="AF219" i="1"/>
  <c r="Q219" i="1"/>
  <c r="I219" i="1"/>
  <c r="BJ218" i="1"/>
  <c r="AM218" i="1"/>
  <c r="BK218" i="1" s="1"/>
  <c r="AF218" i="1"/>
  <c r="Q218" i="1"/>
  <c r="I218" i="1"/>
  <c r="BK217" i="1"/>
  <c r="BJ217" i="1"/>
  <c r="AF217" i="1"/>
  <c r="Q217" i="1"/>
  <c r="AG217" i="1" s="1"/>
  <c r="BK216" i="1"/>
  <c r="BJ216" i="1"/>
  <c r="AF216" i="1"/>
  <c r="Q216" i="1"/>
  <c r="AG216" i="1" s="1"/>
  <c r="BK215" i="1"/>
  <c r="BJ215" i="1"/>
  <c r="AF215" i="1"/>
  <c r="Q215" i="1"/>
  <c r="AG215" i="1" s="1"/>
  <c r="BK214" i="1"/>
  <c r="BJ214" i="1"/>
  <c r="AF214" i="1"/>
  <c r="W214" i="1"/>
  <c r="Q214" i="1"/>
  <c r="AU213" i="1"/>
  <c r="AQ213" i="1"/>
  <c r="AL213" i="1"/>
  <c r="BJ213" i="1" s="1"/>
  <c r="W213" i="1"/>
  <c r="Q213" i="1"/>
  <c r="M213" i="1"/>
  <c r="H213" i="1"/>
  <c r="AF213" i="1" s="1"/>
  <c r="AU212" i="1"/>
  <c r="AQ212" i="1"/>
  <c r="AL212" i="1"/>
  <c r="BJ212" i="1" s="1"/>
  <c r="Q212" i="1"/>
  <c r="M212" i="1"/>
  <c r="H212" i="1"/>
  <c r="AF212" i="1" s="1"/>
  <c r="AU211" i="1"/>
  <c r="AQ211" i="1"/>
  <c r="AL211" i="1"/>
  <c r="BJ211" i="1" s="1"/>
  <c r="W211" i="1"/>
  <c r="Q211" i="1"/>
  <c r="M211" i="1"/>
  <c r="H211" i="1"/>
  <c r="AF211" i="1" s="1"/>
  <c r="AU210" i="1"/>
  <c r="AL210" i="1"/>
  <c r="AM210" i="1" s="1"/>
  <c r="W210" i="1"/>
  <c r="Q210" i="1"/>
  <c r="H210" i="1"/>
  <c r="AF210" i="1" s="1"/>
  <c r="AU209" i="1"/>
  <c r="AQ209" i="1"/>
  <c r="AL209" i="1"/>
  <c r="BJ209" i="1" s="1"/>
  <c r="W209" i="1"/>
  <c r="Q209" i="1"/>
  <c r="M209" i="1"/>
  <c r="H209" i="1"/>
  <c r="AF209" i="1" s="1"/>
  <c r="BJ208" i="1"/>
  <c r="BA208" i="1"/>
  <c r="AU208" i="1"/>
  <c r="AQ208" i="1"/>
  <c r="AM208" i="1"/>
  <c r="AC208" i="1"/>
  <c r="AA208" i="1"/>
  <c r="V208" i="1"/>
  <c r="AF208" i="1" s="1"/>
  <c r="U208" i="1"/>
  <c r="Q208" i="1"/>
  <c r="M208" i="1"/>
  <c r="I208" i="1"/>
  <c r="BK207" i="1"/>
  <c r="BJ207" i="1"/>
  <c r="AF207" i="1"/>
  <c r="I207" i="1"/>
  <c r="AG207" i="1" s="1"/>
  <c r="BK206" i="1"/>
  <c r="BJ206" i="1"/>
  <c r="AF206" i="1"/>
  <c r="O206" i="1"/>
  <c r="AG206" i="1" s="1"/>
  <c r="BK205" i="1"/>
  <c r="BJ205" i="1"/>
  <c r="AF205" i="1"/>
  <c r="O205" i="1"/>
  <c r="M205" i="1"/>
  <c r="BJ204" i="1"/>
  <c r="AM204" i="1"/>
  <c r="BK204" i="1" s="1"/>
  <c r="AF204" i="1"/>
  <c r="I204" i="1"/>
  <c r="AG204" i="1" s="1"/>
  <c r="BJ203" i="1"/>
  <c r="AM203" i="1"/>
  <c r="BK203" i="1" s="1"/>
  <c r="AF203" i="1"/>
  <c r="I203" i="1"/>
  <c r="AG203" i="1" s="1"/>
  <c r="BK202" i="1"/>
  <c r="BJ202" i="1"/>
  <c r="AF202" i="1"/>
  <c r="O202" i="1"/>
  <c r="AG202" i="1" s="1"/>
  <c r="AZ201" i="1"/>
  <c r="BA201" i="1" s="1"/>
  <c r="AQ201" i="1"/>
  <c r="AM201" i="1"/>
  <c r="V201" i="1"/>
  <c r="W201" i="1" s="1"/>
  <c r="N201" i="1"/>
  <c r="M201" i="1"/>
  <c r="I201" i="1"/>
  <c r="BJ200" i="1"/>
  <c r="BA200" i="1"/>
  <c r="AY200" i="1"/>
  <c r="AM200" i="1"/>
  <c r="V200" i="1"/>
  <c r="AF200" i="1" s="1"/>
  <c r="U200" i="1"/>
  <c r="I200" i="1"/>
  <c r="BJ199" i="1"/>
  <c r="AM199" i="1"/>
  <c r="BK199" i="1" s="1"/>
  <c r="AF199" i="1"/>
  <c r="I199" i="1"/>
  <c r="AG199" i="1" s="1"/>
  <c r="BJ198" i="1"/>
  <c r="BA198" i="1"/>
  <c r="BK198" i="1" s="1"/>
  <c r="V198" i="1"/>
  <c r="AF198" i="1" s="1"/>
  <c r="Q198" i="1"/>
  <c r="BJ197" i="1"/>
  <c r="BC197" i="1"/>
  <c r="AU197" i="1"/>
  <c r="AM197" i="1"/>
  <c r="AF197" i="1"/>
  <c r="Y197" i="1"/>
  <c r="Q197" i="1"/>
  <c r="M197" i="1"/>
  <c r="I197" i="1"/>
  <c r="BJ196" i="1"/>
  <c r="AU196" i="1"/>
  <c r="AM196" i="1"/>
  <c r="AF196" i="1"/>
  <c r="AE196" i="1"/>
  <c r="AC196" i="1"/>
  <c r="AA196" i="1"/>
  <c r="Q196" i="1"/>
  <c r="I196" i="1"/>
  <c r="BK195" i="1"/>
  <c r="BJ195" i="1"/>
  <c r="AF195" i="1"/>
  <c r="Q195" i="1"/>
  <c r="M195" i="1"/>
  <c r="AT194" i="1"/>
  <c r="AU194" i="1" s="1"/>
  <c r="AP194" i="1"/>
  <c r="AQ194" i="1" s="1"/>
  <c r="AM194" i="1"/>
  <c r="W194" i="1"/>
  <c r="P194" i="1"/>
  <c r="Q194" i="1" s="1"/>
  <c r="L194" i="1"/>
  <c r="I194" i="1"/>
  <c r="BG193" i="1"/>
  <c r="BE193" i="1"/>
  <c r="BA193" i="1"/>
  <c r="AY193" i="1"/>
  <c r="AU193" i="1"/>
  <c r="AQ193" i="1"/>
  <c r="AL193" i="1"/>
  <c r="BJ193" i="1" s="1"/>
  <c r="AC193" i="1"/>
  <c r="AA193" i="1"/>
  <c r="W193" i="1"/>
  <c r="U193" i="1"/>
  <c r="Q193" i="1"/>
  <c r="M193" i="1"/>
  <c r="H193" i="1"/>
  <c r="AF193" i="1" s="1"/>
  <c r="BJ192" i="1"/>
  <c r="AM192" i="1"/>
  <c r="BK192" i="1" s="1"/>
  <c r="AF192" i="1"/>
  <c r="W192" i="1"/>
  <c r="I192" i="1"/>
  <c r="BC191" i="1"/>
  <c r="BA191" i="1"/>
  <c r="AY191" i="1"/>
  <c r="AU191" i="1"/>
  <c r="AQ191" i="1"/>
  <c r="AL191" i="1"/>
  <c r="AM191" i="1" s="1"/>
  <c r="AC191" i="1"/>
  <c r="AA191" i="1"/>
  <c r="Y191" i="1"/>
  <c r="V191" i="1"/>
  <c r="AF191" i="1" s="1"/>
  <c r="U191" i="1"/>
  <c r="Q191" i="1"/>
  <c r="M191" i="1"/>
  <c r="I191" i="1"/>
  <c r="BJ190" i="1"/>
  <c r="BA190" i="1"/>
  <c r="AQ190" i="1"/>
  <c r="AM190" i="1"/>
  <c r="AF190" i="1"/>
  <c r="AC190" i="1"/>
  <c r="W190" i="1"/>
  <c r="M190" i="1"/>
  <c r="I190" i="1"/>
  <c r="BJ189" i="1"/>
  <c r="AY189" i="1"/>
  <c r="AU189" i="1"/>
  <c r="AQ189" i="1"/>
  <c r="AM189" i="1"/>
  <c r="AF189" i="1"/>
  <c r="U189" i="1"/>
  <c r="Q189" i="1"/>
  <c r="M189" i="1"/>
  <c r="I189" i="1"/>
  <c r="BC188" i="1"/>
  <c r="AY188" i="1"/>
  <c r="AU188" i="1"/>
  <c r="AP188" i="1"/>
  <c r="BJ188" i="1" s="1"/>
  <c r="AM188" i="1"/>
  <c r="AC188" i="1"/>
  <c r="AA188" i="1"/>
  <c r="Y188" i="1"/>
  <c r="W188" i="1"/>
  <c r="U188" i="1"/>
  <c r="Q188" i="1"/>
  <c r="L188" i="1"/>
  <c r="AF188" i="1" s="1"/>
  <c r="I188" i="1"/>
  <c r="BJ187" i="1"/>
  <c r="BC187" i="1"/>
  <c r="AY187" i="1"/>
  <c r="AU187" i="1"/>
  <c r="AM187" i="1"/>
  <c r="AF187" i="1"/>
  <c r="Y187" i="1"/>
  <c r="U187" i="1"/>
  <c r="Q187" i="1"/>
  <c r="I187" i="1"/>
  <c r="BG186" i="1"/>
  <c r="BC186" i="1"/>
  <c r="BA186" i="1"/>
  <c r="AY186" i="1"/>
  <c r="AW186" i="1"/>
  <c r="AT186" i="1"/>
  <c r="AU186" i="1" s="1"/>
  <c r="AP186" i="1"/>
  <c r="AM186" i="1"/>
  <c r="AC186" i="1"/>
  <c r="Y186" i="1"/>
  <c r="V186" i="1"/>
  <c r="W186" i="1" s="1"/>
  <c r="U186" i="1"/>
  <c r="Q186" i="1"/>
  <c r="L186" i="1"/>
  <c r="M186" i="1" s="1"/>
  <c r="I186" i="1"/>
  <c r="BJ185" i="1"/>
  <c r="BC185" i="1"/>
  <c r="AY185" i="1"/>
  <c r="AU185" i="1"/>
  <c r="AM185" i="1"/>
  <c r="AF185" i="1"/>
  <c r="Y185" i="1"/>
  <c r="U185" i="1"/>
  <c r="Q185" i="1"/>
  <c r="I185" i="1"/>
  <c r="BK184" i="1"/>
  <c r="BJ184" i="1"/>
  <c r="AF184" i="1"/>
  <c r="O184" i="1"/>
  <c r="AG184" i="1" s="1"/>
  <c r="AW183" i="1"/>
  <c r="AT183" i="1"/>
  <c r="AU183" i="1" s="1"/>
  <c r="AQ183" i="1"/>
  <c r="AL183" i="1"/>
  <c r="S183" i="1"/>
  <c r="Q183" i="1"/>
  <c r="M183" i="1"/>
  <c r="H183" i="1"/>
  <c r="AF183" i="1" s="1"/>
  <c r="BI182" i="1"/>
  <c r="BC182" i="1"/>
  <c r="AS182" i="1"/>
  <c r="AL182" i="1"/>
  <c r="BJ182" i="1" s="1"/>
  <c r="AE182" i="1"/>
  <c r="Y182" i="1"/>
  <c r="O182" i="1"/>
  <c r="H182" i="1"/>
  <c r="AF182" i="1" s="1"/>
  <c r="BJ181" i="1"/>
  <c r="AQ181" i="1"/>
  <c r="AM181" i="1"/>
  <c r="AF181" i="1"/>
  <c r="M181" i="1"/>
  <c r="I181" i="1"/>
  <c r="BJ180" i="1"/>
  <c r="AU180" i="1"/>
  <c r="AQ180" i="1"/>
  <c r="AM180" i="1"/>
  <c r="P180" i="1"/>
  <c r="Q180" i="1" s="1"/>
  <c r="M180" i="1"/>
  <c r="I180" i="1"/>
  <c r="BJ179" i="1"/>
  <c r="AS179" i="1"/>
  <c r="BK179" i="1" s="1"/>
  <c r="AF179" i="1"/>
  <c r="O179" i="1"/>
  <c r="AG179" i="1" s="1"/>
  <c r="BJ178" i="1"/>
  <c r="AY178" i="1"/>
  <c r="AU178" i="1"/>
  <c r="AM178" i="1"/>
  <c r="AF178" i="1"/>
  <c r="AE178" i="1"/>
  <c r="U178" i="1"/>
  <c r="Q178" i="1"/>
  <c r="I178" i="1"/>
  <c r="BJ177" i="1"/>
  <c r="AY177" i="1"/>
  <c r="AU177" i="1"/>
  <c r="AF177" i="1"/>
  <c r="U177" i="1"/>
  <c r="Q177" i="1"/>
  <c r="BJ176" i="1"/>
  <c r="AY176" i="1"/>
  <c r="AU176" i="1"/>
  <c r="AF176" i="1"/>
  <c r="U176" i="1"/>
  <c r="AG176" i="1" s="1"/>
  <c r="BJ175" i="1"/>
  <c r="AY175" i="1"/>
  <c r="AS175" i="1"/>
  <c r="AQ175" i="1"/>
  <c r="AM175" i="1"/>
  <c r="AF175" i="1"/>
  <c r="U175" i="1"/>
  <c r="Q175" i="1"/>
  <c r="O175" i="1"/>
  <c r="M175" i="1"/>
  <c r="I175" i="1"/>
  <c r="BC174" i="1"/>
  <c r="AY174" i="1"/>
  <c r="AU174" i="1"/>
  <c r="AS174" i="1"/>
  <c r="AP174" i="1"/>
  <c r="BJ174" i="1" s="1"/>
  <c r="AM174" i="1"/>
  <c r="AC174" i="1"/>
  <c r="Y174" i="1"/>
  <c r="U174" i="1"/>
  <c r="O174" i="1"/>
  <c r="L174" i="1"/>
  <c r="M174" i="1" s="1"/>
  <c r="I174" i="1"/>
  <c r="BE173" i="1"/>
  <c r="BC173" i="1"/>
  <c r="BA173" i="1"/>
  <c r="AY173" i="1"/>
  <c r="AW173" i="1"/>
  <c r="AU173" i="1"/>
  <c r="AP173" i="1"/>
  <c r="BJ173" i="1" s="1"/>
  <c r="AM173" i="1"/>
  <c r="AF173" i="1"/>
  <c r="AA173" i="1"/>
  <c r="Y173" i="1"/>
  <c r="W173" i="1"/>
  <c r="U173" i="1"/>
  <c r="Q173" i="1"/>
  <c r="M173" i="1"/>
  <c r="I173" i="1"/>
  <c r="BJ172" i="1"/>
  <c r="BA172" i="1"/>
  <c r="AW172" i="1"/>
  <c r="AU172" i="1"/>
  <c r="AQ172" i="1"/>
  <c r="AM172" i="1"/>
  <c r="AC172" i="1"/>
  <c r="AA172" i="1"/>
  <c r="V172" i="1"/>
  <c r="AF172" i="1" s="1"/>
  <c r="Q172" i="1"/>
  <c r="M172" i="1"/>
  <c r="I172" i="1"/>
  <c r="BJ171" i="1"/>
  <c r="AY171" i="1"/>
  <c r="AM171" i="1"/>
  <c r="AF171" i="1"/>
  <c r="W171" i="1"/>
  <c r="U171" i="1"/>
  <c r="Q171" i="1"/>
  <c r="I171" i="1"/>
  <c r="BJ170" i="1"/>
  <c r="AM170" i="1"/>
  <c r="BK170" i="1" s="1"/>
  <c r="AF170" i="1"/>
  <c r="U170" i="1"/>
  <c r="I170" i="1"/>
  <c r="BJ169" i="1"/>
  <c r="BG169" i="1"/>
  <c r="BE169" i="1"/>
  <c r="BC169" i="1"/>
  <c r="AY169" i="1"/>
  <c r="AU169" i="1"/>
  <c r="AQ169" i="1"/>
  <c r="AM169" i="1"/>
  <c r="AF169" i="1"/>
  <c r="AC169" i="1"/>
  <c r="AA169" i="1"/>
  <c r="Y169" i="1"/>
  <c r="W169" i="1"/>
  <c r="U169" i="1"/>
  <c r="Q169" i="1"/>
  <c r="M169" i="1"/>
  <c r="I169" i="1"/>
  <c r="BJ168" i="1"/>
  <c r="AU168" i="1"/>
  <c r="BK168" i="1" s="1"/>
  <c r="AF168" i="1"/>
  <c r="Q168" i="1"/>
  <c r="AG168" i="1" s="1"/>
  <c r="BJ167" i="1"/>
  <c r="AU167" i="1"/>
  <c r="BK167" i="1" s="1"/>
  <c r="AF167" i="1"/>
  <c r="U167" i="1"/>
  <c r="Q167" i="1"/>
  <c r="BJ166" i="1"/>
  <c r="AU166" i="1"/>
  <c r="BK166" i="1" s="1"/>
  <c r="AF166" i="1"/>
  <c r="U166" i="1"/>
  <c r="Q166" i="1"/>
  <c r="BJ165" i="1"/>
  <c r="BA165" i="1"/>
  <c r="AY165" i="1"/>
  <c r="AU165" i="1"/>
  <c r="AQ165" i="1"/>
  <c r="AF165" i="1"/>
  <c r="AC165" i="1"/>
  <c r="W165" i="1"/>
  <c r="U165" i="1"/>
  <c r="Q165" i="1"/>
  <c r="M165" i="1"/>
  <c r="I165" i="1"/>
  <c r="BJ164" i="1"/>
  <c r="AY164" i="1"/>
  <c r="AU164" i="1"/>
  <c r="AF164" i="1"/>
  <c r="U164" i="1"/>
  <c r="Q164" i="1"/>
  <c r="I164" i="1"/>
  <c r="BJ163" i="1"/>
  <c r="AY163" i="1"/>
  <c r="AU163" i="1"/>
  <c r="AF163" i="1"/>
  <c r="U163" i="1"/>
  <c r="Q163" i="1"/>
  <c r="BC162" i="1"/>
  <c r="BA162" i="1"/>
  <c r="AW162" i="1"/>
  <c r="AU162" i="1"/>
  <c r="AQ162" i="1"/>
  <c r="AL162" i="1"/>
  <c r="AM162" i="1" s="1"/>
  <c r="AC162" i="1"/>
  <c r="AA162" i="1"/>
  <c r="Y162" i="1"/>
  <c r="V162" i="1"/>
  <c r="AF162" i="1" s="1"/>
  <c r="S162" i="1"/>
  <c r="Q162" i="1"/>
  <c r="M162" i="1"/>
  <c r="I162" i="1"/>
  <c r="BJ161" i="1"/>
  <c r="BE161" i="1"/>
  <c r="BC161" i="1"/>
  <c r="AU161" i="1"/>
  <c r="AQ161" i="1"/>
  <c r="AM161" i="1"/>
  <c r="AF161" i="1"/>
  <c r="AE161" i="1"/>
  <c r="AA161" i="1"/>
  <c r="Y161" i="1"/>
  <c r="U161" i="1"/>
  <c r="Q161" i="1"/>
  <c r="M161" i="1"/>
  <c r="I161" i="1"/>
  <c r="BK160" i="1"/>
  <c r="BJ160" i="1"/>
  <c r="AF160" i="1"/>
  <c r="O160" i="1"/>
  <c r="AG160" i="1" s="1"/>
  <c r="BJ159" i="1"/>
  <c r="BA159" i="1"/>
  <c r="AU159" i="1"/>
  <c r="AQ159" i="1"/>
  <c r="AM159" i="1"/>
  <c r="AC159" i="1"/>
  <c r="V159" i="1"/>
  <c r="Q159" i="1"/>
  <c r="O159" i="1"/>
  <c r="M159" i="1"/>
  <c r="I159" i="1"/>
  <c r="BJ158" i="1"/>
  <c r="BC158" i="1"/>
  <c r="BK158" i="1" s="1"/>
  <c r="AF158" i="1"/>
  <c r="Y158" i="1"/>
  <c r="AG158" i="1" s="1"/>
  <c r="BC157" i="1"/>
  <c r="AP157" i="1"/>
  <c r="BJ157" i="1" s="1"/>
  <c r="AM157" i="1"/>
  <c r="AE157" i="1"/>
  <c r="AC157" i="1"/>
  <c r="AA157" i="1"/>
  <c r="Y157" i="1"/>
  <c r="W157" i="1"/>
  <c r="Q157" i="1"/>
  <c r="L157" i="1"/>
  <c r="AF157" i="1" s="1"/>
  <c r="I157" i="1"/>
  <c r="BJ156" i="1"/>
  <c r="BC156" i="1"/>
  <c r="AQ156" i="1"/>
  <c r="AM156" i="1"/>
  <c r="AC156" i="1"/>
  <c r="AA156" i="1"/>
  <c r="Y156" i="1"/>
  <c r="W156" i="1"/>
  <c r="P156" i="1"/>
  <c r="Q156" i="1" s="1"/>
  <c r="L156" i="1"/>
  <c r="I156" i="1"/>
  <c r="BC155" i="1"/>
  <c r="AP155" i="1"/>
  <c r="AM155" i="1"/>
  <c r="AE155" i="1"/>
  <c r="AC155" i="1"/>
  <c r="AA155" i="1"/>
  <c r="Y155" i="1"/>
  <c r="W155" i="1"/>
  <c r="Q155" i="1"/>
  <c r="L155" i="1"/>
  <c r="AF155" i="1" s="1"/>
  <c r="I155" i="1"/>
  <c r="BE154" i="1"/>
  <c r="AU154" i="1"/>
  <c r="AP154" i="1"/>
  <c r="BJ154" i="1" s="1"/>
  <c r="AM154" i="1"/>
  <c r="AA154" i="1"/>
  <c r="Q154" i="1"/>
  <c r="L154" i="1"/>
  <c r="M154" i="1" s="1"/>
  <c r="I154" i="1"/>
  <c r="BJ153" i="1"/>
  <c r="BG153" i="1"/>
  <c r="BE153" i="1"/>
  <c r="AU153" i="1"/>
  <c r="AQ153" i="1"/>
  <c r="AM153" i="1"/>
  <c r="AF153" i="1"/>
  <c r="AC153" i="1"/>
  <c r="AA153" i="1"/>
  <c r="Q153" i="1"/>
  <c r="M153" i="1"/>
  <c r="I153" i="1"/>
  <c r="BG152" i="1"/>
  <c r="BE152" i="1"/>
  <c r="BB152" i="1"/>
  <c r="BA152" i="1"/>
  <c r="AY152" i="1"/>
  <c r="AU152" i="1"/>
  <c r="AP152" i="1"/>
  <c r="AQ152" i="1" s="1"/>
  <c r="AM152" i="1"/>
  <c r="AC152" i="1"/>
  <c r="AA152" i="1"/>
  <c r="X152" i="1"/>
  <c r="V152" i="1"/>
  <c r="W152" i="1" s="1"/>
  <c r="Q152" i="1"/>
  <c r="L152" i="1"/>
  <c r="M152" i="1" s="1"/>
  <c r="I152" i="1"/>
  <c r="BJ151" i="1"/>
  <c r="BI151" i="1"/>
  <c r="AU151" i="1"/>
  <c r="AM151" i="1"/>
  <c r="AF151" i="1"/>
  <c r="AE151" i="1"/>
  <c r="Q151" i="1"/>
  <c r="I151" i="1"/>
  <c r="BE150" i="1"/>
  <c r="BC150" i="1"/>
  <c r="BA150" i="1"/>
  <c r="AY150" i="1"/>
  <c r="AT150" i="1"/>
  <c r="AU150" i="1" s="1"/>
  <c r="AP150" i="1"/>
  <c r="AQ150" i="1" s="1"/>
  <c r="AM150" i="1"/>
  <c r="AC150" i="1"/>
  <c r="AA150" i="1"/>
  <c r="Y150" i="1"/>
  <c r="V150" i="1"/>
  <c r="W150" i="1" s="1"/>
  <c r="U150" i="1"/>
  <c r="Q150" i="1"/>
  <c r="L150" i="1"/>
  <c r="I150" i="1"/>
  <c r="BE149" i="1"/>
  <c r="BC149" i="1"/>
  <c r="BA149" i="1"/>
  <c r="AY149" i="1"/>
  <c r="AT149" i="1"/>
  <c r="AU149" i="1" s="1"/>
  <c r="AP149" i="1"/>
  <c r="AQ149" i="1" s="1"/>
  <c r="AM149" i="1"/>
  <c r="AC149" i="1"/>
  <c r="AA149" i="1"/>
  <c r="Y149" i="1"/>
  <c r="V149" i="1"/>
  <c r="W149" i="1" s="1"/>
  <c r="U149" i="1"/>
  <c r="Q149" i="1"/>
  <c r="L149" i="1"/>
  <c r="I149" i="1"/>
  <c r="BG148" i="1"/>
  <c r="BE148" i="1"/>
  <c r="BC148" i="1"/>
  <c r="AZ148" i="1"/>
  <c r="BA148" i="1" s="1"/>
  <c r="AY148" i="1"/>
  <c r="AU148" i="1"/>
  <c r="AP148" i="1"/>
  <c r="AM148" i="1"/>
  <c r="AC148" i="1"/>
  <c r="AA148" i="1"/>
  <c r="Y148" i="1"/>
  <c r="V148" i="1"/>
  <c r="W148" i="1" s="1"/>
  <c r="U148" i="1"/>
  <c r="Q148" i="1"/>
  <c r="L148" i="1"/>
  <c r="I148" i="1"/>
  <c r="BG147" i="1"/>
  <c r="BE147" i="1"/>
  <c r="BC147" i="1"/>
  <c r="AY147" i="1"/>
  <c r="AU147" i="1"/>
  <c r="AP147" i="1"/>
  <c r="AQ147" i="1" s="1"/>
  <c r="AM147" i="1"/>
  <c r="AC147" i="1"/>
  <c r="AA147" i="1"/>
  <c r="Y147" i="1"/>
  <c r="W147" i="1"/>
  <c r="U147" i="1"/>
  <c r="Q147" i="1"/>
  <c r="L147" i="1"/>
  <c r="M147" i="1" s="1"/>
  <c r="I147" i="1"/>
  <c r="BE146" i="1"/>
  <c r="BC146" i="1"/>
  <c r="AU146" i="1"/>
  <c r="AP146" i="1"/>
  <c r="BJ146" i="1" s="1"/>
  <c r="AM146" i="1"/>
  <c r="AA146" i="1"/>
  <c r="Y146" i="1"/>
  <c r="W146" i="1"/>
  <c r="Q146" i="1"/>
  <c r="L146" i="1"/>
  <c r="M146" i="1" s="1"/>
  <c r="H146" i="1"/>
  <c r="BG145" i="1"/>
  <c r="BE145" i="1"/>
  <c r="BC145" i="1"/>
  <c r="AY145" i="1"/>
  <c r="AP145" i="1"/>
  <c r="AQ145" i="1" s="1"/>
  <c r="AM145" i="1"/>
  <c r="AC145" i="1"/>
  <c r="AA145" i="1"/>
  <c r="Y145" i="1"/>
  <c r="U145" i="1"/>
  <c r="Q145" i="1"/>
  <c r="L145" i="1"/>
  <c r="M145" i="1" s="1"/>
  <c r="I145" i="1"/>
  <c r="BK144" i="1"/>
  <c r="BJ144" i="1"/>
  <c r="P144" i="1"/>
  <c r="Q144" i="1" s="1"/>
  <c r="AG144" i="1" s="1"/>
  <c r="BJ143" i="1"/>
  <c r="AM143" i="1"/>
  <c r="BK143" i="1" s="1"/>
  <c r="AF143" i="1"/>
  <c r="Q143" i="1"/>
  <c r="I143" i="1"/>
  <c r="BJ142" i="1"/>
  <c r="BI142" i="1"/>
  <c r="AY142" i="1"/>
  <c r="AM142" i="1"/>
  <c r="AF142" i="1"/>
  <c r="AE142" i="1"/>
  <c r="U142" i="1"/>
  <c r="I142" i="1"/>
  <c r="BJ141" i="1"/>
  <c r="AY141" i="1"/>
  <c r="BK141" i="1" s="1"/>
  <c r="AF141" i="1"/>
  <c r="U141" i="1"/>
  <c r="AG141" i="1" s="1"/>
  <c r="BJ140" i="1"/>
  <c r="AY140" i="1"/>
  <c r="BK140" i="1" s="1"/>
  <c r="AF140" i="1"/>
  <c r="U140" i="1"/>
  <c r="AG140" i="1" s="1"/>
  <c r="BJ139" i="1"/>
  <c r="AY139" i="1"/>
  <c r="BK139" i="1" s="1"/>
  <c r="AF139" i="1"/>
  <c r="U139" i="1"/>
  <c r="AG139" i="1" s="1"/>
  <c r="BG138" i="1"/>
  <c r="AP138" i="1"/>
  <c r="AQ138" i="1" s="1"/>
  <c r="AL138" i="1"/>
  <c r="AC138" i="1"/>
  <c r="Q138" i="1"/>
  <c r="L138" i="1"/>
  <c r="M138" i="1" s="1"/>
  <c r="H138" i="1"/>
  <c r="BJ137" i="1"/>
  <c r="AM137" i="1"/>
  <c r="BK137" i="1" s="1"/>
  <c r="AF137" i="1"/>
  <c r="I137" i="1"/>
  <c r="AG137" i="1" s="1"/>
  <c r="BJ136" i="1"/>
  <c r="AU136" i="1"/>
  <c r="AM136" i="1"/>
  <c r="AF136" i="1"/>
  <c r="I136" i="1"/>
  <c r="AG136" i="1" s="1"/>
  <c r="BJ135" i="1"/>
  <c r="BG135" i="1"/>
  <c r="BE135" i="1"/>
  <c r="BC135" i="1"/>
  <c r="BA135" i="1"/>
  <c r="AY135" i="1"/>
  <c r="AW135" i="1"/>
  <c r="AU135" i="1"/>
  <c r="AQ135" i="1"/>
  <c r="AM135" i="1"/>
  <c r="AC135" i="1"/>
  <c r="AA135" i="1"/>
  <c r="Y135" i="1"/>
  <c r="V135" i="1"/>
  <c r="W135" i="1" s="1"/>
  <c r="U135" i="1"/>
  <c r="P135" i="1"/>
  <c r="Q135" i="1" s="1"/>
  <c r="M135" i="1"/>
  <c r="I135" i="1"/>
  <c r="BJ134" i="1"/>
  <c r="AQ134" i="1"/>
  <c r="AM134" i="1"/>
  <c r="AF134" i="1"/>
  <c r="M134" i="1"/>
  <c r="I134" i="1"/>
  <c r="BG133" i="1"/>
  <c r="BE133" i="1"/>
  <c r="BC133" i="1"/>
  <c r="AY133" i="1"/>
  <c r="AT133" i="1"/>
  <c r="AU133" i="1" s="1"/>
  <c r="AP133" i="1"/>
  <c r="AQ133" i="1" s="1"/>
  <c r="AL133" i="1"/>
  <c r="AC133" i="1"/>
  <c r="AA133" i="1"/>
  <c r="Y133" i="1"/>
  <c r="W133" i="1"/>
  <c r="U133" i="1"/>
  <c r="Q133" i="1"/>
  <c r="L133" i="1"/>
  <c r="M133" i="1" s="1"/>
  <c r="I133" i="1"/>
  <c r="BJ132" i="1"/>
  <c r="AY132" i="1"/>
  <c r="BK132" i="1" s="1"/>
  <c r="AF132" i="1"/>
  <c r="U132" i="1"/>
  <c r="AG132" i="1" s="1"/>
  <c r="BJ131" i="1"/>
  <c r="AU131" i="1"/>
  <c r="AM131" i="1"/>
  <c r="AF131" i="1"/>
  <c r="Q131" i="1"/>
  <c r="I131" i="1"/>
  <c r="AL130" i="1"/>
  <c r="AM130" i="1" s="1"/>
  <c r="BK130" i="1" s="1"/>
  <c r="H130" i="1"/>
  <c r="I130" i="1" s="1"/>
  <c r="AG130" i="1" s="1"/>
  <c r="BJ129" i="1"/>
  <c r="AM129" i="1"/>
  <c r="BK129" i="1" s="1"/>
  <c r="AF129" i="1"/>
  <c r="W129" i="1"/>
  <c r="S129" i="1"/>
  <c r="Q129" i="1"/>
  <c r="I129" i="1"/>
  <c r="BE128" i="1"/>
  <c r="BC128" i="1"/>
  <c r="AW128" i="1"/>
  <c r="AT128" i="1"/>
  <c r="AU128" i="1" s="1"/>
  <c r="AP128" i="1"/>
  <c r="AM128" i="1"/>
  <c r="AA128" i="1"/>
  <c r="Y128" i="1"/>
  <c r="L128" i="1"/>
  <c r="M128" i="1" s="1"/>
  <c r="I128" i="1"/>
  <c r="BJ127" i="1"/>
  <c r="BG127" i="1"/>
  <c r="AU127" i="1"/>
  <c r="AQ127" i="1"/>
  <c r="AM127" i="1"/>
  <c r="AC127" i="1"/>
  <c r="P127" i="1"/>
  <c r="M127" i="1"/>
  <c r="I127" i="1"/>
  <c r="BK126" i="1"/>
  <c r="BJ126" i="1"/>
  <c r="AF126" i="1"/>
  <c r="O126" i="1"/>
  <c r="AG126" i="1" s="1"/>
  <c r="BJ125" i="1"/>
  <c r="BI125" i="1"/>
  <c r="BG125" i="1"/>
  <c r="BE125" i="1"/>
  <c r="BC125" i="1"/>
  <c r="BA125" i="1"/>
  <c r="AY125" i="1"/>
  <c r="AW125" i="1"/>
  <c r="AU125" i="1"/>
  <c r="AS125" i="1"/>
  <c r="AQ125" i="1"/>
  <c r="AM125" i="1"/>
  <c r="AF125" i="1"/>
  <c r="AE125" i="1"/>
  <c r="AC125" i="1"/>
  <c r="AA125" i="1"/>
  <c r="Y125" i="1"/>
  <c r="W125" i="1"/>
  <c r="U125" i="1"/>
  <c r="Q125" i="1"/>
  <c r="O125" i="1"/>
  <c r="M125" i="1"/>
  <c r="I125" i="1"/>
  <c r="BJ124" i="1"/>
  <c r="AY124" i="1"/>
  <c r="BK124" i="1" s="1"/>
  <c r="AF124" i="1"/>
  <c r="U124" i="1"/>
  <c r="Q124" i="1"/>
  <c r="BJ123" i="1"/>
  <c r="BC123" i="1"/>
  <c r="BK123" i="1" s="1"/>
  <c r="AF123" i="1"/>
  <c r="Y123" i="1"/>
  <c r="AG123" i="1" s="1"/>
  <c r="BI122" i="1"/>
  <c r="AT122" i="1"/>
  <c r="BJ122" i="1" s="1"/>
  <c r="AF122" i="1"/>
  <c r="AE122" i="1"/>
  <c r="Q122" i="1"/>
  <c r="BJ121" i="1"/>
  <c r="BC121" i="1"/>
  <c r="AM121" i="1"/>
  <c r="AF121" i="1"/>
  <c r="Y121" i="1"/>
  <c r="I121" i="1"/>
  <c r="BI120" i="1"/>
  <c r="BG120" i="1"/>
  <c r="BC120" i="1"/>
  <c r="BA120" i="1"/>
  <c r="AY120" i="1"/>
  <c r="AW120" i="1"/>
  <c r="AU120" i="1"/>
  <c r="AP120" i="1"/>
  <c r="AL120" i="1"/>
  <c r="AM120" i="1" s="1"/>
  <c r="AE120" i="1"/>
  <c r="AC120" i="1"/>
  <c r="Y120" i="1"/>
  <c r="V120" i="1"/>
  <c r="W120" i="1" s="1"/>
  <c r="U120" i="1"/>
  <c r="Q120" i="1"/>
  <c r="L120" i="1"/>
  <c r="H120" i="1"/>
  <c r="I120" i="1" s="1"/>
  <c r="BJ119" i="1"/>
  <c r="BG119" i="1"/>
  <c r="AY119" i="1"/>
  <c r="AW119" i="1"/>
  <c r="AU119" i="1"/>
  <c r="AM119" i="1"/>
  <c r="AF119" i="1"/>
  <c r="AC119" i="1"/>
  <c r="U119" i="1"/>
  <c r="Q119" i="1"/>
  <c r="I119" i="1"/>
  <c r="BJ118" i="1"/>
  <c r="BG118" i="1"/>
  <c r="AY118" i="1"/>
  <c r="AM118" i="1"/>
  <c r="AF118" i="1"/>
  <c r="AC118" i="1"/>
  <c r="W118" i="1"/>
  <c r="U118" i="1"/>
  <c r="I118" i="1"/>
  <c r="BJ117" i="1"/>
  <c r="BE117" i="1"/>
  <c r="AY117" i="1"/>
  <c r="AU117" i="1"/>
  <c r="AQ117" i="1"/>
  <c r="AM117" i="1"/>
  <c r="AF117" i="1"/>
  <c r="AA117" i="1"/>
  <c r="U117" i="1"/>
  <c r="Q117" i="1"/>
  <c r="M117" i="1"/>
  <c r="I117" i="1"/>
  <c r="BC116" i="1"/>
  <c r="BA116" i="1"/>
  <c r="AY116" i="1"/>
  <c r="AU116" i="1"/>
  <c r="AP116" i="1"/>
  <c r="BJ116" i="1" s="1"/>
  <c r="AM116" i="1"/>
  <c r="Y116" i="1"/>
  <c r="W116" i="1"/>
  <c r="U116" i="1"/>
  <c r="Q116" i="1"/>
  <c r="L116" i="1"/>
  <c r="M116" i="1" s="1"/>
  <c r="I116" i="1"/>
  <c r="BJ115" i="1"/>
  <c r="BI115" i="1"/>
  <c r="BG115" i="1"/>
  <c r="BE115" i="1"/>
  <c r="BC115" i="1"/>
  <c r="BA115" i="1"/>
  <c r="AY115" i="1"/>
  <c r="AU115" i="1"/>
  <c r="AQ115" i="1"/>
  <c r="AM115" i="1"/>
  <c r="AE115" i="1"/>
  <c r="AC115" i="1"/>
  <c r="AA115" i="1"/>
  <c r="Y115" i="1"/>
  <c r="V115" i="1"/>
  <c r="AF115" i="1" s="1"/>
  <c r="U115" i="1"/>
  <c r="Q115" i="1"/>
  <c r="M115" i="1"/>
  <c r="I115" i="1"/>
  <c r="BG114" i="1"/>
  <c r="BE114" i="1"/>
  <c r="BC114" i="1"/>
  <c r="BA114" i="1"/>
  <c r="AY114" i="1"/>
  <c r="AU114" i="1"/>
  <c r="AP114" i="1"/>
  <c r="AQ114" i="1" s="1"/>
  <c r="AM114" i="1"/>
  <c r="AC114" i="1"/>
  <c r="AA114" i="1"/>
  <c r="Y114" i="1"/>
  <c r="W114" i="1"/>
  <c r="U114" i="1"/>
  <c r="Q114" i="1"/>
  <c r="L114" i="1"/>
  <c r="M114" i="1" s="1"/>
  <c r="I114" i="1"/>
  <c r="BJ113" i="1"/>
  <c r="BE113" i="1"/>
  <c r="AU113" i="1"/>
  <c r="AM113" i="1"/>
  <c r="AF113" i="1"/>
  <c r="AA113" i="1"/>
  <c r="Q113" i="1"/>
  <c r="I113" i="1"/>
  <c r="BK112" i="1"/>
  <c r="BJ112" i="1"/>
  <c r="AF112" i="1"/>
  <c r="W112" i="1"/>
  <c r="O112" i="1"/>
  <c r="BJ111" i="1"/>
  <c r="BI111" i="1"/>
  <c r="BG111" i="1"/>
  <c r="BE111" i="1"/>
  <c r="BC111" i="1"/>
  <c r="AY111" i="1"/>
  <c r="AQ111" i="1"/>
  <c r="AM111" i="1"/>
  <c r="AF111" i="1"/>
  <c r="AE111" i="1"/>
  <c r="AC111" i="1"/>
  <c r="AA111" i="1"/>
  <c r="Y111" i="1"/>
  <c r="W111" i="1"/>
  <c r="U111" i="1"/>
  <c r="Q111" i="1"/>
  <c r="O111" i="1"/>
  <c r="M111" i="1"/>
  <c r="I111" i="1"/>
  <c r="BE110" i="1"/>
  <c r="BC110" i="1"/>
  <c r="AY110" i="1"/>
  <c r="AU110" i="1"/>
  <c r="AP110" i="1"/>
  <c r="BJ110" i="1" s="1"/>
  <c r="AM110" i="1"/>
  <c r="AA110" i="1"/>
  <c r="Y110" i="1"/>
  <c r="U110" i="1"/>
  <c r="Q110" i="1"/>
  <c r="L110" i="1"/>
  <c r="M110" i="1" s="1"/>
  <c r="I110" i="1"/>
  <c r="BJ109" i="1"/>
  <c r="AM109" i="1"/>
  <c r="BK109" i="1" s="1"/>
  <c r="AF109" i="1"/>
  <c r="I109" i="1"/>
  <c r="AG109" i="1" s="1"/>
  <c r="BC108" i="1"/>
  <c r="AW108" i="1"/>
  <c r="AU108" i="1"/>
  <c r="AP108" i="1"/>
  <c r="BJ108" i="1" s="1"/>
  <c r="AM108" i="1"/>
  <c r="AC108" i="1"/>
  <c r="AA108" i="1"/>
  <c r="Y108" i="1"/>
  <c r="V108" i="1"/>
  <c r="W108" i="1" s="1"/>
  <c r="S108" i="1"/>
  <c r="Q108" i="1"/>
  <c r="L108" i="1"/>
  <c r="I108" i="1"/>
  <c r="BE107" i="1"/>
  <c r="BC107" i="1"/>
  <c r="BA107" i="1"/>
  <c r="AU107" i="1"/>
  <c r="AP107" i="1"/>
  <c r="AQ107" i="1" s="1"/>
  <c r="AL107" i="1"/>
  <c r="AM107" i="1" s="1"/>
  <c r="AA107" i="1"/>
  <c r="Y107" i="1"/>
  <c r="V107" i="1"/>
  <c r="W107" i="1" s="1"/>
  <c r="P107" i="1"/>
  <c r="Q107" i="1" s="1"/>
  <c r="L107" i="1"/>
  <c r="H107" i="1"/>
  <c r="I107" i="1" s="1"/>
  <c r="BG106" i="1"/>
  <c r="BE106" i="1"/>
  <c r="BC106" i="1"/>
  <c r="BA106" i="1"/>
  <c r="AY106" i="1"/>
  <c r="AU106" i="1"/>
  <c r="AP106" i="1"/>
  <c r="AL106" i="1"/>
  <c r="AM106" i="1" s="1"/>
  <c r="AC106" i="1"/>
  <c r="AA106" i="1"/>
  <c r="Y106" i="1"/>
  <c r="V106" i="1"/>
  <c r="W106" i="1" s="1"/>
  <c r="U106" i="1"/>
  <c r="S106" i="1"/>
  <c r="Q106" i="1"/>
  <c r="L106" i="1"/>
  <c r="M106" i="1" s="1"/>
  <c r="I106" i="1"/>
  <c r="BJ105" i="1"/>
  <c r="AW105" i="1"/>
  <c r="AU105" i="1"/>
  <c r="AM105" i="1"/>
  <c r="AF105" i="1"/>
  <c r="W105" i="1"/>
  <c r="S105" i="1"/>
  <c r="Q105" i="1"/>
  <c r="I105" i="1"/>
  <c r="BJ104" i="1"/>
  <c r="BC104" i="1"/>
  <c r="AS104" i="1"/>
  <c r="AF104" i="1"/>
  <c r="Y104" i="1"/>
  <c r="W104" i="1"/>
  <c r="S104" i="1"/>
  <c r="O104" i="1"/>
  <c r="BJ103" i="1"/>
  <c r="BG103" i="1"/>
  <c r="BC103" i="1"/>
  <c r="AY103" i="1"/>
  <c r="AU103" i="1"/>
  <c r="AS103" i="1"/>
  <c r="AQ103" i="1"/>
  <c r="AM103" i="1"/>
  <c r="AF103" i="1"/>
  <c r="AC103" i="1"/>
  <c r="Y103" i="1"/>
  <c r="W103" i="1"/>
  <c r="U103" i="1"/>
  <c r="S103" i="1"/>
  <c r="Q103" i="1"/>
  <c r="O103" i="1"/>
  <c r="M103" i="1"/>
  <c r="I103" i="1"/>
  <c r="BJ102" i="1"/>
  <c r="BI102" i="1"/>
  <c r="BK102" i="1" s="1"/>
  <c r="AF102" i="1"/>
  <c r="AE102" i="1"/>
  <c r="AC102" i="1"/>
  <c r="O102" i="1"/>
  <c r="BI101" i="1"/>
  <c r="BG101" i="1"/>
  <c r="BE101" i="1"/>
  <c r="BC101" i="1"/>
  <c r="BA101" i="1"/>
  <c r="AY101" i="1"/>
  <c r="AU101" i="1"/>
  <c r="AS101" i="1"/>
  <c r="AP101" i="1"/>
  <c r="AM101" i="1"/>
  <c r="AE101" i="1"/>
  <c r="AC101" i="1"/>
  <c r="AA101" i="1"/>
  <c r="Y101" i="1"/>
  <c r="W101" i="1"/>
  <c r="U101" i="1"/>
  <c r="S101" i="1"/>
  <c r="Q101" i="1"/>
  <c r="O101" i="1"/>
  <c r="L101" i="1"/>
  <c r="M101" i="1" s="1"/>
  <c r="I101" i="1"/>
  <c r="BJ100" i="1"/>
  <c r="BE100" i="1"/>
  <c r="BC100" i="1"/>
  <c r="BA100" i="1"/>
  <c r="AQ100" i="1"/>
  <c r="AM100" i="1"/>
  <c r="AA100" i="1"/>
  <c r="Y100" i="1"/>
  <c r="V100" i="1"/>
  <c r="W100" i="1" s="1"/>
  <c r="M100" i="1"/>
  <c r="H100" i="1"/>
  <c r="I100" i="1" s="1"/>
  <c r="BK99" i="1"/>
  <c r="BJ99" i="1"/>
  <c r="AF99" i="1"/>
  <c r="U99" i="1"/>
  <c r="AG99" i="1" s="1"/>
  <c r="BJ98" i="1"/>
  <c r="AS98" i="1"/>
  <c r="BK98" i="1" s="1"/>
  <c r="AF98" i="1"/>
  <c r="O98" i="1"/>
  <c r="AG98" i="1" s="1"/>
  <c r="BJ97" i="1"/>
  <c r="AM97" i="1"/>
  <c r="BK97" i="1" s="1"/>
  <c r="AF97" i="1"/>
  <c r="I97" i="1"/>
  <c r="AG97" i="1" s="1"/>
  <c r="BJ96" i="1"/>
  <c r="BI96" i="1"/>
  <c r="BG96" i="1"/>
  <c r="BE96" i="1"/>
  <c r="BC96" i="1"/>
  <c r="BA96" i="1"/>
  <c r="AY96" i="1"/>
  <c r="AU96" i="1"/>
  <c r="AS96" i="1"/>
  <c r="AQ96" i="1"/>
  <c r="AM96" i="1"/>
  <c r="AF96" i="1"/>
  <c r="AE96" i="1"/>
  <c r="AC96" i="1"/>
  <c r="AA96" i="1"/>
  <c r="Y96" i="1"/>
  <c r="W96" i="1"/>
  <c r="U96" i="1"/>
  <c r="Q96" i="1"/>
  <c r="O96" i="1"/>
  <c r="M96" i="1"/>
  <c r="I96" i="1"/>
  <c r="BK95" i="1"/>
  <c r="BJ95" i="1"/>
  <c r="AF95" i="1"/>
  <c r="Q95" i="1"/>
  <c r="AG95" i="1" s="1"/>
  <c r="BK94" i="1"/>
  <c r="BJ94" i="1"/>
  <c r="AF94" i="1"/>
  <c r="U94" i="1"/>
  <c r="AG94" i="1" s="1"/>
  <c r="BK93" i="1"/>
  <c r="BJ93" i="1"/>
  <c r="AF93" i="1"/>
  <c r="U93" i="1"/>
  <c r="AG93" i="1" s="1"/>
  <c r="BJ92" i="1"/>
  <c r="AU92" i="1"/>
  <c r="AM92" i="1"/>
  <c r="AF92" i="1"/>
  <c r="Q92" i="1"/>
  <c r="I92" i="1"/>
  <c r="BK91" i="1"/>
  <c r="BJ91" i="1"/>
  <c r="AF91" i="1"/>
  <c r="O91" i="1"/>
  <c r="AG91" i="1" s="1"/>
  <c r="BI90" i="1"/>
  <c r="BG90" i="1"/>
  <c r="BE90" i="1"/>
  <c r="BC90" i="1"/>
  <c r="AZ90" i="1"/>
  <c r="BA90" i="1" s="1"/>
  <c r="AY90" i="1"/>
  <c r="AW90" i="1"/>
  <c r="AU90" i="1"/>
  <c r="AS90" i="1"/>
  <c r="AP90" i="1"/>
  <c r="AQ90" i="1" s="1"/>
  <c r="AL90" i="1"/>
  <c r="AM90" i="1" s="1"/>
  <c r="AE90" i="1"/>
  <c r="AC90" i="1"/>
  <c r="AA90" i="1"/>
  <c r="Y90" i="1"/>
  <c r="V90" i="1"/>
  <c r="AF90" i="1" s="1"/>
  <c r="U90" i="1"/>
  <c r="Q90" i="1"/>
  <c r="O90" i="1"/>
  <c r="M90" i="1"/>
  <c r="I90" i="1"/>
  <c r="BJ89" i="1"/>
  <c r="AM89" i="1"/>
  <c r="BK89" i="1" s="1"/>
  <c r="AF89" i="1"/>
  <c r="W89" i="1"/>
  <c r="I89" i="1"/>
  <c r="BK88" i="1"/>
  <c r="BJ88" i="1"/>
  <c r="AF88" i="1"/>
  <c r="S88" i="1"/>
  <c r="AG88" i="1" s="1"/>
  <c r="BJ86" i="1"/>
  <c r="AU86" i="1"/>
  <c r="BK86" i="1" s="1"/>
  <c r="AF86" i="1"/>
  <c r="S86" i="1"/>
  <c r="AG86" i="1" s="1"/>
  <c r="BJ85" i="1"/>
  <c r="AM85" i="1"/>
  <c r="BK85" i="1" s="1"/>
  <c r="AF85" i="1"/>
  <c r="I85" i="1"/>
  <c r="AG85" i="1" s="1"/>
  <c r="BK84" i="1"/>
  <c r="BJ84" i="1"/>
  <c r="AF84" i="1"/>
  <c r="W84" i="1"/>
  <c r="AG84" i="1" s="1"/>
  <c r="BK83" i="1"/>
  <c r="BJ83" i="1"/>
  <c r="AF83" i="1"/>
  <c r="W83" i="1"/>
  <c r="S83" i="1"/>
  <c r="Q83" i="1"/>
  <c r="O83" i="1"/>
  <c r="I83" i="1"/>
  <c r="K83" i="1" s="1"/>
  <c r="BK82" i="1"/>
  <c r="BJ82" i="1"/>
  <c r="AF82" i="1"/>
  <c r="W82" i="1"/>
  <c r="AG82" i="1" s="1"/>
  <c r="BK81" i="1"/>
  <c r="BJ81" i="1"/>
  <c r="AF81" i="1"/>
  <c r="W81" i="1"/>
  <c r="AG81" i="1" s="1"/>
  <c r="BK80" i="1"/>
  <c r="BJ80" i="1"/>
  <c r="AF80" i="1"/>
  <c r="W80" i="1"/>
  <c r="AG80" i="1" s="1"/>
  <c r="BJ76" i="1"/>
  <c r="AM76" i="1"/>
  <c r="BK76" i="1" s="1"/>
  <c r="AF76" i="1"/>
  <c r="I76" i="1"/>
  <c r="AG76" i="1" s="1"/>
  <c r="BJ75" i="1"/>
  <c r="AU75" i="1"/>
  <c r="AM75" i="1"/>
  <c r="AF75" i="1"/>
  <c r="Q75" i="1"/>
  <c r="I75" i="1"/>
  <c r="BJ74" i="1"/>
  <c r="AU74" i="1"/>
  <c r="AM74" i="1"/>
  <c r="AF74" i="1"/>
  <c r="Q74" i="1"/>
  <c r="I74" i="1"/>
  <c r="BJ73" i="1"/>
  <c r="AM73" i="1"/>
  <c r="BK73" i="1" s="1"/>
  <c r="AF73" i="1"/>
  <c r="I73" i="1"/>
  <c r="AG73" i="1" s="1"/>
  <c r="BJ72" i="1"/>
  <c r="AM72" i="1"/>
  <c r="BK72" i="1" s="1"/>
  <c r="AF72" i="1"/>
  <c r="I72" i="1"/>
  <c r="AG72" i="1" s="1"/>
  <c r="BJ71" i="1"/>
  <c r="AM71" i="1"/>
  <c r="BK71" i="1" s="1"/>
  <c r="AF71" i="1"/>
  <c r="I71" i="1"/>
  <c r="AG71" i="1" s="1"/>
  <c r="BJ70" i="1"/>
  <c r="AM70" i="1"/>
  <c r="BK70" i="1" s="1"/>
  <c r="AF70" i="1"/>
  <c r="I70" i="1"/>
  <c r="AG70" i="1" s="1"/>
  <c r="BJ69" i="1"/>
  <c r="AU69" i="1"/>
  <c r="BK69" i="1" s="1"/>
  <c r="AF69" i="1"/>
  <c r="Q69" i="1"/>
  <c r="AG69" i="1" s="1"/>
  <c r="BJ68" i="1"/>
  <c r="AM68" i="1"/>
  <c r="BK68" i="1" s="1"/>
  <c r="AF68" i="1"/>
  <c r="S68" i="1"/>
  <c r="I68" i="1"/>
  <c r="BE66" i="1"/>
  <c r="AW66" i="1"/>
  <c r="AU66" i="1"/>
  <c r="AR66" i="1"/>
  <c r="AL66" i="1"/>
  <c r="AM66" i="1" s="1"/>
  <c r="AA66" i="1"/>
  <c r="S66" i="1"/>
  <c r="Q66" i="1"/>
  <c r="N66" i="1"/>
  <c r="O66" i="1" s="1"/>
  <c r="H66" i="1"/>
  <c r="BJ65" i="1"/>
  <c r="AM65" i="1"/>
  <c r="BK65" i="1" s="1"/>
  <c r="AF65" i="1"/>
  <c r="I65" i="1"/>
  <c r="AG65" i="1" s="1"/>
  <c r="BK64" i="1"/>
  <c r="BJ64" i="1"/>
  <c r="N64" i="1"/>
  <c r="O64" i="1" s="1"/>
  <c r="AG64" i="1" s="1"/>
  <c r="BK63" i="1"/>
  <c r="BJ63" i="1"/>
  <c r="AF63" i="1"/>
  <c r="O63" i="1"/>
  <c r="AG63" i="1" s="1"/>
  <c r="BA62" i="1"/>
  <c r="AW62" i="1"/>
  <c r="AU62" i="1"/>
  <c r="AR62" i="1"/>
  <c r="AS62" i="1" s="1"/>
  <c r="AP62" i="1"/>
  <c r="AQ62" i="1" s="1"/>
  <c r="AL62" i="1"/>
  <c r="V62" i="1"/>
  <c r="W62" i="1" s="1"/>
  <c r="S62" i="1"/>
  <c r="Q62" i="1"/>
  <c r="N62" i="1"/>
  <c r="O62" i="1" s="1"/>
  <c r="L62" i="1"/>
  <c r="M62" i="1" s="1"/>
  <c r="H62" i="1"/>
  <c r="I62" i="1" s="1"/>
  <c r="AL58" i="1"/>
  <c r="AM58" i="1" s="1"/>
  <c r="BK58" i="1" s="1"/>
  <c r="H58" i="1"/>
  <c r="I58" i="1" s="1"/>
  <c r="AG58" i="1" s="1"/>
  <c r="BJ56" i="1"/>
  <c r="AM56" i="1"/>
  <c r="BK56" i="1" s="1"/>
  <c r="AF56" i="1"/>
  <c r="I56" i="1"/>
  <c r="AG56" i="1" s="1"/>
  <c r="BJ55" i="1"/>
  <c r="AM55" i="1"/>
  <c r="BK55" i="1" s="1"/>
  <c r="AF55" i="1"/>
  <c r="I55" i="1"/>
  <c r="AG55" i="1" s="1"/>
  <c r="BJ54" i="1"/>
  <c r="AQ54" i="1"/>
  <c r="AM54" i="1"/>
  <c r="AF54" i="1"/>
  <c r="M54" i="1"/>
  <c r="I54" i="1"/>
  <c r="BJ53" i="1"/>
  <c r="AU53" i="1"/>
  <c r="BK53" i="1" s="1"/>
  <c r="AF53" i="1"/>
  <c r="Q53" i="1"/>
  <c r="AG53" i="1" s="1"/>
  <c r="BK52" i="1"/>
  <c r="BJ52" i="1"/>
  <c r="AF52" i="1"/>
  <c r="W52" i="1"/>
  <c r="AG52" i="1" s="1"/>
  <c r="BK51" i="1"/>
  <c r="BJ51" i="1"/>
  <c r="AF51" i="1"/>
  <c r="W51" i="1"/>
  <c r="AG51" i="1" s="1"/>
  <c r="BJ50" i="1"/>
  <c r="BA50" i="1"/>
  <c r="BK50" i="1" s="1"/>
  <c r="AF50" i="1"/>
  <c r="W50" i="1"/>
  <c r="AG50" i="1" s="1"/>
  <c r="BJ49" i="1"/>
  <c r="BA49" i="1"/>
  <c r="AU49" i="1"/>
  <c r="AF49" i="1"/>
  <c r="W49" i="1"/>
  <c r="Q49" i="1"/>
  <c r="AZ48" i="1"/>
  <c r="BA48" i="1" s="1"/>
  <c r="AU48" i="1"/>
  <c r="AF48" i="1"/>
  <c r="W48" i="1"/>
  <c r="Q48" i="1"/>
  <c r="AZ47" i="1"/>
  <c r="BA47" i="1" s="1"/>
  <c r="AU47" i="1"/>
  <c r="AF47" i="1"/>
  <c r="AZ46" i="1"/>
  <c r="BJ46" i="1" s="1"/>
  <c r="AU46" i="1"/>
  <c r="W46" i="1"/>
  <c r="Q46" i="1"/>
  <c r="BJ45" i="1"/>
  <c r="BA45" i="1"/>
  <c r="AU45" i="1"/>
  <c r="AF45" i="1"/>
  <c r="W45" i="1"/>
  <c r="Q45" i="1"/>
  <c r="BK44" i="1"/>
  <c r="BJ44" i="1"/>
  <c r="AF44" i="1"/>
  <c r="S44" i="1"/>
  <c r="AG44" i="1" s="1"/>
  <c r="BJ43" i="1"/>
  <c r="AM43" i="1"/>
  <c r="BK43" i="1" s="1"/>
  <c r="AF43" i="1"/>
  <c r="S43" i="1"/>
  <c r="I43" i="1"/>
  <c r="BJ39" i="1"/>
  <c r="AM39" i="1"/>
  <c r="BK39" i="1" s="1"/>
  <c r="AF39" i="1"/>
  <c r="I39" i="1"/>
  <c r="AG39" i="1" s="1"/>
  <c r="BJ38" i="1"/>
  <c r="AQ38" i="1"/>
  <c r="AM38" i="1"/>
  <c r="AF38" i="1"/>
  <c r="M38" i="1"/>
  <c r="I38" i="1"/>
  <c r="BJ37" i="1"/>
  <c r="AU37" i="1"/>
  <c r="BK37" i="1" s="1"/>
  <c r="AF37" i="1"/>
  <c r="Q37" i="1"/>
  <c r="AG37" i="1" s="1"/>
  <c r="BJ36" i="1"/>
  <c r="AU36" i="1"/>
  <c r="BK36" i="1" s="1"/>
  <c r="AF36" i="1"/>
  <c r="Q36" i="1"/>
  <c r="AG36" i="1" s="1"/>
  <c r="AT35" i="1"/>
  <c r="AU35" i="1" s="1"/>
  <c r="BK35" i="1" s="1"/>
  <c r="Q35" i="1"/>
  <c r="AG35" i="1" s="1"/>
  <c r="BJ34" i="1"/>
  <c r="BA34" i="1"/>
  <c r="BK34" i="1" s="1"/>
  <c r="AF34" i="1"/>
  <c r="W34" i="1"/>
  <c r="AG34" i="1" s="1"/>
  <c r="BJ33" i="1"/>
  <c r="BA33" i="1"/>
  <c r="AM33" i="1"/>
  <c r="AF33" i="1"/>
  <c r="W33" i="1"/>
  <c r="I33" i="1"/>
  <c r="AZ32" i="1"/>
  <c r="BA32" i="1" s="1"/>
  <c r="BK32" i="1" s="1"/>
  <c r="AF32" i="1"/>
  <c r="W32" i="1"/>
  <c r="AG32" i="1" s="1"/>
  <c r="AZ31" i="1"/>
  <c r="BA31" i="1" s="1"/>
  <c r="AU31" i="1"/>
  <c r="AF31" i="1"/>
  <c r="Q31" i="1"/>
  <c r="BJ30" i="1"/>
  <c r="BA30" i="1"/>
  <c r="AU30" i="1"/>
  <c r="AF30" i="1"/>
  <c r="W30" i="1"/>
  <c r="Q30" i="1"/>
  <c r="BJ29" i="1"/>
  <c r="AU29" i="1"/>
  <c r="AM29" i="1"/>
  <c r="AF29" i="1"/>
  <c r="Q29" i="1"/>
  <c r="I29" i="1"/>
  <c r="BJ28" i="1"/>
  <c r="AU28" i="1"/>
  <c r="AM28" i="1"/>
  <c r="AF28" i="1"/>
  <c r="Q28" i="1"/>
  <c r="I28" i="1"/>
  <c r="BJ27" i="1"/>
  <c r="AW27" i="1"/>
  <c r="AU27" i="1"/>
  <c r="AM27" i="1"/>
  <c r="AF27" i="1"/>
  <c r="S27" i="1"/>
  <c r="Q27" i="1"/>
  <c r="I27" i="1"/>
  <c r="BJ21" i="1"/>
  <c r="BK21" i="1"/>
  <c r="AF21" i="1"/>
  <c r="W21" i="1"/>
  <c r="AG21" i="1" s="1"/>
  <c r="BJ20" i="1"/>
  <c r="BK20" i="1"/>
  <c r="AF20" i="1"/>
  <c r="W20" i="1"/>
  <c r="AG20" i="1" s="1"/>
  <c r="BJ19" i="1"/>
  <c r="BK19" i="1"/>
  <c r="AF19" i="1"/>
  <c r="W19" i="1"/>
  <c r="AG19" i="1" s="1"/>
  <c r="BJ18" i="1"/>
  <c r="BK18" i="1"/>
  <c r="AF18" i="1"/>
  <c r="W18" i="1"/>
  <c r="AG18" i="1" s="1"/>
  <c r="BJ17" i="1"/>
  <c r="BK17" i="1"/>
  <c r="AF17" i="1"/>
  <c r="W17" i="1"/>
  <c r="AG17" i="1" s="1"/>
  <c r="BE1083" i="4" l="1"/>
  <c r="AE1083" i="4"/>
  <c r="BC1083" i="4"/>
  <c r="BE1090" i="3"/>
  <c r="AE1090" i="3"/>
  <c r="BI1090" i="3"/>
  <c r="AG775" i="1"/>
  <c r="Y1083" i="4"/>
  <c r="BC1090" i="3"/>
  <c r="S1083" i="4"/>
  <c r="AW1083" i="4"/>
  <c r="AA1083" i="4"/>
  <c r="AY1083" i="4"/>
  <c r="BG1083" i="4"/>
  <c r="S1090" i="3"/>
  <c r="AW1090" i="3"/>
  <c r="AA1090" i="3"/>
  <c r="BK18" i="3"/>
  <c r="M257" i="1"/>
  <c r="AG257" i="1" s="1"/>
  <c r="AG262" i="1"/>
  <c r="AG75" i="1"/>
  <c r="AM250" i="1"/>
  <c r="BK250" i="1" s="1"/>
  <c r="AG436" i="1"/>
  <c r="BK626" i="1"/>
  <c r="AG793" i="1"/>
  <c r="AG350" i="1"/>
  <c r="AF130" i="1"/>
  <c r="BK284" i="1"/>
  <c r="AG38" i="1"/>
  <c r="AF148" i="1"/>
  <c r="BJ296" i="1"/>
  <c r="AG222" i="4"/>
  <c r="AF580" i="4"/>
  <c r="AS833" i="4"/>
  <c r="BK833" i="4" s="1"/>
  <c r="BK33" i="4"/>
  <c r="AU126" i="4"/>
  <c r="BK126" i="4" s="1"/>
  <c r="AS841" i="4"/>
  <c r="BK841" i="4" s="1"/>
  <c r="AG697" i="3"/>
  <c r="AG185" i="4"/>
  <c r="AG244" i="4"/>
  <c r="AG281" i="4"/>
  <c r="AS837" i="4"/>
  <c r="BK837" i="4" s="1"/>
  <c r="AG240" i="4"/>
  <c r="AG243" i="4"/>
  <c r="AG245" i="4"/>
  <c r="AG293" i="4"/>
  <c r="W294" i="4"/>
  <c r="AS845" i="4"/>
  <c r="BK845" i="4" s="1"/>
  <c r="AG37" i="4"/>
  <c r="AG181" i="4"/>
  <c r="AG232" i="4"/>
  <c r="BK305" i="4"/>
  <c r="AM470" i="4"/>
  <c r="BK470" i="4" s="1"/>
  <c r="BK698" i="4"/>
  <c r="BJ94" i="4"/>
  <c r="AS831" i="4"/>
  <c r="BK831" i="4" s="1"/>
  <c r="AS839" i="4"/>
  <c r="BK839" i="4" s="1"/>
  <c r="AS847" i="4"/>
  <c r="BK847" i="4" s="1"/>
  <c r="AF1019" i="4"/>
  <c r="M149" i="4"/>
  <c r="BJ149" i="4"/>
  <c r="AQ158" i="4"/>
  <c r="BK158" i="4" s="1"/>
  <c r="AG409" i="4"/>
  <c r="I470" i="4"/>
  <c r="AG470" i="4" s="1"/>
  <c r="O556" i="4"/>
  <c r="AG556" i="4" s="1"/>
  <c r="W212" i="4"/>
  <c r="AG212" i="4" s="1"/>
  <c r="I214" i="4"/>
  <c r="BK280" i="4"/>
  <c r="BK290" i="4"/>
  <c r="AG774" i="4"/>
  <c r="AG777" i="4"/>
  <c r="AS835" i="4"/>
  <c r="BK835" i="4" s="1"/>
  <c r="AS843" i="4"/>
  <c r="BK843" i="4" s="1"/>
  <c r="BJ877" i="4"/>
  <c r="AG318" i="4"/>
  <c r="BJ580" i="4"/>
  <c r="BK697" i="4"/>
  <c r="BK135" i="4"/>
  <c r="AQ151" i="4"/>
  <c r="BK181" i="4"/>
  <c r="AG225" i="4"/>
  <c r="BK255" i="4"/>
  <c r="BK260" i="4"/>
  <c r="BK306" i="4"/>
  <c r="AG762" i="4"/>
  <c r="AG790" i="4"/>
  <c r="AS832" i="4"/>
  <c r="BK832" i="4" s="1"/>
  <c r="AS836" i="4"/>
  <c r="BK836" i="4" s="1"/>
  <c r="AS840" i="4"/>
  <c r="BK840" i="4" s="1"/>
  <c r="AS844" i="4"/>
  <c r="BK844" i="4" s="1"/>
  <c r="AS848" i="4"/>
  <c r="BK848" i="4" s="1"/>
  <c r="AG239" i="4"/>
  <c r="AF248" i="4"/>
  <c r="BK32" i="4"/>
  <c r="BK34" i="4"/>
  <c r="AG125" i="4"/>
  <c r="AF134" i="4"/>
  <c r="BK180" i="4"/>
  <c r="BK185" i="4"/>
  <c r="AM195" i="4"/>
  <c r="I197" i="4"/>
  <c r="AG197" i="4" s="1"/>
  <c r="BJ205" i="4"/>
  <c r="AG236" i="4"/>
  <c r="BK243" i="4"/>
  <c r="AG249" i="4"/>
  <c r="AG256" i="4"/>
  <c r="AS556" i="4"/>
  <c r="BK556" i="4" s="1"/>
  <c r="BK560" i="4"/>
  <c r="K809" i="4"/>
  <c r="AG809" i="4" s="1"/>
  <c r="AS830" i="4"/>
  <c r="BK830" i="4" s="1"/>
  <c r="AS834" i="4"/>
  <c r="BK834" i="4" s="1"/>
  <c r="AS838" i="4"/>
  <c r="BK838" i="4" s="1"/>
  <c r="AS842" i="4"/>
  <c r="BK842" i="4" s="1"/>
  <c r="AS846" i="4"/>
  <c r="BK846" i="4" s="1"/>
  <c r="AF982" i="4"/>
  <c r="W161" i="3"/>
  <c r="AG161" i="3" s="1"/>
  <c r="AF243" i="3"/>
  <c r="AG218" i="3"/>
  <c r="AM57" i="3"/>
  <c r="BK57" i="3" s="1"/>
  <c r="BK175" i="3"/>
  <c r="BK27" i="3"/>
  <c r="AG73" i="3"/>
  <c r="BJ121" i="3"/>
  <c r="BJ106" i="3"/>
  <c r="AG493" i="3"/>
  <c r="BK494" i="3"/>
  <c r="AS987" i="3"/>
  <c r="BK987" i="3" s="1"/>
  <c r="AF853" i="3"/>
  <c r="BK103" i="3"/>
  <c r="AG165" i="3"/>
  <c r="AS991" i="3"/>
  <c r="BK991" i="3" s="1"/>
  <c r="AS861" i="3"/>
  <c r="BK861" i="3" s="1"/>
  <c r="AF173" i="3"/>
  <c r="AG300" i="3"/>
  <c r="AF467" i="3"/>
  <c r="AM609" i="3"/>
  <c r="BK609" i="3" s="1"/>
  <c r="AG632" i="3"/>
  <c r="AF845" i="3"/>
  <c r="BJ182" i="3"/>
  <c r="AG226" i="3"/>
  <c r="AM250" i="3"/>
  <c r="BK250" i="3" s="1"/>
  <c r="AG305" i="3"/>
  <c r="AF849" i="3"/>
  <c r="AS869" i="3"/>
  <c r="BK869" i="3" s="1"/>
  <c r="BK135" i="3"/>
  <c r="BJ137" i="3"/>
  <c r="AG276" i="3"/>
  <c r="AG288" i="3"/>
  <c r="AG623" i="3"/>
  <c r="AG778" i="3"/>
  <c r="AF837" i="3"/>
  <c r="BK37" i="3"/>
  <c r="BK45" i="3"/>
  <c r="BK48" i="3"/>
  <c r="AF185" i="3"/>
  <c r="W199" i="3"/>
  <c r="AG199" i="3" s="1"/>
  <c r="BJ200" i="3"/>
  <c r="AF601" i="3"/>
  <c r="BJ46" i="3"/>
  <c r="BK126" i="3"/>
  <c r="AG162" i="3"/>
  <c r="BK179" i="3"/>
  <c r="AG180" i="3"/>
  <c r="AF224" i="3"/>
  <c r="Q225" i="3"/>
  <c r="BJ225" i="3"/>
  <c r="BK305" i="3"/>
  <c r="BK444" i="3"/>
  <c r="BK445" i="3"/>
  <c r="BJ494" i="3"/>
  <c r="BJ581" i="3"/>
  <c r="AG620" i="3"/>
  <c r="BJ1007" i="3"/>
  <c r="AG28" i="3"/>
  <c r="BK91" i="3"/>
  <c r="BK104" i="3"/>
  <c r="BK170" i="3"/>
  <c r="BK189" i="3"/>
  <c r="BK210" i="3"/>
  <c r="BK255" i="3"/>
  <c r="BK739" i="3"/>
  <c r="AG780" i="3"/>
  <c r="BK74" i="3"/>
  <c r="BK133" i="3"/>
  <c r="BJ154" i="3"/>
  <c r="I250" i="3"/>
  <c r="AG250" i="3" s="1"/>
  <c r="AG267" i="3"/>
  <c r="BJ299" i="3"/>
  <c r="AG421" i="3"/>
  <c r="BK620" i="3"/>
  <c r="BK625" i="3"/>
  <c r="AG633" i="3"/>
  <c r="AG701" i="3"/>
  <c r="AF759" i="3"/>
  <c r="AF814" i="3"/>
  <c r="AF841" i="3"/>
  <c r="AF857" i="3"/>
  <c r="O992" i="3"/>
  <c r="AG992" i="3" s="1"/>
  <c r="BA30" i="3"/>
  <c r="BK30" i="3" s="1"/>
  <c r="AU34" i="3"/>
  <c r="BK34" i="3" s="1"/>
  <c r="W45" i="3"/>
  <c r="AG45" i="3" s="1"/>
  <c r="AF46" i="3"/>
  <c r="BK120" i="3"/>
  <c r="AQ145" i="3"/>
  <c r="BK145" i="3" s="1"/>
  <c r="AG160" i="3"/>
  <c r="W171" i="3"/>
  <c r="AG171" i="3" s="1"/>
  <c r="BK173" i="3"/>
  <c r="AQ187" i="3"/>
  <c r="BK187" i="3" s="1"/>
  <c r="AG194" i="3"/>
  <c r="W207" i="3"/>
  <c r="AG207" i="3" s="1"/>
  <c r="BK207" i="3"/>
  <c r="BK29" i="3"/>
  <c r="BA31" i="3"/>
  <c r="BK31" i="3" s="1"/>
  <c r="AG67" i="3"/>
  <c r="BK99" i="3"/>
  <c r="AQ100" i="3"/>
  <c r="BK100" i="3" s="1"/>
  <c r="BK102" i="3"/>
  <c r="AQ109" i="3"/>
  <c r="BK109" i="3" s="1"/>
  <c r="AG152" i="3"/>
  <c r="W158" i="3"/>
  <c r="AG158" i="3" s="1"/>
  <c r="AG166" i="3"/>
  <c r="AG172" i="3"/>
  <c r="Q179" i="3"/>
  <c r="AG179" i="3" s="1"/>
  <c r="BK28" i="3"/>
  <c r="AG53" i="3"/>
  <c r="BK95" i="3"/>
  <c r="AQ115" i="3"/>
  <c r="BK115" i="3" s="1"/>
  <c r="BK118" i="3"/>
  <c r="M156" i="3"/>
  <c r="AG156" i="3" s="1"/>
  <c r="BK156" i="3"/>
  <c r="BK162" i="3"/>
  <c r="BK164" i="3"/>
  <c r="AM181" i="3"/>
  <c r="BK181" i="3" s="1"/>
  <c r="AG191" i="3"/>
  <c r="BK193" i="3"/>
  <c r="BK195" i="3"/>
  <c r="BK196" i="3"/>
  <c r="BK209" i="3"/>
  <c r="AG219" i="3"/>
  <c r="AG227" i="3"/>
  <c r="AG246" i="3"/>
  <c r="BK285" i="3"/>
  <c r="K1028" i="3"/>
  <c r="AG1028" i="3" s="1"/>
  <c r="AM608" i="3"/>
  <c r="BK608" i="3" s="1"/>
  <c r="K810" i="3"/>
  <c r="AG810" i="3" s="1"/>
  <c r="AF840" i="3"/>
  <c r="AF844" i="3"/>
  <c r="AF848" i="3"/>
  <c r="AF852" i="3"/>
  <c r="AF856" i="3"/>
  <c r="AS866" i="3"/>
  <c r="BK866" i="3" s="1"/>
  <c r="AS874" i="3"/>
  <c r="BK874" i="3" s="1"/>
  <c r="AS982" i="3"/>
  <c r="BK982" i="3" s="1"/>
  <c r="O987" i="3"/>
  <c r="AG987" i="3" s="1"/>
  <c r="AS992" i="3"/>
  <c r="BK992" i="3" s="1"/>
  <c r="AS993" i="3"/>
  <c r="BK993" i="3" s="1"/>
  <c r="AO1001" i="3"/>
  <c r="BK1001" i="3" s="1"/>
  <c r="K1034" i="3"/>
  <c r="AG1034" i="3" s="1"/>
  <c r="BJ265" i="3"/>
  <c r="I271" i="3"/>
  <c r="BK274" i="3"/>
  <c r="I299" i="3"/>
  <c r="AG299" i="3" s="1"/>
  <c r="BK300" i="3"/>
  <c r="BJ332" i="3"/>
  <c r="AG350" i="3"/>
  <c r="BJ493" i="3"/>
  <c r="W580" i="3"/>
  <c r="AG580" i="3" s="1"/>
  <c r="AM607" i="3"/>
  <c r="BK607" i="3" s="1"/>
  <c r="AG638" i="3"/>
  <c r="AF839" i="3"/>
  <c r="AF843" i="3"/>
  <c r="AF847" i="3"/>
  <c r="AF851" i="3"/>
  <c r="AF855" i="3"/>
  <c r="AF859" i="3"/>
  <c r="AS865" i="3"/>
  <c r="BK865" i="3" s="1"/>
  <c r="AS873" i="3"/>
  <c r="BK873" i="3" s="1"/>
  <c r="AO1024" i="3"/>
  <c r="BK1024" i="3" s="1"/>
  <c r="K1031" i="3"/>
  <c r="AG1031" i="3" s="1"/>
  <c r="BK560" i="3"/>
  <c r="AM610" i="3"/>
  <c r="BK610" i="3" s="1"/>
  <c r="AG698" i="3"/>
  <c r="BK720" i="3"/>
  <c r="BK753" i="3"/>
  <c r="AG777" i="3"/>
  <c r="K812" i="3"/>
  <c r="AG812" i="3" s="1"/>
  <c r="AF838" i="3"/>
  <c r="AF842" i="3"/>
  <c r="AF846" i="3"/>
  <c r="AF850" i="3"/>
  <c r="AF854" i="3"/>
  <c r="AF858" i="3"/>
  <c r="AS862" i="3"/>
  <c r="BK862" i="3" s="1"/>
  <c r="AS870" i="3"/>
  <c r="BK870" i="3" s="1"/>
  <c r="AO1033" i="3"/>
  <c r="BK1033" i="3" s="1"/>
  <c r="BK32" i="3"/>
  <c r="BK44" i="3"/>
  <c r="BJ45" i="3"/>
  <c r="AG48" i="3"/>
  <c r="BK53" i="3"/>
  <c r="BJ89" i="3"/>
  <c r="BK110" i="3"/>
  <c r="AG112" i="3"/>
  <c r="BK112" i="3"/>
  <c r="AF119" i="3"/>
  <c r="BK121" i="3"/>
  <c r="BK124" i="3"/>
  <c r="AG130" i="3"/>
  <c r="BJ132" i="3"/>
  <c r="AM137" i="3"/>
  <c r="BK137" i="3" s="1"/>
  <c r="BJ144" i="3"/>
  <c r="AF151" i="3"/>
  <c r="AF155" i="3"/>
  <c r="BK155" i="3"/>
  <c r="BK160" i="3"/>
  <c r="AG163" i="3"/>
  <c r="BK163" i="3"/>
  <c r="BK168" i="3"/>
  <c r="BJ173" i="3"/>
  <c r="BK174" i="3"/>
  <c r="BK176" i="3"/>
  <c r="BK177" i="3"/>
  <c r="BK184" i="3"/>
  <c r="BK186" i="3"/>
  <c r="BK188" i="3"/>
  <c r="BK192" i="3"/>
  <c r="BK208" i="3"/>
  <c r="BK212" i="3"/>
  <c r="AG213" i="3"/>
  <c r="AG220" i="3"/>
  <c r="AQ224" i="3"/>
  <c r="BK224" i="3" s="1"/>
  <c r="AG240" i="3"/>
  <c r="BK254" i="3"/>
  <c r="BJ256" i="3"/>
  <c r="BK264" i="3"/>
  <c r="BK275" i="3"/>
  <c r="BK281" i="3"/>
  <c r="AG37" i="3"/>
  <c r="BK73" i="3"/>
  <c r="BK89" i="3"/>
  <c r="BJ105" i="3"/>
  <c r="BK113" i="3"/>
  <c r="BK114" i="3"/>
  <c r="BJ127" i="3"/>
  <c r="BK132" i="3"/>
  <c r="BK134" i="3"/>
  <c r="AG141" i="3"/>
  <c r="BK141" i="3"/>
  <c r="AG155" i="3"/>
  <c r="BK158" i="3"/>
  <c r="AG170" i="3"/>
  <c r="BK171" i="3"/>
  <c r="AG176" i="3"/>
  <c r="BK180" i="3"/>
  <c r="AG189" i="3"/>
  <c r="AG192" i="3"/>
  <c r="AF193" i="3"/>
  <c r="AG195" i="3"/>
  <c r="AG196" i="3"/>
  <c r="I210" i="3"/>
  <c r="AG210" i="3" s="1"/>
  <c r="AG211" i="3"/>
  <c r="AM211" i="3"/>
  <c r="BK211" i="3" s="1"/>
  <c r="AG217" i="3"/>
  <c r="AG221" i="3"/>
  <c r="AG230" i="3"/>
  <c r="AG244" i="3"/>
  <c r="BK249" i="3"/>
  <c r="BK256" i="3"/>
  <c r="AG261" i="3"/>
  <c r="AG264" i="3"/>
  <c r="BK271" i="3"/>
  <c r="BK273" i="3"/>
  <c r="BK279" i="3"/>
  <c r="BK105" i="3"/>
  <c r="BK149" i="3"/>
  <c r="BK154" i="3"/>
  <c r="AG173" i="3"/>
  <c r="BK46" i="3"/>
  <c r="BA47" i="3"/>
  <c r="BK47" i="3" s="1"/>
  <c r="AF106" i="3"/>
  <c r="AM106" i="3"/>
  <c r="BK106" i="3" s="1"/>
  <c r="BK116" i="3"/>
  <c r="BK117" i="3"/>
  <c r="AG120" i="3"/>
  <c r="AG123" i="3"/>
  <c r="BJ129" i="3"/>
  <c r="BK130" i="3"/>
  <c r="AG133" i="3"/>
  <c r="AF147" i="3"/>
  <c r="BJ147" i="3"/>
  <c r="BJ149" i="3"/>
  <c r="BK150" i="3"/>
  <c r="BK152" i="3"/>
  <c r="AQ153" i="3"/>
  <c r="BK153" i="3" s="1"/>
  <c r="AG164" i="3"/>
  <c r="AG168" i="3"/>
  <c r="BK172" i="3"/>
  <c r="AG177" i="3"/>
  <c r="AM182" i="3"/>
  <c r="BK182" i="3" s="1"/>
  <c r="AG184" i="3"/>
  <c r="M185" i="3"/>
  <c r="AG185" i="3" s="1"/>
  <c r="BJ185" i="3"/>
  <c r="AG186" i="3"/>
  <c r="AG188" i="3"/>
  <c r="W190" i="3"/>
  <c r="AG190" i="3" s="1"/>
  <c r="AG193" i="3"/>
  <c r="BJ193" i="3"/>
  <c r="BK199" i="3"/>
  <c r="AG204" i="3"/>
  <c r="I208" i="3"/>
  <c r="AG208" i="3" s="1"/>
  <c r="AG209" i="3"/>
  <c r="AG222" i="3"/>
  <c r="BK225" i="3"/>
  <c r="BJ249" i="3"/>
  <c r="BJ274" i="3"/>
  <c r="BK283" i="3"/>
  <c r="AG285" i="3"/>
  <c r="AG349" i="3"/>
  <c r="BJ467" i="3"/>
  <c r="BA580" i="3"/>
  <c r="BK580" i="3" s="1"/>
  <c r="AF581" i="3"/>
  <c r="BJ601" i="3"/>
  <c r="I607" i="3"/>
  <c r="AG607" i="3" s="1"/>
  <c r="I608" i="3"/>
  <c r="AG608" i="3" s="1"/>
  <c r="I609" i="3"/>
  <c r="AG609" i="3" s="1"/>
  <c r="I610" i="3"/>
  <c r="AG610" i="3" s="1"/>
  <c r="AG625" i="3"/>
  <c r="BK638" i="3"/>
  <c r="BK698" i="3"/>
  <c r="BK701" i="3"/>
  <c r="AG720" i="3"/>
  <c r="BJ736" i="3"/>
  <c r="BJ737" i="3"/>
  <c r="AG759" i="3"/>
  <c r="BK792" i="3"/>
  <c r="BK301" i="3"/>
  <c r="BK493" i="3"/>
  <c r="AG494" i="3"/>
  <c r="BK697" i="3"/>
  <c r="AF736" i="3"/>
  <c r="AF737" i="3"/>
  <c r="AG739" i="3"/>
  <c r="AG753" i="3"/>
  <c r="AO772" i="3"/>
  <c r="BJ772" i="3"/>
  <c r="K811" i="3"/>
  <c r="AG811" i="3" s="1"/>
  <c r="AF811" i="3"/>
  <c r="AG371" i="3"/>
  <c r="AG560" i="3"/>
  <c r="BJ837" i="3"/>
  <c r="BJ838" i="3"/>
  <c r="BJ839" i="3"/>
  <c r="BJ840" i="3"/>
  <c r="BJ841" i="3"/>
  <c r="BJ842" i="3"/>
  <c r="BJ843" i="3"/>
  <c r="BJ844" i="3"/>
  <c r="BJ845" i="3"/>
  <c r="BJ846" i="3"/>
  <c r="BJ847" i="3"/>
  <c r="BJ848" i="3"/>
  <c r="BJ849" i="3"/>
  <c r="BJ850" i="3"/>
  <c r="BJ851" i="3"/>
  <c r="BJ852" i="3"/>
  <c r="BJ853" i="3"/>
  <c r="BJ854" i="3"/>
  <c r="BJ855" i="3"/>
  <c r="BJ856" i="3"/>
  <c r="BJ857" i="3"/>
  <c r="BJ858" i="3"/>
  <c r="BJ859" i="3"/>
  <c r="AS863" i="3"/>
  <c r="BK863" i="3" s="1"/>
  <c r="AS867" i="3"/>
  <c r="BK867" i="3" s="1"/>
  <c r="AS871" i="3"/>
  <c r="BK871" i="3" s="1"/>
  <c r="AS875" i="3"/>
  <c r="BK875" i="3" s="1"/>
  <c r="O982" i="3"/>
  <c r="AG982" i="3" s="1"/>
  <c r="O991" i="3"/>
  <c r="AG991" i="3" s="1"/>
  <c r="O993" i="3"/>
  <c r="AG993" i="3" s="1"/>
  <c r="AO1025" i="3"/>
  <c r="BK1025" i="3" s="1"/>
  <c r="K1026" i="3"/>
  <c r="AG1026" i="3" s="1"/>
  <c r="K1035" i="3"/>
  <c r="AG1035" i="3" s="1"/>
  <c r="AO1035" i="3"/>
  <c r="BK1035" i="3" s="1"/>
  <c r="K1036" i="3"/>
  <c r="AG1036" i="3" s="1"/>
  <c r="AS860" i="3"/>
  <c r="BK860" i="3" s="1"/>
  <c r="AS864" i="3"/>
  <c r="BK864" i="3" s="1"/>
  <c r="AS868" i="3"/>
  <c r="BK868" i="3" s="1"/>
  <c r="AS872" i="3"/>
  <c r="BK872" i="3" s="1"/>
  <c r="AS876" i="3"/>
  <c r="BK876" i="3" s="1"/>
  <c r="BJ884" i="3"/>
  <c r="AG35" i="4"/>
  <c r="BK42" i="4"/>
  <c r="AG53" i="4"/>
  <c r="AG117" i="4"/>
  <c r="BK117" i="4"/>
  <c r="AG128" i="4"/>
  <c r="AG135" i="4"/>
  <c r="BJ142" i="4"/>
  <c r="BK160" i="4"/>
  <c r="BK161" i="4"/>
  <c r="BK167" i="4"/>
  <c r="BK176" i="4"/>
  <c r="BJ187" i="4"/>
  <c r="BK230" i="4"/>
  <c r="BJ230" i="4"/>
  <c r="AG235" i="4"/>
  <c r="AG241" i="4"/>
  <c r="BK244" i="4"/>
  <c r="AG255" i="4"/>
  <c r="AF255" i="4"/>
  <c r="BJ256" i="4"/>
  <c r="AG273" i="4"/>
  <c r="AG277" i="4"/>
  <c r="AG286" i="4"/>
  <c r="BK286" i="4"/>
  <c r="BJ297" i="4"/>
  <c r="BJ300" i="4"/>
  <c r="AF288" i="4"/>
  <c r="W288" i="4"/>
  <c r="AG288" i="4" s="1"/>
  <c r="AF300" i="4"/>
  <c r="I300" i="4"/>
  <c r="AG300" i="4" s="1"/>
  <c r="AM62" i="4"/>
  <c r="BK62" i="4" s="1"/>
  <c r="AQ105" i="4"/>
  <c r="BK105" i="4" s="1"/>
  <c r="AF112" i="4"/>
  <c r="AQ114" i="4"/>
  <c r="BK114" i="4" s="1"/>
  <c r="AQ120" i="4"/>
  <c r="BK120" i="4" s="1"/>
  <c r="AG123" i="4"/>
  <c r="BK138" i="4"/>
  <c r="M161" i="4"/>
  <c r="I187" i="4"/>
  <c r="AG187" i="4" s="1"/>
  <c r="I216" i="4"/>
  <c r="AG216" i="4" s="1"/>
  <c r="AG231" i="4"/>
  <c r="AF270" i="4"/>
  <c r="I296" i="4"/>
  <c r="AG296" i="4" s="1"/>
  <c r="I297" i="4"/>
  <c r="AG297" i="4" s="1"/>
  <c r="AG32" i="4"/>
  <c r="AG34" i="4"/>
  <c r="W49" i="4"/>
  <c r="AG49" i="4" s="1"/>
  <c r="BA50" i="4"/>
  <c r="BK50" i="4" s="1"/>
  <c r="BA51" i="4"/>
  <c r="BK51" i="4" s="1"/>
  <c r="BK53" i="4"/>
  <c r="AG58" i="4"/>
  <c r="AG93" i="4"/>
  <c r="AQ112" i="4"/>
  <c r="BK112" i="4" s="1"/>
  <c r="AQ118" i="4"/>
  <c r="BK118" i="4" s="1"/>
  <c r="AF119" i="4"/>
  <c r="BK125" i="4"/>
  <c r="BJ134" i="4"/>
  <c r="AG138" i="4"/>
  <c r="M158" i="4"/>
  <c r="M160" i="4"/>
  <c r="AG160" i="4" s="1"/>
  <c r="BJ161" i="4"/>
  <c r="AM166" i="4"/>
  <c r="BK166" i="4" s="1"/>
  <c r="BK168" i="4"/>
  <c r="AQ192" i="4"/>
  <c r="BK192" i="4" s="1"/>
  <c r="AG199" i="4"/>
  <c r="W202" i="4"/>
  <c r="AG202" i="4" s="1"/>
  <c r="AG209" i="4"/>
  <c r="BJ255" i="4"/>
  <c r="AM282" i="4"/>
  <c r="BK282" i="4" s="1"/>
  <c r="W290" i="4"/>
  <c r="AF975" i="4"/>
  <c r="AF981" i="4"/>
  <c r="AF1024" i="4"/>
  <c r="AO1028" i="4"/>
  <c r="BK1028" i="4" s="1"/>
  <c r="BJ581" i="4"/>
  <c r="BK701" i="4"/>
  <c r="BK739" i="4"/>
  <c r="BK792" i="4"/>
  <c r="AF810" i="4"/>
  <c r="O830" i="4"/>
  <c r="AG830" i="4" s="1"/>
  <c r="O832" i="4"/>
  <c r="AG832" i="4" s="1"/>
  <c r="O834" i="4"/>
  <c r="AG834" i="4" s="1"/>
  <c r="O836" i="4"/>
  <c r="AG836" i="4" s="1"/>
  <c r="O838" i="4"/>
  <c r="AG838" i="4" s="1"/>
  <c r="O840" i="4"/>
  <c r="AG840" i="4" s="1"/>
  <c r="O842" i="4"/>
  <c r="AG842" i="4" s="1"/>
  <c r="O844" i="4"/>
  <c r="AG844" i="4" s="1"/>
  <c r="O846" i="4"/>
  <c r="AG846" i="4" s="1"/>
  <c r="O848" i="4"/>
  <c r="AG848" i="4" s="1"/>
  <c r="AS849" i="4"/>
  <c r="BK849" i="4" s="1"/>
  <c r="AS850" i="4"/>
  <c r="BK850" i="4" s="1"/>
  <c r="AS851" i="4"/>
  <c r="BK851" i="4" s="1"/>
  <c r="AS852" i="4"/>
  <c r="BK852" i="4" s="1"/>
  <c r="AS853" i="4"/>
  <c r="BK853" i="4" s="1"/>
  <c r="AS854" i="4"/>
  <c r="BK854" i="4" s="1"/>
  <c r="AS855" i="4"/>
  <c r="BK855" i="4" s="1"/>
  <c r="AS856" i="4"/>
  <c r="BK856" i="4" s="1"/>
  <c r="AS857" i="4"/>
  <c r="BK857" i="4" s="1"/>
  <c r="AS858" i="4"/>
  <c r="BK858" i="4" s="1"/>
  <c r="AS859" i="4"/>
  <c r="BK859" i="4" s="1"/>
  <c r="AS860" i="4"/>
  <c r="BK860" i="4" s="1"/>
  <c r="AS861" i="4"/>
  <c r="BK861" i="4" s="1"/>
  <c r="AS862" i="4"/>
  <c r="BK862" i="4" s="1"/>
  <c r="AS863" i="4"/>
  <c r="BK863" i="4" s="1"/>
  <c r="AS864" i="4"/>
  <c r="BK864" i="4" s="1"/>
  <c r="AS865" i="4"/>
  <c r="BK865" i="4" s="1"/>
  <c r="AS866" i="4"/>
  <c r="BK866" i="4" s="1"/>
  <c r="AS867" i="4"/>
  <c r="BK867" i="4" s="1"/>
  <c r="AS868" i="4"/>
  <c r="BK868" i="4" s="1"/>
  <c r="AS869" i="4"/>
  <c r="BK869" i="4" s="1"/>
  <c r="AF980" i="4"/>
  <c r="K1014" i="4"/>
  <c r="AG1014" i="4" s="1"/>
  <c r="AF878" i="4"/>
  <c r="AG305" i="4"/>
  <c r="AF522" i="4"/>
  <c r="AG560" i="4"/>
  <c r="AG620" i="4"/>
  <c r="O831" i="4"/>
  <c r="AG831" i="4" s="1"/>
  <c r="O833" i="4"/>
  <c r="AG833" i="4" s="1"/>
  <c r="O835" i="4"/>
  <c r="AG835" i="4" s="1"/>
  <c r="O837" i="4"/>
  <c r="AG837" i="4" s="1"/>
  <c r="O839" i="4"/>
  <c r="AG839" i="4" s="1"/>
  <c r="O841" i="4"/>
  <c r="AG841" i="4" s="1"/>
  <c r="O843" i="4"/>
  <c r="AG843" i="4" s="1"/>
  <c r="O845" i="4"/>
  <c r="AG845" i="4" s="1"/>
  <c r="O847" i="4"/>
  <c r="AG847" i="4" s="1"/>
  <c r="O849" i="4"/>
  <c r="AG849" i="4" s="1"/>
  <c r="O850" i="4"/>
  <c r="AG850" i="4" s="1"/>
  <c r="O851" i="4"/>
  <c r="AG851" i="4" s="1"/>
  <c r="O852" i="4"/>
  <c r="AG852" i="4" s="1"/>
  <c r="O853" i="4"/>
  <c r="AG853" i="4" s="1"/>
  <c r="O854" i="4"/>
  <c r="AG854" i="4" s="1"/>
  <c r="O855" i="4"/>
  <c r="AG855" i="4" s="1"/>
  <c r="O856" i="4"/>
  <c r="AG856" i="4" s="1"/>
  <c r="O857" i="4"/>
  <c r="AG857" i="4" s="1"/>
  <c r="O858" i="4"/>
  <c r="AG858" i="4" s="1"/>
  <c r="O859" i="4"/>
  <c r="AG859" i="4" s="1"/>
  <c r="O860" i="4"/>
  <c r="AG860" i="4" s="1"/>
  <c r="O861" i="4"/>
  <c r="AG861" i="4" s="1"/>
  <c r="O862" i="4"/>
  <c r="AG862" i="4" s="1"/>
  <c r="O863" i="4"/>
  <c r="AG863" i="4" s="1"/>
  <c r="O864" i="4"/>
  <c r="AG864" i="4" s="1"/>
  <c r="O865" i="4"/>
  <c r="AG865" i="4" s="1"/>
  <c r="O866" i="4"/>
  <c r="AG866" i="4" s="1"/>
  <c r="O867" i="4"/>
  <c r="AG867" i="4" s="1"/>
  <c r="O868" i="4"/>
  <c r="AG868" i="4" s="1"/>
  <c r="O869" i="4"/>
  <c r="AG869" i="4" s="1"/>
  <c r="AF1029" i="4"/>
  <c r="AF51" i="4"/>
  <c r="AF62" i="4"/>
  <c r="W94" i="4"/>
  <c r="AG94" i="4" s="1"/>
  <c r="AG106" i="4"/>
  <c r="AG109" i="4"/>
  <c r="BK49" i="4"/>
  <c r="AF104" i="4"/>
  <c r="I104" i="4"/>
  <c r="AG104" i="4" s="1"/>
  <c r="BK111" i="4"/>
  <c r="AM124" i="4"/>
  <c r="BK124" i="4" s="1"/>
  <c r="BJ124" i="4"/>
  <c r="AG33" i="4"/>
  <c r="BK58" i="4"/>
  <c r="AM94" i="4"/>
  <c r="BK94" i="4" s="1"/>
  <c r="BK104" i="4"/>
  <c r="M112" i="4"/>
  <c r="AG112" i="4" s="1"/>
  <c r="AG118" i="4"/>
  <c r="AF120" i="4"/>
  <c r="M132" i="4"/>
  <c r="AG132" i="4" s="1"/>
  <c r="AF132" i="4"/>
  <c r="BK119" i="4"/>
  <c r="AG120" i="4"/>
  <c r="BK131" i="4"/>
  <c r="BK151" i="4"/>
  <c r="BK157" i="4"/>
  <c r="AG159" i="4"/>
  <c r="BK163" i="4"/>
  <c r="AG168" i="4"/>
  <c r="AG170" i="4"/>
  <c r="AG189" i="4"/>
  <c r="BK189" i="4"/>
  <c r="AG193" i="4"/>
  <c r="BK195" i="4"/>
  <c r="AG200" i="4"/>
  <c r="BK204" i="4"/>
  <c r="AG205" i="4"/>
  <c r="BK212" i="4"/>
  <c r="AG251" i="4"/>
  <c r="AG259" i="4"/>
  <c r="AG264" i="4"/>
  <c r="BK264" i="4"/>
  <c r="AG266" i="4"/>
  <c r="AG267" i="4"/>
  <c r="BK267" i="4"/>
  <c r="BK269" i="4"/>
  <c r="BK276" i="4"/>
  <c r="BK284" i="4"/>
  <c r="AG306" i="4"/>
  <c r="AG331" i="4"/>
  <c r="AG354" i="4"/>
  <c r="AG133" i="4"/>
  <c r="AG137" i="4"/>
  <c r="BJ190" i="4"/>
  <c r="AG167" i="4"/>
  <c r="AG171" i="4"/>
  <c r="AG174" i="4"/>
  <c r="W176" i="4"/>
  <c r="AG176" i="4" s="1"/>
  <c r="BK179" i="4"/>
  <c r="AG182" i="4"/>
  <c r="BK184" i="4"/>
  <c r="M192" i="4"/>
  <c r="AG192" i="4" s="1"/>
  <c r="BK193" i="4"/>
  <c r="AG194" i="4"/>
  <c r="AG196" i="4"/>
  <c r="BK200" i="4"/>
  <c r="AG201" i="4"/>
  <c r="BK201" i="4"/>
  <c r="W204" i="4"/>
  <c r="AG204" i="4" s="1"/>
  <c r="I213" i="4"/>
  <c r="AG213" i="4" s="1"/>
  <c r="BK214" i="4"/>
  <c r="I215" i="4"/>
  <c r="AG215" i="4" s="1"/>
  <c r="BK216" i="4"/>
  <c r="I217" i="4"/>
  <c r="AG217" i="4" s="1"/>
  <c r="AG218" i="4"/>
  <c r="AG223" i="4"/>
  <c r="AG226" i="4"/>
  <c r="AF229" i="4"/>
  <c r="BK229" i="4"/>
  <c r="AG233" i="4"/>
  <c r="AG242" i="4"/>
  <c r="AG278" i="4"/>
  <c r="AF279" i="4"/>
  <c r="W284" i="4"/>
  <c r="AG284" i="4" s="1"/>
  <c r="AG294" i="4"/>
  <c r="AM296" i="4"/>
  <c r="BK296" i="4" s="1"/>
  <c r="BK310" i="4"/>
  <c r="AG319" i="4"/>
  <c r="AG376" i="4"/>
  <c r="AG410" i="4"/>
  <c r="BK100" i="4"/>
  <c r="BK108" i="4"/>
  <c r="BK121" i="4"/>
  <c r="AG122" i="4"/>
  <c r="AG126" i="4"/>
  <c r="BJ132" i="4"/>
  <c r="AG139" i="4"/>
  <c r="AG147" i="4"/>
  <c r="BJ152" i="4"/>
  <c r="BK165" i="4"/>
  <c r="AG169" i="4"/>
  <c r="BK169" i="4"/>
  <c r="AG175" i="4"/>
  <c r="BK175" i="4"/>
  <c r="AG177" i="4"/>
  <c r="BK182" i="4"/>
  <c r="AG191" i="4"/>
  <c r="BK191" i="4"/>
  <c r="BK194" i="4"/>
  <c r="BK197" i="4"/>
  <c r="AF198" i="4"/>
  <c r="BK198" i="4"/>
  <c r="BK213" i="4"/>
  <c r="AG214" i="4"/>
  <c r="BK215" i="4"/>
  <c r="BK217" i="4"/>
  <c r="AG227" i="4"/>
  <c r="BJ254" i="4"/>
  <c r="BK270" i="4"/>
  <c r="BK288" i="4"/>
  <c r="AG310" i="4"/>
  <c r="BK620" i="4"/>
  <c r="AG697" i="4"/>
  <c r="K811" i="4"/>
  <c r="AG811" i="4" s="1"/>
  <c r="AF877" i="4"/>
  <c r="O877" i="4"/>
  <c r="AG877" i="4" s="1"/>
  <c r="AG404" i="4"/>
  <c r="AG408" i="4"/>
  <c r="AG424" i="4"/>
  <c r="AG497" i="4"/>
  <c r="AG625" i="4"/>
  <c r="AG698" i="4"/>
  <c r="AG701" i="4"/>
  <c r="O736" i="4"/>
  <c r="AG736" i="4" s="1"/>
  <c r="AS736" i="4"/>
  <c r="BK736" i="4" s="1"/>
  <c r="O737" i="4"/>
  <c r="AG737" i="4" s="1"/>
  <c r="AS737" i="4"/>
  <c r="BK737" i="4" s="1"/>
  <c r="O759" i="4"/>
  <c r="AF788" i="4"/>
  <c r="AG789" i="4"/>
  <c r="BJ994" i="4"/>
  <c r="BJ975" i="4"/>
  <c r="BJ980" i="4"/>
  <c r="BJ981" i="4"/>
  <c r="BJ982" i="4"/>
  <c r="AO1018" i="4"/>
  <c r="BK1018" i="4" s="1"/>
  <c r="K1028" i="4"/>
  <c r="AG1028" i="4" s="1"/>
  <c r="AF1025" i="4"/>
  <c r="BK75" i="1"/>
  <c r="AG163" i="1"/>
  <c r="AF275" i="1"/>
  <c r="W290" i="1"/>
  <c r="BK301" i="1"/>
  <c r="I582" i="1"/>
  <c r="AG582" i="1" s="1"/>
  <c r="BK754" i="1"/>
  <c r="AG779" i="1"/>
  <c r="K1065" i="1"/>
  <c r="AG1065" i="1" s="1"/>
  <c r="AG68" i="1"/>
  <c r="AG112" i="1"/>
  <c r="M148" i="1"/>
  <c r="BJ191" i="1"/>
  <c r="Q226" i="1"/>
  <c r="AG226" i="1" s="1"/>
  <c r="O1020" i="1"/>
  <c r="AG1020" i="1" s="1"/>
  <c r="AG45" i="1"/>
  <c r="AG74" i="1"/>
  <c r="BK171" i="1"/>
  <c r="AG227" i="1"/>
  <c r="BK251" i="1"/>
  <c r="AG406" i="1"/>
  <c r="AS873" i="1"/>
  <c r="BK873" i="1" s="1"/>
  <c r="BK196" i="1"/>
  <c r="I468" i="1"/>
  <c r="AG468" i="1" s="1"/>
  <c r="O1024" i="1"/>
  <c r="AG1024" i="1" s="1"/>
  <c r="BK28" i="1"/>
  <c r="BK74" i="1"/>
  <c r="AF110" i="1"/>
  <c r="BJ130" i="1"/>
  <c r="AG255" i="1"/>
  <c r="BK265" i="1"/>
  <c r="AG274" i="1"/>
  <c r="BK274" i="1"/>
  <c r="BK282" i="1"/>
  <c r="AG422" i="1"/>
  <c r="BJ869" i="1"/>
  <c r="AF873" i="1"/>
  <c r="AO1057" i="1"/>
  <c r="BK1057" i="1" s="1"/>
  <c r="O1022" i="1"/>
  <c r="AG1022" i="1" s="1"/>
  <c r="BJ106" i="1"/>
  <c r="AF108" i="1"/>
  <c r="W115" i="1"/>
  <c r="AG115" i="1" s="1"/>
  <c r="BJ120" i="1"/>
  <c r="AG124" i="1"/>
  <c r="BJ133" i="1"/>
  <c r="AF138" i="1"/>
  <c r="BJ138" i="1"/>
  <c r="AG143" i="1"/>
  <c r="AF156" i="1"/>
  <c r="AQ157" i="1"/>
  <c r="BK157" i="1" s="1"/>
  <c r="BK163" i="1"/>
  <c r="BK181" i="1"/>
  <c r="BK187" i="1"/>
  <c r="AG192" i="1"/>
  <c r="AF194" i="1"/>
  <c r="AG236" i="1"/>
  <c r="I293" i="1"/>
  <c r="AG293" i="1" s="1"/>
  <c r="I296" i="1"/>
  <c r="AG296" i="1" s="1"/>
  <c r="BK621" i="1"/>
  <c r="O871" i="1"/>
  <c r="AG871" i="1" s="1"/>
  <c r="O875" i="1"/>
  <c r="AG875" i="1" s="1"/>
  <c r="O878" i="1"/>
  <c r="AG878" i="1" s="1"/>
  <c r="AS881" i="1"/>
  <c r="BK881" i="1" s="1"/>
  <c r="O894" i="1"/>
  <c r="AG894" i="1" s="1"/>
  <c r="AS897" i="1"/>
  <c r="BK897" i="1" s="1"/>
  <c r="AF1061" i="1"/>
  <c r="BK107" i="1"/>
  <c r="AG151" i="1"/>
  <c r="BK151" i="1"/>
  <c r="AG180" i="1"/>
  <c r="BK208" i="1"/>
  <c r="O1025" i="1"/>
  <c r="AG1025" i="1" s="1"/>
  <c r="BJ58" i="1"/>
  <c r="BJ31" i="1"/>
  <c r="BJ32" i="1"/>
  <c r="BE1125" i="1"/>
  <c r="BK104" i="1"/>
  <c r="BK172" i="1"/>
  <c r="AG173" i="1"/>
  <c r="BK177" i="1"/>
  <c r="AG221" i="1"/>
  <c r="AF251" i="1"/>
  <c r="AG252" i="1"/>
  <c r="BK255" i="1"/>
  <c r="BK302" i="1"/>
  <c r="BJ582" i="1"/>
  <c r="I610" i="1"/>
  <c r="AG610" i="1" s="1"/>
  <c r="BK740" i="1"/>
  <c r="AG790" i="1"/>
  <c r="AG812" i="1"/>
  <c r="AS870" i="1"/>
  <c r="BK870" i="1" s="1"/>
  <c r="AS874" i="1"/>
  <c r="BK874" i="1" s="1"/>
  <c r="O886" i="1"/>
  <c r="AG886" i="1" s="1"/>
  <c r="AS889" i="1"/>
  <c r="BK889" i="1" s="1"/>
  <c r="O902" i="1"/>
  <c r="AG902" i="1" s="1"/>
  <c r="AS905" i="1"/>
  <c r="BK905" i="1" s="1"/>
  <c r="K1067" i="1"/>
  <c r="AG1067" i="1" s="1"/>
  <c r="BK33" i="1"/>
  <c r="AG49" i="1"/>
  <c r="AG96" i="1"/>
  <c r="AF116" i="1"/>
  <c r="AF120" i="1"/>
  <c r="AF145" i="1"/>
  <c r="BJ145" i="1"/>
  <c r="BJ148" i="1"/>
  <c r="AF150" i="1"/>
  <c r="BK159" i="1"/>
  <c r="AG161" i="1"/>
  <c r="BJ162" i="1"/>
  <c r="BK165" i="1"/>
  <c r="AG166" i="1"/>
  <c r="AG185" i="1"/>
  <c r="BK200" i="1"/>
  <c r="AG214" i="1"/>
  <c r="AG219" i="1"/>
  <c r="AG222" i="1"/>
  <c r="AG235" i="1"/>
  <c r="AG238" i="1"/>
  <c r="BK240" i="1"/>
  <c r="AG245" i="1"/>
  <c r="AG247" i="1"/>
  <c r="AF262" i="1"/>
  <c r="AG268" i="1"/>
  <c r="AF280" i="1"/>
  <c r="BJ293" i="1"/>
  <c r="BK306" i="1"/>
  <c r="AG327" i="1"/>
  <c r="AG351" i="1"/>
  <c r="BK30" i="1"/>
  <c r="BK54" i="1"/>
  <c r="AG92" i="1"/>
  <c r="AG116" i="1"/>
  <c r="AG121" i="1"/>
  <c r="BK125" i="1"/>
  <c r="AG129" i="1"/>
  <c r="AG134" i="1"/>
  <c r="AF146" i="1"/>
  <c r="BK149" i="1"/>
  <c r="AG164" i="1"/>
  <c r="AG167" i="1"/>
  <c r="AG170" i="1"/>
  <c r="BK180" i="1"/>
  <c r="BJ186" i="1"/>
  <c r="AG189" i="1"/>
  <c r="AG205" i="1"/>
  <c r="BK210" i="1"/>
  <c r="AG220" i="1"/>
  <c r="AG223" i="1"/>
  <c r="AG228" i="1"/>
  <c r="AG232" i="1"/>
  <c r="AG256" i="1"/>
  <c r="AG276" i="1"/>
  <c r="BK276" i="1"/>
  <c r="AG277" i="1"/>
  <c r="AG289" i="1"/>
  <c r="AG314" i="1"/>
  <c r="AG110" i="1"/>
  <c r="BJ66" i="1"/>
  <c r="BJ147" i="1"/>
  <c r="AG153" i="1"/>
  <c r="BK153" i="1"/>
  <c r="M155" i="1"/>
  <c r="AG155" i="1" s="1"/>
  <c r="AG171" i="1"/>
  <c r="BK191" i="1"/>
  <c r="BJ210" i="1"/>
  <c r="AF284" i="1"/>
  <c r="AG301" i="1"/>
  <c r="AM494" i="1"/>
  <c r="BK494" i="1" s="1"/>
  <c r="I602" i="1"/>
  <c r="AG602" i="1" s="1"/>
  <c r="I609" i="1"/>
  <c r="AG609" i="1" s="1"/>
  <c r="AG621" i="1"/>
  <c r="AG811" i="1"/>
  <c r="O819" i="1"/>
  <c r="AG819" i="1" s="1"/>
  <c r="K838" i="1"/>
  <c r="AG838" i="1" s="1"/>
  <c r="O869" i="1"/>
  <c r="AG869" i="1" s="1"/>
  <c r="AS871" i="1"/>
  <c r="BK871" i="1" s="1"/>
  <c r="AS872" i="1"/>
  <c r="BK872" i="1" s="1"/>
  <c r="O876" i="1"/>
  <c r="AG876" i="1" s="1"/>
  <c r="O880" i="1"/>
  <c r="AG880" i="1" s="1"/>
  <c r="O884" i="1"/>
  <c r="AG884" i="1" s="1"/>
  <c r="O888" i="1"/>
  <c r="AG888" i="1" s="1"/>
  <c r="O892" i="1"/>
  <c r="AG892" i="1" s="1"/>
  <c r="O896" i="1"/>
  <c r="AG896" i="1" s="1"/>
  <c r="O900" i="1"/>
  <c r="AG900" i="1" s="1"/>
  <c r="O904" i="1"/>
  <c r="AG904" i="1" s="1"/>
  <c r="O908" i="1"/>
  <c r="AG908" i="1" s="1"/>
  <c r="I608" i="1"/>
  <c r="AG608" i="1" s="1"/>
  <c r="AG787" i="1"/>
  <c r="AF1059" i="1"/>
  <c r="BK446" i="1"/>
  <c r="I611" i="1"/>
  <c r="AG611" i="1" s="1"/>
  <c r="AG624" i="1"/>
  <c r="AS875" i="1"/>
  <c r="BK875" i="1" s="1"/>
  <c r="AS879" i="1"/>
  <c r="BK879" i="1" s="1"/>
  <c r="AS883" i="1"/>
  <c r="BK883" i="1" s="1"/>
  <c r="AS887" i="1"/>
  <c r="BK887" i="1" s="1"/>
  <c r="AS891" i="1"/>
  <c r="BK891" i="1" s="1"/>
  <c r="AS895" i="1"/>
  <c r="BK895" i="1" s="1"/>
  <c r="AS899" i="1"/>
  <c r="BK899" i="1" s="1"/>
  <c r="AS903" i="1"/>
  <c r="BK903" i="1" s="1"/>
  <c r="AS907" i="1"/>
  <c r="BK907" i="1" s="1"/>
  <c r="O1015" i="1"/>
  <c r="AG1015" i="1" s="1"/>
  <c r="AS1024" i="1"/>
  <c r="BK1024" i="1" s="1"/>
  <c r="AS1025" i="1"/>
  <c r="BK1025" i="1" s="1"/>
  <c r="AS1026" i="1"/>
  <c r="BK1026" i="1" s="1"/>
  <c r="AO1066" i="1"/>
  <c r="BK1066" i="1" s="1"/>
  <c r="BK29" i="1"/>
  <c r="BK38" i="1"/>
  <c r="AG46" i="1"/>
  <c r="AG48" i="1"/>
  <c r="BK49" i="1"/>
  <c r="BJ62" i="1"/>
  <c r="AC1125" i="1"/>
  <c r="AF101" i="1"/>
  <c r="AG105" i="1"/>
  <c r="AG111" i="1"/>
  <c r="AG117" i="1"/>
  <c r="Q127" i="1"/>
  <c r="AG127" i="1" s="1"/>
  <c r="AF127" i="1"/>
  <c r="AQ128" i="1"/>
  <c r="BK128" i="1" s="1"/>
  <c r="BJ128" i="1"/>
  <c r="BK136" i="1"/>
  <c r="AQ155" i="1"/>
  <c r="BK155" i="1" s="1"/>
  <c r="BJ155" i="1"/>
  <c r="BK92" i="1"/>
  <c r="BK96" i="1"/>
  <c r="BK100" i="1"/>
  <c r="AG103" i="1"/>
  <c r="BK105" i="1"/>
  <c r="AG106" i="1"/>
  <c r="AF107" i="1"/>
  <c r="AG113" i="1"/>
  <c r="BK113" i="1"/>
  <c r="BK115" i="1"/>
  <c r="BK118" i="1"/>
  <c r="AG119" i="1"/>
  <c r="BK121" i="1"/>
  <c r="AG125" i="1"/>
  <c r="AF149" i="1"/>
  <c r="M149" i="1"/>
  <c r="AG149" i="1" s="1"/>
  <c r="W159" i="1"/>
  <c r="AG159" i="1" s="1"/>
  <c r="AF159" i="1"/>
  <c r="BK45" i="1"/>
  <c r="AS66" i="1"/>
  <c r="BK66" i="1" s="1"/>
  <c r="AG28" i="1"/>
  <c r="AG30" i="1"/>
  <c r="BJ47" i="1"/>
  <c r="BK48" i="1"/>
  <c r="AF58" i="1"/>
  <c r="AF64" i="1"/>
  <c r="AA1125" i="1"/>
  <c r="AG102" i="1"/>
  <c r="BK103" i="1"/>
  <c r="AG104" i="1"/>
  <c r="AF106" i="1"/>
  <c r="BK111" i="1"/>
  <c r="BK127" i="1"/>
  <c r="BK117" i="1"/>
  <c r="BK119" i="1"/>
  <c r="AG131" i="1"/>
  <c r="BK135" i="1"/>
  <c r="AF144" i="1"/>
  <c r="I146" i="1"/>
  <c r="AG146" i="1" s="1"/>
  <c r="AQ148" i="1"/>
  <c r="BK148" i="1" s="1"/>
  <c r="AF152" i="1"/>
  <c r="AG154" i="1"/>
  <c r="BK156" i="1"/>
  <c r="BK162" i="1"/>
  <c r="BK164" i="1"/>
  <c r="AG169" i="1"/>
  <c r="BK169" i="1"/>
  <c r="AQ173" i="1"/>
  <c r="BK173" i="1" s="1"/>
  <c r="AQ174" i="1"/>
  <c r="BK174" i="1" s="1"/>
  <c r="BK175" i="1"/>
  <c r="BK176" i="1"/>
  <c r="BJ183" i="1"/>
  <c r="AQ186" i="1"/>
  <c r="BK186" i="1" s="1"/>
  <c r="AG190" i="1"/>
  <c r="BK190" i="1"/>
  <c r="AG196" i="1"/>
  <c r="AF201" i="1"/>
  <c r="BJ201" i="1"/>
  <c r="AM209" i="1"/>
  <c r="BK209" i="1" s="1"/>
  <c r="I210" i="1"/>
  <c r="AG210" i="1" s="1"/>
  <c r="AM211" i="1"/>
  <c r="BK211" i="1" s="1"/>
  <c r="I212" i="1"/>
  <c r="AG212" i="1" s="1"/>
  <c r="AM212" i="1"/>
  <c r="BK212" i="1" s="1"/>
  <c r="I213" i="1"/>
  <c r="AG213" i="1" s="1"/>
  <c r="AQ225" i="1"/>
  <c r="BK225" i="1" s="1"/>
  <c r="BK239" i="1"/>
  <c r="AG258" i="1"/>
  <c r="AG260" i="1"/>
  <c r="AG263" i="1"/>
  <c r="BK263" i="1"/>
  <c r="AF272" i="1"/>
  <c r="AM275" i="1"/>
  <c r="BK275" i="1" s="1"/>
  <c r="AM278" i="1"/>
  <c r="BK278" i="1" s="1"/>
  <c r="I292" i="1"/>
  <c r="AG292" i="1" s="1"/>
  <c r="BJ292" i="1"/>
  <c r="AG118" i="1"/>
  <c r="AG122" i="1"/>
  <c r="BK134" i="1"/>
  <c r="AG142" i="1"/>
  <c r="BK142" i="1"/>
  <c r="AG148" i="1"/>
  <c r="BJ149" i="1"/>
  <c r="BJ152" i="1"/>
  <c r="AF174" i="1"/>
  <c r="AG178" i="1"/>
  <c r="BK178" i="1"/>
  <c r="AF180" i="1"/>
  <c r="I182" i="1"/>
  <c r="AG182" i="1" s="1"/>
  <c r="AG187" i="1"/>
  <c r="M188" i="1"/>
  <c r="AG188" i="1" s="1"/>
  <c r="AG195" i="1"/>
  <c r="AG197" i="1"/>
  <c r="BK197" i="1"/>
  <c r="O201" i="1"/>
  <c r="AG201" i="1" s="1"/>
  <c r="BK201" i="1"/>
  <c r="AF225" i="1"/>
  <c r="AG231" i="1"/>
  <c r="AG237" i="1"/>
  <c r="AG239" i="1"/>
  <c r="AG241" i="1"/>
  <c r="AF244" i="1"/>
  <c r="AG251" i="1"/>
  <c r="BK256" i="1"/>
  <c r="BK260" i="1"/>
  <c r="AG261" i="1"/>
  <c r="AG265" i="1"/>
  <c r="AG269" i="1"/>
  <c r="AM272" i="1"/>
  <c r="BK272" i="1" s="1"/>
  <c r="AG273" i="1"/>
  <c r="AG282" i="1"/>
  <c r="W286" i="1"/>
  <c r="AG286" i="1" s="1"/>
  <c r="AG302" i="1"/>
  <c r="AG372" i="1"/>
  <c r="AG408" i="1"/>
  <c r="AG284" i="1"/>
  <c r="BK131" i="1"/>
  <c r="AG133" i="1"/>
  <c r="AG145" i="1"/>
  <c r="BK145" i="1"/>
  <c r="AG147" i="1"/>
  <c r="BK147" i="1"/>
  <c r="BK161" i="1"/>
  <c r="AG165" i="1"/>
  <c r="AG174" i="1"/>
  <c r="AG175" i="1"/>
  <c r="AG177" i="1"/>
  <c r="AG181" i="1"/>
  <c r="I183" i="1"/>
  <c r="AG183" i="1" s="1"/>
  <c r="BK185" i="1"/>
  <c r="AG186" i="1"/>
  <c r="BK189" i="1"/>
  <c r="I193" i="1"/>
  <c r="AG193" i="1" s="1"/>
  <c r="AM193" i="1"/>
  <c r="BK193" i="1" s="1"/>
  <c r="W198" i="1"/>
  <c r="AG198" i="1" s="1"/>
  <c r="AG218" i="1"/>
  <c r="AU226" i="1"/>
  <c r="BK226" i="1" s="1"/>
  <c r="AG229" i="1"/>
  <c r="AG240" i="1"/>
  <c r="AF266" i="1"/>
  <c r="AG290" i="1"/>
  <c r="AG402" i="1"/>
  <c r="BK445" i="1"/>
  <c r="AF520" i="1"/>
  <c r="AG561" i="1"/>
  <c r="AF581" i="1"/>
  <c r="BJ602" i="1"/>
  <c r="AG639" i="1"/>
  <c r="AG698" i="1"/>
  <c r="AF775" i="1"/>
  <c r="AM468" i="1"/>
  <c r="BK468" i="1" s="1"/>
  <c r="I494" i="1"/>
  <c r="AG494" i="1" s="1"/>
  <c r="O557" i="1"/>
  <c r="AG557" i="1" s="1"/>
  <c r="AS557" i="1"/>
  <c r="BK557" i="1" s="1"/>
  <c r="BA581" i="1"/>
  <c r="BK581" i="1" s="1"/>
  <c r="AG407" i="1"/>
  <c r="AG495" i="1"/>
  <c r="BK561" i="1"/>
  <c r="AM608" i="1"/>
  <c r="BK608" i="1" s="1"/>
  <c r="AM609" i="1"/>
  <c r="BK609" i="1" s="1"/>
  <c r="AM610" i="1"/>
  <c r="BK610" i="1" s="1"/>
  <c r="AM611" i="1"/>
  <c r="BK611" i="1" s="1"/>
  <c r="AG626" i="1"/>
  <c r="BK639" i="1"/>
  <c r="AG740" i="1"/>
  <c r="AG754" i="1"/>
  <c r="AG791" i="1"/>
  <c r="AG810" i="1"/>
  <c r="AG814" i="1"/>
  <c r="K839" i="1"/>
  <c r="AG839" i="1" s="1"/>
  <c r="O870" i="1"/>
  <c r="AG870" i="1" s="1"/>
  <c r="O872" i="1"/>
  <c r="AG872" i="1" s="1"/>
  <c r="O874" i="1"/>
  <c r="AG874" i="1" s="1"/>
  <c r="AS877" i="1"/>
  <c r="BK877" i="1" s="1"/>
  <c r="O882" i="1"/>
  <c r="AG882" i="1" s="1"/>
  <c r="AS885" i="1"/>
  <c r="BK885" i="1" s="1"/>
  <c r="O890" i="1"/>
  <c r="AG890" i="1" s="1"/>
  <c r="AS893" i="1"/>
  <c r="BK893" i="1" s="1"/>
  <c r="O898" i="1"/>
  <c r="AG898" i="1" s="1"/>
  <c r="AS901" i="1"/>
  <c r="BK901" i="1" s="1"/>
  <c r="O906" i="1"/>
  <c r="AG906" i="1" s="1"/>
  <c r="AS1021" i="1"/>
  <c r="BK1021" i="1" s="1"/>
  <c r="AO1040" i="1"/>
  <c r="BK1040" i="1" s="1"/>
  <c r="AF1069" i="1"/>
  <c r="AG813" i="1"/>
  <c r="BK813" i="1"/>
  <c r="AG796" i="4"/>
  <c r="AG775" i="4"/>
  <c r="BK625" i="4"/>
  <c r="AG623" i="4"/>
  <c r="BK447" i="4"/>
  <c r="BK448" i="4"/>
  <c r="AG129" i="4"/>
  <c r="AG119" i="4"/>
  <c r="AG146" i="4"/>
  <c r="AG165" i="4"/>
  <c r="AG262" i="4"/>
  <c r="BK254" i="4"/>
  <c r="BK259" i="4"/>
  <c r="BK190" i="4"/>
  <c r="BK155" i="4"/>
  <c r="BK146" i="4"/>
  <c r="BK139" i="4"/>
  <c r="BK129" i="4"/>
  <c r="BK177" i="4"/>
  <c r="BK173" i="4"/>
  <c r="AG161" i="4"/>
  <c r="AG158" i="4"/>
  <c r="AG157" i="4"/>
  <c r="AG155" i="4"/>
  <c r="AG150" i="4"/>
  <c r="AG149" i="4"/>
  <c r="AG107" i="4"/>
  <c r="AG121" i="4"/>
  <c r="AG114" i="4"/>
  <c r="AG115" i="4"/>
  <c r="BK35" i="4"/>
  <c r="BK37" i="4"/>
  <c r="AG42" i="4"/>
  <c r="BK497" i="4"/>
  <c r="AG280" i="4"/>
  <c r="AG224" i="4"/>
  <c r="AG179" i="4"/>
  <c r="AG173" i="4"/>
  <c r="BK79" i="4"/>
  <c r="BK78" i="4"/>
  <c r="AG72" i="4"/>
  <c r="AG79" i="4"/>
  <c r="AG78" i="4"/>
  <c r="AG790" i="3"/>
  <c r="AG793" i="3"/>
  <c r="AG792" i="3"/>
  <c r="AG791" i="3"/>
  <c r="AG789" i="3"/>
  <c r="AG763" i="3"/>
  <c r="AG774" i="3"/>
  <c r="AG407" i="3"/>
  <c r="AG406" i="3"/>
  <c r="AG405" i="3"/>
  <c r="AG326" i="3"/>
  <c r="AG314" i="3"/>
  <c r="AG313" i="3"/>
  <c r="AG254" i="3"/>
  <c r="AG277" i="3"/>
  <c r="AG274" i="3"/>
  <c r="AG259" i="3"/>
  <c r="AG271" i="3"/>
  <c r="AG273" i="3"/>
  <c r="AG262" i="3"/>
  <c r="AG249" i="3"/>
  <c r="AG281" i="3"/>
  <c r="AG251" i="3"/>
  <c r="AG255" i="3"/>
  <c r="AG256" i="3"/>
  <c r="AG260" i="3"/>
  <c r="AG237" i="3"/>
  <c r="AG235" i="3"/>
  <c r="AG238" i="3"/>
  <c r="AG239" i="3"/>
  <c r="AG154" i="3"/>
  <c r="AG146" i="3"/>
  <c r="AG150" i="3"/>
  <c r="AG149" i="3"/>
  <c r="AG145" i="3"/>
  <c r="AG142" i="3"/>
  <c r="AG137" i="3"/>
  <c r="AG132" i="3"/>
  <c r="AG127" i="3"/>
  <c r="AG126" i="3"/>
  <c r="AG121" i="3"/>
  <c r="AG118" i="3"/>
  <c r="AG117" i="3"/>
  <c r="AG119" i="3"/>
  <c r="AG116" i="3"/>
  <c r="AG115" i="3"/>
  <c r="AG114" i="3"/>
  <c r="AG113" i="3"/>
  <c r="AG110" i="3"/>
  <c r="AG109" i="3"/>
  <c r="AG106" i="3"/>
  <c r="AG103" i="3"/>
  <c r="AG102" i="3"/>
  <c r="AG101" i="3"/>
  <c r="AG100" i="3"/>
  <c r="AG91" i="3"/>
  <c r="AG89" i="3"/>
  <c r="AG74" i="3"/>
  <c r="BK61" i="3"/>
  <c r="AG236" i="3"/>
  <c r="AG174" i="3"/>
  <c r="AG169" i="3"/>
  <c r="AG134" i="3"/>
  <c r="AG128" i="3"/>
  <c r="AG124" i="3"/>
  <c r="AG104" i="3"/>
  <c r="AG95" i="3"/>
  <c r="AG88" i="3"/>
  <c r="AG65" i="3"/>
  <c r="AG61" i="3"/>
  <c r="AG42" i="3"/>
  <c r="AG30" i="3"/>
  <c r="AG29" i="3"/>
  <c r="AG27" i="3"/>
  <c r="AG32" i="3"/>
  <c r="AW1125" i="1"/>
  <c r="S1125" i="1"/>
  <c r="AG43" i="1"/>
  <c r="AG54" i="1"/>
  <c r="AG33" i="1"/>
  <c r="AG29" i="1"/>
  <c r="BK148" i="3"/>
  <c r="AG153" i="3"/>
  <c r="AG200" i="3"/>
  <c r="BK200" i="3"/>
  <c r="BK119" i="3"/>
  <c r="BK144" i="3"/>
  <c r="AG187" i="3"/>
  <c r="BK26" i="3"/>
  <c r="BJ113" i="3"/>
  <c r="AF153" i="3"/>
  <c r="AF187" i="3"/>
  <c r="AF192" i="3"/>
  <c r="AF209" i="3"/>
  <c r="AF211" i="3"/>
  <c r="BJ212" i="3"/>
  <c r="BJ228" i="3"/>
  <c r="AQ228" i="3"/>
  <c r="BK228" i="3" s="1"/>
  <c r="BJ251" i="3"/>
  <c r="AQ251" i="3"/>
  <c r="BK251" i="3" s="1"/>
  <c r="AF265" i="3"/>
  <c r="I265" i="3"/>
  <c r="AG265" i="3" s="1"/>
  <c r="AF274" i="3"/>
  <c r="AF291" i="3"/>
  <c r="I291" i="3"/>
  <c r="AG291" i="3" s="1"/>
  <c r="AF292" i="3"/>
  <c r="I292" i="3"/>
  <c r="AG292" i="3" s="1"/>
  <c r="BJ295" i="3"/>
  <c r="AM295" i="3"/>
  <c r="BK295" i="3" s="1"/>
  <c r="AG301" i="3"/>
  <c r="W44" i="3"/>
  <c r="AG44" i="3" s="1"/>
  <c r="W47" i="3"/>
  <c r="AG47" i="3" s="1"/>
  <c r="AM65" i="3"/>
  <c r="BK65" i="3" s="1"/>
  <c r="Y1090" i="3"/>
  <c r="I99" i="3"/>
  <c r="AG99" i="3" s="1"/>
  <c r="M107" i="3"/>
  <c r="AG107" i="3" s="1"/>
  <c r="AQ107" i="3"/>
  <c r="BK107" i="3" s="1"/>
  <c r="BJ119" i="3"/>
  <c r="AQ127" i="3"/>
  <c r="BK127" i="3" s="1"/>
  <c r="M144" i="3"/>
  <c r="AG144" i="3" s="1"/>
  <c r="AQ146" i="3"/>
  <c r="BK146" i="3" s="1"/>
  <c r="BJ156" i="3"/>
  <c r="AM161" i="3"/>
  <c r="BK161" i="3" s="1"/>
  <c r="I182" i="3"/>
  <c r="AG182" i="3" s="1"/>
  <c r="AQ185" i="3"/>
  <c r="BK185" i="3" s="1"/>
  <c r="AM190" i="3"/>
  <c r="BK190" i="3" s="1"/>
  <c r="W197" i="3"/>
  <c r="AG197" i="3" s="1"/>
  <c r="BJ209" i="3"/>
  <c r="AG225" i="3"/>
  <c r="BK238" i="3"/>
  <c r="AG257" i="3"/>
  <c r="BK265" i="3"/>
  <c r="AG268" i="3"/>
  <c r="AG272" i="3"/>
  <c r="AG275" i="3"/>
  <c r="BK16" i="3"/>
  <c r="AG82" i="3"/>
  <c r="AF145" i="3"/>
  <c r="BJ148" i="3"/>
  <c r="AF154" i="3"/>
  <c r="BJ172" i="3"/>
  <c r="BJ192" i="3"/>
  <c r="AF200" i="3"/>
  <c r="BJ208" i="3"/>
  <c r="BJ210" i="3"/>
  <c r="AG224" i="3"/>
  <c r="AG231" i="3"/>
  <c r="AG234" i="3"/>
  <c r="BK262" i="3"/>
  <c r="BJ277" i="3"/>
  <c r="AM277" i="3"/>
  <c r="BK277" i="3" s="1"/>
  <c r="AF279" i="3"/>
  <c r="W279" i="3"/>
  <c r="AG279" i="3" s="1"/>
  <c r="BJ291" i="3"/>
  <c r="AM291" i="3"/>
  <c r="BK291" i="3" s="1"/>
  <c r="BJ292" i="3"/>
  <c r="AM292" i="3"/>
  <c r="BK292" i="3" s="1"/>
  <c r="AF295" i="3"/>
  <c r="I295" i="3"/>
  <c r="AG295" i="3" s="1"/>
  <c r="AG16" i="3"/>
  <c r="AG26" i="3"/>
  <c r="W105" i="3"/>
  <c r="AG105" i="3" s="1"/>
  <c r="M147" i="3"/>
  <c r="AG147" i="3" s="1"/>
  <c r="AQ147" i="3"/>
  <c r="BK147" i="3" s="1"/>
  <c r="M148" i="3"/>
  <c r="AG148" i="3" s="1"/>
  <c r="M151" i="3"/>
  <c r="AG151" i="3" s="1"/>
  <c r="AQ151" i="3"/>
  <c r="BK151" i="3" s="1"/>
  <c r="I181" i="3"/>
  <c r="AG181" i="3" s="1"/>
  <c r="AF212" i="3"/>
  <c r="I212" i="3"/>
  <c r="AG212" i="3" s="1"/>
  <c r="AG228" i="3"/>
  <c r="BK239" i="3"/>
  <c r="BK259" i="3"/>
  <c r="BJ261" i="3"/>
  <c r="AM261" i="3"/>
  <c r="BK261" i="3" s="1"/>
  <c r="W283" i="3"/>
  <c r="AG283" i="3" s="1"/>
  <c r="W289" i="3"/>
  <c r="AG289" i="3" s="1"/>
  <c r="W519" i="3"/>
  <c r="AG519" i="3" s="1"/>
  <c r="O556" i="3"/>
  <c r="AG556" i="3" s="1"/>
  <c r="AS556" i="3"/>
  <c r="BK556" i="3" s="1"/>
  <c r="AF256" i="3"/>
  <c r="BJ271" i="3"/>
  <c r="AG771" i="3"/>
  <c r="AF798" i="3"/>
  <c r="AG798" i="3"/>
  <c r="AF797" i="3"/>
  <c r="AF771" i="3"/>
  <c r="AF772" i="3"/>
  <c r="AG775" i="3"/>
  <c r="AG797" i="3"/>
  <c r="K813" i="3"/>
  <c r="AG813" i="3" s="1"/>
  <c r="AF813" i="3"/>
  <c r="O860" i="3"/>
  <c r="AG860" i="3" s="1"/>
  <c r="O862" i="3"/>
  <c r="AG862" i="3" s="1"/>
  <c r="O864" i="3"/>
  <c r="AG864" i="3" s="1"/>
  <c r="O866" i="3"/>
  <c r="AG866" i="3" s="1"/>
  <c r="O868" i="3"/>
  <c r="AG868" i="3" s="1"/>
  <c r="O870" i="3"/>
  <c r="AG870" i="3" s="1"/>
  <c r="O872" i="3"/>
  <c r="AG872" i="3" s="1"/>
  <c r="O874" i="3"/>
  <c r="AG874" i="3" s="1"/>
  <c r="O876" i="3"/>
  <c r="AG876" i="3" s="1"/>
  <c r="O861" i="3"/>
  <c r="AG861" i="3" s="1"/>
  <c r="O863" i="3"/>
  <c r="AG863" i="3" s="1"/>
  <c r="O865" i="3"/>
  <c r="AG865" i="3" s="1"/>
  <c r="O867" i="3"/>
  <c r="AG867" i="3" s="1"/>
  <c r="O869" i="3"/>
  <c r="AG869" i="3" s="1"/>
  <c r="O871" i="3"/>
  <c r="AG871" i="3" s="1"/>
  <c r="O873" i="3"/>
  <c r="AG873" i="3" s="1"/>
  <c r="O875" i="3"/>
  <c r="AG875" i="3" s="1"/>
  <c r="AF988" i="3"/>
  <c r="O988" i="3"/>
  <c r="AG988" i="3" s="1"/>
  <c r="AF989" i="3"/>
  <c r="O989" i="3"/>
  <c r="AG989" i="3" s="1"/>
  <c r="BJ988" i="3"/>
  <c r="AS988" i="3"/>
  <c r="BK988" i="3" s="1"/>
  <c r="BJ989" i="3"/>
  <c r="AS989" i="3"/>
  <c r="BK989" i="3" s="1"/>
  <c r="K1021" i="3"/>
  <c r="AG1021" i="3" s="1"/>
  <c r="K1032" i="3"/>
  <c r="AG1032" i="3" s="1"/>
  <c r="BK31" i="4"/>
  <c r="BJ52" i="4"/>
  <c r="BA52" i="4"/>
  <c r="BK52" i="4" s="1"/>
  <c r="AF111" i="4"/>
  <c r="I111" i="4"/>
  <c r="AG111" i="4" s="1"/>
  <c r="AF131" i="4"/>
  <c r="Q131" i="4"/>
  <c r="AG131" i="4" s="1"/>
  <c r="AF39" i="4"/>
  <c r="Q39" i="4"/>
  <c r="AG39" i="4" s="1"/>
  <c r="AF50" i="4"/>
  <c r="W50" i="4"/>
  <c r="AG50" i="4" s="1"/>
  <c r="BJ66" i="4"/>
  <c r="AQ66" i="4"/>
  <c r="BK66" i="4" s="1"/>
  <c r="BK70" i="4"/>
  <c r="AF105" i="4"/>
  <c r="M105" i="4"/>
  <c r="AG105" i="4" s="1"/>
  <c r="BK107" i="4"/>
  <c r="BK21" i="4"/>
  <c r="W52" i="4"/>
  <c r="AG52" i="4" s="1"/>
  <c r="AG66" i="4"/>
  <c r="AF66" i="4"/>
  <c r="AF70" i="4"/>
  <c r="AG87" i="4"/>
  <c r="BK96" i="4"/>
  <c r="AG100" i="4"/>
  <c r="AG108" i="4"/>
  <c r="BK109" i="4"/>
  <c r="BK122" i="4"/>
  <c r="BK123" i="4"/>
  <c r="AF124" i="4"/>
  <c r="I124" i="4"/>
  <c r="AG124" i="4" s="1"/>
  <c r="BK137" i="4"/>
  <c r="AG142" i="4"/>
  <c r="AG151" i="4"/>
  <c r="BK153" i="4"/>
  <c r="BK154" i="4"/>
  <c r="BK205" i="4"/>
  <c r="AG21" i="4"/>
  <c r="AG31" i="4"/>
  <c r="BJ39" i="4"/>
  <c r="AU39" i="4"/>
  <c r="BK39" i="4" s="1"/>
  <c r="AG47" i="4"/>
  <c r="AG70" i="4"/>
  <c r="AG96" i="4"/>
  <c r="AF110" i="4"/>
  <c r="M110" i="4"/>
  <c r="AG110" i="4" s="1"/>
  <c r="BJ110" i="4"/>
  <c r="AM110" i="4"/>
  <c r="BK110" i="4" s="1"/>
  <c r="BJ111" i="4"/>
  <c r="BK115" i="4"/>
  <c r="AG116" i="4"/>
  <c r="BK132" i="4"/>
  <c r="BK149" i="4"/>
  <c r="BK178" i="4"/>
  <c r="BK187" i="4"/>
  <c r="AG190" i="4"/>
  <c r="AG261" i="4"/>
  <c r="AF137" i="4"/>
  <c r="BJ137" i="4"/>
  <c r="AF139" i="4"/>
  <c r="AF142" i="4"/>
  <c r="AF151" i="4"/>
  <c r="BJ154" i="4"/>
  <c r="AF190" i="4"/>
  <c r="BJ198" i="4"/>
  <c r="BJ270" i="4"/>
  <c r="BJ276" i="4"/>
  <c r="AQ142" i="4"/>
  <c r="BK142" i="4" s="1"/>
  <c r="Q148" i="4"/>
  <c r="AG148" i="4" s="1"/>
  <c r="AF150" i="4"/>
  <c r="AQ150" i="4"/>
  <c r="BK150" i="4" s="1"/>
  <c r="BJ153" i="4"/>
  <c r="M154" i="4"/>
  <c r="AG154" i="4" s="1"/>
  <c r="AF159" i="4"/>
  <c r="AQ159" i="4"/>
  <c r="BK159" i="4" s="1"/>
  <c r="W163" i="4"/>
  <c r="AG163" i="4" s="1"/>
  <c r="W166" i="4"/>
  <c r="AG166" i="4" s="1"/>
  <c r="BJ177" i="4"/>
  <c r="M178" i="4"/>
  <c r="AG178" i="4" s="1"/>
  <c r="Q184" i="4"/>
  <c r="AG184" i="4" s="1"/>
  <c r="AM186" i="4"/>
  <c r="BK186" i="4" s="1"/>
  <c r="W195" i="4"/>
  <c r="AG195" i="4" s="1"/>
  <c r="BJ197" i="4"/>
  <c r="M198" i="4"/>
  <c r="AG198" i="4" s="1"/>
  <c r="AF205" i="4"/>
  <c r="BJ213" i="4"/>
  <c r="BJ215" i="4"/>
  <c r="BJ216" i="4"/>
  <c r="M229" i="4"/>
  <c r="AG229" i="4" s="1"/>
  <c r="BJ229" i="4"/>
  <c r="AF254" i="4"/>
  <c r="I254" i="4"/>
  <c r="AG254" i="4" s="1"/>
  <c r="W291" i="4"/>
  <c r="AG291" i="4" s="1"/>
  <c r="AF304" i="4"/>
  <c r="I304" i="4"/>
  <c r="AG304" i="4" s="1"/>
  <c r="M152" i="4"/>
  <c r="AG152" i="4" s="1"/>
  <c r="AQ152" i="4"/>
  <c r="BK152" i="4" s="1"/>
  <c r="M153" i="4"/>
  <c r="AG153" i="4" s="1"/>
  <c r="M156" i="4"/>
  <c r="AG156" i="4" s="1"/>
  <c r="AQ156" i="4"/>
  <c r="BK156" i="4" s="1"/>
  <c r="I186" i="4"/>
  <c r="AG186" i="4" s="1"/>
  <c r="BJ217" i="4"/>
  <c r="Q230" i="4"/>
  <c r="AG230" i="4" s="1"/>
  <c r="BK256" i="4"/>
  <c r="AF261" i="4"/>
  <c r="AQ261" i="4"/>
  <c r="BK261" i="4" s="1"/>
  <c r="AG265" i="4"/>
  <c r="AM266" i="4"/>
  <c r="BK266" i="4" s="1"/>
  <c r="I270" i="4"/>
  <c r="AG270" i="4" s="1"/>
  <c r="BK278" i="4"/>
  <c r="AM279" i="4"/>
  <c r="BK279" i="4" s="1"/>
  <c r="AG290" i="4"/>
  <c r="AF337" i="4"/>
  <c r="W337" i="4"/>
  <c r="AG337" i="4" s="1"/>
  <c r="AQ233" i="4"/>
  <c r="BK233" i="4" s="1"/>
  <c r="AG260" i="4"/>
  <c r="AG269" i="4"/>
  <c r="AG272" i="4"/>
  <c r="AF276" i="4"/>
  <c r="I276" i="4"/>
  <c r="AG276" i="4" s="1"/>
  <c r="I279" i="4"/>
  <c r="AG279" i="4" s="1"/>
  <c r="AG282" i="4"/>
  <c r="BJ304" i="4"/>
  <c r="AM304" i="4"/>
  <c r="BK304" i="4" s="1"/>
  <c r="BJ337" i="4"/>
  <c r="BA337" i="4"/>
  <c r="BK337" i="4" s="1"/>
  <c r="AG355" i="4"/>
  <c r="I496" i="4"/>
  <c r="AG496" i="4" s="1"/>
  <c r="BK638" i="4"/>
  <c r="AG739" i="4"/>
  <c r="BK753" i="4"/>
  <c r="AG759" i="4"/>
  <c r="AG771" i="4"/>
  <c r="AG788" i="4"/>
  <c r="AG792" i="4"/>
  <c r="AF797" i="4"/>
  <c r="O797" i="4"/>
  <c r="AG797" i="4" s="1"/>
  <c r="AG638" i="4"/>
  <c r="BK720" i="4"/>
  <c r="AG753" i="4"/>
  <c r="AG720" i="4"/>
  <c r="AG763" i="4"/>
  <c r="AG776" i="4"/>
  <c r="AF771" i="4"/>
  <c r="K772" i="4"/>
  <c r="AG772" i="4" s="1"/>
  <c r="AO772" i="4"/>
  <c r="K808" i="4"/>
  <c r="AG808" i="4" s="1"/>
  <c r="K812" i="4"/>
  <c r="AG812" i="4" s="1"/>
  <c r="AF984" i="4"/>
  <c r="BJ984" i="4"/>
  <c r="AF985" i="4"/>
  <c r="BJ985" i="4"/>
  <c r="AF986" i="4"/>
  <c r="BJ986" i="4"/>
  <c r="BJ1000" i="4"/>
  <c r="BJ1017" i="4"/>
  <c r="AF1021" i="4"/>
  <c r="BJ1026" i="4"/>
  <c r="AF1027" i="4"/>
  <c r="BK31" i="1"/>
  <c r="BK47" i="1"/>
  <c r="AG62" i="1"/>
  <c r="AG27" i="1"/>
  <c r="W31" i="1"/>
  <c r="AG31" i="1" s="1"/>
  <c r="AF35" i="1"/>
  <c r="BJ35" i="1"/>
  <c r="AF46" i="1"/>
  <c r="BA46" i="1"/>
  <c r="BK46" i="1" s="1"/>
  <c r="W47" i="1"/>
  <c r="AG47" i="1" s="1"/>
  <c r="BJ48" i="1"/>
  <c r="AF66" i="1"/>
  <c r="W90" i="1"/>
  <c r="AG90" i="1" s="1"/>
  <c r="AE1125" i="1"/>
  <c r="BG1125" i="1"/>
  <c r="AG100" i="1"/>
  <c r="AG135" i="1"/>
  <c r="BK150" i="1"/>
  <c r="AG225" i="1"/>
  <c r="BK27" i="1"/>
  <c r="AM62" i="1"/>
  <c r="BK62" i="1" s="1"/>
  <c r="I66" i="1"/>
  <c r="AG66" i="1" s="1"/>
  <c r="AG89" i="1"/>
  <c r="BJ90" i="1"/>
  <c r="BI1125" i="1"/>
  <c r="AF100" i="1"/>
  <c r="AG101" i="1"/>
  <c r="AF62" i="1"/>
  <c r="BK90" i="1"/>
  <c r="BJ101" i="1"/>
  <c r="AQ101" i="1"/>
  <c r="BK101" i="1" s="1"/>
  <c r="AG114" i="1"/>
  <c r="BK114" i="1"/>
  <c r="AG128" i="1"/>
  <c r="BK194" i="1"/>
  <c r="AG83" i="1"/>
  <c r="AQ106" i="1"/>
  <c r="BK106" i="1" s="1"/>
  <c r="M107" i="1"/>
  <c r="AG107" i="1" s="1"/>
  <c r="AQ110" i="1"/>
  <c r="BK110" i="1" s="1"/>
  <c r="BJ114" i="1"/>
  <c r="AQ116" i="1"/>
  <c r="BK116" i="1" s="1"/>
  <c r="M120" i="1"/>
  <c r="AG120" i="1" s="1"/>
  <c r="AU122" i="1"/>
  <c r="BK122" i="1" s="1"/>
  <c r="AM133" i="1"/>
  <c r="BK133" i="1" s="1"/>
  <c r="I138" i="1"/>
  <c r="AG138" i="1" s="1"/>
  <c r="AM138" i="1"/>
  <c r="BK138" i="1" s="1"/>
  <c r="Y152" i="1"/>
  <c r="AG152" i="1" s="1"/>
  <c r="BC152" i="1"/>
  <c r="BK152" i="1" s="1"/>
  <c r="AF154" i="1"/>
  <c r="AQ154" i="1"/>
  <c r="BK154" i="1" s="1"/>
  <c r="M156" i="1"/>
  <c r="AG156" i="1" s="1"/>
  <c r="M157" i="1"/>
  <c r="AG157" i="1" s="1"/>
  <c r="W172" i="1"/>
  <c r="AG172" i="1" s="1"/>
  <c r="AM183" i="1"/>
  <c r="BK183" i="1" s="1"/>
  <c r="AQ188" i="1"/>
  <c r="BK188" i="1" s="1"/>
  <c r="W200" i="1"/>
  <c r="AG200" i="1" s="1"/>
  <c r="W208" i="1"/>
  <c r="AG208" i="1" s="1"/>
  <c r="I209" i="1"/>
  <c r="AG209" i="1" s="1"/>
  <c r="I211" i="1"/>
  <c r="AG211" i="1" s="1"/>
  <c r="AM213" i="1"/>
  <c r="BK213" i="1" s="1"/>
  <c r="AQ229" i="1"/>
  <c r="BK229" i="1" s="1"/>
  <c r="BJ251" i="1"/>
  <c r="AQ252" i="1"/>
  <c r="BK252" i="1" s="1"/>
  <c r="AQ257" i="1"/>
  <c r="BK257" i="1" s="1"/>
  <c r="AM262" i="1"/>
  <c r="BK262" i="1" s="1"/>
  <c r="I266" i="1"/>
  <c r="AG266" i="1" s="1"/>
  <c r="AM266" i="1"/>
  <c r="BK266" i="1" s="1"/>
  <c r="I275" i="1"/>
  <c r="AG275" i="1" s="1"/>
  <c r="BK280" i="1"/>
  <c r="BK286" i="1"/>
  <c r="W287" i="1"/>
  <c r="AG287" i="1" s="1"/>
  <c r="AF300" i="1"/>
  <c r="I300" i="1"/>
  <c r="AG300" i="1" s="1"/>
  <c r="AG306" i="1"/>
  <c r="AG315" i="1"/>
  <c r="Y1125" i="1"/>
  <c r="BJ107" i="1"/>
  <c r="M108" i="1"/>
  <c r="AG108" i="1" s="1"/>
  <c r="AQ108" i="1"/>
  <c r="BK108" i="1" s="1"/>
  <c r="AF114" i="1"/>
  <c r="AQ120" i="1"/>
  <c r="BK120" i="1" s="1"/>
  <c r="AF128" i="1"/>
  <c r="AF133" i="1"/>
  <c r="AF135" i="1"/>
  <c r="AF147" i="1"/>
  <c r="BJ150" i="1"/>
  <c r="AF186" i="1"/>
  <c r="BJ194" i="1"/>
  <c r="BJ333" i="1"/>
  <c r="BA333" i="1"/>
  <c r="BK333" i="1" s="1"/>
  <c r="U1125" i="1"/>
  <c r="AY1125" i="1"/>
  <c r="AQ146" i="1"/>
  <c r="BK146" i="1" s="1"/>
  <c r="M150" i="1"/>
  <c r="AG150" i="1" s="1"/>
  <c r="W162" i="1"/>
  <c r="AM182" i="1"/>
  <c r="BK182" i="1" s="1"/>
  <c r="W191" i="1"/>
  <c r="AG191" i="1" s="1"/>
  <c r="M194" i="1"/>
  <c r="AG194" i="1" s="1"/>
  <c r="I250" i="1"/>
  <c r="AG250" i="1" s="1"/>
  <c r="I272" i="1"/>
  <c r="AG272" i="1" s="1"/>
  <c r="AG278" i="1"/>
  <c r="AG280" i="1"/>
  <c r="BJ300" i="1"/>
  <c r="AM300" i="1"/>
  <c r="BK300" i="1" s="1"/>
  <c r="AF333" i="1"/>
  <c r="W333" i="1"/>
  <c r="AG333" i="1" s="1"/>
  <c r="AO1125" i="1"/>
  <c r="BK788" i="1"/>
  <c r="AM495" i="1"/>
  <c r="BK495" i="1" s="1"/>
  <c r="BK699" i="1"/>
  <c r="BK702" i="1"/>
  <c r="BK721" i="1"/>
  <c r="AG699" i="1"/>
  <c r="AG702" i="1"/>
  <c r="AG721" i="1"/>
  <c r="BK698" i="1"/>
  <c r="O737" i="1"/>
  <c r="AG737" i="1" s="1"/>
  <c r="AS737" i="1"/>
  <c r="BK737" i="1" s="1"/>
  <c r="O738" i="1"/>
  <c r="AG738" i="1" s="1"/>
  <c r="AS738" i="1"/>
  <c r="BK738" i="1" s="1"/>
  <c r="AF788" i="1"/>
  <c r="BJ788" i="1"/>
  <c r="K809" i="1"/>
  <c r="O818" i="1"/>
  <c r="AG818" i="1" s="1"/>
  <c r="AF837" i="1"/>
  <c r="K840" i="1"/>
  <c r="AG840" i="1" s="1"/>
  <c r="AF841" i="1"/>
  <c r="AS876" i="1"/>
  <c r="BK876" i="1" s="1"/>
  <c r="AS878" i="1"/>
  <c r="BK878" i="1" s="1"/>
  <c r="AS880" i="1"/>
  <c r="BK880" i="1" s="1"/>
  <c r="AS882" i="1"/>
  <c r="BK882" i="1" s="1"/>
  <c r="AS884" i="1"/>
  <c r="BK884" i="1" s="1"/>
  <c r="AS886" i="1"/>
  <c r="BK886" i="1" s="1"/>
  <c r="AS888" i="1"/>
  <c r="BK888" i="1" s="1"/>
  <c r="AS890" i="1"/>
  <c r="BK890" i="1" s="1"/>
  <c r="AS892" i="1"/>
  <c r="BK892" i="1" s="1"/>
  <c r="AS894" i="1"/>
  <c r="BK894" i="1" s="1"/>
  <c r="AS896" i="1"/>
  <c r="BK896" i="1" s="1"/>
  <c r="AS898" i="1"/>
  <c r="BK898" i="1" s="1"/>
  <c r="AS900" i="1"/>
  <c r="BK900" i="1" s="1"/>
  <c r="AS902" i="1"/>
  <c r="BK902" i="1" s="1"/>
  <c r="AS904" i="1"/>
  <c r="BK904" i="1" s="1"/>
  <c r="AS906" i="1"/>
  <c r="BK906" i="1" s="1"/>
  <c r="AS908" i="1"/>
  <c r="BK908" i="1" s="1"/>
  <c r="O915" i="1"/>
  <c r="AG915" i="1" s="1"/>
  <c r="AF915" i="1"/>
  <c r="O917" i="1"/>
  <c r="AG917" i="1" s="1"/>
  <c r="AF917" i="1"/>
  <c r="O918" i="1"/>
  <c r="AG918" i="1" s="1"/>
  <c r="AF918" i="1"/>
  <c r="AF787" i="1"/>
  <c r="AS917" i="1"/>
  <c r="BK917" i="1" s="1"/>
  <c r="BJ917" i="1"/>
  <c r="O877" i="1"/>
  <c r="AG877" i="1" s="1"/>
  <c r="O879" i="1"/>
  <c r="AG879" i="1" s="1"/>
  <c r="O881" i="1"/>
  <c r="AG881" i="1" s="1"/>
  <c r="O883" i="1"/>
  <c r="AG883" i="1" s="1"/>
  <c r="O885" i="1"/>
  <c r="AG885" i="1" s="1"/>
  <c r="O887" i="1"/>
  <c r="AG887" i="1" s="1"/>
  <c r="O889" i="1"/>
  <c r="AG889" i="1" s="1"/>
  <c r="O891" i="1"/>
  <c r="AG891" i="1" s="1"/>
  <c r="O893" i="1"/>
  <c r="AG893" i="1" s="1"/>
  <c r="O895" i="1"/>
  <c r="AG895" i="1" s="1"/>
  <c r="O897" i="1"/>
  <c r="AG897" i="1" s="1"/>
  <c r="O899" i="1"/>
  <c r="AG899" i="1" s="1"/>
  <c r="O901" i="1"/>
  <c r="AG901" i="1" s="1"/>
  <c r="O903" i="1"/>
  <c r="AG903" i="1" s="1"/>
  <c r="O905" i="1"/>
  <c r="AG905" i="1" s="1"/>
  <c r="O907" i="1"/>
  <c r="AG907" i="1" s="1"/>
  <c r="AF1021" i="1"/>
  <c r="O1021" i="1"/>
  <c r="AG1021" i="1" s="1"/>
  <c r="AS1015" i="1"/>
  <c r="BK1015" i="1" s="1"/>
  <c r="AS1020" i="1"/>
  <c r="BK1020" i="1" s="1"/>
  <c r="AS1022" i="1"/>
  <c r="BK1022" i="1" s="1"/>
  <c r="BJ1034" i="1"/>
  <c r="AF1068" i="1"/>
  <c r="BJ1058" i="1"/>
  <c r="AF1064" i="1"/>
  <c r="BJ1068" i="1"/>
  <c r="K1090" i="3" l="1"/>
  <c r="BA1083" i="4"/>
  <c r="O1090" i="3"/>
  <c r="AM1083" i="4"/>
  <c r="AS1083" i="4"/>
  <c r="O1083" i="4"/>
  <c r="M1090" i="3"/>
  <c r="W1083" i="4"/>
  <c r="AO1083" i="4"/>
  <c r="AG1090" i="3"/>
  <c r="BA1090" i="3"/>
  <c r="AS1090" i="3"/>
  <c r="AU1090" i="3"/>
  <c r="AU1083" i="4"/>
  <c r="AM1090" i="3"/>
  <c r="AQ1090" i="3"/>
  <c r="BK772" i="3"/>
  <c r="AO1090" i="3"/>
  <c r="K1083" i="4"/>
  <c r="Q1090" i="3"/>
  <c r="Q1083" i="4"/>
  <c r="W1090" i="3"/>
  <c r="M1083" i="4"/>
  <c r="AQ1083" i="4"/>
  <c r="Q1125" i="1"/>
  <c r="K1125" i="1"/>
  <c r="W1125" i="1"/>
  <c r="BC1125" i="1"/>
  <c r="AU1125" i="1"/>
  <c r="AG809" i="1"/>
  <c r="I1090" i="3"/>
  <c r="BK1090" i="3"/>
  <c r="F1093" i="3" s="1"/>
  <c r="AG1083" i="4"/>
  <c r="BK772" i="4"/>
  <c r="BK1083" i="4" s="1"/>
  <c r="I1083" i="4"/>
  <c r="BK1125" i="1"/>
  <c r="AS1125" i="1"/>
  <c r="AQ1125" i="1"/>
  <c r="AM1125" i="1"/>
  <c r="M1125" i="1"/>
  <c r="I1125" i="1"/>
  <c r="O1125" i="1"/>
  <c r="AG162" i="1"/>
  <c r="BA1125" i="1"/>
  <c r="F1087" i="4" l="1"/>
  <c r="AG1125" i="1"/>
  <c r="F1127" i="1" s="1"/>
</calcChain>
</file>

<file path=xl/sharedStrings.xml><?xml version="1.0" encoding="utf-8"?>
<sst xmlns="http://schemas.openxmlformats.org/spreadsheetml/2006/main" count="23347" uniqueCount="1704">
  <si>
    <t>Fuente / Rubro</t>
  </si>
  <si>
    <t>Clasificador de gastos</t>
  </si>
  <si>
    <t>Unidad de medida</t>
  </si>
  <si>
    <t>Precio Unitario</t>
  </si>
  <si>
    <t>TOTAL SEMESTRE 1</t>
  </si>
  <si>
    <t>PRIMER</t>
  </si>
  <si>
    <t>SEMESTRE</t>
  </si>
  <si>
    <t>SEGUNDO</t>
  </si>
  <si>
    <t>TOTAL SEMESTRE 2</t>
  </si>
  <si>
    <t>Código de Itém</t>
  </si>
  <si>
    <t>Descripción Del Item</t>
  </si>
  <si>
    <t>OFICINA REGIONAL DE ADMINISTRACION</t>
  </si>
  <si>
    <t>GERENCIA REGIONAL DE INFRAESTRUCTURA</t>
  </si>
  <si>
    <t>GERENCIA REGIONAL DE PLANEAMIENTO Y PPTO</t>
  </si>
  <si>
    <t>GERENCIA REGIONAL DE DESARROLLO ECONOMICO.</t>
  </si>
  <si>
    <t>GERENCIA REGIONAL DE DESARROLLO SOCIAL</t>
  </si>
  <si>
    <t>GERENCIA REGIONAL DE RECURSOS NATURALES Y GESTION M. AMBIENTE</t>
  </si>
  <si>
    <t>OFICINA REGIONAL DE ASESORIA JURIDICA</t>
  </si>
  <si>
    <t>OFICINA REGIONAL DE GESTION DE RIESGO Y DESASTRE</t>
  </si>
  <si>
    <t>SECRETARIA GENERAL REGIONAL</t>
  </si>
  <si>
    <t>GERENCIA GENERAL REGIONAL</t>
  </si>
  <si>
    <t>OFICINA REGIONAL DE SEGURIDAD Y DEFENSA NACIONAL</t>
  </si>
  <si>
    <t>PROCURADURIA PUBLICA REGIONAL</t>
  </si>
  <si>
    <t>UNIDAD DE MEDIDA</t>
  </si>
  <si>
    <t>PRECIO UNITARIO</t>
  </si>
  <si>
    <t>Clasificador de Gastos</t>
  </si>
  <si>
    <t>Detalle Clasificador del Gasto</t>
  </si>
  <si>
    <t>Cantidad</t>
  </si>
  <si>
    <t>Valor</t>
  </si>
  <si>
    <t>Cantidad Total</t>
  </si>
  <si>
    <t>Valor Total</t>
  </si>
  <si>
    <t>Clasificador de Gasto</t>
  </si>
  <si>
    <t>Detalle del  Clasificador del Gasto</t>
  </si>
  <si>
    <t>GASTOS PRESUPUESTARIOS</t>
  </si>
  <si>
    <t>PENSIONES Y OTRAS PRESTACIONES SOCIALES</t>
  </si>
  <si>
    <t>2.2.2</t>
  </si>
  <si>
    <t>PRESTACIONES Y ASISTENCIA SOCIAL</t>
  </si>
  <si>
    <t>2.2.2 3</t>
  </si>
  <si>
    <t>ENTREGA DE BIENES Y SERVICIOS</t>
  </si>
  <si>
    <t>2.2.2 3. 1</t>
  </si>
  <si>
    <t>APOYO ALIMENTARIO</t>
  </si>
  <si>
    <t>2.2.2 3.1 1</t>
  </si>
  <si>
    <t>ALIMENTOS PARA PROGRAMAS SOCIALES</t>
  </si>
  <si>
    <t>2.2.2 3. 1. 99</t>
  </si>
  <si>
    <t>3010180300358905</t>
  </si>
  <si>
    <t xml:space="preserve">TECHO </t>
  </si>
  <si>
    <t>KIT</t>
  </si>
  <si>
    <t>1411180300171387</t>
  </si>
  <si>
    <t>HERRAMIENTAS</t>
  </si>
  <si>
    <t>5610153800278241</t>
  </si>
  <si>
    <t>ENSERES</t>
  </si>
  <si>
    <t>5310170200374004</t>
  </si>
  <si>
    <t>ABRIGO</t>
  </si>
  <si>
    <t>4223180600004226</t>
  </si>
  <si>
    <t>ALIMENTOS</t>
  </si>
  <si>
    <t>2. 3</t>
  </si>
  <si>
    <t>BIENES Y SERVICIOS</t>
  </si>
  <si>
    <t>2.3. 1</t>
  </si>
  <si>
    <t>COMPRA DE BIENES</t>
  </si>
  <si>
    <t>2.3. 1 1</t>
  </si>
  <si>
    <t>ALIMENTOS Y BEBIDAS</t>
  </si>
  <si>
    <t>2.3.1 1.1</t>
  </si>
  <si>
    <t xml:space="preserve">ALIMENTOS Y BEBIDAS </t>
  </si>
  <si>
    <t>2.3.1 1.1 1</t>
  </si>
  <si>
    <t>ALIMENTOS Y BEBIDAS PARA CONSUMO HUMANO</t>
  </si>
  <si>
    <t>RECURSOS ORDINARIOS</t>
  </si>
  <si>
    <t>RO-00</t>
  </si>
  <si>
    <t>ALIMENTOS Y BEBIDAS  PARA CONSUMO HUMANO (AGUA X 20 LT APROX)</t>
  </si>
  <si>
    <t>UNIDAD</t>
  </si>
  <si>
    <t>5019250100317572</t>
  </si>
  <si>
    <t>ALIMENTOS Y BEBIDAS  PARA CONSUMO HUMANO (SANDWICH)</t>
  </si>
  <si>
    <t>5020230800133773</t>
  </si>
  <si>
    <t>ALIMENTOS Y BEBIDAS  PARA CONSUMO HUMANO (CHICHA MORADA X 1 LT)</t>
  </si>
  <si>
    <t>5019270100134768</t>
  </si>
  <si>
    <t>MENUS EJECUTIVOS</t>
  </si>
  <si>
    <t>5019250100317573</t>
  </si>
  <si>
    <t>REFRIGERIOS</t>
  </si>
  <si>
    <t>5020230100003187</t>
  </si>
  <si>
    <t>AGUA MINERAL</t>
  </si>
  <si>
    <t>5018190500317900</t>
  </si>
  <si>
    <t>GALLETA CHOCOLATE RELLENAS</t>
  </si>
  <si>
    <t>5020230400003157</t>
  </si>
  <si>
    <t>NECTAR DE FRUTAS</t>
  </si>
  <si>
    <t>5020230100003198</t>
  </si>
  <si>
    <t>AGUA DE BOTELLA  620 ML</t>
  </si>
  <si>
    <t>5020230100242728</t>
  </si>
  <si>
    <t>AGUA</t>
  </si>
  <si>
    <t>PAQUETE</t>
  </si>
  <si>
    <t>5018190300004014</t>
  </si>
  <si>
    <t>GALLETAS SALADAS</t>
  </si>
  <si>
    <t>CAJA</t>
  </si>
  <si>
    <t>5020230100003207</t>
  </si>
  <si>
    <t>AGUA EN BOTELLON</t>
  </si>
  <si>
    <t>090600030022</t>
  </si>
  <si>
    <t>CAFÉ EN GRANO 200 GR</t>
  </si>
  <si>
    <t>2.3. 1 2</t>
  </si>
  <si>
    <t>VESTUARIO Y TEXTILES</t>
  </si>
  <si>
    <t>2.3.1 2.1</t>
  </si>
  <si>
    <t>VESTUARIO, ZAPATERIA Y ACCESORIOS, TALABARTERIA Y MATERIALES TEXTILES</t>
  </si>
  <si>
    <t>2.3.1 2.1 1</t>
  </si>
  <si>
    <t>VESTUARIO, ACCESORIOS Y PRENDAS DIVERSAS</t>
  </si>
  <si>
    <t>7314171500229144</t>
  </si>
  <si>
    <t>VESTUARIO, ACCESORIO Y PRENDAS DIVERSAS</t>
  </si>
  <si>
    <t>GLOBAL</t>
  </si>
  <si>
    <t>5310310100214173</t>
  </si>
  <si>
    <t>CHALECOS MALLA</t>
  </si>
  <si>
    <t>5310290100362158</t>
  </si>
  <si>
    <t>POLO</t>
  </si>
  <si>
    <t>5310160200385183</t>
  </si>
  <si>
    <t>CAMISA</t>
  </si>
  <si>
    <t>5310251600212542</t>
  </si>
  <si>
    <t>GORRO</t>
  </si>
  <si>
    <t>4618153100374488</t>
  </si>
  <si>
    <t>CHALECOS DRILL</t>
  </si>
  <si>
    <t>5310160200385185</t>
  </si>
  <si>
    <t>CAMISA MANGA LARGA</t>
  </si>
  <si>
    <t>5310150200385261</t>
  </si>
  <si>
    <t>PANTALON DE TELA</t>
  </si>
  <si>
    <t>5310250200080748</t>
  </si>
  <si>
    <t>CORBATA</t>
  </si>
  <si>
    <t>5310300100370011</t>
  </si>
  <si>
    <t>POLO ALGODÓN PIQUE</t>
  </si>
  <si>
    <t>5310271000369326</t>
  </si>
  <si>
    <t>UNIFORME</t>
  </si>
  <si>
    <t>899600123473</t>
  </si>
  <si>
    <t>UNIFORME (UNA CASACA, DOS PANTALONES, DOS CAMISAS UNIXES)</t>
  </si>
  <si>
    <t>899600123416</t>
  </si>
  <si>
    <t>UNIFORME DE INVIERNO CABALLERO (1 SACO, 2 PANTALONES, 2 CAMISAS Y 1 CORBATA)</t>
  </si>
  <si>
    <t>2.3.1 2.1 3</t>
  </si>
  <si>
    <t>CALZADO</t>
  </si>
  <si>
    <t>5311160100211763</t>
  </si>
  <si>
    <t>PAR</t>
  </si>
  <si>
    <t>2.3. 1 3</t>
  </si>
  <si>
    <t>COMBUSTIBLE, CARBURANTES, LUBRICANTES Y AFINES</t>
  </si>
  <si>
    <t>2.3.1 3. 1</t>
  </si>
  <si>
    <t xml:space="preserve">2.3. 1 3.1 1 </t>
  </si>
  <si>
    <t>COMBUSTIBLES Y CARBURANTES</t>
  </si>
  <si>
    <t xml:space="preserve">GASOHOL 90 PLUS </t>
  </si>
  <si>
    <t>GALON</t>
  </si>
  <si>
    <t>RDR</t>
  </si>
  <si>
    <t>COMBUSTIBLE</t>
  </si>
  <si>
    <t>GALONES</t>
  </si>
  <si>
    <t xml:space="preserve">GASOHOL 84 PLUS </t>
  </si>
  <si>
    <t>1510150500146101</t>
  </si>
  <si>
    <t>PETROLEO DISEL B5</t>
  </si>
  <si>
    <t>2.3.1 3.1 3</t>
  </si>
  <si>
    <t>LUBRICANTES, GRASAS Y AFINES</t>
  </si>
  <si>
    <t xml:space="preserve">175500100016 </t>
  </si>
  <si>
    <t xml:space="preserve">ACEITE LUBRICANTE SAE 40º X 5/4 gal </t>
  </si>
  <si>
    <t>1512150100146177</t>
  </si>
  <si>
    <t>ACEITE PARA VEHICULO</t>
  </si>
  <si>
    <t>1512190200146196</t>
  </si>
  <si>
    <t>BALDES DE GRASA - CAM2</t>
  </si>
  <si>
    <t>1512150100296270</t>
  </si>
  <si>
    <t xml:space="preserve">BALDE DE ACEITE 90º DE TRASMISION </t>
  </si>
  <si>
    <t>1512150400383043</t>
  </si>
  <si>
    <t>BALDE DE ACEITE HIDRAULICO SHELL TELLUS S2MX68</t>
  </si>
  <si>
    <t>BALDES DE ACEITE HIDRÁULICO GRADO 30, TRASMISIÓN</t>
  </si>
  <si>
    <t>ACEITE PARA TRANSMISION AUTOMATICA Y SISTEMA HIDRAULICO</t>
  </si>
  <si>
    <t xml:space="preserve">ACEITE LUBRICANTE SAE 90º X 16 gal </t>
  </si>
  <si>
    <t>1512150100298410</t>
  </si>
  <si>
    <t>ACEITE   25W50 GASOLINERO</t>
  </si>
  <si>
    <t>2.3. 1 5</t>
  </si>
  <si>
    <t>MATERIALES Y UTILES</t>
  </si>
  <si>
    <t>2.3.1 5. 1</t>
  </si>
  <si>
    <t>DE OFICINA</t>
  </si>
  <si>
    <t>2.3.1 5.1 1</t>
  </si>
  <si>
    <t>REPUESTOS Y ACCESORIOS</t>
  </si>
  <si>
    <t>4320180300362737</t>
  </si>
  <si>
    <t>DISCO DURO EXTERNO 2 TB</t>
  </si>
  <si>
    <t>3912100400257947</t>
  </si>
  <si>
    <t>FUENTE PODER</t>
  </si>
  <si>
    <t>4321160700292532</t>
  </si>
  <si>
    <t>PARLANTE PARA COMPUTADORA CON SUBWOOFER DE 1500W</t>
  </si>
  <si>
    <t>4321170600384680</t>
  </si>
  <si>
    <t>TECLADO PARA COMPUTADORA DE ESCRITORIO</t>
  </si>
  <si>
    <t>4321170800075196</t>
  </si>
  <si>
    <t xml:space="preserve">MOUSE </t>
  </si>
  <si>
    <t>3018170100145630</t>
  </si>
  <si>
    <t>LLAVE DE AGUA FRIA PARA DISPENSADOR DE AGUA</t>
  </si>
  <si>
    <t>2713152700174865</t>
  </si>
  <si>
    <t>REPUESTOS DE VEHICULOS</t>
  </si>
  <si>
    <t>2.3. 1 5.1 2</t>
  </si>
  <si>
    <t>PAPELERIA EN GENERAL, UTILES Y MATERIALES DE OFICINA</t>
  </si>
  <si>
    <t>1411150700068670</t>
  </si>
  <si>
    <t>PAPEL BOND DE 100 g TAMAÑO A4 COLOR BLANCO</t>
  </si>
  <si>
    <t>MILLAR</t>
  </si>
  <si>
    <t>1411150700068660</t>
  </si>
  <si>
    <t>PAPEL BOND DE 75 g TAMAÑO A4 COLOR BLANCO</t>
  </si>
  <si>
    <t xml:space="preserve"> MILLAR</t>
  </si>
  <si>
    <t>PAPEL BOND 75 G.TAMAÑO A4</t>
  </si>
  <si>
    <t>1411150700068669</t>
  </si>
  <si>
    <t>PAPEL BOND DE 80 g TAMAÑO A4 COLOR BLANCO</t>
  </si>
  <si>
    <t>PAPEL BOND DE 80 g TAMAÑO A3 COLOR BLANCO</t>
  </si>
  <si>
    <t>1412190100205068</t>
  </si>
  <si>
    <t>PAPEL BULKY  TAMAÑO OFICIO</t>
  </si>
  <si>
    <t>4412200300066484</t>
  </si>
  <si>
    <t>ARCHIVADOR DE CARTON CON PALANCA LOMO ANCHO TAMAÑO OFICIO</t>
  </si>
  <si>
    <t xml:space="preserve">ARCHIVADOR DE CARTON CON PALANCA LOMO ANCHO TAMAÑO A-4 </t>
  </si>
  <si>
    <t>710600010071</t>
  </si>
  <si>
    <t>ARCHIVADOR DE CARTON CON PALANCA LOMO ANCHO TAMAÑO MEDIANO</t>
  </si>
  <si>
    <t>ARCHIVADOR</t>
  </si>
  <si>
    <t>ARCHIVADOR REVISTERO PLASTIFICADO</t>
  </si>
  <si>
    <t>4412201100066502</t>
  </si>
  <si>
    <t>FOLDER MANILA TAMAÑO OFICIO</t>
  </si>
  <si>
    <t>PAQUETE X 25</t>
  </si>
  <si>
    <t>4412201100066504</t>
  </si>
  <si>
    <t>FOLDER MANILA TAMAÑO A4</t>
  </si>
  <si>
    <t>4412211800069822</t>
  </si>
  <si>
    <t>SUJETADOR PARA PAPEL (TIPO FASTENER) DE METAL</t>
  </si>
  <si>
    <t>CIENTO</t>
  </si>
  <si>
    <t>SUJETADOR PARA PAPEL (TIPO FASTENER)</t>
  </si>
  <si>
    <t>CAJA X 100</t>
  </si>
  <si>
    <t>4412211800331694</t>
  </si>
  <si>
    <t>SUJETADOR PARA PAPEL TIPO GUSANILLO DE METAL CON PISADOR DE PLASTICO X 25</t>
  </si>
  <si>
    <t>CAJA X 50</t>
  </si>
  <si>
    <t>4412150600066646</t>
  </si>
  <si>
    <t>SOBRE MANILA TAMAÑO OFICIO</t>
  </si>
  <si>
    <t>PAQUETE X 50 UNID.</t>
  </si>
  <si>
    <t>4412150600066647</t>
  </si>
  <si>
    <t>SOBRE MANILA TAMAÑO A4</t>
  </si>
  <si>
    <t>LAPIZ NEGRO GRADO 2B CON BORRADOR</t>
  </si>
  <si>
    <t>CAJA X 12 UNID.</t>
  </si>
  <si>
    <t>4412200200204136</t>
  </si>
  <si>
    <t>MICA PORTADOCUMENTOS TRANSPARENTE TAMAÑO A4</t>
  </si>
  <si>
    <t>PAQUETE X 12 UNID.</t>
  </si>
  <si>
    <t>CINTA ADHESIVA SCOTCH</t>
  </si>
  <si>
    <t>3120151700053384</t>
  </si>
  <si>
    <t>CINTA ADHESIVA DE PLASTICO DE EMBALAJE DE 2 in X 65 yd</t>
  </si>
  <si>
    <t>CINTA DE EMBALAJE</t>
  </si>
  <si>
    <t>3120150200296620</t>
  </si>
  <si>
    <t>CINTA ADHESIVA AISLANTE DE 2 in X 5.5 yd</t>
  </si>
  <si>
    <t>4412180400066804</t>
  </si>
  <si>
    <t>BORRADOR BLANCO PARA LAPIZ TAMAÑO GRANDE</t>
  </si>
  <si>
    <t>CLIP DE METAL 33 mm X 100</t>
  </si>
  <si>
    <t>CLIP MARIPOSA DE METAL Nº 3 X 12</t>
  </si>
  <si>
    <t>4412210400367984</t>
  </si>
  <si>
    <t>CLIP MARIPOSA DE METAL  45 mm</t>
  </si>
  <si>
    <t>CLIP ESTANDAR DE METAL DE 28 mm CAJA X 100 UNIDADES CON CUBIERTA DE PLASTICO DE COLORES VARIADOS</t>
  </si>
  <si>
    <t>3120161000070230</t>
  </si>
  <si>
    <t>COLA SINTETICA</t>
  </si>
  <si>
    <t>1411153100369145</t>
  </si>
  <si>
    <t>CUADERNO DE CARGO DE PAPEL BOND DE 60 g TAMAÑO MEDIO OFICIO X 200 HOJAS EMPASTADO</t>
  </si>
  <si>
    <t xml:space="preserve">CUADERNO DE CARGO EMPASTADO TAMAÑO OFICIO X 250 HOJAS </t>
  </si>
  <si>
    <t>1411153100367661</t>
  </si>
  <si>
    <t>CUADERNO DE REGISTRO DE 500 FOLIOS</t>
  </si>
  <si>
    <t>1411151400383799</t>
  </si>
  <si>
    <t>CUADERNO RAY.DE P. BOND DE 56 GR TAMAÑOA5 X 100 HOJAS APROX. ANILLADO</t>
  </si>
  <si>
    <t>1411151400369160</t>
  </si>
  <si>
    <t>CUADERNO A4</t>
  </si>
  <si>
    <t>4412210700069758</t>
  </si>
  <si>
    <t>GRAPA 26/6 X 5000</t>
  </si>
  <si>
    <t>CAJA X 5000</t>
  </si>
  <si>
    <t>GRAPA</t>
  </si>
  <si>
    <t>4412161800067677</t>
  </si>
  <si>
    <t>TIJERA DE METAL DE 8 in CON MANGO DE PLASTICO</t>
  </si>
  <si>
    <t>4412161800067673</t>
  </si>
  <si>
    <t>TIJERA DE METAL GRANDE</t>
  </si>
  <si>
    <t>4412190500251593</t>
  </si>
  <si>
    <t>TAMPON PARA HUELLA DACTILAR 8 cm X 13 cm COLOR NEGRO</t>
  </si>
  <si>
    <t>TAMPON PARA HUELLA DACTILAR 8 cm X 13 cm COLOR ROJO</t>
  </si>
  <si>
    <t>TAMPON PARA HUELLA DACTILAR 8 cm X 13 cm COLOR AZUL</t>
  </si>
  <si>
    <t>4412162200301024</t>
  </si>
  <si>
    <t>HUMEDECEDOR DACTILAR</t>
  </si>
  <si>
    <t>4410240200370375</t>
  </si>
  <si>
    <t>SELLO FECHADOR AUTOMATICO DE METAL RECTANGULAR  DE 64 mm X 127 mm APROX. CON TEXTO Y MANGO DE PLASTICO</t>
  </si>
  <si>
    <t>716000080129</t>
  </si>
  <si>
    <t>SELLO FOLIADOR</t>
  </si>
  <si>
    <t>4412161300067647</t>
  </si>
  <si>
    <t>SACAGRAPA DE METAL</t>
  </si>
  <si>
    <t>4410241400370266</t>
  </si>
  <si>
    <t>SELLO AUTOMATICO DE BOLSILLO DE 18 mm X 47 mm APROX. SOLO TEXTO</t>
  </si>
  <si>
    <t>6012170100371360</t>
  </si>
  <si>
    <t>SELLO DIDACTICO DE MADERA X 11 PIEZAS</t>
  </si>
  <si>
    <t>4412160400292659</t>
  </si>
  <si>
    <t xml:space="preserve">SELLO DE MADERA &amp; JEBE </t>
  </si>
  <si>
    <t>4410240200383654</t>
  </si>
  <si>
    <t>SELLO TRODAT-PRINT 4911</t>
  </si>
  <si>
    <t>DOC.</t>
  </si>
  <si>
    <t>4410240200292262</t>
  </si>
  <si>
    <t>SELLO TRODAT PRINT 4912</t>
  </si>
  <si>
    <t>4410240200370355</t>
  </si>
  <si>
    <t>SELLO TRODAT REDONDO VB</t>
  </si>
  <si>
    <t>1112200200013615</t>
  </si>
  <si>
    <t>TABLERO</t>
  </si>
  <si>
    <t>1411153100372612</t>
  </si>
  <si>
    <t>LIBRO DE ACTAS RAYADO DE PAPEL BOND DE 56 g TAMAÑO OFICIO X 200 HOJAS EMPASTADO</t>
  </si>
  <si>
    <t>1411153100372585</t>
  </si>
  <si>
    <t>LIBRO DE ACTAS RAYADO DE PAPEL BOND 400 FOLIOS</t>
  </si>
  <si>
    <t>4412190500068228</t>
  </si>
  <si>
    <t>TAMPON CON CUBIERTA DE PLASTICO TAMAÑO MEDIANO COLOR AZUL</t>
  </si>
  <si>
    <t>4412190500068227</t>
  </si>
  <si>
    <t>TAMPON CON CUBIERTA DE PLASTICO TAMAÑO MEDIANO COLOR NEGRO</t>
  </si>
  <si>
    <t>4412190500068226</t>
  </si>
  <si>
    <t>TAMPON CON CUBIERTA DE PLASTICO TAMAÑO MEDIANO COLOR ROJO</t>
  </si>
  <si>
    <t>4412160500383546</t>
  </si>
  <si>
    <t>BOLIGRAFO (LAPICERO) DE TINTA SECA PUNTA EXTRA FINA COLOR AZUL</t>
  </si>
  <si>
    <t>CAJA X 24 UNID.</t>
  </si>
  <si>
    <t>4412160500383548</t>
  </si>
  <si>
    <t>BOLIGRAFO (LAPICERO) DE TINTA SECA PUNTA EXTRA FINA COLOR ROJO</t>
  </si>
  <si>
    <t>4412160500383547</t>
  </si>
  <si>
    <t>BOLIGRAFO (LAPICERO) DE TINTA SECA PUNTA EXTRA FINA COLOR NEGRO</t>
  </si>
  <si>
    <t>4412170100067780</t>
  </si>
  <si>
    <t>BOLIGRAFO DE TINTA SECA PUNTA MEDIA COLOR AZUL</t>
  </si>
  <si>
    <t>4412170100067754</t>
  </si>
  <si>
    <t xml:space="preserve">BOLIGRAFO TINTA LIQUIDA COLOR AZUL </t>
  </si>
  <si>
    <t>BOLIGRAFO TINTA LIQUIDA COLOR NEGRO</t>
  </si>
  <si>
    <t>BOLIGRAFO TINTA LIQUIDA COLOR ROJO</t>
  </si>
  <si>
    <t>1217170300068327</t>
  </si>
  <si>
    <t>TINTA PARA TAMPON X 30 mL APROX. COLOR AZUL</t>
  </si>
  <si>
    <t>1217170300068328</t>
  </si>
  <si>
    <t>TINTA PARA TAMPON X 30 mL APROX. COLOR NEGRO</t>
  </si>
  <si>
    <t>1217170300068329</t>
  </si>
  <si>
    <t>TINTA PARA TAMPON X 30 mL APROX. COLOR ROJO</t>
  </si>
  <si>
    <t>1217170300068355</t>
  </si>
  <si>
    <t>TINTA PARA ALMOHADILLA DE SELLO AUTOENTINTAB. X 30 ML</t>
  </si>
  <si>
    <t>4412171600367898</t>
  </si>
  <si>
    <t>PLUMON RESALTADOR DE TRAZO 1 - 4 mm COLOR AMARILLO X UNIDAD</t>
  </si>
  <si>
    <t>RESALTADOR</t>
  </si>
  <si>
    <t>4412171600369308</t>
  </si>
  <si>
    <t>PLUMON RESALTADOR DE TRAZO 3 - 5 mm COLOR AMARILLO X UNIDAD</t>
  </si>
  <si>
    <t>4412170800368050</t>
  </si>
  <si>
    <t>PLUMON INDELEBLE DE TRAZO 3-5 mm COLOR NEGRO X UNIDAD</t>
  </si>
  <si>
    <t>PLUMON TINTA INDELEBLE MARKER JUMBO47 COLOR ROJO</t>
  </si>
  <si>
    <t>4412170800368046</t>
  </si>
  <si>
    <t>PLUMON TINTA INDELEBLE MARKER JUMBO47 COLOR AZUL</t>
  </si>
  <si>
    <t>4412171100367892</t>
  </si>
  <si>
    <t>PLUMON TINTA INDELEBLE MARKER JUMBO47 COLOR NEGRO</t>
  </si>
  <si>
    <t>4412171100368232</t>
  </si>
  <si>
    <t>PLUMON PARA PIZARRA ACRILICA DE TRAZO 4 mm COLOR AZUL</t>
  </si>
  <si>
    <t>4412171100368221</t>
  </si>
  <si>
    <t>PLUMON PARA PIZARRA ACRILICA DE TRAZO 4 mm COLOR ROJO</t>
  </si>
  <si>
    <t>4412171100368230</t>
  </si>
  <si>
    <t>PLUMON PARA PIZARRA ACRILICA DE TRAZO 4 mm COLOR VERDE</t>
  </si>
  <si>
    <t>4412180200066828</t>
  </si>
  <si>
    <t>CORRECTOR LIQUIDO TIPO LAPICERO X FRASCO</t>
  </si>
  <si>
    <t>3120160300204016</t>
  </si>
  <si>
    <t>GOMA EN BARRA X 200 g</t>
  </si>
  <si>
    <t>4412162800383585</t>
  </si>
  <si>
    <t>PORTA CLIPS DE METAL CILINDRICO PARA 500 CLIPS</t>
  </si>
  <si>
    <t>4412162800204416</t>
  </si>
  <si>
    <t>PORTA CLIPS ACRILICO CON IMAN PARA 200 CLIPS</t>
  </si>
  <si>
    <t>6012114700069107</t>
  </si>
  <si>
    <t>PAPEL LUSTRE DE 50 cm X 60 cm APROX. COLOR CELESTE</t>
  </si>
  <si>
    <t>DOCENA</t>
  </si>
  <si>
    <t>6012114700069076</t>
  </si>
  <si>
    <t>PAPEL LUSTRE DE 50 cm X 60 cm APROX. COLOR AMARILLO</t>
  </si>
  <si>
    <t>6012114700069077</t>
  </si>
  <si>
    <t>PAPEL LUSTRE DE 50 cm X 60 cm APROX. COLOR AZUL</t>
  </si>
  <si>
    <t>6012114700379077</t>
  </si>
  <si>
    <t>PAPEL LUSTRE DE 50 cm X 60 cm APROX. COLOR BLANCO</t>
  </si>
  <si>
    <t>6012114700069082</t>
  </si>
  <si>
    <t>PAPEL LUSTRE DE 50 cm X 60 cm APROX. COLOR ROJO</t>
  </si>
  <si>
    <t>6012114700379090</t>
  </si>
  <si>
    <t>PAPEL LUSTRE DE 50 cm X 60 cm APROX. COLOR VERDE</t>
  </si>
  <si>
    <t>PAPEL LUSTRE</t>
  </si>
  <si>
    <t>3120163200309360</t>
  </si>
  <si>
    <t>PEGAMENTO SILICONA LIQUIDA</t>
  </si>
  <si>
    <t>3120161600070261</t>
  </si>
  <si>
    <t>PEGAMENTO TIPO TEROKAL X 1/4 gal</t>
  </si>
  <si>
    <t>4412200500251419</t>
  </si>
  <si>
    <t>FORRO DE PLASTICO TRANSPARENTE DE 1.5 m X 50 m</t>
  </si>
  <si>
    <t>4412200500280159</t>
  </si>
  <si>
    <t>FORRO DE PLASTICO TRANSPARENTE TAMAÑO OFICIO X 5 M</t>
  </si>
  <si>
    <t>FORRO DE PLASTICO</t>
  </si>
  <si>
    <t>4412161500204384</t>
  </si>
  <si>
    <t>ENGRAPADOR CHICO DE OFICINA (50 HOJAS)</t>
  </si>
  <si>
    <t>4412161500067537</t>
  </si>
  <si>
    <t>ENGRAPADOR GRANDE DE OFICINA (110 HOJAS)</t>
  </si>
  <si>
    <t>4510190300067569</t>
  </si>
  <si>
    <t>PERFORADOR DE 2 ESPIGAS PARA 250 HOJAS</t>
  </si>
  <si>
    <t>4412161100384294</t>
  </si>
  <si>
    <t>PERFORADOR DE 2 ESPIGAS PARA 45 HOJAS</t>
  </si>
  <si>
    <t>4411150900067588</t>
  </si>
  <si>
    <t>PORTA LAPICERO DE MADERA TIPO CUBO</t>
  </si>
  <si>
    <t>4411151400067596</t>
  </si>
  <si>
    <t>PORTA SELLOS DE METAL DE 1 PISO</t>
  </si>
  <si>
    <t>4111160400067608</t>
  </si>
  <si>
    <t>REGLA DE PLASTICO 30 cm</t>
  </si>
  <si>
    <t>4320200300071931</t>
  </si>
  <si>
    <t>DISCO DVD - RW DE 4.7 GB</t>
  </si>
  <si>
    <t>1411153000066348</t>
  </si>
  <si>
    <t>NOTA ADHESIVA DE 50 mm X 76 mm X 100 HOJAS APROX.</t>
  </si>
  <si>
    <t>1411153000384341</t>
  </si>
  <si>
    <t>NOTA ADHESIVA DE 13 mm X 76 mm X 500 HOJAS APROX.</t>
  </si>
  <si>
    <t>MEMORIA PORTATIL USB DE 08 GB</t>
  </si>
  <si>
    <t>4320201000323509</t>
  </si>
  <si>
    <t xml:space="preserve">MEMORIA PORTATIL USB DE 16 GB INTERFAZ 2.0 </t>
  </si>
  <si>
    <t>4320201000370933</t>
  </si>
  <si>
    <t xml:space="preserve">MEMORIA PORTATIL USB DE 32 GB INTERFAZ 2.0 </t>
  </si>
  <si>
    <t>4411150900067581</t>
  </si>
  <si>
    <t xml:space="preserve">ORGANIZADOR PORTA LAPICEROS </t>
  </si>
  <si>
    <t>4410310300340938</t>
  </si>
  <si>
    <t>TONER COLOR NEGRO PARA IMPRESORA MULTIFUNCIONAL LASER</t>
  </si>
  <si>
    <t>4410310300355574</t>
  </si>
  <si>
    <t>TONER 78 A</t>
  </si>
  <si>
    <t>TONER 85 A</t>
  </si>
  <si>
    <t>TONER PARA IMPRESORA HP LASER JET HKAHE278AB</t>
  </si>
  <si>
    <t xml:space="preserve">TONER  HP - CE285A/85 A </t>
  </si>
  <si>
    <t>TONER PARA FOTOCOPIADORA RICOCH</t>
  </si>
  <si>
    <t>TONER PARA CARTRIDGE-CE279A</t>
  </si>
  <si>
    <t>4412161900067660</t>
  </si>
  <si>
    <t>TAJADOR DE METAL  CON DEPOSITO</t>
  </si>
  <si>
    <t>4410310500356175</t>
  </si>
  <si>
    <t>TINTA COLOR NEGRO PARA IMPRESORA INYECCION EPSON</t>
  </si>
  <si>
    <t>4410310500379810</t>
  </si>
  <si>
    <t>TINTA COLOR AZUL PARA IMPRESORA INYECCION EPSON</t>
  </si>
  <si>
    <t>4410310500379811</t>
  </si>
  <si>
    <t>TINTA COLOR MAGENTA PARA IMPRESORA INYECCION EPSON</t>
  </si>
  <si>
    <t>767400051296</t>
  </si>
  <si>
    <t>TINTA PARA IMPRESORA EPSON DE mL AMARILLO</t>
  </si>
  <si>
    <t>4410310500356178</t>
  </si>
  <si>
    <t>TINTA COLOR(CIAN) PARA IMPRESORA INYECCION EPSON</t>
  </si>
  <si>
    <t>TINTA IMPRESION 1L. COLOR AMARILLO</t>
  </si>
  <si>
    <t>4410310500356176</t>
  </si>
  <si>
    <t>TINTA IMPRESION 1L. COLOR CIAM</t>
  </si>
  <si>
    <t>4410310500356177</t>
  </si>
  <si>
    <t>TINTA IMPRESION 1L. COLOR MAGENTA</t>
  </si>
  <si>
    <t>4410310500356171</t>
  </si>
  <si>
    <t>TINTA IMPRESION 1L. COLOR NEGRO</t>
  </si>
  <si>
    <t>TINTA PARA IMPRESORAS HP ROJO</t>
  </si>
  <si>
    <t>TINTA PARA IMPRESORAS HP AZUL</t>
  </si>
  <si>
    <t>TINTA PARA IMPRESORAS HP MAGENTA</t>
  </si>
  <si>
    <t>TINTA PARA IMPRESORAS HP AMARILLO</t>
  </si>
  <si>
    <t>TINTA PARA IMPRESORAS HP NEGRO</t>
  </si>
  <si>
    <t>TINTA PARA IMPRESORA EPSON-NEGRO (SISTEMA CONTINUO)</t>
  </si>
  <si>
    <t>*</t>
  </si>
  <si>
    <t>VINIFAN GRANDE</t>
  </si>
  <si>
    <t>1411161000379111</t>
  </si>
  <si>
    <t>CARTULINA DE HILO 75 GR A4 (COLORES VARIADOS)</t>
  </si>
  <si>
    <t>4320180900071960</t>
  </si>
  <si>
    <t>CD GRABABLE DE 700  MB X 25</t>
  </si>
  <si>
    <t>4320200300071920</t>
  </si>
  <si>
    <t>CDS-DVD-R 14 X DATA VIDEO</t>
  </si>
  <si>
    <t>3120161000066284</t>
  </si>
  <si>
    <t>GOMA LIQUIDA GRANDE</t>
  </si>
  <si>
    <t>GOMA</t>
  </si>
  <si>
    <t>4411190900372618</t>
  </si>
  <si>
    <t>MOTA PARA PIZARRA ACRILICA</t>
  </si>
  <si>
    <t>1115170200053435</t>
  </si>
  <si>
    <t>PABILO</t>
  </si>
  <si>
    <t>4412210600367971</t>
  </si>
  <si>
    <t>CHINCHES DE COLORES</t>
  </si>
  <si>
    <t>1411151100367708</t>
  </si>
  <si>
    <t>PAPELOGRAFO</t>
  </si>
  <si>
    <t>4320200100071926</t>
  </si>
  <si>
    <t>DISCO CD RW</t>
  </si>
  <si>
    <t>3018150800014628</t>
  </si>
  <si>
    <t>PAPELERA</t>
  </si>
  <si>
    <t>4412161200205903</t>
  </si>
  <si>
    <t>GUILLOTINA DE PAPEL</t>
  </si>
  <si>
    <t>4410170500375099</t>
  </si>
  <si>
    <t>BANDEJA PORTAPAPELES</t>
  </si>
  <si>
    <t>443600130100</t>
  </si>
  <si>
    <t>ANILLOS DE PLASTICO (PARA ANILLADOS)</t>
  </si>
  <si>
    <t>EMPAQUE X 50</t>
  </si>
  <si>
    <t>710600120091</t>
  </si>
  <si>
    <t>MICAS (PARA ANILLADOS)</t>
  </si>
  <si>
    <t>4410240200067923</t>
  </si>
  <si>
    <t>NUMERADOR AUTOMATICO DE METAL DE 12 DIGITOS</t>
  </si>
  <si>
    <t>1411151400367590</t>
  </si>
  <si>
    <t>BLOCK MULTICOLOR DE CARTULINA DE 150 GR TAMAÑO A4 X 40 HOJAS APROX.</t>
  </si>
  <si>
    <t>BLOCK 300</t>
  </si>
  <si>
    <t>4410180700204505</t>
  </si>
  <si>
    <t>CALCULADORA</t>
  </si>
  <si>
    <t>317500100232</t>
  </si>
  <si>
    <t>CUTER</t>
  </si>
  <si>
    <t>1411153000066402</t>
  </si>
  <si>
    <t>POST IT BANDERITAS SEPARADORAS 25.4 X4,3 MM</t>
  </si>
  <si>
    <t>4412160500204537</t>
  </si>
  <si>
    <t>DISPENSADOR DE CINTA ADHESIVA</t>
  </si>
  <si>
    <t>4224200300048628</t>
  </si>
  <si>
    <t>LIGAS</t>
  </si>
  <si>
    <t>2.3.1 5. 3</t>
  </si>
  <si>
    <t>ASEO, LIMPIEZA Y COCINA</t>
  </si>
  <si>
    <t>2.3.1 5. 3 1</t>
  </si>
  <si>
    <t>ASEO, LIMPIEZA Y TOCADOR</t>
  </si>
  <si>
    <t>1235210400024213</t>
  </si>
  <si>
    <t>ALCOHOL ETILICO (ETANOL) RECTIFICADO 96º</t>
  </si>
  <si>
    <t>LITRO</t>
  </si>
  <si>
    <t>4713180300005750</t>
  </si>
  <si>
    <t>ALCOHOL GEL X 1 L</t>
  </si>
  <si>
    <t>ALCOHOL ISOPROPÍLICO</t>
  </si>
  <si>
    <t>5199999900024225</t>
  </si>
  <si>
    <t>ALCOHOL ETILICO (ETANOL) 70  X 1 L SOLUCION</t>
  </si>
  <si>
    <t>4213171300046301</t>
  </si>
  <si>
    <t>MASCARILLA DESCARTABLE QUIRURGICA 3 PLIEGUES</t>
  </si>
  <si>
    <t>CAJA X 50 UNID.</t>
  </si>
  <si>
    <t>4213171300347552</t>
  </si>
  <si>
    <t>MASCARILLA DESCARTABLE TIPO N-95</t>
  </si>
  <si>
    <t>4618200100362741</t>
  </si>
  <si>
    <t>CARETA TRANSPARENTE DE PROTECCIÓN FACIAL</t>
  </si>
  <si>
    <t>1116170400213368</t>
  </si>
  <si>
    <t xml:space="preserve">TELA FRANELA </t>
  </si>
  <si>
    <t>METRO</t>
  </si>
  <si>
    <t>4713181200290446</t>
  </si>
  <si>
    <t>AMBIENTADOR LIQUIDO X 1 L APROX.</t>
  </si>
  <si>
    <t>AMBIENTADORES X 500ML</t>
  </si>
  <si>
    <t>4713181200233858</t>
  </si>
  <si>
    <t>AROMATIZADOR DE AMBIENTE AUTOMATICO X 250 mL</t>
  </si>
  <si>
    <t>5313160800385294</t>
  </si>
  <si>
    <t>JABON EN BARRA ANTIBACTERIANO PARA TOCADOR</t>
  </si>
  <si>
    <t>JABON LIQUIDO DE TOCADOR</t>
  </si>
  <si>
    <t>1411170300006610</t>
  </si>
  <si>
    <t>PAPEL TOALLA HOJA SIMPLE LISO DE 200 m APROX. X 1 ROLLO COLOR BLANCO</t>
  </si>
  <si>
    <t>4713150200006093</t>
  </si>
  <si>
    <t xml:space="preserve">TRAPEADOR DE TELA TIPO FRAZADA </t>
  </si>
  <si>
    <t>TRAPEADOR DE TELA TIPO FRAZADA</t>
  </si>
  <si>
    <t>TRAPEADORES DE TELA TIPO FRAZADA</t>
  </si>
  <si>
    <t>4713160500005945</t>
  </si>
  <si>
    <t>ESCOBILLA CIRCULAR DE NYLON PARA INODORO</t>
  </si>
  <si>
    <t>4713180200005348</t>
  </si>
  <si>
    <t>CERA EN PASTA DE 1 gal COLOR BLANCO PARA PISO</t>
  </si>
  <si>
    <t>4713180200379508</t>
  </si>
  <si>
    <t>CERA EN PASTA DE 1 gal APROX. COLOR AMARILLO ORO PARA PISO</t>
  </si>
  <si>
    <t>4713180200005347</t>
  </si>
  <si>
    <t>CERA EN PASTA DE 5 gal APROX. COLOR ROJO PARA PISO</t>
  </si>
  <si>
    <t>4618150400360658</t>
  </si>
  <si>
    <t>GUANTES DE JEBE TIPO H2 DE USO INDUSTRIAL</t>
  </si>
  <si>
    <t>4713182400005663</t>
  </si>
  <si>
    <t>LIMPIA VIDRIOS X 4 L</t>
  </si>
  <si>
    <t>PAPEL TOALLA</t>
  </si>
  <si>
    <t>PAPEL HIGIENICO HOJA SIMPLE GOFRADO X 36 m APROX. X 24 ROLLOS COLOR BLANCO</t>
  </si>
  <si>
    <t>EMPAQUE</t>
  </si>
  <si>
    <t>PAPEL HIGIENICO PAQUETE X 24 UND</t>
  </si>
  <si>
    <t>2411200600251279</t>
  </si>
  <si>
    <t>TACHO DE BASURA GRANDE</t>
  </si>
  <si>
    <t>TACHO DE BASURA</t>
  </si>
  <si>
    <t>TELA FRANELA DE 1 m X 70 cm</t>
  </si>
  <si>
    <t>FRANELA POR METROS</t>
  </si>
  <si>
    <t>METROS</t>
  </si>
  <si>
    <t xml:space="preserve">ESCOBAS PLASTICAS </t>
  </si>
  <si>
    <t>4713161100382899</t>
  </si>
  <si>
    <t>RECOGEDOR</t>
  </si>
  <si>
    <t>4228170400269765</t>
  </si>
  <si>
    <t>DETERGENTE X 15 KILOS</t>
  </si>
  <si>
    <t>SACO</t>
  </si>
  <si>
    <t>DETERGENTE 15 KILOS</t>
  </si>
  <si>
    <t>DETERGENTE X KG</t>
  </si>
  <si>
    <t>KG</t>
  </si>
  <si>
    <t>4712180400202089</t>
  </si>
  <si>
    <t>BALDE DE PLASTICO</t>
  </si>
  <si>
    <t>2411200600283844</t>
  </si>
  <si>
    <t>TACHO DE BASURA CHICO</t>
  </si>
  <si>
    <t>PAPELERA PARA BAÑO</t>
  </si>
  <si>
    <t>4713180700005595</t>
  </si>
  <si>
    <t>LEJIA</t>
  </si>
  <si>
    <t xml:space="preserve">LEJÍA </t>
  </si>
  <si>
    <t>4713160300005979</t>
  </si>
  <si>
    <t>ESPONJA DE FIBRA METALICA</t>
  </si>
  <si>
    <t>4712160800233661</t>
  </si>
  <si>
    <t>ESCOBILLA DE CERDA DE 12 in PARA LUSTRADORA</t>
  </si>
  <si>
    <t>3018180400151733</t>
  </si>
  <si>
    <t>PALANCA DE BRONCE PARA TANQUE DE INODORO</t>
  </si>
  <si>
    <t>3121170300070072</t>
  </si>
  <si>
    <t>LACA SELLADORA</t>
  </si>
  <si>
    <t>4713150100287548</t>
  </si>
  <si>
    <t>WAYPE -TRAPO INDUSTRIAL SUELTO</t>
  </si>
  <si>
    <t>1217161300147646</t>
  </si>
  <si>
    <t>OCRE COLOR ROJO</t>
  </si>
  <si>
    <t>1217161400147645</t>
  </si>
  <si>
    <t>OCRE COLOR AMARILLO</t>
  </si>
  <si>
    <t>1217160500302406</t>
  </si>
  <si>
    <t>OCRE X 100 g COLOR NEGRO</t>
  </si>
  <si>
    <t>TACHO DE POLIETILENO CON TAPA VAIVEN Y RUEDAS DE 70 L</t>
  </si>
  <si>
    <t>MASCARILLA KN95</t>
  </si>
  <si>
    <t>4713150200339807</t>
  </si>
  <si>
    <t>PAÑOS DE LIMPIEZA</t>
  </si>
  <si>
    <t xml:space="preserve">DESINFECTANTE LIMPIATODO </t>
  </si>
  <si>
    <t>DESINFECTANTE PARA INODORO</t>
  </si>
  <si>
    <t>ESPONJAS VERDES X UND</t>
  </si>
  <si>
    <t>SILICONA PARA CRISTAL</t>
  </si>
  <si>
    <t>4712180100135842</t>
  </si>
  <si>
    <t>PLUMERO</t>
  </si>
  <si>
    <t>MATERIAL DE ASEO, LIMPIEZA Y COCINA</t>
  </si>
  <si>
    <t>2.3.1 5. 4</t>
  </si>
  <si>
    <t>ELECTRICIDAD, ILUMINACION Y ELECTRONICA</t>
  </si>
  <si>
    <t>2.3.1 5. 4.1</t>
  </si>
  <si>
    <t xml:space="preserve">ESTABILIZADOR DE VOLTAJE DE 8 SALIDAS 220 V </t>
  </si>
  <si>
    <t xml:space="preserve">LUMINARIA DE LUZ FRIA DE 2 LAMPARAS EQUIPO COMPLETO </t>
  </si>
  <si>
    <t xml:space="preserve">CABLE TW Nº 12 AWG </t>
  </si>
  <si>
    <t>2612160400073831</t>
  </si>
  <si>
    <t>EXTENSION</t>
  </si>
  <si>
    <t>3912104100352822</t>
  </si>
  <si>
    <t>ESTABILIZADOR DE PC</t>
  </si>
  <si>
    <t>2.3.1 5.9 9</t>
  </si>
  <si>
    <t>OTROS</t>
  </si>
  <si>
    <t>2.3.1 5.9 9 9 9</t>
  </si>
  <si>
    <t>5215150400011896</t>
  </si>
  <si>
    <t>VASOS DESCARTABLES N° 07</t>
  </si>
  <si>
    <t>1411170500007015</t>
  </si>
  <si>
    <t>SERVILLETA DE PAPEL</t>
  </si>
  <si>
    <t>2412150200237408</t>
  </si>
  <si>
    <t>SACOS DE POLIETILENO</t>
  </si>
  <si>
    <t>2.3. 1 6</t>
  </si>
  <si>
    <t>2.3.1 6. 1</t>
  </si>
  <si>
    <t>2.3.1 6. 1 1</t>
  </si>
  <si>
    <t>DE VEHICULOS</t>
  </si>
  <si>
    <t>2517250300383223</t>
  </si>
  <si>
    <t>LLANTA</t>
  </si>
  <si>
    <t>2517250300382352</t>
  </si>
  <si>
    <t>NEUMATICOS PARA MOTONIVELADORA</t>
  </si>
  <si>
    <t>2517250900032846</t>
  </si>
  <si>
    <t>NEUMATICOS PARA CARGADOR FRONTAL</t>
  </si>
  <si>
    <t>2517250900257854</t>
  </si>
  <si>
    <t>NEUMATICOS PARA VOLQUETES</t>
  </si>
  <si>
    <t>2517250900257853</t>
  </si>
  <si>
    <t>NEUMATICOS DE LIMPIA PLAYAS</t>
  </si>
  <si>
    <t>NEUMATICOS PARA MINI CARGADOR FRONTAL</t>
  </si>
  <si>
    <t>2210153400359512</t>
  </si>
  <si>
    <t>JUEGO DE ZAPATA DE FRENOS</t>
  </si>
  <si>
    <t>2517150700216386</t>
  </si>
  <si>
    <t>PLUMILLAS LIMPIA PARA BRISAS</t>
  </si>
  <si>
    <t>4224170500050666</t>
  </si>
  <si>
    <t>ESTRIBO LATERAL PARA TOYOTA HILLUX</t>
  </si>
  <si>
    <t>2611190100356486</t>
  </si>
  <si>
    <t>DISCO DE EMBRIAGE PARA TOYOTA</t>
  </si>
  <si>
    <t>BATERÍA DE 12 VOLTIOS, 23 PLACAS</t>
  </si>
  <si>
    <t>BATERÍA DE 12 VOLTIOS, 21 PLACAS</t>
  </si>
  <si>
    <t>BATERÍA DE 12 VOLTIOS, 17 PLACAS</t>
  </si>
  <si>
    <t>BATERÍA DE 12 VOLTIOS, 15 PLACAS</t>
  </si>
  <si>
    <t>BORNES PARA BATERÍAS  TIPO ABRAZADERA</t>
  </si>
  <si>
    <t>2611170300362376</t>
  </si>
  <si>
    <t>BATERIA DE 13 PLACAS PARA TOYOTA</t>
  </si>
  <si>
    <t>2517260400218126</t>
  </si>
  <si>
    <t>ESPEJO  LATERAL RETROVISOR DERECHO E IZQUIERDO</t>
  </si>
  <si>
    <t>3912163300351328</t>
  </si>
  <si>
    <t xml:space="preserve">INTERMITENTES DELANTEROS PARA TOYOTA </t>
  </si>
  <si>
    <t>INTERMITENTES Y POSTERIORES</t>
  </si>
  <si>
    <t>2517260100076434</t>
  </si>
  <si>
    <t>FORRO PARA ASIENTOS DE VEHICULO</t>
  </si>
  <si>
    <t>CUCHILLA PARA MOTONIVELADORA  1" DE ESPESOR, INCLUIDO 15 PERNOS/CUCHILLA</t>
  </si>
  <si>
    <t>CUCHILLA PARA TRACTOR DE ORUGAS</t>
  </si>
  <si>
    <t>JUEGO DE UÑAS CON BASE Y PROTECTOR DE CUCHILLAS PARA CARGADOR FRONTAL</t>
  </si>
  <si>
    <t>071000011019</t>
  </si>
  <si>
    <t>FILTRO DE ACEITE P550367</t>
  </si>
  <si>
    <t>4016150500132671</t>
  </si>
  <si>
    <t>FILTROS DE AIRE P606503</t>
  </si>
  <si>
    <t>4016151300349115</t>
  </si>
  <si>
    <t>FILTRO SEPARADOR DE COMBUSTIBLE P550729</t>
  </si>
  <si>
    <t>4016151300372543</t>
  </si>
  <si>
    <t>FILTROS DE COMBUSTIBLE P551318</t>
  </si>
  <si>
    <t>FILTRO DE COMBUSTIBLE Nº LFT 7833</t>
  </si>
  <si>
    <t>FILTRO DE COMBUSTIBLE Nº 19821</t>
  </si>
  <si>
    <t>FILTRO DE COMBUSTIBLE Nº P - 553004</t>
  </si>
  <si>
    <t>FILTRO DE COMBUSTIBLE Nº FS - 1280</t>
  </si>
  <si>
    <t>FILTRO DE COMBUSTIBLE Nº FF - 5272</t>
  </si>
  <si>
    <t>FILTRO DE COMBUSTIBLE Nº PSD 470</t>
  </si>
  <si>
    <t>4016150400132391</t>
  </si>
  <si>
    <t>FILTRO DE ACEITE Nº LF 4054</t>
  </si>
  <si>
    <t>FILTRO DE ACEITE Nº 16015</t>
  </si>
  <si>
    <t>FILTRO DE ACEITE Nº HFL 9009</t>
  </si>
  <si>
    <t>4016150500132854</t>
  </si>
  <si>
    <t>FILTRO DE AIRE PRIMARIO Nº HFA - 98626</t>
  </si>
  <si>
    <t>4016150500002284</t>
  </si>
  <si>
    <t>FILTRO DE AIRE SECUNDARIO Nº HFA 98626 S</t>
  </si>
  <si>
    <t>4016150500132852</t>
  </si>
  <si>
    <t>FILTRO DE AIRE PRIMARIO Nº A - 57250</t>
  </si>
  <si>
    <t>4016150500132855</t>
  </si>
  <si>
    <t>FILTRO DE AIRE SECUNDARIO Nº A - 57260</t>
  </si>
  <si>
    <t>4016150200358851</t>
  </si>
  <si>
    <t>FILTRO SEPARADOR  DE AGUA Nº FS  - 1212</t>
  </si>
  <si>
    <t>4016150200367441</t>
  </si>
  <si>
    <t>FILTRO SEPARADOR  DE AGUA Nº XG  - 269</t>
  </si>
  <si>
    <t>4016150200133204</t>
  </si>
  <si>
    <t>FILTRO  DE AGUA Nº  WF  - 2071</t>
  </si>
  <si>
    <t>2610172600218521</t>
  </si>
  <si>
    <t>FILTRO  DE TRANSMISIÓN Nº  6205</t>
  </si>
  <si>
    <t>FILTRO DE ACEITE</t>
  </si>
  <si>
    <t>FILTRO DE PETROLEO</t>
  </si>
  <si>
    <t>FILTRO DE AIRE</t>
  </si>
  <si>
    <t>FILTRO DE GASOLINA</t>
  </si>
  <si>
    <t>2610173200362917</t>
  </si>
  <si>
    <t>BUJIAS</t>
  </si>
  <si>
    <t>940800600007</t>
  </si>
  <si>
    <t>AROS 17</t>
  </si>
  <si>
    <t>AROS 16</t>
  </si>
  <si>
    <t>541100021441</t>
  </si>
  <si>
    <t>NEUMATICOS 17</t>
  </si>
  <si>
    <t>NEUMATICOS 16</t>
  </si>
  <si>
    <t>NEUMATICOS 15</t>
  </si>
  <si>
    <t>940800010437</t>
  </si>
  <si>
    <t>AMORTIGUADORES</t>
  </si>
  <si>
    <t>175500190045</t>
  </si>
  <si>
    <t>INYECTORES DE COMBUSTIBLE</t>
  </si>
  <si>
    <t>459600060733</t>
  </si>
  <si>
    <t>BOMBA DE EMBRAGUE</t>
  </si>
  <si>
    <t>459600061998</t>
  </si>
  <si>
    <t>BOMBA DE FRENOS</t>
  </si>
  <si>
    <t>607500070149</t>
  </si>
  <si>
    <t>JEBES DE SUSPENSION</t>
  </si>
  <si>
    <t>2413151300088211</t>
  </si>
  <si>
    <t>REFRIGERANTE PARA RADIADOR</t>
  </si>
  <si>
    <t>DE COMUNICACIONES Y TELECOMUNICACIONES</t>
  </si>
  <si>
    <t>4322260900070587</t>
  </si>
  <si>
    <t>ROUTER</t>
  </si>
  <si>
    <t>2.3.1 6. 1 3</t>
  </si>
  <si>
    <t xml:space="preserve">DE CONSTRUCCION Y MAQUINAS </t>
  </si>
  <si>
    <t>3121160400070126</t>
  </si>
  <si>
    <t>THINNER</t>
  </si>
  <si>
    <t>3119150100130083</t>
  </si>
  <si>
    <t>LIJA DE BANDA PARA MADERA Nº 80 DE 3 in X 21 m</t>
  </si>
  <si>
    <t>3119150100281516</t>
  </si>
  <si>
    <t>LIJA PARA PULIR FIERRO Nº 100-1</t>
  </si>
  <si>
    <t>3119150100000808</t>
  </si>
  <si>
    <t>PLANCHA LIJA DE FIERRO # 180</t>
  </si>
  <si>
    <t>3119150100000786</t>
  </si>
  <si>
    <t>LIJA PARA PULIR FIERRO Nº 220</t>
  </si>
  <si>
    <t>2.3.1 6. 1 4</t>
  </si>
  <si>
    <t>DE SEGURIDAD</t>
  </si>
  <si>
    <t>4224170300253138</t>
  </si>
  <si>
    <t>RODILLERAS DE PROTECCION</t>
  </si>
  <si>
    <t>4618151400358865</t>
  </si>
  <si>
    <t>CODERAS DE PLASTICO</t>
  </si>
  <si>
    <t>4618181100079669</t>
  </si>
  <si>
    <t>LENTES DE SEGURIDAD CON PROTECCION ULTRAVIOLETA</t>
  </si>
  <si>
    <t>4618150400079581</t>
  </si>
  <si>
    <t>GUANTES REFORZADOS DE CUERO</t>
  </si>
  <si>
    <t>4618170100079648</t>
  </si>
  <si>
    <t>CASCO PROTECTOR DE PLASTICO</t>
  </si>
  <si>
    <t>4216150800180686</t>
  </si>
  <si>
    <t>ARNES DE SEGURIDAD DE 4 ANILLOS</t>
  </si>
  <si>
    <t>882225250006</t>
  </si>
  <si>
    <t>EXTINTOR CONTRA INCENDIOS</t>
  </si>
  <si>
    <t>2.3. 1 8</t>
  </si>
  <si>
    <t>SUMINISTROS MEDICOS</t>
  </si>
  <si>
    <t>2.3. 1 8. 1</t>
  </si>
  <si>
    <t>PRODUCTOS FARMACEUTICOS</t>
  </si>
  <si>
    <t>2.3. 1 8. 1 99</t>
  </si>
  <si>
    <t>OTROS PRODUCTOS SIMILARES</t>
  </si>
  <si>
    <t>536411920001</t>
  </si>
  <si>
    <t xml:space="preserve">BOTIQUIN PRIMERO AUXILIOS </t>
  </si>
  <si>
    <t>MASCARILLAS</t>
  </si>
  <si>
    <t>ALCOHOL GEL</t>
  </si>
  <si>
    <t>ALCOHOL LIQUIDO</t>
  </si>
  <si>
    <t>GASTOS POR LA ADQUISICION DE MATERIAL DIDACTICO, ACCESORIOS Y UTILES DE ENSEÑANZA</t>
  </si>
  <si>
    <t>SERVICIO</t>
  </si>
  <si>
    <t>2.3. 1  11</t>
  </si>
  <si>
    <t>SUMINISTROS PARA MANTENIMIENTO Y REPARACION</t>
  </si>
  <si>
    <t>2.3. 1 11. 1</t>
  </si>
  <si>
    <t xml:space="preserve">2.3. 1 11. 1 3 </t>
  </si>
  <si>
    <t>PARA MOBILIARIO Y SIMILARES</t>
  </si>
  <si>
    <t>3116240300145488</t>
  </si>
  <si>
    <t>BISAGRA TIPO LIBRO DE ACERO DE 3 1/2 in X 3 1/2 in</t>
  </si>
  <si>
    <t>2711280800010416</t>
  </si>
  <si>
    <t>ARMELLA DE FIERRO DE 1/2 in</t>
  </si>
  <si>
    <t>3116150600282569</t>
  </si>
  <si>
    <t>TORNILLO DE ACERO 2 1/2 in</t>
  </si>
  <si>
    <t>3116210300144617</t>
  </si>
  <si>
    <t>TARUGO DE PLASTICO DE 1/4 in</t>
  </si>
  <si>
    <t>2.3. 1 99</t>
  </si>
  <si>
    <t>COMPRA DE OTROS BIENES</t>
  </si>
  <si>
    <t>2.3. 1 99. 1</t>
  </si>
  <si>
    <t>2.3 .1 99. 1 1</t>
  </si>
  <si>
    <t>2610171000379877</t>
  </si>
  <si>
    <t>KIT DE HERRAMIENTAS PARA EQUIPO PESADO</t>
  </si>
  <si>
    <t>5512170600292283</t>
  </si>
  <si>
    <t>GIGANTOGRAFIA PARA SIMULACRO 3M X 2M</t>
  </si>
  <si>
    <t>5510152000033219</t>
  </si>
  <si>
    <t>VOLANTE PARA SIMULACRO A4</t>
  </si>
  <si>
    <t>5512170600033810</t>
  </si>
  <si>
    <t>GIGANTOGRAFIA PARA SIMULACRO 3M X 1.20M</t>
  </si>
  <si>
    <t>4916160300014932</t>
  </si>
  <si>
    <t>BALON DE BASQUET</t>
  </si>
  <si>
    <t>4916160800236473</t>
  </si>
  <si>
    <t>BALON DE VOLEY</t>
  </si>
  <si>
    <t>4225161000331355</t>
  </si>
  <si>
    <t>BALON SONORO</t>
  </si>
  <si>
    <t>4920160400080001</t>
  </si>
  <si>
    <t>BANCA DE PRESS POWERLIFTING</t>
  </si>
  <si>
    <t>4914150400152092</t>
  </si>
  <si>
    <t>GORRO PARA NATACION</t>
  </si>
  <si>
    <t>JUEGO DE BOCHAS</t>
  </si>
  <si>
    <t>4914160600014995</t>
  </si>
  <si>
    <t>LENTE PARA NATACION</t>
  </si>
  <si>
    <t>4922150500014882</t>
  </si>
  <si>
    <t>NET PARA VOLEY</t>
  </si>
  <si>
    <t>3911171400210422</t>
  </si>
  <si>
    <t>PISTOLA DE AIRE PARA TIRO</t>
  </si>
  <si>
    <t>4219221000185875</t>
  </si>
  <si>
    <t>SILLA DE RUEDAS DEPORTIVA</t>
  </si>
  <si>
    <t>5512170600339596</t>
  </si>
  <si>
    <t>BANNER</t>
  </si>
  <si>
    <t>742232610004</t>
  </si>
  <si>
    <t>MAQUINA DE ANILLADO</t>
  </si>
  <si>
    <t>2711154800317169</t>
  </si>
  <si>
    <t>SERRUCHO DE 17 in</t>
  </si>
  <si>
    <t>2711271000335449</t>
  </si>
  <si>
    <t>ATORNILLADORA ELECTRICA 450 W</t>
  </si>
  <si>
    <t>2711181200020197</t>
  </si>
  <si>
    <t>WINCHA DE FIERRO DE 10 m</t>
  </si>
  <si>
    <t>2.3. 1 99. 1 99</t>
  </si>
  <si>
    <t>OTROS BIENES</t>
  </si>
  <si>
    <t xml:space="preserve">SUSCRIPCION ANUAL EN LINEA A LA REVISTA ADMINISTRACION PUBLICA Y CONTROL GUBERNAMENTAL </t>
  </si>
  <si>
    <t>2.3. 2 1</t>
  </si>
  <si>
    <t xml:space="preserve">VIAJES </t>
  </si>
  <si>
    <t>2.3. 2 1. 2</t>
  </si>
  <si>
    <t>VIAJES DOMESTICOS</t>
  </si>
  <si>
    <t>2.3. 2 1. 2 1</t>
  </si>
  <si>
    <t xml:space="preserve">PASAJES Y GASTOS DE TRANSPORTE </t>
  </si>
  <si>
    <t>9012150200232531</t>
  </si>
  <si>
    <t>9315150700232615</t>
  </si>
  <si>
    <t xml:space="preserve">VIATICOS Y ASIGNACIONES POR COMISION DE SERVICIO </t>
  </si>
  <si>
    <t>2.3.22</t>
  </si>
  <si>
    <t>SERVICIOS BASICOS, COMUNICACIONES, PUBLICIDAD Y DIFUSION</t>
  </si>
  <si>
    <t>2.3.2 2.1</t>
  </si>
  <si>
    <t>SERVICIO DE ENERGIA ELECTRICA, AGUA Y GAS</t>
  </si>
  <si>
    <t>2.3.2 2.1 1</t>
  </si>
  <si>
    <t>SUMINISTRO DE ENERGIA ELECTRICA</t>
  </si>
  <si>
    <t>SERVICIO DE ENERGÍA SEDE CENTRAL</t>
  </si>
  <si>
    <t>8310180400094944</t>
  </si>
  <si>
    <t>SERVICIO DE ENERGÍA PLANTA DE ASFALTO</t>
  </si>
  <si>
    <t>SERVICIO DE ENERGIA ELECTRICA</t>
  </si>
  <si>
    <t>2.3.2 2.1 2</t>
  </si>
  <si>
    <t>SERVICIO DE AGUA Y DESAGUE</t>
  </si>
  <si>
    <t>7611150100255355</t>
  </si>
  <si>
    <t>SERVICIO DE AGUA Y ALCANTARILLADO</t>
  </si>
  <si>
    <t>2.3.2 2.2</t>
  </si>
  <si>
    <t>SERVICIO DE TELEFONIA E INTERNET</t>
  </si>
  <si>
    <t>2.3.2 2.2 1</t>
  </si>
  <si>
    <t>SERVICIO DE TELEFONIA MOVIL</t>
  </si>
  <si>
    <t>8311150200232444</t>
  </si>
  <si>
    <t>2.3.2 2.2 2</t>
  </si>
  <si>
    <t>SERVICIO DE TELEFONIA FIJA</t>
  </si>
  <si>
    <t>2.3.2 2.2 3</t>
  </si>
  <si>
    <t>SERVICIO DE INTERNET</t>
  </si>
  <si>
    <t>8312170300232426</t>
  </si>
  <si>
    <t>8312170300232419</t>
  </si>
  <si>
    <t>MODEM-SERVICIO DE INTERNET INALAMBRICO</t>
  </si>
  <si>
    <t>2.3.2 2. 3</t>
  </si>
  <si>
    <t>SERVICIO DE MENSAJERIA, TELECOMUNICACIONES Y OTROS AFINES</t>
  </si>
  <si>
    <t>2.3. 2 2. 3 1</t>
  </si>
  <si>
    <t>CORREOS Y SERVICIOS DE MENSAJERIA</t>
  </si>
  <si>
    <t xml:space="preserve">900100010004 </t>
  </si>
  <si>
    <t>SERVICIO DE MENSAJERÍA NIVEL LOCAL Y NACIONAL (OLVACURRIER)</t>
  </si>
  <si>
    <t>2.3.2 2. 4</t>
  </si>
  <si>
    <t>SERVICIO DE PUBLICIDAD, IMPRESIONES, DIFUSION E IMAGEN INSTITUCIONAL</t>
  </si>
  <si>
    <t>2.3.2 2.4 1</t>
  </si>
  <si>
    <t>SERVICIO DE PUBLICIDAD</t>
  </si>
  <si>
    <t>8210150400294047</t>
  </si>
  <si>
    <t>8210150400325315</t>
  </si>
  <si>
    <t xml:space="preserve">SERVICO DE PUBLICIDAD </t>
  </si>
  <si>
    <t>8210160200354174</t>
  </si>
  <si>
    <t>8210160100356323</t>
  </si>
  <si>
    <t>PUBLICIDAD Y DIFUSION</t>
  </si>
  <si>
    <t>2.3.2 2. 5</t>
  </si>
  <si>
    <t>SERVICIOS DE DIFUSION EN EL DIARIO OFICIAL</t>
  </si>
  <si>
    <t>23.2 2.5 1</t>
  </si>
  <si>
    <t>DIFUSION EN EL DIARIO OFICIAL</t>
  </si>
  <si>
    <t>8210150400294046</t>
  </si>
  <si>
    <t>2.3.2 3</t>
  </si>
  <si>
    <t>SERVICIOS DE LIMPIEZA, SEGURIDAD Y VIGILANCIA</t>
  </si>
  <si>
    <t>2.3. 2 3. 1</t>
  </si>
  <si>
    <t>2.3. 2 3.1 1</t>
  </si>
  <si>
    <t>SERVICIOS DE LIMPIEZA E HIGIENE</t>
  </si>
  <si>
    <t>SERVICIO DE LIMPIEZA</t>
  </si>
  <si>
    <t>2.3. 2 3.1 2</t>
  </si>
  <si>
    <t>SERVICIO DE SEGURIDAD Y VIGILANCIA</t>
  </si>
  <si>
    <t>23.2.3.1.2</t>
  </si>
  <si>
    <t>9210150100094850</t>
  </si>
  <si>
    <t>SERVICIO DE VIGILANCIA Y SEGURIDAD</t>
  </si>
  <si>
    <t>9210150100094854</t>
  </si>
  <si>
    <t>SERVICIO DE DE APOYO DE SEGURIDAD Y VIGILANCIA EN EL COER</t>
  </si>
  <si>
    <t>2.3.2 4</t>
  </si>
  <si>
    <t>SERVICIO DE MANTENIMIENTO, ACONDICIONAMIENTO Y REPARACIONES</t>
  </si>
  <si>
    <t xml:space="preserve">2.3.2 4. 2 </t>
  </si>
  <si>
    <t>DE EDIFICACIONES, OFICINAS Y ESTRUCTURAS</t>
  </si>
  <si>
    <t>2.3.2.4.2.1</t>
  </si>
  <si>
    <t>2.3.2 4.2 1</t>
  </si>
  <si>
    <t>7212110300225143</t>
  </si>
  <si>
    <t>ACONDICIONAMIENTO DE OFICINA (TODO COSTO)</t>
  </si>
  <si>
    <t>7215130200230653</t>
  </si>
  <si>
    <t>PINTADO DE LOS AMBIENTES</t>
  </si>
  <si>
    <t>7212110300358741</t>
  </si>
  <si>
    <t>SERVICIO DE MANTENIMIENTO DE INFRAESTRUCTURAS EN GENERAL- COER</t>
  </si>
  <si>
    <t>021200010007</t>
  </si>
  <si>
    <t>SERVICIO DE MANTENIMIENTO PREVENTIVO Y/O CORRECTIVO DE LA PLANTA DE ASFALTO</t>
  </si>
  <si>
    <t>SERVICIO DE MANTENIMIENTO PREVENTIVO Y/O CORRECTIVO DE LA PLANTA CHANCADORA</t>
  </si>
  <si>
    <t>SERVICIO DE MANTENIMIENTO Y REHABILITACION DEL ACCESO A LA PLANTA DE ASFALTO</t>
  </si>
  <si>
    <t>SERVICIO DE REPARACION Y REHABILITACION DE SERVICIOS HIGIENICOS DE LA PLANTA DE ASFALTO</t>
  </si>
  <si>
    <t>SERVICIO DE REPARACION Y REHABILITACION DE CASETA DE MOTOR ESTACIONARIO DE LA PLANTA CHANCADORA</t>
  </si>
  <si>
    <t>071100383735</t>
  </si>
  <si>
    <t>SERVICIO DE REPARACION Y MANTENIMIENTO DE MURO DE CONTENCION DE TOLVAS DE CARGA DE LA PLANTA PROCESADORA DE ASFALTO</t>
  </si>
  <si>
    <t>SERVICIO DE MANTENIMIENTO Y REPARACION DEL SISTEMA DE ILUMINACION Y CABLEADO DE LA PLANTA DE ASFALTO</t>
  </si>
  <si>
    <t>SERVICIO DE MANTENIMIENTO Y REPARACION DE TECHO DE PROTECCION DE NOQUE DE ALMACENAMIENTO DE MC Y/O RC</t>
  </si>
  <si>
    <t>SERVICIO DE MANTENIMIENTO Y REPARACION DE AMBIENTES DE OFICINA EN PLANTA PROCESADORAD E ASFALTO I ETAPA</t>
  </si>
  <si>
    <t>SERVICIO DE MANTENIMIENTO Y REPARACION DE AMBIENTES DE OFICINA EN PLANTA PROCESADORAD E ASFALTO II ETAPA</t>
  </si>
  <si>
    <t>SERVICIO DE MANTENIMIENTO Y REPARACION DE PUERTA DE INGRESO PRINCIPAL DE LA PLANTA DE ASFALTO, INCLUYE CASETA DE VIGILANCIA Y TRANQUERA</t>
  </si>
  <si>
    <t>SERVICIO DE MANTENIMIENTO Y REPARACION DE CERCO PERIMETRICO I ETAPA</t>
  </si>
  <si>
    <t>SERVICIO DE MANTENIMIENTO Y REPARACION DE CERCO PERIMETRICO II ETAPA</t>
  </si>
  <si>
    <t>SERVICIO DE MANTENIMIENTO Y REPARACION DE CERCO PERIMETRICO III ETAPA</t>
  </si>
  <si>
    <t>022000010017</t>
  </si>
  <si>
    <t>SERVICIO DE MANTENIMIENTO DE PLAYA DE ESTACIONAMIENTO DE UNIDADES DE MAQUINARIA PESADA EN LA PLANTA DE ASFALTO I ETAPA</t>
  </si>
  <si>
    <t>SERVICIO DE MANTENIMIENTO DE PLAYA DE ESTACIONAMIENTO DE UNIDADES DE MAQUINARIA PESADA EN LA PLANTA DE ASFALTO II ETAPA</t>
  </si>
  <si>
    <t>SERVICIO DE MANTENIMIENTO DE PLAYA DE ESTACIONAMIENTO DE UNIDADES DE MAQUINARIA PESADA EN LA PLANTA DE ASFALTO III ETAPA</t>
  </si>
  <si>
    <t xml:space="preserve">SERVICIO Y MANTENIMIENTO DEL NOQUE DE ALMACENAMIENTO DE AGUA DE LA PLANTA PROCESADORA DE ASFALTO </t>
  </si>
  <si>
    <t>2.3.2 4. 5</t>
  </si>
  <si>
    <t>2.3. 2 4.5 1</t>
  </si>
  <si>
    <t>7818150100227148</t>
  </si>
  <si>
    <t>MANTENIMIIENTO PREVENTIVO EN GENERAL DE VEHICULO</t>
  </si>
  <si>
    <t>7818150100094423</t>
  </si>
  <si>
    <t>SERVICIO DE TAPIZADO DE VEHICULO</t>
  </si>
  <si>
    <t>716000030038</t>
  </si>
  <si>
    <t>SERVICIO DE MANTENIMIENTO DE VEHICULO</t>
  </si>
  <si>
    <t>607500070066</t>
  </si>
  <si>
    <t>LAVADO Y ENGRASE DE VEHÍCULOS</t>
  </si>
  <si>
    <t>MANTENIMIENTOS DE VEHICULOS</t>
  </si>
  <si>
    <t>2.3.2 4. 6</t>
  </si>
  <si>
    <t>2.3. 2 4.6 1</t>
  </si>
  <si>
    <t>5610153800020687</t>
  </si>
  <si>
    <t>DE MOBILIARIO Y SIMILARES</t>
  </si>
  <si>
    <t>2.3.2 4. 7</t>
  </si>
  <si>
    <t>DE MAQUINARIAS Y EQUIPO</t>
  </si>
  <si>
    <t>2.3.2 4.7 1</t>
  </si>
  <si>
    <t>7210151100356815</t>
  </si>
  <si>
    <t>SERVICIO DE MANTENIMIENTO CORRECTIVO DE EQUIPO DE AIRE ACONDICONADO DE PRECISION</t>
  </si>
  <si>
    <t>7210151100356816</t>
  </si>
  <si>
    <t>SERVICIO DE MANTENIMIENTO PREVENTIVO DE EQUIPO DE AIRE ACONDICONADO DE PRECISION</t>
  </si>
  <si>
    <t>7210151700231180</t>
  </si>
  <si>
    <t>MANTENIMIENTO  PREVENTIVO DEL GRUPO ELECTROGENO DEL COER</t>
  </si>
  <si>
    <t>SERVICIO DE MANT. PREVENTIVO Y CALIBRACIÓN DE LA RED DE MONITOREO DE LA CALIDAD DE AIRE</t>
  </si>
  <si>
    <t>071100380329</t>
  </si>
  <si>
    <t>SERVICIO DE REVISION TECNICA DE LOS VEHICULOS DE MAQUINARIA PESADA</t>
  </si>
  <si>
    <t>SERVICIO DE MANTENIMIENTO PREVENTIVO Y/O CORRECTIVO DEL TRACTOR DE ORUGA (03)</t>
  </si>
  <si>
    <t>SERVICIO DE MANTENIMIENTO PREVENTIVO Y/O CORRECTIVO DEL  CARGADOR FRONTAL (04)</t>
  </si>
  <si>
    <t>SERVICIO DE MANTENIMIENTO PREVENTIVO Y/O CORRECTIVO DE LA MOTONIVELADORA (03)</t>
  </si>
  <si>
    <t>SERVICIO DE MANTENIMIENTO PREVENTIVO Y/O CORRECTIVO DE VOLQUETES (4)</t>
  </si>
  <si>
    <t>SERVICIO DE MANTENIMIENTO PREVENTIVO Y/O CORRECTIVO DE LA CISTERNA</t>
  </si>
  <si>
    <t>SERVICIO DE MANTENIMIENTO PREVENTIVO Y/O CORRECTIVO DEL TRACTO REMOLQUE</t>
  </si>
  <si>
    <t>SERVICIO DE MANTENIMIENTO PREVENTIVO Y/O CORRECTIVO DE LA CAMA BAJA</t>
  </si>
  <si>
    <t xml:space="preserve">SERVICIO DE MANTENIMIENTO PREVENTIVO Y/O CORRECTIVO DEL RODILO VIBRATORIO (02) </t>
  </si>
  <si>
    <t>SERVICIO DE MANTENIMIENTO PREVENTIVO Y/O CORRECTIVO DEL MINICARGADOR</t>
  </si>
  <si>
    <t>070500040021</t>
  </si>
  <si>
    <t>SERVICIO DE MANTENIMIENTO PREVENTIVO Y/O CORRECTIVO DEL LIMPIA PLAYAS</t>
  </si>
  <si>
    <t>SERVICIO DE MANTENIMIENTO PREVENTIVO Y/O CORRECTIVO DE LA CAMIONETA</t>
  </si>
  <si>
    <t>SERVICIO DE MANTENIMIENTO PREVENTIVO Y/O CORRECTIVO DE  LA ESPARCIDORA</t>
  </si>
  <si>
    <t>SERVICIO DE MANTENIMIENTO PREVENTIVO Y/O CORRECTIVO DEL RODILLO DOBLE ROLLA</t>
  </si>
  <si>
    <t>SERVICIO DE MANTENIMIENTO PREVENTIVO Y/O CORRECTIVO DEL RODILLO NEUMATICO</t>
  </si>
  <si>
    <t xml:space="preserve">SERVICIO DE PARCHADO DE LLANTAS </t>
  </si>
  <si>
    <t>2.3.2 5</t>
  </si>
  <si>
    <t>ALQUILERES DE MUEBLES E INMUEBLES</t>
  </si>
  <si>
    <t>2.3.2 5. 1</t>
  </si>
  <si>
    <t>2.3.2 5.1 1</t>
  </si>
  <si>
    <t>DE EDIFICIOS Y ESTRUCTURAS</t>
  </si>
  <si>
    <t>8013150200094959</t>
  </si>
  <si>
    <t>ALQUILER DE LOCAL</t>
  </si>
  <si>
    <t>SERVICIO DE ALQUILER DE INMUEBLE</t>
  </si>
  <si>
    <t>2.3.2 5.1 4</t>
  </si>
  <si>
    <t>DE MAQUINARIAS Y EQUIPOS</t>
  </si>
  <si>
    <t>8016180100232758</t>
  </si>
  <si>
    <t>OTROS (ALQUILER DE FOTOCOPIADORA)</t>
  </si>
  <si>
    <t>ALQUILER DE  FOTOCOPIADORA CANON IMAGERUNER 2520</t>
  </si>
  <si>
    <t>8111240100232693</t>
  </si>
  <si>
    <t>ALQUILER IMPRESORA CANON</t>
  </si>
  <si>
    <t>2.3.2 6</t>
  </si>
  <si>
    <t>SERVICIOS ADMINISTRATIVOS, FINANCIEROS Y DE SEGUROS</t>
  </si>
  <si>
    <t>2.3.2 6. 3</t>
  </si>
  <si>
    <t>SEGUROS</t>
  </si>
  <si>
    <t>2.3.2 6. 3 3</t>
  </si>
  <si>
    <t>SEGURO OBLIGATORIO ACCIEDENTE DE TRANSITO - SOAT</t>
  </si>
  <si>
    <t>8413160300094914</t>
  </si>
  <si>
    <t>SERVICIO DE RENOVACION DE SOAT</t>
  </si>
  <si>
    <t>SEGURO OBLIGATORIO SOAT</t>
  </si>
  <si>
    <t>SEGURO</t>
  </si>
  <si>
    <t>SERVICIO DE SEGUROS VEHICULAR SOAT DE LA MAQUINARIA PESADA</t>
  </si>
  <si>
    <t>2.3.2 7</t>
  </si>
  <si>
    <t>SERVICIOS PROFESIONALES Y TECNICOS</t>
  </si>
  <si>
    <t>2.3. 2 7. 3</t>
  </si>
  <si>
    <t>SERVICIO DE CAPACITACION Y PERFECCIONAMIENTO</t>
  </si>
  <si>
    <t>2.3 2 7. 3.1</t>
  </si>
  <si>
    <t>REALIZADO POR PERSONAS JURIDICAS</t>
  </si>
  <si>
    <t>8010150400276716</t>
  </si>
  <si>
    <t>DIPLOMADO EN PLANIFICACION Y PRESUPUESTO</t>
  </si>
  <si>
    <t>2.3. 2 7. 10</t>
  </si>
  <si>
    <t>SERVICIO POR ATENCIONES Y CELEBRACIONES</t>
  </si>
  <si>
    <t>2.3. 2 7. 10 99</t>
  </si>
  <si>
    <t>OTRAS ATENCIONES Y CELEBRACIONES</t>
  </si>
  <si>
    <t>8014160700228836</t>
  </si>
  <si>
    <t>CELEBRACION DIA INTERNACIONAL PCD</t>
  </si>
  <si>
    <t>2.3. 2 7. 1 1</t>
  </si>
  <si>
    <t>OTROS SERVICIOS</t>
  </si>
  <si>
    <t>2.3. 2 7. 11.  6</t>
  </si>
  <si>
    <t>SERVICIO DE IMPRESIÓN</t>
  </si>
  <si>
    <t>8214150300375965</t>
  </si>
  <si>
    <t>IMPRESIÓN DE EXPEDIENTE</t>
  </si>
  <si>
    <t>8212150400283676</t>
  </si>
  <si>
    <t>SERVICO DE IMPRESIONES EN GENERAL</t>
  </si>
  <si>
    <t>SERVICIO DE FOTOCOPIADO</t>
  </si>
  <si>
    <t>23. 2 7. 11.  9 9</t>
  </si>
  <si>
    <t>SERVICIOS DIVERSOS</t>
  </si>
  <si>
    <t>8010151000374498</t>
  </si>
  <si>
    <t>SERVICIO DE ELABORACION DE MAPAS DE RIESGO</t>
  </si>
  <si>
    <t>8210180100229021</t>
  </si>
  <si>
    <t>PUBLICIDAD PARA SIMULACRO</t>
  </si>
  <si>
    <t>PUBLICIDAD  DE CONFORMACION E IMPLEMENTACION DE BRIGADA</t>
  </si>
  <si>
    <t>7210210300269742</t>
  </si>
  <si>
    <t xml:space="preserve"> FUMIGACION Y DESRATIZACION DEL ALMACEN DE AYUDA HUMANITARIA</t>
  </si>
  <si>
    <t>7210151000094031</t>
  </si>
  <si>
    <t xml:space="preserve">MANTENIMIENTO CORRECTIVO Y PREVENTIVO  DE LOS SERVICIO HIGIENICOS </t>
  </si>
  <si>
    <t>MANTENIMIENTO  PREVENTIVO DE SERVICIOS HIGIENICOS</t>
  </si>
  <si>
    <t>7711150800227232</t>
  </si>
  <si>
    <t>ELABORACION DE PLANES ESPECIFICOS (PLANES  EN GESTION DEL RIESGO DE DESASTRES)</t>
  </si>
  <si>
    <t>ELABORACION  DE PLANES EN GESTION DE RIESGO DE DESASTRES</t>
  </si>
  <si>
    <t>9315160300289399</t>
  </si>
  <si>
    <t>ELABORACION DE PLANES DE EDUCACION COMUNITARIA</t>
  </si>
  <si>
    <t>8613210100335099</t>
  </si>
  <si>
    <t>SERVICIO DE FACILITACION EN GESTION DEL RIESGO DE DESASTRES</t>
  </si>
  <si>
    <t>8211180400374642</t>
  </si>
  <si>
    <t>SERVICIO DE INTERPRETACION PARA PERSONAS CON DISCAPACIDAD VISUAL Y/O AUDITIVA</t>
  </si>
  <si>
    <t>PERSONAL DE SERVICIO</t>
  </si>
  <si>
    <t>8016150400258699</t>
  </si>
  <si>
    <t>SERVICIO DE ASISTENCIA EN SISTEMA DE TESORERIA</t>
  </si>
  <si>
    <t>SERVICIO DE REVISION DE DOCUMENTOS DE SISTEMAS ADMINISTRATIVOS</t>
  </si>
  <si>
    <t>SERVICIO DE APOYO ADMINISTRATIVO</t>
  </si>
  <si>
    <t>8010170600316259</t>
  </si>
  <si>
    <t>SERVICIO DE PROCESAMIENTO</t>
  </si>
  <si>
    <t>SERVICIO PARA REVISION DE EXPEDIENTES DE 
 CONTRATACIONES DEL ESTADO PERU COMPRAS 8010170600316259</t>
  </si>
  <si>
    <t>SERVICIO DE PROCESAMIENTO, ORDENAMIENTO Y
 CLASIFICACION DE DOCUMENTOS ADMINISTRATIVOS</t>
  </si>
  <si>
    <t>7214112100233163</t>
  </si>
  <si>
    <t>CONSTRUCCION DE TANQUES PARA ALMACENAR COMBUSTIBLE</t>
  </si>
  <si>
    <t>7212100800233146</t>
  </si>
  <si>
    <t>CONSTRUCCION DE UN AMBIENTE PARA ALMACENAJE DE ALIMENTOS</t>
  </si>
  <si>
    <t>7215150200365648</t>
  </si>
  <si>
    <t>SERVICIO DE MEJORAMIENTO DE INSTALACION ELECTRICA</t>
  </si>
  <si>
    <t>7215260500352563</t>
  </si>
  <si>
    <t>SERVICIO DE MEJORAMIENTO DE TECHOS DE ALMACENES</t>
  </si>
  <si>
    <t>SERVICIO DE MANTENIMIENTO CORRECTIVO LAVADO DE CORTINAS</t>
  </si>
  <si>
    <t>MANTENIMIENTO PREVENTIVO DE EQUIPO DE AIRE ACONDICIONADO</t>
  </si>
  <si>
    <t>8010150400310786</t>
  </si>
  <si>
    <t>COORDINADOR</t>
  </si>
  <si>
    <t>7014170800255512</t>
  </si>
  <si>
    <t>PROFESIONAL ESPECIALIZADO (9)</t>
  </si>
  <si>
    <t>8010150500289298</t>
  </si>
  <si>
    <t>SERVICIO DE REVISION DE DOCUMENTOS DE SISTEMAS ADMINISTRATIVOS (03 ASISTENTE ADM.)</t>
  </si>
  <si>
    <t>7015150100255448</t>
  </si>
  <si>
    <t xml:space="preserve">SERVICIO DE APOYO TECNICO EN FORESTACION (02 ASISTENTES TECNICOS) </t>
  </si>
  <si>
    <t>9012170100226918</t>
  </si>
  <si>
    <t>SERVICIO DE AYUDANTE DE CAMPO (4 ASISTENTE DE CAMPO)</t>
  </si>
  <si>
    <t>9315150700255288</t>
  </si>
  <si>
    <t>SERVICIO ELABORACION DE DOCUMENTOS ADM. (SERV. DE APOYO DE ADMINISTRATIVO)</t>
  </si>
  <si>
    <t>8012160900328669</t>
  </si>
  <si>
    <t>SERVICIO DE ASESORIA LEGAL A FUNCIONARIOS</t>
  </si>
  <si>
    <t>8111200200345480</t>
  </si>
  <si>
    <t>SERV. DE PROCESAMIENTO, ORDENAMIENTO Y CLASIFICACION DE DOCUMENTOS ADMINSITRATIVOS (SERVICIO TECNICO ADMINISTRATIVO)</t>
  </si>
  <si>
    <t>SERVICIO DE REVISION DE DOCUMENTOS DE SISTEMAS ADMINISTRATIVOS (ASISTENTE ADM.)</t>
  </si>
  <si>
    <t>7215406500231032</t>
  </si>
  <si>
    <t>SERVICIO DE MANTENIMIENTO CORRECTIVO DE FOTOCOPIADORAS</t>
  </si>
  <si>
    <t>8016150600228843</t>
  </si>
  <si>
    <t>SERVICIO DE ORDENAMIENTO DE ARCHIVOS O DOCUMENTOS (CAJA CHICA)</t>
  </si>
  <si>
    <t>SERV. DE PROCESAMIENTO, ORDENAMIENTO Y CLASIFICACION DE DOCUMENTOS ADMINSITRATIVOS (SERVICIO TECNICO ADMINISTRATIVO) SECRETARIA</t>
  </si>
  <si>
    <t>SERVICIO DE ELABORACION DE DMTOS ADM. SERVICIO DE  AUXLIAR DE ALMACEN</t>
  </si>
  <si>
    <t xml:space="preserve"> SERVICIO DE EVALUACIÓN LEGAL SOBRE ACTOS DE ADMINISTRACIÓN DE BIENES INMUEBLES ESTATALES</t>
  </si>
  <si>
    <t xml:space="preserve">SERVICIO ESPECIALIZADO EN ADMINISTRACION </t>
  </si>
  <si>
    <t xml:space="preserve">SERVICIO DE SEGUIMIENTO Y MONITOREO DEL PLAN ANUAL DE CONTRATACIONES </t>
  </si>
  <si>
    <t xml:space="preserve">SERVICIO DE MONITOREO DE SISTEMAS ADMINISTRATIVOS </t>
  </si>
  <si>
    <t xml:space="preserve">SERVICIO DE SEGUIMIENTO DE ACTIVIDADES DE ADMINISTRACIÓN </t>
  </si>
  <si>
    <t>SERV. DE PROCESAMIENTO, ORDENAMIENTO Y CLASIFICACION DE DOCUMENTOS ADMINSITRATIVOS -TECNICO ADMINISTRATIVO</t>
  </si>
  <si>
    <t>8012160900304942</t>
  </si>
  <si>
    <t>SERVICIO DE ASESORIA LEGAL EN PROCESOS ADMINISTRATIVOS (TECNICO LEGAL)</t>
  </si>
  <si>
    <t>9011160400129158</t>
  </si>
  <si>
    <t>CONFECCION DE CORTINAS</t>
  </si>
  <si>
    <t>SERVICIO DE REVISION DE DOCUMENTOS DE SISTEMAS ADMINISTRATIVOS (ASISTENTE ADMINISTRATIVO)</t>
  </si>
  <si>
    <t>8010150900227205</t>
  </si>
  <si>
    <t xml:space="preserve">SERVICIO ESPECIALIZADO EN TEMAS DE DERECHO (ABOGADO PENALISTA) </t>
  </si>
  <si>
    <t xml:space="preserve">SERVICIO DE ASESORIA LEGAL EN PROCESOS ADMINISTRATIVO (APOYO LEGAL) </t>
  </si>
  <si>
    <t>SERVICIO ESPECIALIZADO EN TEMAS DE DERECHO (BACHILLER DERECHO)</t>
  </si>
  <si>
    <t>8010170600355573</t>
  </si>
  <si>
    <t>SERVICIO DE OPERACIONES LOGISTICAS (SERVICIO DE ASISTENTE ADMINISTRATIVO Y LOGISTICO)</t>
  </si>
  <si>
    <t>SERV. DE PROCESAMIENTO, ORDENAMIENTO Y CLASIFICACION DE DOCUMENTOS ADMINISTRATIVOS -TECNICO ADMINISTRATIVO</t>
  </si>
  <si>
    <t>SERVICIO DE REVISION DE DOCUMENTOS DE SISTEMAS ADMINISTRATIVOS (ASISTENTE)</t>
  </si>
  <si>
    <t>8010150500297949</t>
  </si>
  <si>
    <t>CURSOS CAPACITACIONES</t>
  </si>
  <si>
    <t>8210170100232276</t>
  </si>
  <si>
    <t>SERVICIO DE GIGANTOGRAFIA EN BANNER</t>
  </si>
  <si>
    <t>8212159900362431</t>
  </si>
  <si>
    <t>SERVICIO DE IMPRESIÓN DE DRIPTICOS INFORMATIVOS</t>
  </si>
  <si>
    <t>7818150500227134</t>
  </si>
  <si>
    <t>SERVICIO DE REVISION TECNICA DE VEHICULOS (COMBI)</t>
  </si>
  <si>
    <t>SERVICIO DE SUPERVISION PARA MANTENIMIENTO DE VEHICULOS (SERVICIO DE MANTEMIENTO)</t>
  </si>
  <si>
    <t>7811180400232604</t>
  </si>
  <si>
    <t>SERVICIO DE MOVILIDAD DE PERSONAL (ALQUILER DE MOVILIDAD)</t>
  </si>
  <si>
    <t>8016150200226690</t>
  </si>
  <si>
    <t>SERVICIO ESPECIALIZADO DE EXPOSITOR (EXPOSITORES)</t>
  </si>
  <si>
    <t>SERVICIO DE INTERPRETACION PARA PERSONAS CON DISCAPACIDAD VISUAL Y/O AUDITIVA (PROFESOR INTERPRETE)</t>
  </si>
  <si>
    <t>SERVICIO DE REVISION DE DOCUMENTOS DE SISTEMAS ADMINISTRATIVOS (ASISTENTE TECNICO)</t>
  </si>
  <si>
    <t>SERV. DE PROCESAMIENTO, ORDENAMIENTO Y CLASIFICACION DE DOCUMENTOS ADMINISTRATIVOS (TECNICO ADMINISTRATIVO)</t>
  </si>
  <si>
    <t>8111230600337652</t>
  </si>
  <si>
    <t>MANTENIMIENTO DE IMPRESORAS</t>
  </si>
  <si>
    <t>8111230700361676</t>
  </si>
  <si>
    <t>MANTENIMIENTO DE COMPUTADORA</t>
  </si>
  <si>
    <t>2.3.2 8</t>
  </si>
  <si>
    <t>CONTRATO ADMINISTRATIVO DE SERVICIOS</t>
  </si>
  <si>
    <t xml:space="preserve">2.3. 2 8. 1 </t>
  </si>
  <si>
    <t>2.3. 2 8. 1. 1</t>
  </si>
  <si>
    <t>7813160200383461</t>
  </si>
  <si>
    <t>SERVICIO DE ORDENAMIENTO, ALMACENAMIENTO Y CUSTODIA DE DOCUMENTOS DE ARCHIVOS (AUXILIAR DE ALMACEN DE AYUDA HUMANITARIA)</t>
  </si>
  <si>
    <t>8016150600313360</t>
  </si>
  <si>
    <t>SERVICIO ESPECIALIZADO EN GESTION DOCUMENTAL (ENCARGADO DEL MODULO DE EVALUADOR  UN PROFESIONAL POR 12 MESES)</t>
  </si>
  <si>
    <t>8010150500287281</t>
  </si>
  <si>
    <t>SERVICIO ESPECIALIZADO EN ACCIONES DE GESTION (ENCARGADO DEL MODULO DE OPERACIONES  UN PROFESIONAL POR 12 MESES)</t>
  </si>
  <si>
    <t>SERVICIO DE REVISION DE DOCUMENTOS DE SISTEMAS ADMINISTRATIVOS (ENCARGADO DEL MODULO DE COMUNICACIONES UN PROFESIONAL POR 12 MESES)</t>
  </si>
  <si>
    <t>SERVICIO DE OPERACIONES LOGISTICAS (ENCARGADO DEL MODULO DE LOGISTICA  UN PROFESIONAL POR 12 MESES)</t>
  </si>
  <si>
    <t>8010150500229443</t>
  </si>
  <si>
    <t>SERVICIO DE SUPERVISION, MONITOREO Y EVALUACION DE PLANES OPERATIVOS (ENCARGADO DEL MODULO DE MONITOREO Y ANALISIS UN PROFESIONAL POR 12 MESES)</t>
  </si>
  <si>
    <t>8211190300228515</t>
  </si>
  <si>
    <t>SERVICIO DE OPERADOR DE ACTIVIDADES DE PRENSA (ENCARGADO DEL MODULO DE PRENSA UN PROFESIONAL POR 12 MESES)</t>
  </si>
  <si>
    <t>SERVICIO DE GESTION DEL RIESGO Y MANEJO DEL DESASTRE (ESPECIALISTA EN GESTION DEL RIESGO UN PROFESIONAL POR 12 MESES)</t>
  </si>
  <si>
    <t>8010150500345052</t>
  </si>
  <si>
    <t>SERVICIO DE SEGUIMIENTO Y COORDINACION DE ACTIVIDADES ADMINISTRATIVAS (COORDINADOR DEL PP068 UN PROFESIONAL POR 12 MESES)</t>
  </si>
  <si>
    <t>SERV. DE PROCESAMIENTO, ORDENAMIENTO Y CLASIFICACION DE DOCUMENTOS ADMINSITRATIVOS (FORMULADORA DE FICHAS DE PREVENCION UN PROFESIONAL POR 12 MESES)</t>
  </si>
  <si>
    <t>SERVICIO DE PROCESAMIENTO, ORDENAMIENTO Y CLASIFICACION DE DOCUMENTOS ADMINISTRATIVOS (ASISTENTE ADMINISTRATIVO  UN PROFESIONAL POR 12 MESES)</t>
  </si>
  <si>
    <t>SERVICIO ELABORACION DE DOCUMENTOS ADM (AUXILIAR ADMINISTRATIVO UN TECNICO POR 12 MESES)</t>
  </si>
  <si>
    <t>SERVICIO DE MOVILIDAD DE PERSONAL (CHOFER)</t>
  </si>
  <si>
    <t>8610170900314318</t>
  </si>
  <si>
    <t>SERVICIO DE ENTRENAMIENTO PARA BRIGADAS FRENTE A EMERGENCIAS Y DESASTRES (PROMOTOR DE RIESGO DE DESASTRES)</t>
  </si>
  <si>
    <t>SERVICIO DE SEGUIMIENTO Y COORDINACION DE ACTIVIDADES ADMINISTRATIVAS (ADMINISTRADOR SIGRID)</t>
  </si>
  <si>
    <t>CAS</t>
  </si>
  <si>
    <t>8412170300228362</t>
  </si>
  <si>
    <t>SERVICIO PARA ELABORACION DE ANALISIS DE INVERSIONES (ESPECIALISTA EN PROGRAMACION DE INVERSIONES)</t>
  </si>
  <si>
    <t>ING CIVIL ESPECIALISTA EN INVERSIONES</t>
  </si>
  <si>
    <t>GASTOS POR CONTRATO ADMINISTRATIVO DE SERVICIOS</t>
  </si>
  <si>
    <t>ASISTENTE ADMINISTRATIVO</t>
  </si>
  <si>
    <t xml:space="preserve">COORDINADOR </t>
  </si>
  <si>
    <t>2.3. 2 8. 1. 2</t>
  </si>
  <si>
    <t>CONTRIBUCIONES A ESSALUD CAS</t>
  </si>
  <si>
    <t>ESSALUD</t>
  </si>
  <si>
    <t>2.3. 2 8. 1. 4</t>
  </si>
  <si>
    <t>AGUINALDO DE CAS</t>
  </si>
  <si>
    <t>GRATIFICACION</t>
  </si>
  <si>
    <t>AGUINALDOS DE CAS</t>
  </si>
  <si>
    <t>2.3.2 9</t>
  </si>
  <si>
    <t>LOCACION DE SERVICIOS RELACIONADAS AL ROL DE LA ENTIDAD</t>
  </si>
  <si>
    <t xml:space="preserve">2.3. 2 9. 1 </t>
  </si>
  <si>
    <t>2.3. 2 9. 1. 1</t>
  </si>
  <si>
    <t>LOCACION DE SERVICIOS REALIZADOS POR PERSONAS NATURALES RELACIONADAS AL ROL DE LA ENTIDAD</t>
  </si>
  <si>
    <t>SERVICIO DE SECRETARIA</t>
  </si>
  <si>
    <t>8010150400227083</t>
  </si>
  <si>
    <t>ESPECIALISTA EN GRD</t>
  </si>
  <si>
    <t>APOYO ADMINISTRATIVO</t>
  </si>
  <si>
    <t>AUXILIAR ADMINISTRATIVO</t>
  </si>
  <si>
    <t>ENCARGADO DE MODULO DE OPERACIONES   UN PROFESIONAL POR 12 MESES</t>
  </si>
  <si>
    <t>ENCARGADO DEL MODULO DE COMUNICACIONES  UN PROFESIONAL POR 12 MESES</t>
  </si>
  <si>
    <t>SERVICIO DE SEGURIDAD Y VIGILANCIA 3 PERSONAS X 12 MESES</t>
  </si>
  <si>
    <t>SERVICIO DE VIGILANCIA PLANTA DE ASFALTO, ALMACEN DE TRANSPORTE Y AGROFERIA (9)</t>
  </si>
  <si>
    <t>SERVICIO DE ASISTENTE ADMINISTRATIVO (4)</t>
  </si>
  <si>
    <t>071100381477</t>
  </si>
  <si>
    <t>SERVICIO DE APOYO COMO TECNICOS EN MECANICA (3)</t>
  </si>
  <si>
    <t>SERVICIO DE APOYO COMO OPERADOR DE CARGADOR FRONTAL (2)</t>
  </si>
  <si>
    <t>SERVICIO DE APOYO COMO OPERADOR DE LA CAMA BAJA (TRACTO REMOLQUE)</t>
  </si>
  <si>
    <t xml:space="preserve">SERVICIO DE APOYO COMO OPERADOR DE TRACTOR DE ORUGAS </t>
  </si>
  <si>
    <t>SERVICIO DE APOYO COMO OPERADOR DE CAMIONETA</t>
  </si>
  <si>
    <t>SERVICIO DE APOYO COMO OPERADOR DE LA CISTERNA</t>
  </si>
  <si>
    <t>SERVICIO DE APOYO COMO OPERADOR DE LA ESPARCIDORA (PAVIMENTADORA)</t>
  </si>
  <si>
    <t>SERVICIO DE APOYO COMO OPERADOR DE LA MOTONIVELADORA (2)</t>
  </si>
  <si>
    <t>SERVICIO DE APOYO COMO OPERADOR DEL RODILLO DOBLE ROLLA</t>
  </si>
  <si>
    <t>SERVICIO DE APOYO COMO OPERADOR DE VOLQUETE</t>
  </si>
  <si>
    <t>SERVICIO DE APOYO COMO OPERADOR DE LA PLANTA CHANCADORA Y LA PLANTA DE ASFALTO</t>
  </si>
  <si>
    <t>SERVICIO DE AUXILIAR DE ALMACÉN</t>
  </si>
  <si>
    <t>SERVICIO DE ASISTENTE ADMINISTRATIVO</t>
  </si>
  <si>
    <t>SERVICIO DE ARQUITECTURA EN GENERAL(ARQUITECTO ESPECIALISTA)</t>
  </si>
  <si>
    <t>SERVICIO DE ARQUITECTURA EN GENERAL(BACHILLER EN ARQUITECTURA)</t>
  </si>
  <si>
    <t>SERVICIO DE APOYO ADMINISTRATIVO (TECNICO ADMINISTRTIVO 1)</t>
  </si>
  <si>
    <t>SERVICIO DE APOYO ADMINISTRATIVO (TECNICO ADMINISTRTIVO 2)</t>
  </si>
  <si>
    <t>SERVICIO ESPECIALIZADO EN MATERIA LEGAL(ESPECIALISTA LEGAL)</t>
  </si>
  <si>
    <t>SERVICIO DE APOYO LEGAL (ASISTENTE LEGAL 1)</t>
  </si>
  <si>
    <t>SERVICIO DE APOYO LEGAL  (ASISTENTE LEGAL 2)</t>
  </si>
  <si>
    <t>SERVICIO ESPECIALIZADO EN SISTEMA DE INFORMACION GEOGRAFICA (ESPECIALISTA SIG)</t>
  </si>
  <si>
    <t>SERVICIO DE APOYO EN LEVANTAMIENTO PERIMETRICO PARA SANEAMIENTO FISICO LEGAL DE INMUEBLES (ASISTENTE EN SANEAMIENTO FISICO LEGAL)</t>
  </si>
  <si>
    <t>8114160300276727</t>
  </si>
  <si>
    <t>ESPECIALISTA EN FINANZAS</t>
  </si>
  <si>
    <t>SERVICIO DE ASISTENTE ADMINISTRATIVO Y LOGISTICO</t>
  </si>
  <si>
    <t>SERVICIO DE INGENIERO AMBIENTAL</t>
  </si>
  <si>
    <t>SERVICIO DE ABOGADO</t>
  </si>
  <si>
    <t>SERVICIO DE CHOFER</t>
  </si>
  <si>
    <t>SERVICIO DE INGENIERO DE PETROLEO</t>
  </si>
  <si>
    <t>SERVICIO DE INGENIERO MECANICO ELECTRICO</t>
  </si>
  <si>
    <t>SERVICIO DE APOYO COMO TECNICO EN MECANICA</t>
  </si>
  <si>
    <t>210100010410</t>
  </si>
  <si>
    <t>SERVICIO  DE APOYO ADMINISTRATIVO</t>
  </si>
  <si>
    <t>SERVICIO DE CONTADOR PUBLICO   (3 PROFESIONALES )</t>
  </si>
  <si>
    <t>CONTRATACIÓN DE ABOGADO  (1 PROFESIONAL)</t>
  </si>
  <si>
    <t>SERVICIO DE ASISTENTE ADMINISTRATIVO     (1 TECNICO)</t>
  </si>
  <si>
    <t>SERVICIO DE SECRETARIA             (1 TECNICA  )</t>
  </si>
  <si>
    <t>SERVICIO ESPECIFICO DE COORDINACION DE LA SECRETARIA TECNICA</t>
  </si>
  <si>
    <t>SERVICIO ESPECIFICO EN MATERIA LEGAL EN LA SECRETARIA TECNICA</t>
  </si>
  <si>
    <t>SERVICIO ESPECIFICO EN MATERIA DE SUPERVISION EN LA SECRETARIA TECNICA</t>
  </si>
  <si>
    <t>SERVICIO ESPECIFICO EN MATERIA DE ASISTENCIA EN SUPERVISION EN LA SECRETARIA TECNICA</t>
  </si>
  <si>
    <t>SERVICIO ESPECIFICO EN MATERIA DE ASISTENCIA EN CAPACITACION A RONDAS CAMPESINAS</t>
  </si>
  <si>
    <t>ASISTENTE TECNICO</t>
  </si>
  <si>
    <t>ADQUISICION DE ACTIVOS NO FINANCIEROS</t>
  </si>
  <si>
    <t>26.1</t>
  </si>
  <si>
    <t>ADQUISICION DE EDIFICIOS Y ESTRUCTURAS</t>
  </si>
  <si>
    <t>26.2.2</t>
  </si>
  <si>
    <t>EDIFICIOS O UNIDADES RESIDENCIALES</t>
  </si>
  <si>
    <t>26.22.2 2</t>
  </si>
  <si>
    <t>INSTALACIONES EDUCATIVAS</t>
  </si>
  <si>
    <t>CSC</t>
  </si>
  <si>
    <t>MEJORAMIENTO DEL SERVICIO DE EDUCACIÓN BÁSICA REGULAR DE LA INSTITUCIÓN EDUCATIVA LA CABAÑA DEL SABER, DISTRITO DE ZARUMILLA-PROVINCIA DE ZARUMILLA-DEPARTAMENTO DE TUMBES-TUMBES-DEPARTAMENTO DE TUMBES</t>
  </si>
  <si>
    <t>OBRA</t>
  </si>
  <si>
    <t>26.2 3</t>
  </si>
  <si>
    <t>OTRAS ESTRUCTURAS</t>
  </si>
  <si>
    <t>26.2 3. 99</t>
  </si>
  <si>
    <t>OTRAS ESTRUCTURAS DIVERSAS</t>
  </si>
  <si>
    <t>26.2 3. 99 2</t>
  </si>
  <si>
    <t>CONSTRUCCCION POR CONTRATA</t>
  </si>
  <si>
    <t>MEJORAMIENTO DE LA PRESTACION DE LOS SERVICIOS DEL EQUIPO MECANICO DE LA PLANTA DE ASFALTO Y AGREGADOS DEL GOBIERNO REGIONAL DE TUMBES REGION TUMBES</t>
  </si>
  <si>
    <t>2.6. 3</t>
  </si>
  <si>
    <t>ADQUISICION DE VEHICULOS, MAQUINARIAS Y OTROS</t>
  </si>
  <si>
    <t>2.6. 3 1</t>
  </si>
  <si>
    <t>ADQUISICION DE VEHICULOS</t>
  </si>
  <si>
    <t xml:space="preserve">2.6. 3 1. 1 </t>
  </si>
  <si>
    <t>2.6. 3 1. 11</t>
  </si>
  <si>
    <t>PARA TRANSPORTE TERRRESTRE</t>
  </si>
  <si>
    <t>2510150700065078</t>
  </si>
  <si>
    <t>CAMIONETA 4X4</t>
  </si>
  <si>
    <t>ROOC</t>
  </si>
  <si>
    <t>2510150700335477</t>
  </si>
  <si>
    <t>CAMIONETA 4X4 DOBLE CABINA</t>
  </si>
  <si>
    <t>2.6. 3 2</t>
  </si>
  <si>
    <t>ADQUISICION DE MAQUINARIA, EQUIPO Y MOBILIARIO</t>
  </si>
  <si>
    <t xml:space="preserve">2.6. 3 2. 1 </t>
  </si>
  <si>
    <t>PARA OFICINA</t>
  </si>
  <si>
    <t>2.6. 3 2. 1  1</t>
  </si>
  <si>
    <t>MAQUINAS Y EQUIPOS</t>
  </si>
  <si>
    <t>4321150300378822</t>
  </si>
  <si>
    <t>COMPUTADORA PERSONAL PORTATIL CORE I7 2.20 GHZ, MEMORIA RAM 32 GB, DISCO DURO 240 GB SSD/1 TB, PANTALLA LED 17.3 in</t>
  </si>
  <si>
    <t>COMPUTADORA DE ESCRITORIO</t>
  </si>
  <si>
    <t>4322171100079240</t>
  </si>
  <si>
    <t>EQUIPO DE POSICIONAMIENTO - GPS</t>
  </si>
  <si>
    <t>4321210400070484</t>
  </si>
  <si>
    <t>IMPRESORA A INYECCION DE TINTA</t>
  </si>
  <si>
    <t>EQUIPOS DE COMPUTO</t>
  </si>
  <si>
    <t>IMPRESORA VELOCIDAD 50 PPM. RES. 600X600</t>
  </si>
  <si>
    <t>4321211000384811</t>
  </si>
  <si>
    <t>IMPRESORA PARA CARNET</t>
  </si>
  <si>
    <t>4321171100220206</t>
  </si>
  <si>
    <t xml:space="preserve">SCANNER 24 BITS </t>
  </si>
  <si>
    <t>4321160700208665</t>
  </si>
  <si>
    <t>PARLANTE PARA COMPUTADORA</t>
  </si>
  <si>
    <t>4319150100220308</t>
  </si>
  <si>
    <t>EQUIPO DE TELEFONIA MOVIL</t>
  </si>
  <si>
    <t>EQUIPO DE POSICIONAMIENTO - GPS (SUMETRICO)</t>
  </si>
  <si>
    <t>IMPRESORA PARA PLANOS - PLOTTERS</t>
  </si>
  <si>
    <t>EQUIPO MULTIFUNCIONAL COPIADORA IMPRESORA SCANNER</t>
  </si>
  <si>
    <t>4321150400375429</t>
  </si>
  <si>
    <t>COMPUTADORA DE MANO - PROCESADOR 2.26 GHZ, MEMORIA RAM 2 GB, PANTALLA LCD 4.7 in</t>
  </si>
  <si>
    <t>UNID</t>
  </si>
  <si>
    <t>UNIDAD CENTRAL DE PROCESO - CPU - 16GB RAM</t>
  </si>
  <si>
    <t>068001260011</t>
  </si>
  <si>
    <t>VENTILADOR</t>
  </si>
  <si>
    <t>767500480046</t>
  </si>
  <si>
    <t>LAPTOP (Hp)</t>
  </si>
  <si>
    <t>952266440001</t>
  </si>
  <si>
    <t>PROYECTOR</t>
  </si>
  <si>
    <t>740818500046</t>
  </si>
  <si>
    <t>DISCO DURO EXTERNO 1.8 TB</t>
  </si>
  <si>
    <t>4010170100233496</t>
  </si>
  <si>
    <t>AIRE ACONDICIONADO</t>
  </si>
  <si>
    <t>5216151200254157</t>
  </si>
  <si>
    <t>PARLANTE DE ESCRITORIO</t>
  </si>
  <si>
    <t>IMPRESORA MULTIFUNCIONAL MODELO BIZHUB-363</t>
  </si>
  <si>
    <t>4321150300378356</t>
  </si>
  <si>
    <t>LAPTOP PROCESADOR 15.6</t>
  </si>
  <si>
    <t>4321211000384882</t>
  </si>
  <si>
    <t>IMPRESORA MULTIFUNCIONAL</t>
  </si>
  <si>
    <t>IMPRESORA</t>
  </si>
  <si>
    <t>LAPTOP PROCESADOR 19</t>
  </si>
  <si>
    <t>5216150500380341</t>
  </si>
  <si>
    <t>TV COLOR 43"</t>
  </si>
  <si>
    <t>2.6. 3 2. 2</t>
  </si>
  <si>
    <t>PARA INSTALACIONES  EDUCATIVAS</t>
  </si>
  <si>
    <t>4111171700064171</t>
  </si>
  <si>
    <t>BINOCULARES</t>
  </si>
  <si>
    <t>4618230600293604</t>
  </si>
  <si>
    <t>EQUIPO DE ARNES CON LINEA DE VIDA</t>
  </si>
  <si>
    <t>2.6. 3 2. 1  2</t>
  </si>
  <si>
    <t>MOBILIARIO</t>
  </si>
  <si>
    <t>5611170700374719</t>
  </si>
  <si>
    <t>ESTANTERIA DE MADERA DE 1 CUERPO 4 ANAQUELES 12 DIVISIONES</t>
  </si>
  <si>
    <t>5610170300071106</t>
  </si>
  <si>
    <t>ESCRITORIO DE MELAMINA MODULAR CON 3 GAVETAS</t>
  </si>
  <si>
    <t>5611210200379960</t>
  </si>
  <si>
    <t>SILLA GIRATORIA GERENCIAL DE POLIURETANO CON ASIENTO Y RESPALDAR DE MALLA DE NYLON CON REPOSA BRAZOS FIJA Y BASE DE 5 ASPAS</t>
  </si>
  <si>
    <t>4321150700379984</t>
  </si>
  <si>
    <t>ESCRITORIO DE MADERA</t>
  </si>
  <si>
    <t>5610151900071402</t>
  </si>
  <si>
    <t>ESTANTE DE MADERA</t>
  </si>
  <si>
    <t>5611210200379869</t>
  </si>
  <si>
    <t>5610151500070960</t>
  </si>
  <si>
    <t>CAMAROTE INCL/2 COLCHONES DE PLAZA Y MEDIA</t>
  </si>
  <si>
    <t>2.6. 3 2. 3</t>
  </si>
  <si>
    <t>ADQUISICION DE EQUIPOS INFORMATICOS Y DE COMUNICACIONES</t>
  </si>
  <si>
    <t>2.6. 3 2. 3 1</t>
  </si>
  <si>
    <t>EQUIPOS COMPUTACIONALES Y PERIFERICOS</t>
  </si>
  <si>
    <t>COMPUTADORA PERSONAL PORTATIL</t>
  </si>
  <si>
    <t>UNIDAD CENTRAL DE PROCESO - CPU - 32GB RAM - 1 TB</t>
  </si>
  <si>
    <t>740880370025</t>
  </si>
  <si>
    <t>MONITOR LED 25"</t>
  </si>
  <si>
    <t>4320180300362735</t>
  </si>
  <si>
    <t>DISCO DURO EXTERNO (CAPACIDAD: 1 TB)</t>
  </si>
  <si>
    <t>4321211000384845</t>
  </si>
  <si>
    <t>IMPRESORA MULTIFUNCIONAL SCANNER</t>
  </si>
  <si>
    <t>PARLANTE COMPUTADORA</t>
  </si>
  <si>
    <t>2.6. 3 2. 3 3</t>
  </si>
  <si>
    <t>EQUIPOS DE TELECOMUNICACIONES</t>
  </si>
  <si>
    <t>952231860001</t>
  </si>
  <si>
    <t>EQUIPO DE POSICIONAMIENTO GLOBAL GPS</t>
  </si>
  <si>
    <t>9522669650016</t>
  </si>
  <si>
    <t>RADIO TRANSMISOR RECEPTOR</t>
  </si>
  <si>
    <t>2.6.32.9</t>
  </si>
  <si>
    <t>ADQUISICION DE MAQUINARIA Y EQUIPO DIVERSOS</t>
  </si>
  <si>
    <t>2.6. 32. 9 1</t>
  </si>
  <si>
    <t>AIRE ACONDICIONADO Y REFRIGERACION</t>
  </si>
  <si>
    <t>2413159900324567</t>
  </si>
  <si>
    <t>REFRIGERADORA</t>
  </si>
  <si>
    <t>2517400100279948</t>
  </si>
  <si>
    <t>VENTILADOR MULTIFUNCIONAL</t>
  </si>
  <si>
    <t>2.6. 32. 9 2</t>
  </si>
  <si>
    <t>EQUIPOS E INSTRUMENTOS DE MEDICION</t>
  </si>
  <si>
    <t>1116170400213220</t>
  </si>
  <si>
    <t>4713181600287568</t>
  </si>
  <si>
    <t>5313160800385306</t>
  </si>
  <si>
    <t>4713181300336140</t>
  </si>
  <si>
    <t>LIQUIDO LIMPIADOR DE COMPUTADORAS X 175 mL</t>
  </si>
  <si>
    <t>4810152100373941</t>
  </si>
  <si>
    <t>COCINA</t>
  </si>
  <si>
    <t>2.6. 32. 9 5</t>
  </si>
  <si>
    <t>602233310001</t>
  </si>
  <si>
    <t>DISTANCIOMETRO ELECTRONICO DE 250 M</t>
  </si>
  <si>
    <t>2.6. 32. 9 99</t>
  </si>
  <si>
    <t>MAQUINAS, EQUIPOS Y MOBILIARIOS DE OTRAS INSTALACIONES</t>
  </si>
  <si>
    <t>3911161000075596</t>
  </si>
  <si>
    <t>LINTERNA DE CABEZA RECARGABLE</t>
  </si>
  <si>
    <t>2.6.6</t>
  </si>
  <si>
    <t>ADQUISICION DE OTROS ACTIVOS FIJOS</t>
  </si>
  <si>
    <t>2.6.6 1</t>
  </si>
  <si>
    <t>ADQUISICIONES DE OTROS ACTIVOS FIJOS</t>
  </si>
  <si>
    <t>2 .6 .6.1.2</t>
  </si>
  <si>
    <t>BIENES CULTURALES</t>
  </si>
  <si>
    <t>5510150900303650</t>
  </si>
  <si>
    <t>LIBRO MANUAL DE CONTRATACIONES Y ADQUISICIONES DE ESTADO</t>
  </si>
  <si>
    <t>2.6.61.3</t>
  </si>
  <si>
    <t>ACTIVOS INTANGIBLES</t>
  </si>
  <si>
    <t>2.6. 61. 32</t>
  </si>
  <si>
    <t>SOFTWARES</t>
  </si>
  <si>
    <t>SOFTWARE STUDIO CARD ESTÁNDAR</t>
  </si>
  <si>
    <t>2.6. 7</t>
  </si>
  <si>
    <t>INVERSIONES INTANGIBLES</t>
  </si>
  <si>
    <t>2.6.7 1</t>
  </si>
  <si>
    <t>2.6. 7 1.5</t>
  </si>
  <si>
    <t>FORMACION Y CAPACITACION</t>
  </si>
  <si>
    <t>2.6.7 1.5 1</t>
  </si>
  <si>
    <t>GASTOS POR LA CONTRATACION DE PERSONAL</t>
  </si>
  <si>
    <t>8110150500284542</t>
  </si>
  <si>
    <t>RESIDENTE DEL PROYECTO</t>
  </si>
  <si>
    <t>ADMINISTRADOR DEL PROYECTO</t>
  </si>
  <si>
    <t>SUPERVISOR DEL PROYECTO</t>
  </si>
  <si>
    <t>INSPECTOR DE OBRA</t>
  </si>
  <si>
    <t>CHOFER</t>
  </si>
  <si>
    <t>COMPRENSASION VACACIONAL</t>
  </si>
  <si>
    <t>CONTRIBUCION A LA SEGURIDAD SOCIAL</t>
  </si>
  <si>
    <t>GRATIFICACIONES</t>
  </si>
  <si>
    <t>2.6. 7 1.6</t>
  </si>
  <si>
    <t>OTRAS INVERSIONES INTANGIBLES</t>
  </si>
  <si>
    <t>2.6.7 1.6 2</t>
  </si>
  <si>
    <t>GASTOS POR LA COMPRA DE BIENES</t>
  </si>
  <si>
    <t>4412200300066485</t>
  </si>
  <si>
    <t>4412170100067794</t>
  </si>
  <si>
    <t>BOLIGRAFO TINTA LIQUIDA COLOR AZUL</t>
  </si>
  <si>
    <t>BORRADOR</t>
  </si>
  <si>
    <t>3120151200066072</t>
  </si>
  <si>
    <t>CINTA FINA</t>
  </si>
  <si>
    <t>4412210400369144</t>
  </si>
  <si>
    <t>CLIP MARIPOSA</t>
  </si>
  <si>
    <t>4412210400369140</t>
  </si>
  <si>
    <t>CLIP PEQUEÑO</t>
  </si>
  <si>
    <t>4412180200066829</t>
  </si>
  <si>
    <t>CORRECTOR</t>
  </si>
  <si>
    <t>1411153100367660</t>
  </si>
  <si>
    <t>CUADERNO DE CARGO</t>
  </si>
  <si>
    <t>1411153100367659</t>
  </si>
  <si>
    <t>4412161500067535</t>
  </si>
  <si>
    <t>ENGRAPADOR</t>
  </si>
  <si>
    <t>4412201100204053</t>
  </si>
  <si>
    <t>FOLDER MANILA</t>
  </si>
  <si>
    <t>3116240400144716</t>
  </si>
  <si>
    <t>4412170600067899</t>
  </si>
  <si>
    <t>LAPIZ (CAJA)</t>
  </si>
  <si>
    <t>CAJA X 12</t>
  </si>
  <si>
    <t>1411153000384361</t>
  </si>
  <si>
    <t>NOTA AUTOADHESIVA</t>
  </si>
  <si>
    <t>1411150700068726</t>
  </si>
  <si>
    <t>6012114700069112</t>
  </si>
  <si>
    <t>PAPEL LUSTRE COLOR CELESTE</t>
  </si>
  <si>
    <t>4412171100383872</t>
  </si>
  <si>
    <t>PLUMON RESALTADOR</t>
  </si>
  <si>
    <t>4111160400251546</t>
  </si>
  <si>
    <t>REGLA DE PLASTICO</t>
  </si>
  <si>
    <t>SACA GRAPA</t>
  </si>
  <si>
    <t>SELLO FECHADOR</t>
  </si>
  <si>
    <t>4412150600066667</t>
  </si>
  <si>
    <t>SOBRE MANILA</t>
  </si>
  <si>
    <t>4412211800069820</t>
  </si>
  <si>
    <t>4412190500251594</t>
  </si>
  <si>
    <t>TAMPON COLOR AZUL</t>
  </si>
  <si>
    <t>TAMPON COLOR NEGRO</t>
  </si>
  <si>
    <t>TAMPON COLOR ROJO</t>
  </si>
  <si>
    <t>2711151900272273</t>
  </si>
  <si>
    <t>TIJERA METAL</t>
  </si>
  <si>
    <t>TINTA PARA IMPRESORA EPSON-AMARILLO (SISTEMA CONTINUO)</t>
  </si>
  <si>
    <t>TINTA PARA IMPRESORA EPSON-CIAN (SISTEMA CONTINUO)</t>
  </si>
  <si>
    <t>TINTA PARA IMPRESORA EPSON-MAGENTA (SISTEMA CONTINUO)</t>
  </si>
  <si>
    <t>1217170300068339</t>
  </si>
  <si>
    <t>TINTA PARA TAMPON COLOR AZUL</t>
  </si>
  <si>
    <t>TINTA PARA TAMPON COLOR NEGRO</t>
  </si>
  <si>
    <t>TINTA PARA TAMPON COLOR ROJO</t>
  </si>
  <si>
    <t xml:space="preserve">TONER 85 A </t>
  </si>
  <si>
    <t>4320201000209829</t>
  </si>
  <si>
    <t>USB 8 GB</t>
  </si>
  <si>
    <t>1510150600286788</t>
  </si>
  <si>
    <t>GASOHOL</t>
  </si>
  <si>
    <t>BIODISEL</t>
  </si>
  <si>
    <t>4111450900063070</t>
  </si>
  <si>
    <t>TENSIOMETRO</t>
  </si>
  <si>
    <t>4218180100185320</t>
  </si>
  <si>
    <t>OXIMETRO</t>
  </si>
  <si>
    <t>4810189900382558</t>
  </si>
  <si>
    <t>UTENSILIOS DE COCINA (CUCHARETAS, PLATOS, ETC)</t>
  </si>
  <si>
    <t>2.6.7 1.6 3</t>
  </si>
  <si>
    <t>GASTOS POR LA CONTRATACION DE SERVICIOS</t>
  </si>
  <si>
    <t>7818150700383042</t>
  </si>
  <si>
    <t>MANTENIMIENTO CORRECTIVO DE CAMIONETA</t>
  </si>
  <si>
    <t>MANTENIMIENTO CORRECTIVO DE IMPRESORA</t>
  </si>
  <si>
    <t>8010151300284429</t>
  </si>
  <si>
    <t>CONSULTORIA DE PROYECTOS</t>
  </si>
  <si>
    <t>2.6.8</t>
  </si>
  <si>
    <t>OTROS GASTOS DE ACTIVOS NO FINANCIEROS</t>
  </si>
  <si>
    <t>2.6.8 1</t>
  </si>
  <si>
    <t>2.6 .81 .2</t>
  </si>
  <si>
    <t>ESTUDIOS DE PREINVERSION</t>
  </si>
  <si>
    <t>2.6. 81. 2.1</t>
  </si>
  <si>
    <t>ELABORACION ESTUDIOS DE PREINVERSION, EXPEDIENTE TECNICO, OTROS</t>
  </si>
  <si>
    <t>717200010221</t>
  </si>
  <si>
    <t>PAPEL BOND DE 80GR</t>
  </si>
  <si>
    <t>717200050222</t>
  </si>
  <si>
    <t xml:space="preserve">PAPEL BOND DE COLORES VARIADOS </t>
  </si>
  <si>
    <t>767400061139</t>
  </si>
  <si>
    <t>PAPEL PARA PLOTTER</t>
  </si>
  <si>
    <t>ROLLO</t>
  </si>
  <si>
    <t>TÓNER PARA HP LASER JET P1102W.</t>
  </si>
  <si>
    <t>767400061035</t>
  </si>
  <si>
    <t>TINTA DESIGNJET 728 CYAN (300 ML), PARA PLOTTER.</t>
  </si>
  <si>
    <t>767400052197</t>
  </si>
  <si>
    <t>TINTA DESIGNJET 728 MAGENTA (300 ML), PARA PLOTTER.</t>
  </si>
  <si>
    <t>767400052198</t>
  </si>
  <si>
    <t>TINTA DESIGNJET 728 YELOW (300 ML), PARA PLOTTER.</t>
  </si>
  <si>
    <t>767400052199</t>
  </si>
  <si>
    <t>TINTA DESIGNJET 728 MATE BLACK (300 ML), PARA PLOTTER.</t>
  </si>
  <si>
    <t>767400040001</t>
  </si>
  <si>
    <t>CD REGRABABLE</t>
  </si>
  <si>
    <t>4412200300333504</t>
  </si>
  <si>
    <t xml:space="preserve">ARCHIVADORES TAMAÑO OFICIO, LOMO ANCHO. </t>
  </si>
  <si>
    <t>MICA PORTAPAPELES TAMAÑO A4.</t>
  </si>
  <si>
    <t>718500080012</t>
  </si>
  <si>
    <t>GRAPAS 23/13 X 1000.</t>
  </si>
  <si>
    <t>GRAPAS 26/6 X 5000.</t>
  </si>
  <si>
    <t>4412180200066827</t>
  </si>
  <si>
    <t>CORRECTOR TIPO LAPICERO.</t>
  </si>
  <si>
    <t>6012114700069105</t>
  </si>
  <si>
    <t>4410240200370348</t>
  </si>
  <si>
    <t>SELLO AUTOMÁTICO</t>
  </si>
  <si>
    <t>CUADERNO RAYADO DE 200 HOJAS, TAMAÑO OFICIO.</t>
  </si>
  <si>
    <t>4412170100067785</t>
  </si>
  <si>
    <t>LAPICERO DE TINTA SECA: AZUL.</t>
  </si>
  <si>
    <t>4412170100067787</t>
  </si>
  <si>
    <t>LAPICERO DE TINTA SECA: NEGRO.</t>
  </si>
  <si>
    <t>4412170100067824</t>
  </si>
  <si>
    <t>LAPICERO DE TINTA SECA: ROJO.</t>
  </si>
  <si>
    <t>4412170100067816</t>
  </si>
  <si>
    <t>LAPICERO DE TINTA LIQUIDA: NEGRO.</t>
  </si>
  <si>
    <t>LAPIZ DE MADERA 2B X 12</t>
  </si>
  <si>
    <t>CINTA ADHESIVA ½” X 50M.</t>
  </si>
  <si>
    <t>3120151700361957</t>
  </si>
  <si>
    <t>CINTA DE EMBALAJE 1 ½” X 60M.</t>
  </si>
  <si>
    <t>CLIPS DE METAL 33 MM X 100 (CLIPS N° 01)</t>
  </si>
  <si>
    <t>CLIP REVERSIBLE DE METAL DE 50MM (CLIP BINDER O PLEGABLE) X 12.</t>
  </si>
  <si>
    <t>NOTA AUTOADHESIVA DE 3” X 3” (POST –IT X100 X 5 COLORES VARIADOS).</t>
  </si>
  <si>
    <t>ENGRAPADOR DE METAL TIPO ALICATE PARA GRAPAS 26/6.</t>
  </si>
  <si>
    <t>715000110044</t>
  </si>
  <si>
    <t>ENGRAPADOR GRANDE DE OFICINA (ENGRAPADOR INDUSTRIAL DE 240H).</t>
  </si>
  <si>
    <t>715000120002</t>
  </si>
  <si>
    <t>PERFORADOR DE DOS ESPIGAS PARA 200 HOJAS.</t>
  </si>
  <si>
    <t>4412201100251415</t>
  </si>
  <si>
    <t>FOLDER DE MANILA, TAMAÑO A4.</t>
  </si>
  <si>
    <t>PAQ. X 25</t>
  </si>
  <si>
    <t>4412190500068231</t>
  </si>
  <si>
    <t>4320201000075201</t>
  </si>
  <si>
    <t>USB 16GB</t>
  </si>
  <si>
    <t>PLUMON PARA PIZARRA ACRILICA</t>
  </si>
  <si>
    <t>PLUMON INDELEBLE</t>
  </si>
  <si>
    <t>4412171100383867</t>
  </si>
  <si>
    <t xml:space="preserve">FASTENER </t>
  </si>
  <si>
    <t>GASOHOL 90 PLUS</t>
  </si>
  <si>
    <t>PRISMAS.</t>
  </si>
  <si>
    <t xml:space="preserve">JALONES DE 5MT. </t>
  </si>
  <si>
    <t>BIPODE TOPOGRAFICO</t>
  </si>
  <si>
    <t>CLAVO DE 4”.</t>
  </si>
  <si>
    <t>KILO</t>
  </si>
  <si>
    <t>WINCHA DE 5MT.</t>
  </si>
  <si>
    <t>WINCHA DE 50MT.</t>
  </si>
  <si>
    <t>PILAS RECARGABLES DOBLE A.</t>
  </si>
  <si>
    <t>PILAS RECARGABLES TRIPLE A.</t>
  </si>
  <si>
    <t>CAL</t>
  </si>
  <si>
    <t>COMBA DE 4 LIBRAS.</t>
  </si>
  <si>
    <t>PICO PUNTA PALA CON MANGO</t>
  </si>
  <si>
    <t>MACHETE.</t>
  </si>
  <si>
    <t>CASCO DE SEGURIDAD</t>
  </si>
  <si>
    <t>CHALECO DE SEGURIDAD</t>
  </si>
  <si>
    <t>BOTAS DE CUERO</t>
  </si>
  <si>
    <t>GUANTES DE CUERO REFORZADOS</t>
  </si>
  <si>
    <t>LIBRETA DE APUNTES (TOPOGRÁFICA).</t>
  </si>
  <si>
    <t>THINER ACRILICO</t>
  </si>
  <si>
    <t>ACUMULADOR DE ENERGIA</t>
  </si>
  <si>
    <t>AUDIFONO INTEGRAL PROGRAMABLE</t>
  </si>
  <si>
    <t>SERVICIOS DE FORMULADOR DE PROYECTOS</t>
  </si>
  <si>
    <t>SERVICIOS DE PROFESIONAL CONTABLE</t>
  </si>
  <si>
    <t>SERVICIOS DE ELABORACION DEL COMPONENTE COMUNICACIONAL</t>
  </si>
  <si>
    <t>SERVICIOS DE ASISTENTE EN FORMULACION</t>
  </si>
  <si>
    <t>SERVICIOS DE TOPOGRAFO</t>
  </si>
  <si>
    <t>SERVICIOS DE CHOFER</t>
  </si>
  <si>
    <t>SERVICIOS DE ASISTENTE ADMINISTRATIVO</t>
  </si>
  <si>
    <t>SERVICIOS DE AUXILIAR ADMINISTRATIVO</t>
  </si>
  <si>
    <t>SERVICIOS DE AUXILIAR DE CAMPO</t>
  </si>
  <si>
    <t>SERVICIOS DE PORTAMIRAS</t>
  </si>
  <si>
    <t>SERVICIOS DE ELABORACION DE ESTUDIOS DE PRE INVERSION</t>
  </si>
  <si>
    <t>SERVICIOS DE ESTUDIO DE MECANICA DE SUELOS</t>
  </si>
  <si>
    <t>SERVICIOS DE EVALUACION DE ESTUDIOS DE PRE INVERSION</t>
  </si>
  <si>
    <t>SERVICIOS DE ESTUDIO DE PLAN DE MANEJO AMBIENTAL</t>
  </si>
  <si>
    <t>SERVICIOS DE ELABORACION DE ESTUDIOS BASICOS</t>
  </si>
  <si>
    <t>SERVICIOS DE MANTENIMIENTO DE VEHICULOS</t>
  </si>
  <si>
    <t>2.6 .81 .3</t>
  </si>
  <si>
    <t>ELABORACION DE EXPEDIENTES TECNICOS</t>
  </si>
  <si>
    <t>2.6. 81. 3 1</t>
  </si>
  <si>
    <t>RO-RD-ROOC</t>
  </si>
  <si>
    <t>2711181200020190</t>
  </si>
  <si>
    <t>WINCHAS DE 50 MTS.</t>
  </si>
  <si>
    <t>2711181200020189</t>
  </si>
  <si>
    <t>WINCHAS DE 6 MTS.</t>
  </si>
  <si>
    <t>4322170400220086</t>
  </si>
  <si>
    <t>GPS OSGARMIN 750 XP</t>
  </si>
  <si>
    <t>4111160400020177</t>
  </si>
  <si>
    <t>ESCALIMETROS</t>
  </si>
  <si>
    <t>4111161300200468</t>
  </si>
  <si>
    <t>DISTANCIOMETROS</t>
  </si>
  <si>
    <t xml:space="preserve">2.6. 8 1. 4 </t>
  </si>
  <si>
    <t>OTROS GASTOS DIVERSOS DE ACTIVOS NO FINANCIEROS</t>
  </si>
  <si>
    <t xml:space="preserve">2 . 6 . 8 1 . 4 </t>
  </si>
  <si>
    <t>2.6 . 8 1 . 4 1</t>
  </si>
  <si>
    <t>2 . 6 . 8 1 . 4 1</t>
  </si>
  <si>
    <t>ESPECIALISTA PROCOMPITE</t>
  </si>
  <si>
    <t>9413150300330983</t>
  </si>
  <si>
    <t>TECNICO AGROPECUARIO</t>
  </si>
  <si>
    <t>7012200700317259</t>
  </si>
  <si>
    <t>VETERINARIO</t>
  </si>
  <si>
    <t>8010151300298227</t>
  </si>
  <si>
    <t>INGENIERO DE CAMPO/TECNICO DE CAMPO</t>
  </si>
  <si>
    <t>8010150500326791</t>
  </si>
  <si>
    <t xml:space="preserve">ABOGADO </t>
  </si>
  <si>
    <t>8010150500329709</t>
  </si>
  <si>
    <t xml:space="preserve">CONTADOR </t>
  </si>
  <si>
    <t xml:space="preserve">TECNICO ADMINISTRTATIVO </t>
  </si>
  <si>
    <t xml:space="preserve">SCERETARIA </t>
  </si>
  <si>
    <t xml:space="preserve">CHOFER </t>
  </si>
  <si>
    <t>ESPECIALISTA EN SISTEMAS ADMINISTRATIVOS-OPERADOR SIGA 1</t>
  </si>
  <si>
    <t>INGENIERO FORMULADOR ESPECIALISTA</t>
  </si>
  <si>
    <t>INGENIERO ESPECIALISTA EN COSTOS Y PRESUPUESTOS</t>
  </si>
  <si>
    <t>INGENIERO CIVIL</t>
  </si>
  <si>
    <t>TOPOGRAFO</t>
  </si>
  <si>
    <t>PORTAMIRAS</t>
  </si>
  <si>
    <t>2 . 6 . 8 1 . 4 2</t>
  </si>
  <si>
    <t>4412200300251411</t>
  </si>
  <si>
    <t>ARCHIVADOR DE CARTON CON PALANCA LOMO ANCHO TAMAÑO A4</t>
  </si>
  <si>
    <t>3120150200132382</t>
  </si>
  <si>
    <t>CINTA ADHESIVA AISLANTE DE 3/4 in X 20 yd</t>
  </si>
  <si>
    <t>3120151200251364</t>
  </si>
  <si>
    <t>CINTA ADHESIVA TRANSAPARENTE DE 1 in X 40 yd</t>
  </si>
  <si>
    <t>PAQ.X 50 UNID</t>
  </si>
  <si>
    <t>4412170600067877</t>
  </si>
  <si>
    <t>LAPIZ NEGRO GRADO 2B</t>
  </si>
  <si>
    <t>CAJA X 5 UNID.</t>
  </si>
  <si>
    <t>UNID.</t>
  </si>
  <si>
    <t>4412170100067769</t>
  </si>
  <si>
    <t>BOLIGRAFO (LAPICERO) DE TINTA SECA PUNTA MEDIA COLOR AZUL CON LOGOTIPO</t>
  </si>
  <si>
    <t>CAJA X 60 UNID.</t>
  </si>
  <si>
    <t>4412170100067767</t>
  </si>
  <si>
    <t>BOLIGRAFO (LAPICERO) DE TINTA SECA PUNTA MEDIA COLOR ROJO CON LOGOTIPO</t>
  </si>
  <si>
    <t>4412170100067792</t>
  </si>
  <si>
    <t>BOLIGRAFO (LAPICERO) DE TINTA LIQUIDA PUNTA FINA COLOR AZUL CON LOGOTIPO</t>
  </si>
  <si>
    <t>CAJA X 5000 UNID</t>
  </si>
  <si>
    <t>PLUMON INDELEBLE DE TRAZO 3 mm COLOR NEGRO X UNIDAD</t>
  </si>
  <si>
    <t>4412162800383582</t>
  </si>
  <si>
    <t>PORTA CLIPS ACRILICO RECTANGULAR CON IMAN PARA 100 CLIPS</t>
  </si>
  <si>
    <t>CAJAX 100 UNID</t>
  </si>
  <si>
    <t>PAPEL LUSTRE DE 50 cm X 60 cm APROX. COLOR NARANJA</t>
  </si>
  <si>
    <t>4410200100251419</t>
  </si>
  <si>
    <t>4410312700367332</t>
  </si>
  <si>
    <t>TONER COLOR NEGRO PARA FOTOCOPIADORA MULTIFUNCIONAL LASER</t>
  </si>
  <si>
    <t>4410319900207347</t>
  </si>
  <si>
    <t>TINTA LIQUIDA PARA RECARGA DE CARTUCHO HP X 1 L NEGRO</t>
  </si>
  <si>
    <t>TONER COLOR NEGRO PARA IMPRESORA LASER</t>
  </si>
  <si>
    <t>TIJERA DE METAL DE 8 in</t>
  </si>
  <si>
    <t>4111160400067629</t>
  </si>
  <si>
    <t>REGLA DE PLASTICO 60 cm</t>
  </si>
  <si>
    <t>4410180800205867</t>
  </si>
  <si>
    <t>CALCULADORA CIENTIFICA</t>
  </si>
  <si>
    <t>5511150500195458</t>
  </si>
  <si>
    <t>CD - DISCOVER PERU</t>
  </si>
  <si>
    <t>4412171100367891</t>
  </si>
  <si>
    <t>4411190900372617</t>
  </si>
  <si>
    <t>MOTA DE ESPUMA PARA PIZARRA ACRILICA</t>
  </si>
  <si>
    <t>4411150100204521</t>
  </si>
  <si>
    <t>PORTA NOTAS AUTOADHESIVAS DE CUERO DE 4 in X 4 in</t>
  </si>
  <si>
    <t>PAQ.</t>
  </si>
  <si>
    <t>MEMORIA PORTATIL USB DE 16 GB INTERFAZ 2.0 TIPO LLAVERO CON LOGOTIPO</t>
  </si>
  <si>
    <t>2 . 6 . 8 1 . 4 3</t>
  </si>
  <si>
    <t>RO-RDR-ROOC</t>
  </si>
  <si>
    <t>SERVICIO ESPECIALIZADO EN INGENIERIA CIVIL</t>
  </si>
  <si>
    <t>8010160400335393</t>
  </si>
  <si>
    <t>SERVICIO ESPECIALIZADO EN ARQUITECTURA</t>
  </si>
  <si>
    <t>SERVICIO ESPECIALIZADO EN ARQUITECTURA, ECONOMIA O CARRERAS A FINES</t>
  </si>
  <si>
    <t>SERVICIO ESPECIALIZADO EN ASISTENTE ADMINISTRATIVO DE OBRAS</t>
  </si>
  <si>
    <t>SERVICIO ESPECIALIZADO EN CONTABILIDAD</t>
  </si>
  <si>
    <t>ASISTENCIA TECNICA DE OBRAS</t>
  </si>
  <si>
    <t>8010150500298614</t>
  </si>
  <si>
    <t>SERVICIO ESPECIALIZADO EN INGIENERIA ELECTROMECANICA</t>
  </si>
  <si>
    <t>8010160300307015</t>
  </si>
  <si>
    <t>SERVICIO DE LIQUIDACION DE OBRAS</t>
  </si>
  <si>
    <t>8016150600283671</t>
  </si>
  <si>
    <t>SERVICIO DE ORDENAMIENTO, CLASIFICACION Y FOLIACION DE DOCUMENTACION</t>
  </si>
  <si>
    <t>7210151100230216</t>
  </si>
  <si>
    <t>SERVICIO DE INSTALACION DE EQUIPOS DE AIRE ACONDICIONADO</t>
  </si>
  <si>
    <t>7210151100230686</t>
  </si>
  <si>
    <t>SERVICIO DE MANTENIMIENTO DE DUCTOS DE EXTRACCION DE AIRE</t>
  </si>
  <si>
    <t>7215406500231040</t>
  </si>
  <si>
    <t>SERVICIO DE MANTENIMIENTO PREVENTIVO  DE FOTOCOPIADORA</t>
  </si>
  <si>
    <t>7811180800232926</t>
  </si>
  <si>
    <t>SERVICIO DE ALQUILER DE CAMIONETA</t>
  </si>
  <si>
    <t>7314171500229135</t>
  </si>
  <si>
    <t>SERVICIO DE DISEÑO DE UNIFORMES</t>
  </si>
  <si>
    <t>SERVICIO DE ACONDICIONAMIENTO DE OFICINA</t>
  </si>
  <si>
    <t>8212170100094809</t>
  </si>
  <si>
    <t>SERVICIO DE FOTOCOPIADO Y ANILLADO</t>
  </si>
  <si>
    <t>9314200900227279</t>
  </si>
  <si>
    <t>TECNICO EN COSTOS Y PRESUPUESTOS</t>
  </si>
  <si>
    <t>COORDINADOR DE PROYECTOS</t>
  </si>
  <si>
    <t>SERVICIO DE ASISTENCIA TECNICA EN INGIENERIA CIVIL</t>
  </si>
  <si>
    <t>SERVICIO DE ORDENAMIENTO DE INFRAESTRUCTURA DE ALMACENES</t>
  </si>
  <si>
    <t>72101511100230686</t>
  </si>
  <si>
    <t>SERVICIO DE MANTENIMIENTO DE IMPRESORA PLOTTER</t>
  </si>
  <si>
    <t>SERVICIO DE MANTENIMIENTO DE CABEZALES PARA PLOTTER</t>
  </si>
  <si>
    <t>781180800232926</t>
  </si>
  <si>
    <t>7011170300086306</t>
  </si>
  <si>
    <t>JORNALERO (16 X 4 MESES)</t>
  </si>
  <si>
    <t>8510160300227263</t>
  </si>
  <si>
    <t>TECNICO DE SALUD (6 MESES)</t>
  </si>
  <si>
    <t>ASISTENTE TÉCNICO</t>
  </si>
  <si>
    <t>INGENIERO FORESTAL</t>
  </si>
  <si>
    <t>7710150200287261</t>
  </si>
  <si>
    <t>ESPECIALISTA EN AREAS NATURALES PROTEGIDAS</t>
  </si>
  <si>
    <t>PERSONAL DE VIGILANCIA (7 PERSONAS)</t>
  </si>
  <si>
    <t>7710180100230163</t>
  </si>
  <si>
    <t>ESPECIALISTA EN CIUDADANIA AMBIENTAL</t>
  </si>
  <si>
    <t>9014170300375093</t>
  </si>
  <si>
    <t>ALIMENTACION</t>
  </si>
  <si>
    <t>9111160300225297</t>
  </si>
  <si>
    <t>REFRIGERIO</t>
  </si>
  <si>
    <t>MOVILIDAD</t>
  </si>
  <si>
    <t>8212159900362432</t>
  </si>
  <si>
    <t>INFOGRAMAS</t>
  </si>
  <si>
    <t>DIFUSION TELEVISIVA</t>
  </si>
  <si>
    <t>DIFUSION RADIAL 30"</t>
  </si>
  <si>
    <t>DIFUSION RADIAL 60"</t>
  </si>
  <si>
    <t>7212110100358617</t>
  </si>
  <si>
    <t>CONSTRUCCIÓN DE PUESTO DE CONTROL DEL SECTOR TUTUMO</t>
  </si>
  <si>
    <t>CONSTRUCCIÓN DE PUESTO DE CONTROL DEL SECTOR CEIBAL</t>
  </si>
  <si>
    <t>TOTAL</t>
  </si>
  <si>
    <t>TOTAL AÑO 2022</t>
  </si>
  <si>
    <t>TOTAL AÑO 2023</t>
  </si>
  <si>
    <t>TOTAL AÑO 2024</t>
  </si>
  <si>
    <t>TOTAL GENERAL</t>
  </si>
  <si>
    <t>4323210200087127</t>
  </si>
  <si>
    <t xml:space="preserve">Fecha </t>
  </si>
  <si>
    <t>xx-xx-xxxx</t>
  </si>
  <si>
    <t xml:space="preserve">Hora </t>
  </si>
  <si>
    <t>xx.xxam/pm</t>
  </si>
  <si>
    <t xml:space="preserve">Página </t>
  </si>
  <si>
    <t>x/x</t>
  </si>
  <si>
    <t>ANEXO N° 01: CUADRO MULTIANUAL DE NECESIDADES - FASE DE IDENTIFICACIÓN</t>
  </si>
  <si>
    <t>Entidad u Organización de la Entidad : xxxxxxxxxxxxxxxxxxxxxxxxxxx</t>
  </si>
  <si>
    <t>Nro. de Identificación : xxxxxxxxxxxxxxxxxxxxxxxx</t>
  </si>
  <si>
    <t>CUADRO MULTIANUAL DE NECESIDADES -FASE DE IDENTIFICACION</t>
  </si>
  <si>
    <t xml:space="preserve">ANEXO N° 01 </t>
  </si>
  <si>
    <t>GOBIERNO REGIONAL DE TUMBES</t>
  </si>
  <si>
    <t xml:space="preserve">UNIDAD EJECUTORA: 936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</si>
</sst>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S/.&quot;\ #,##0.00"/>
  </numFmts>
  <fonts count="3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mbria"/>
      <family val="1"/>
    </font>
    <font>
      <sz val="9"/>
      <color theme="1"/>
      <name val="Calibri"/>
      <family val="2"/>
      <scheme val="minor"/>
    </font>
    <font>
      <sz val="9"/>
      <color rgb="FF008080"/>
      <name val="Calibri"/>
      <family val="2"/>
      <scheme val="minor"/>
    </font>
    <font>
      <sz val="9"/>
      <color theme="8" tint="0.59999389629810485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mbria"/>
      <family val="1"/>
    </font>
    <font>
      <b/>
      <sz val="10"/>
      <color theme="1"/>
      <name val="Cambria"/>
      <family val="1"/>
    </font>
    <font>
      <b/>
      <sz val="9"/>
      <color theme="1"/>
      <name val="Cambria"/>
      <family val="1"/>
    </font>
    <font>
      <sz val="10"/>
      <color theme="1"/>
      <name val="Cambria"/>
      <family val="1"/>
    </font>
    <font>
      <b/>
      <sz val="9"/>
      <color theme="0"/>
      <name val="Cambria"/>
      <family val="1"/>
    </font>
    <font>
      <b/>
      <sz val="9"/>
      <color rgb="FF008080"/>
      <name val="Cambria"/>
      <family val="1"/>
    </font>
    <font>
      <b/>
      <sz val="13"/>
      <color theme="1"/>
      <name val="Cambria"/>
      <family val="1"/>
    </font>
    <font>
      <sz val="9"/>
      <color rgb="FF008080"/>
      <name val="Cambria"/>
      <family val="1"/>
    </font>
    <font>
      <b/>
      <sz val="12"/>
      <color theme="1"/>
      <name val="Cambria"/>
      <family val="1"/>
    </font>
    <font>
      <b/>
      <sz val="14"/>
      <color theme="1"/>
      <name val="Cambria"/>
      <family val="1"/>
    </font>
    <font>
      <sz val="9"/>
      <color theme="8" tint="0.59999389629810485"/>
      <name val="Cambria"/>
      <family val="1"/>
    </font>
    <font>
      <sz val="9"/>
      <name val="Cambria"/>
      <family val="1"/>
    </font>
    <font>
      <sz val="10"/>
      <name val="Cambria"/>
      <family val="1"/>
    </font>
    <font>
      <sz val="9"/>
      <color theme="1"/>
      <name val="Cambria"/>
      <family val="1"/>
      <scheme val="major"/>
    </font>
    <font>
      <b/>
      <sz val="8"/>
      <color theme="1"/>
      <name val="Cambria"/>
      <family val="1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5"/>
      <color theme="1"/>
      <name val="Arial"/>
      <family val="2"/>
    </font>
    <font>
      <sz val="15"/>
      <color rgb="FF008080"/>
      <name val="Arial"/>
      <family val="2"/>
    </font>
    <font>
      <sz val="15"/>
      <color theme="8" tint="0.59999389629810485"/>
      <name val="Arial"/>
      <family val="2"/>
    </font>
    <font>
      <b/>
      <sz val="9"/>
      <name val="Cambria"/>
      <family val="1"/>
    </font>
    <font>
      <b/>
      <sz val="10"/>
      <name val="Cambria"/>
      <family val="1"/>
    </font>
    <font>
      <b/>
      <sz val="8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271">
    <xf numFmtId="0" fontId="0" fillId="0" borderId="0" xfId="0"/>
    <xf numFmtId="4" fontId="3" fillId="2" borderId="0" xfId="0" applyNumberFormat="1" applyFont="1" applyFill="1"/>
    <xf numFmtId="4" fontId="3" fillId="2" borderId="0" xfId="0" applyNumberFormat="1" applyFont="1" applyFill="1" applyAlignment="1">
      <alignment horizontal="center"/>
    </xf>
    <xf numFmtId="0" fontId="6" fillId="2" borderId="0" xfId="0" applyFont="1" applyFill="1"/>
    <xf numFmtId="0" fontId="0" fillId="2" borderId="0" xfId="0" applyFill="1"/>
    <xf numFmtId="0" fontId="6" fillId="2" borderId="0" xfId="0" applyFont="1" applyFill="1" applyAlignment="1">
      <alignment horizontal="left"/>
    </xf>
    <xf numFmtId="0" fontId="6" fillId="2" borderId="0" xfId="0" applyFont="1" applyFill="1" applyAlignment="1"/>
    <xf numFmtId="4" fontId="10" fillId="2" borderId="1" xfId="0" applyNumberFormat="1" applyFont="1" applyFill="1" applyBorder="1" applyAlignment="1">
      <alignment horizontal="center" vertical="center" wrapText="1"/>
    </xf>
    <xf numFmtId="1" fontId="0" fillId="2" borderId="0" xfId="0" applyNumberFormat="1" applyFill="1"/>
    <xf numFmtId="1" fontId="2" fillId="2" borderId="1" xfId="0" applyNumberFormat="1" applyFont="1" applyFill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vertical="center"/>
    </xf>
    <xf numFmtId="0" fontId="1" fillId="2" borderId="0" xfId="0" applyFont="1" applyFill="1"/>
    <xf numFmtId="4" fontId="9" fillId="2" borderId="1" xfId="0" applyNumberFormat="1" applyFont="1" applyFill="1" applyBorder="1" applyAlignment="1">
      <alignment horizontal="left" vertical="center" wrapText="1"/>
    </xf>
    <xf numFmtId="4" fontId="8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left" vertical="center" wrapText="1"/>
    </xf>
    <xf numFmtId="4" fontId="2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vertical="center" wrapText="1"/>
    </xf>
    <xf numFmtId="4" fontId="0" fillId="2" borderId="0" xfId="0" applyNumberFormat="1" applyFill="1" applyAlignment="1"/>
    <xf numFmtId="4" fontId="9" fillId="2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left" vertical="center" wrapText="1"/>
    </xf>
    <xf numFmtId="0" fontId="0" fillId="2" borderId="0" xfId="0" applyFill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22" fillId="3" borderId="6" xfId="0" applyFont="1" applyFill="1" applyBorder="1"/>
    <xf numFmtId="0" fontId="22" fillId="3" borderId="7" xfId="0" applyFont="1" applyFill="1" applyBorder="1"/>
    <xf numFmtId="0" fontId="22" fillId="3" borderId="8" xfId="0" applyFont="1" applyFill="1" applyBorder="1"/>
    <xf numFmtId="0" fontId="22" fillId="3" borderId="9" xfId="0" applyFont="1" applyFill="1" applyBorder="1"/>
    <xf numFmtId="0" fontId="22" fillId="3" borderId="0" xfId="0" applyFont="1" applyFill="1" applyBorder="1"/>
    <xf numFmtId="0" fontId="22" fillId="3" borderId="10" xfId="0" applyFont="1" applyFill="1" applyBorder="1"/>
    <xf numFmtId="0" fontId="22" fillId="3" borderId="10" xfId="0" applyFont="1" applyFill="1" applyBorder="1" applyAlignment="1">
      <alignment horizontal="center"/>
    </xf>
    <xf numFmtId="0" fontId="24" fillId="3" borderId="9" xfId="0" applyFont="1" applyFill="1" applyBorder="1" applyAlignment="1">
      <alignment horizontal="center"/>
    </xf>
    <xf numFmtId="0" fontId="24" fillId="3" borderId="0" xfId="0" applyFont="1" applyFill="1" applyBorder="1" applyAlignment="1">
      <alignment horizontal="center"/>
    </xf>
    <xf numFmtId="0" fontId="24" fillId="3" borderId="10" xfId="0" applyFont="1" applyFill="1" applyBorder="1" applyAlignment="1">
      <alignment horizontal="center"/>
    </xf>
    <xf numFmtId="4" fontId="10" fillId="2" borderId="16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6" fillId="2" borderId="0" xfId="0" applyFont="1" applyFill="1" applyAlignment="1"/>
    <xf numFmtId="1" fontId="26" fillId="2" borderId="0" xfId="0" applyNumberFormat="1" applyFont="1" applyFill="1" applyAlignment="1"/>
    <xf numFmtId="0" fontId="26" fillId="2" borderId="0" xfId="0" applyFont="1" applyFill="1" applyAlignment="1">
      <alignment horizontal="center"/>
    </xf>
    <xf numFmtId="4" fontId="26" fillId="2" borderId="0" xfId="0" applyNumberFormat="1" applyFont="1" applyFill="1" applyAlignment="1">
      <alignment horizontal="right"/>
    </xf>
    <xf numFmtId="4" fontId="26" fillId="2" borderId="0" xfId="0" applyNumberFormat="1" applyFont="1" applyFill="1" applyAlignment="1"/>
    <xf numFmtId="4" fontId="26" fillId="2" borderId="0" xfId="0" applyNumberFormat="1" applyFont="1" applyFill="1" applyAlignment="1">
      <alignment horizontal="center"/>
    </xf>
    <xf numFmtId="4" fontId="27" fillId="2" borderId="0" xfId="0" applyNumberFormat="1" applyFont="1" applyFill="1" applyAlignment="1">
      <alignment horizontal="center"/>
    </xf>
    <xf numFmtId="4" fontId="28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left"/>
    </xf>
    <xf numFmtId="1" fontId="26" fillId="2" borderId="0" xfId="0" applyNumberFormat="1" applyFont="1" applyFill="1" applyAlignment="1">
      <alignment horizontal="center"/>
    </xf>
    <xf numFmtId="3" fontId="26" fillId="2" borderId="0" xfId="0" applyNumberFormat="1" applyFont="1" applyFill="1" applyAlignment="1"/>
    <xf numFmtId="0" fontId="0" fillId="2" borderId="0" xfId="0" applyFill="1" applyBorder="1"/>
    <xf numFmtId="0" fontId="26" fillId="2" borderId="0" xfId="0" applyFont="1" applyFill="1" applyBorder="1" applyAlignment="1"/>
    <xf numFmtId="0" fontId="22" fillId="2" borderId="0" xfId="0" applyFont="1" applyFill="1" applyBorder="1" applyAlignment="1"/>
    <xf numFmtId="4" fontId="4" fillId="2" borderId="0" xfId="0" applyNumberFormat="1" applyFont="1" applyFill="1" applyAlignment="1">
      <alignment horizontal="center"/>
    </xf>
    <xf numFmtId="4" fontId="5" fillId="2" borderId="0" xfId="0" applyNumberFormat="1" applyFont="1" applyFill="1" applyAlignment="1">
      <alignment horizontal="center"/>
    </xf>
    <xf numFmtId="4" fontId="6" fillId="2" borderId="0" xfId="0" applyNumberFormat="1" applyFont="1" applyFill="1" applyAlignment="1">
      <alignment horizontal="center"/>
    </xf>
    <xf numFmtId="4" fontId="6" fillId="2" borderId="0" xfId="0" applyNumberFormat="1" applyFont="1" applyFill="1"/>
    <xf numFmtId="1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3" fontId="6" fillId="2" borderId="0" xfId="0" applyNumberFormat="1" applyFont="1" applyFill="1"/>
    <xf numFmtId="4" fontId="11" fillId="2" borderId="1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8" fillId="2" borderId="16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vertical="center"/>
    </xf>
    <xf numFmtId="4" fontId="9" fillId="2" borderId="1" xfId="0" applyNumberFormat="1" applyFont="1" applyFill="1" applyBorder="1" applyAlignment="1">
      <alignment vertical="center"/>
    </xf>
    <xf numFmtId="4" fontId="9" fillId="2" borderId="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vertical="center"/>
    </xf>
    <xf numFmtId="4" fontId="8" fillId="2" borderId="1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vertical="center" wrapText="1"/>
    </xf>
    <xf numFmtId="4" fontId="8" fillId="2" borderId="1" xfId="0" applyNumberFormat="1" applyFont="1" applyFill="1" applyBorder="1" applyAlignment="1">
      <alignment vertical="center"/>
    </xf>
    <xf numFmtId="4" fontId="8" fillId="2" borderId="16" xfId="0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horizontal="left" vertical="center"/>
    </xf>
    <xf numFmtId="4" fontId="14" fillId="2" borderId="1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center" vertical="center" wrapText="1"/>
    </xf>
    <xf numFmtId="1" fontId="13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vertical="center" wrapText="1"/>
    </xf>
    <xf numFmtId="4" fontId="17" fillId="2" borderId="1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left" vertical="center"/>
    </xf>
    <xf numFmtId="2" fontId="2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4" fontId="9" fillId="2" borderId="1" xfId="0" applyNumberFormat="1" applyFont="1" applyFill="1" applyBorder="1" applyAlignment="1">
      <alignment vertical="center" wrapText="1"/>
    </xf>
    <xf numFmtId="0" fontId="8" fillId="2" borderId="16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1" fontId="2" fillId="2" borderId="4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vertical="center"/>
    </xf>
    <xf numFmtId="1" fontId="14" fillId="2" borderId="1" xfId="0" applyNumberFormat="1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4" fontId="18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vertical="center" wrapText="1"/>
    </xf>
    <xf numFmtId="4" fontId="2" fillId="2" borderId="16" xfId="0" applyNumberFormat="1" applyFont="1" applyFill="1" applyBorder="1" applyAlignment="1">
      <alignment vertical="center" wrapText="1"/>
    </xf>
    <xf numFmtId="4" fontId="10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4" fontId="3" fillId="2" borderId="0" xfId="0" applyNumberFormat="1" applyFont="1" applyFill="1" applyBorder="1"/>
    <xf numFmtId="0" fontId="6" fillId="2" borderId="0" xfId="0" applyFont="1" applyFill="1" applyBorder="1"/>
    <xf numFmtId="0" fontId="0" fillId="2" borderId="0" xfId="0" applyFill="1" applyAlignment="1">
      <alignment horizontal="right"/>
    </xf>
    <xf numFmtId="4" fontId="18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left"/>
    </xf>
    <xf numFmtId="4" fontId="19" fillId="2" borderId="1" xfId="0" applyNumberFormat="1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left"/>
    </xf>
    <xf numFmtId="0" fontId="10" fillId="2" borderId="1" xfId="0" applyFont="1" applyFill="1" applyBorder="1" applyAlignment="1">
      <alignment horizontal="left" vertical="center" wrapText="1"/>
    </xf>
    <xf numFmtId="1" fontId="2" fillId="2" borderId="1" xfId="0" applyNumberFormat="1" applyFont="1" applyFill="1" applyBorder="1" applyAlignment="1">
      <alignment wrapText="1"/>
    </xf>
    <xf numFmtId="1" fontId="2" fillId="2" borderId="1" xfId="0" applyNumberFormat="1" applyFont="1" applyFill="1" applyBorder="1" applyAlignment="1">
      <alignment horizontal="left" wrapText="1"/>
    </xf>
    <xf numFmtId="0" fontId="10" fillId="2" borderId="1" xfId="0" applyFont="1" applyFill="1" applyBorder="1" applyAlignment="1">
      <alignment vertical="center" wrapText="1"/>
    </xf>
    <xf numFmtId="1" fontId="10" fillId="2" borderId="1" xfId="0" applyNumberFormat="1" applyFont="1" applyFill="1" applyBorder="1" applyAlignment="1">
      <alignment horizontal="left" vertical="center"/>
    </xf>
    <xf numFmtId="0" fontId="8" fillId="2" borderId="16" xfId="0" applyFont="1" applyFill="1" applyBorder="1" applyAlignment="1">
      <alignment vertical="center"/>
    </xf>
    <xf numFmtId="4" fontId="10" fillId="2" borderId="4" xfId="0" applyNumberFormat="1" applyFont="1" applyFill="1" applyBorder="1" applyAlignment="1">
      <alignment vertical="center" wrapText="1"/>
    </xf>
    <xf numFmtId="4" fontId="10" fillId="2" borderId="16" xfId="0" applyNumberFormat="1" applyFont="1" applyFill="1" applyBorder="1" applyAlignment="1">
      <alignment vertical="center" wrapText="1"/>
    </xf>
    <xf numFmtId="1" fontId="9" fillId="2" borderId="4" xfId="0" applyNumberFormat="1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1" fontId="8" fillId="2" borderId="16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left" vertical="center"/>
    </xf>
    <xf numFmtId="4" fontId="2" fillId="2" borderId="11" xfId="0" applyNumberFormat="1" applyFont="1" applyFill="1" applyBorder="1" applyAlignment="1">
      <alignment vertical="center" wrapText="1"/>
    </xf>
    <xf numFmtId="4" fontId="2" fillId="2" borderId="4" xfId="0" applyNumberFormat="1" applyFont="1" applyFill="1" applyBorder="1" applyAlignment="1">
      <alignment vertical="center" wrapText="1"/>
    </xf>
    <xf numFmtId="4" fontId="8" fillId="2" borderId="16" xfId="0" applyNumberFormat="1" applyFont="1" applyFill="1" applyBorder="1" applyAlignment="1">
      <alignment vertical="center" wrapText="1"/>
    </xf>
    <xf numFmtId="1" fontId="8" fillId="2" borderId="1" xfId="0" applyNumberFormat="1" applyFont="1" applyFill="1" applyBorder="1" applyAlignment="1">
      <alignment horizontal="left" vertical="center" wrapText="1"/>
    </xf>
    <xf numFmtId="4" fontId="8" fillId="2" borderId="16" xfId="0" applyNumberFormat="1" applyFont="1" applyFill="1" applyBorder="1" applyAlignment="1">
      <alignment horizontal="center" vertical="center"/>
    </xf>
    <xf numFmtId="1" fontId="8" fillId="2" borderId="16" xfId="0" applyNumberFormat="1" applyFont="1" applyFill="1" applyBorder="1" applyAlignment="1">
      <alignment vertical="center"/>
    </xf>
    <xf numFmtId="4" fontId="9" fillId="2" borderId="1" xfId="0" applyNumberFormat="1" applyFont="1" applyFill="1" applyBorder="1" applyAlignment="1">
      <alignment horizontal="left" vertical="center"/>
    </xf>
    <xf numFmtId="1" fontId="2" fillId="2" borderId="1" xfId="0" applyNumberFormat="1" applyFont="1" applyFill="1" applyBorder="1" applyAlignment="1"/>
    <xf numFmtId="0" fontId="8" fillId="2" borderId="16" xfId="0" applyFont="1" applyFill="1" applyBorder="1" applyAlignment="1">
      <alignment horizontal="left" vertical="center" wrapText="1"/>
    </xf>
    <xf numFmtId="4" fontId="7" fillId="2" borderId="1" xfId="0" applyNumberFormat="1" applyFont="1" applyFill="1" applyBorder="1" applyAlignment="1">
      <alignment horizontal="right" vertical="center"/>
    </xf>
    <xf numFmtId="4" fontId="2" fillId="2" borderId="1" xfId="0" applyNumberFormat="1" applyFont="1" applyFill="1" applyBorder="1" applyAlignment="1">
      <alignment horizontal="left" vertical="center"/>
    </xf>
    <xf numFmtId="4" fontId="14" fillId="2" borderId="1" xfId="0" applyNumberFormat="1" applyFont="1" applyFill="1" applyBorder="1" applyAlignment="1">
      <alignment horizontal="left" vertical="center"/>
    </xf>
    <xf numFmtId="4" fontId="17" fillId="2" borderId="1" xfId="0" applyNumberFormat="1" applyFont="1" applyFill="1" applyBorder="1" applyAlignment="1">
      <alignment horizontal="left" vertical="center"/>
    </xf>
    <xf numFmtId="4" fontId="9" fillId="2" borderId="16" xfId="0" applyNumberFormat="1" applyFont="1" applyFill="1" applyBorder="1" applyAlignment="1">
      <alignment horizontal="center" vertical="center"/>
    </xf>
    <xf numFmtId="4" fontId="12" fillId="2" borderId="1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left" vertical="center"/>
    </xf>
    <xf numFmtId="1" fontId="8" fillId="2" borderId="16" xfId="0" applyNumberFormat="1" applyFont="1" applyFill="1" applyBorder="1" applyAlignment="1">
      <alignment horizontal="left" vertical="center"/>
    </xf>
    <xf numFmtId="0" fontId="3" fillId="2" borderId="1" xfId="0" applyFont="1" applyFill="1" applyBorder="1"/>
    <xf numFmtId="4" fontId="8" fillId="2" borderId="4" xfId="0" applyNumberFormat="1" applyFont="1" applyFill="1" applyBorder="1" applyAlignment="1">
      <alignment vertical="center"/>
    </xf>
    <xf numFmtId="4" fontId="9" fillId="2" borderId="16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center" wrapText="1"/>
    </xf>
    <xf numFmtId="4" fontId="2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4" fontId="10" fillId="2" borderId="16" xfId="0" applyNumberFormat="1" applyFont="1" applyFill="1" applyBorder="1" applyAlignment="1">
      <alignment horizontal="left" vertical="center" wrapText="1"/>
    </xf>
    <xf numFmtId="4" fontId="18" fillId="2" borderId="1" xfId="0" applyNumberFormat="1" applyFont="1" applyFill="1" applyBorder="1" applyAlignment="1">
      <alignment vertical="center"/>
    </xf>
    <xf numFmtId="4" fontId="18" fillId="2" borderId="1" xfId="0" applyNumberFormat="1" applyFont="1" applyFill="1" applyBorder="1" applyAlignment="1">
      <alignment horizontal="center"/>
    </xf>
    <xf numFmtId="4" fontId="10" fillId="2" borderId="1" xfId="0" applyNumberFormat="1" applyFont="1" applyFill="1" applyBorder="1" applyAlignment="1">
      <alignment horizontal="center"/>
    </xf>
    <xf numFmtId="49" fontId="13" fillId="2" borderId="1" xfId="0" applyNumberFormat="1" applyFont="1" applyFill="1" applyBorder="1" applyAlignment="1">
      <alignment horizontal="left" vertical="center"/>
    </xf>
    <xf numFmtId="1" fontId="13" fillId="2" borderId="1" xfId="0" applyNumberFormat="1" applyFont="1" applyFill="1" applyBorder="1" applyAlignment="1">
      <alignment horizontal="left" vertical="center" wrapText="1"/>
    </xf>
    <xf numFmtId="1" fontId="8" fillId="2" borderId="16" xfId="0" applyNumberFormat="1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/>
    <xf numFmtId="1" fontId="9" fillId="2" borderId="4" xfId="0" applyNumberFormat="1" applyFont="1" applyFill="1" applyBorder="1" applyAlignment="1">
      <alignment horizontal="center" vertical="center"/>
    </xf>
    <xf numFmtId="1" fontId="9" fillId="2" borderId="16" xfId="0" applyNumberFormat="1" applyFont="1" applyFill="1" applyBorder="1" applyAlignment="1">
      <alignment horizontal="center" vertical="center"/>
    </xf>
    <xf numFmtId="4" fontId="8" fillId="2" borderId="16" xfId="0" applyNumberFormat="1" applyFont="1" applyFill="1" applyBorder="1" applyAlignment="1">
      <alignment horizontal="left" vertical="center" wrapText="1"/>
    </xf>
    <xf numFmtId="0" fontId="9" fillId="2" borderId="16" xfId="0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left" vertical="center" wrapText="1"/>
    </xf>
    <xf numFmtId="4" fontId="9" fillId="2" borderId="16" xfId="0" applyNumberFormat="1" applyFont="1" applyFill="1" applyBorder="1" applyAlignment="1">
      <alignment horizontal="left" vertical="center" wrapText="1"/>
    </xf>
    <xf numFmtId="1" fontId="2" fillId="2" borderId="4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/>
    </xf>
    <xf numFmtId="0" fontId="9" fillId="2" borderId="16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horizontal="left" vertical="center"/>
    </xf>
    <xf numFmtId="4" fontId="21" fillId="2" borderId="5" xfId="0" applyNumberFormat="1" applyFont="1" applyFill="1" applyBorder="1" applyAlignment="1">
      <alignment vertical="center"/>
    </xf>
    <xf numFmtId="164" fontId="21" fillId="2" borderId="5" xfId="0" applyNumberFormat="1" applyFont="1" applyFill="1" applyBorder="1" applyAlignment="1">
      <alignment vertical="center"/>
    </xf>
    <xf numFmtId="4" fontId="6" fillId="2" borderId="0" xfId="0" applyNumberFormat="1" applyFont="1" applyFill="1" applyBorder="1"/>
    <xf numFmtId="3" fontId="6" fillId="2" borderId="0" xfId="0" applyNumberFormat="1" applyFont="1" applyFill="1" applyBorder="1"/>
    <xf numFmtId="4" fontId="9" fillId="2" borderId="0" xfId="0" applyNumberFormat="1" applyFont="1" applyFill="1" applyBorder="1" applyAlignment="1">
      <alignment horizontal="left" vertical="center" wrapText="1"/>
    </xf>
    <xf numFmtId="4" fontId="29" fillId="2" borderId="13" xfId="0" applyNumberFormat="1" applyFont="1" applyFill="1" applyBorder="1" applyAlignment="1">
      <alignment horizontal="center" vertical="center" wrapText="1"/>
    </xf>
    <xf numFmtId="4" fontId="30" fillId="2" borderId="13" xfId="0" applyNumberFormat="1" applyFont="1" applyFill="1" applyBorder="1" applyAlignment="1">
      <alignment horizontal="left" vertical="center" wrapText="1"/>
    </xf>
    <xf numFmtId="4" fontId="30" fillId="2" borderId="13" xfId="0" applyNumberFormat="1" applyFont="1" applyFill="1" applyBorder="1" applyAlignment="1">
      <alignment vertical="center" wrapText="1"/>
    </xf>
    <xf numFmtId="4" fontId="30" fillId="2" borderId="13" xfId="0" applyNumberFormat="1" applyFont="1" applyFill="1" applyBorder="1" applyAlignment="1">
      <alignment horizontal="center" vertical="center" wrapText="1"/>
    </xf>
    <xf numFmtId="1" fontId="30" fillId="2" borderId="13" xfId="0" applyNumberFormat="1" applyFont="1" applyFill="1" applyBorder="1" applyAlignment="1">
      <alignment horizontal="center" vertical="center" wrapText="1"/>
    </xf>
    <xf numFmtId="4" fontId="19" fillId="2" borderId="13" xfId="0" applyNumberFormat="1" applyFont="1" applyFill="1" applyBorder="1" applyAlignment="1">
      <alignment horizontal="center" vertical="center" wrapText="1"/>
    </xf>
    <xf numFmtId="4" fontId="30" fillId="2" borderId="15" xfId="0" applyNumberFormat="1" applyFont="1" applyFill="1" applyBorder="1" applyAlignment="1">
      <alignment horizontal="center" vertical="center" wrapText="1"/>
    </xf>
    <xf numFmtId="4" fontId="29" fillId="2" borderId="1" xfId="0" applyNumberFormat="1" applyFont="1" applyFill="1" applyBorder="1" applyAlignment="1">
      <alignment horizontal="center" vertical="center" wrapText="1"/>
    </xf>
    <xf numFmtId="4" fontId="30" fillId="2" borderId="1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vertical="center" wrapText="1"/>
    </xf>
    <xf numFmtId="4" fontId="29" fillId="2" borderId="1" xfId="0" applyNumberFormat="1" applyFont="1" applyFill="1" applyBorder="1" applyAlignment="1">
      <alignment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4" fontId="29" fillId="2" borderId="16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0" fontId="10" fillId="2" borderId="0" xfId="0" applyFont="1" applyFill="1"/>
    <xf numFmtId="0" fontId="15" fillId="2" borderId="1" xfId="0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 wrapText="1"/>
    </xf>
    <xf numFmtId="1" fontId="3" fillId="2" borderId="1" xfId="0" applyNumberFormat="1" applyFont="1" applyFill="1" applyBorder="1" applyAlignment="1">
      <alignment horizontal="left"/>
    </xf>
    <xf numFmtId="1" fontId="10" fillId="2" borderId="1" xfId="0" applyNumberFormat="1" applyFont="1" applyFill="1" applyBorder="1" applyAlignment="1">
      <alignment vertical="center"/>
    </xf>
    <xf numFmtId="4" fontId="29" fillId="2" borderId="1" xfId="0" applyNumberFormat="1" applyFont="1" applyFill="1" applyBorder="1" applyAlignment="1">
      <alignment horizontal="left" vertical="center" wrapText="1"/>
    </xf>
    <xf numFmtId="4" fontId="30" fillId="2" borderId="1" xfId="0" applyNumberFormat="1" applyFont="1" applyFill="1" applyBorder="1" applyAlignment="1">
      <alignment horizontal="left" vertical="center" wrapText="1"/>
    </xf>
    <xf numFmtId="4" fontId="30" fillId="2" borderId="1" xfId="0" applyNumberFormat="1" applyFont="1" applyFill="1" applyBorder="1" applyAlignment="1">
      <alignment vertical="center" wrapText="1"/>
    </xf>
    <xf numFmtId="1" fontId="30" fillId="2" borderId="1" xfId="0" applyNumberFormat="1" applyFont="1" applyFill="1" applyBorder="1" applyAlignment="1">
      <alignment horizontal="center" vertical="center" wrapText="1"/>
    </xf>
    <xf numFmtId="4" fontId="19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vertical="center" wrapText="1"/>
    </xf>
    <xf numFmtId="4" fontId="3" fillId="2" borderId="0" xfId="0" applyNumberFormat="1" applyFont="1" applyFill="1" applyBorder="1" applyAlignment="1">
      <alignment horizontal="center"/>
    </xf>
    <xf numFmtId="4" fontId="31" fillId="2" borderId="5" xfId="0" applyNumberFormat="1" applyFont="1" applyFill="1" applyBorder="1" applyAlignment="1">
      <alignment horizontal="center" vertical="center"/>
    </xf>
    <xf numFmtId="4" fontId="29" fillId="2" borderId="1" xfId="0" applyNumberFormat="1" applyFont="1" applyFill="1" applyBorder="1" applyAlignment="1">
      <alignment horizontal="center" vertical="center"/>
    </xf>
    <xf numFmtId="1" fontId="9" fillId="4" borderId="1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vertical="center"/>
    </xf>
    <xf numFmtId="4" fontId="2" fillId="4" borderId="1" xfId="0" applyNumberFormat="1" applyFont="1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/>
    </xf>
    <xf numFmtId="4" fontId="18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" fontId="10" fillId="4" borderId="1" xfId="0" applyNumberFormat="1" applyFont="1" applyFill="1" applyBorder="1" applyAlignment="1">
      <alignment horizontal="left" vertical="center"/>
    </xf>
    <xf numFmtId="1" fontId="10" fillId="4" borderId="1" xfId="0" applyNumberFormat="1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1" fontId="9" fillId="4" borderId="17" xfId="0" applyNumberFormat="1" applyFont="1" applyFill="1" applyBorder="1" applyAlignment="1">
      <alignment horizontal="center" vertical="center"/>
    </xf>
    <xf numFmtId="1" fontId="2" fillId="4" borderId="18" xfId="0" applyNumberFormat="1" applyFont="1" applyFill="1" applyBorder="1" applyAlignment="1">
      <alignment horizontal="center" vertical="center"/>
    </xf>
    <xf numFmtId="4" fontId="7" fillId="4" borderId="18" xfId="0" applyNumberFormat="1" applyFont="1" applyFill="1" applyBorder="1" applyAlignment="1">
      <alignment vertical="center"/>
    </xf>
    <xf numFmtId="4" fontId="2" fillId="4" borderId="18" xfId="0" applyNumberFormat="1" applyFont="1" applyFill="1" applyBorder="1" applyAlignment="1">
      <alignment horizontal="center" vertical="center"/>
    </xf>
    <xf numFmtId="4" fontId="9" fillId="4" borderId="18" xfId="0" applyNumberFormat="1" applyFont="1" applyFill="1" applyBorder="1" applyAlignment="1">
      <alignment horizontal="center" vertical="center"/>
    </xf>
    <xf numFmtId="4" fontId="18" fillId="4" borderId="18" xfId="0" applyNumberFormat="1" applyFont="1" applyFill="1" applyBorder="1" applyAlignment="1">
      <alignment horizontal="center" vertical="center"/>
    </xf>
    <xf numFmtId="4" fontId="2" fillId="4" borderId="18" xfId="0" applyNumberFormat="1" applyFont="1" applyFill="1" applyBorder="1" applyAlignment="1">
      <alignment vertical="center"/>
    </xf>
    <xf numFmtId="0" fontId="2" fillId="4" borderId="18" xfId="0" applyFont="1" applyFill="1" applyBorder="1" applyAlignment="1">
      <alignment horizontal="center" vertical="center"/>
    </xf>
    <xf numFmtId="1" fontId="10" fillId="4" borderId="18" xfId="0" applyNumberFormat="1" applyFont="1" applyFill="1" applyBorder="1" applyAlignment="1">
      <alignment horizontal="left" vertical="center"/>
    </xf>
    <xf numFmtId="1" fontId="10" fillId="4" borderId="18" xfId="0" applyNumberFormat="1" applyFont="1" applyFill="1" applyBorder="1" applyAlignment="1">
      <alignment vertical="center"/>
    </xf>
    <xf numFmtId="4" fontId="10" fillId="4" borderId="18" xfId="0" applyNumberFormat="1" applyFont="1" applyFill="1" applyBorder="1" applyAlignment="1">
      <alignment horizontal="center" vertical="center"/>
    </xf>
    <xf numFmtId="4" fontId="9" fillId="4" borderId="19" xfId="0" applyNumberFormat="1" applyFont="1" applyFill="1" applyBorder="1" applyAlignment="1">
      <alignment horizontal="center" vertical="center"/>
    </xf>
    <xf numFmtId="4" fontId="29" fillId="2" borderId="1" xfId="0" applyNumberFormat="1" applyFont="1" applyFill="1" applyBorder="1" applyAlignment="1">
      <alignment horizontal="center" vertical="center" wrapText="1"/>
    </xf>
    <xf numFmtId="4" fontId="30" fillId="2" borderId="1" xfId="0" applyNumberFormat="1" applyFont="1" applyFill="1" applyBorder="1" applyAlignment="1">
      <alignment horizontal="center" vertical="center" wrapText="1"/>
    </xf>
    <xf numFmtId="4" fontId="30" fillId="2" borderId="1" xfId="0" applyNumberFormat="1" applyFont="1" applyFill="1" applyBorder="1" applyAlignment="1">
      <alignment horizontal="center" vertical="center"/>
    </xf>
    <xf numFmtId="4" fontId="30" fillId="2" borderId="16" xfId="0" applyNumberFormat="1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4" fontId="29" fillId="2" borderId="14" xfId="0" applyNumberFormat="1" applyFont="1" applyFill="1" applyBorder="1" applyAlignment="1">
      <alignment horizontal="center" vertical="center" wrapText="1"/>
    </xf>
    <xf numFmtId="4" fontId="29" fillId="2" borderId="3" xfId="0" applyNumberFormat="1" applyFont="1" applyFill="1" applyBorder="1" applyAlignment="1">
      <alignment horizontal="center" vertical="center" wrapText="1"/>
    </xf>
    <xf numFmtId="4" fontId="29" fillId="2" borderId="13" xfId="0" applyNumberFormat="1" applyFont="1" applyFill="1" applyBorder="1" applyAlignment="1">
      <alignment horizontal="center" vertical="center" wrapText="1"/>
    </xf>
    <xf numFmtId="4" fontId="30" fillId="2" borderId="13" xfId="0" applyNumberFormat="1" applyFont="1" applyFill="1" applyBorder="1" applyAlignment="1">
      <alignment horizontal="center" vertical="center"/>
    </xf>
    <xf numFmtId="4" fontId="29" fillId="2" borderId="2" xfId="0" applyNumberFormat="1" applyFont="1" applyFill="1" applyBorder="1" applyAlignment="1">
      <alignment horizontal="center" vertical="center" wrapText="1"/>
    </xf>
    <xf numFmtId="4" fontId="29" fillId="2" borderId="1" xfId="0" applyNumberFormat="1" applyFont="1" applyFill="1" applyBorder="1" applyAlignment="1">
      <alignment vertical="center" wrapText="1"/>
    </xf>
    <xf numFmtId="0" fontId="23" fillId="3" borderId="9" xfId="0" applyFont="1" applyFill="1" applyBorder="1" applyAlignment="1">
      <alignment horizontal="center"/>
    </xf>
    <xf numFmtId="0" fontId="23" fillId="3" borderId="0" xfId="0" applyFont="1" applyFill="1" applyBorder="1" applyAlignment="1">
      <alignment horizontal="center"/>
    </xf>
    <xf numFmtId="0" fontId="23" fillId="3" borderId="10" xfId="0" applyFont="1" applyFill="1" applyBorder="1" applyAlignment="1">
      <alignment horizontal="center"/>
    </xf>
    <xf numFmtId="0" fontId="25" fillId="3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ARFAN/Downloads/CUADRO%20DE%20NESECIDADES%202022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 ACR-AF 2022"/>
      <sheetName val="GRRNGMA"/>
    </sheetNames>
    <sheetDataSet>
      <sheetData sheetId="0">
        <row r="24">
          <cell r="H24">
            <v>140626.68</v>
          </cell>
        </row>
        <row r="28">
          <cell r="H28">
            <v>1269</v>
          </cell>
        </row>
        <row r="31">
          <cell r="H31">
            <v>2558</v>
          </cell>
        </row>
        <row r="35">
          <cell r="H35">
            <v>549.9</v>
          </cell>
        </row>
        <row r="36">
          <cell r="H36">
            <v>400</v>
          </cell>
        </row>
        <row r="44">
          <cell r="H44">
            <v>440</v>
          </cell>
        </row>
        <row r="47">
          <cell r="H47">
            <v>50</v>
          </cell>
        </row>
        <row r="52">
          <cell r="H52">
            <v>1800</v>
          </cell>
        </row>
        <row r="53">
          <cell r="H53">
            <v>400</v>
          </cell>
        </row>
        <row r="56">
          <cell r="H56">
            <v>513</v>
          </cell>
        </row>
        <row r="57">
          <cell r="H57">
            <v>72</v>
          </cell>
        </row>
        <row r="58">
          <cell r="H58">
            <v>576</v>
          </cell>
        </row>
        <row r="62">
          <cell r="H62">
            <v>1800</v>
          </cell>
        </row>
        <row r="63">
          <cell r="H63">
            <v>2000</v>
          </cell>
        </row>
        <row r="64">
          <cell r="H64">
            <v>2500</v>
          </cell>
        </row>
        <row r="65">
          <cell r="H65">
            <v>5000</v>
          </cell>
        </row>
        <row r="66">
          <cell r="H66">
            <v>5000</v>
          </cell>
        </row>
        <row r="67">
          <cell r="H67">
            <v>2000</v>
          </cell>
        </row>
        <row r="68">
          <cell r="H68">
            <v>5000</v>
          </cell>
        </row>
        <row r="71">
          <cell r="H71">
            <v>14</v>
          </cell>
        </row>
        <row r="72">
          <cell r="H72">
            <v>10</v>
          </cell>
        </row>
        <row r="73">
          <cell r="H73">
            <v>500</v>
          </cell>
        </row>
        <row r="76">
          <cell r="H76">
            <v>350</v>
          </cell>
        </row>
        <row r="77">
          <cell r="H77">
            <v>500</v>
          </cell>
        </row>
        <row r="78">
          <cell r="H78">
            <v>20</v>
          </cell>
        </row>
        <row r="79">
          <cell r="H79">
            <v>50</v>
          </cell>
        </row>
        <row r="83">
          <cell r="H83">
            <v>261970.4749</v>
          </cell>
        </row>
        <row r="84">
          <cell r="H84">
            <v>256629.49489999999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1134"/>
  <sheetViews>
    <sheetView tabSelected="1" topLeftCell="A1047" workbookViewId="0">
      <selection activeCell="K1136" sqref="K1136"/>
    </sheetView>
  </sheetViews>
  <sheetFormatPr baseColWidth="10" defaultRowHeight="15" x14ac:dyDescent="0.25"/>
  <cols>
    <col min="1" max="1" width="5.140625" style="4" customWidth="1"/>
    <col min="2" max="2" width="15.140625" style="4" customWidth="1"/>
    <col min="3" max="3" width="14" style="8" bestFit="1" customWidth="1"/>
    <col min="4" max="4" width="20.5703125" style="22" customWidth="1"/>
    <col min="5" max="5" width="50.7109375" style="4" customWidth="1"/>
    <col min="6" max="6" width="15.28515625" style="23" bestFit="1" customWidth="1"/>
    <col min="7" max="7" width="10.140625" style="24" customWidth="1"/>
    <col min="8" max="8" width="7.7109375" style="1" bestFit="1" customWidth="1"/>
    <col min="9" max="9" width="14.140625" style="2" customWidth="1"/>
    <col min="10" max="10" width="7.7109375" style="58" bestFit="1" customWidth="1"/>
    <col min="11" max="11" width="15" style="58" customWidth="1"/>
    <col min="12" max="12" width="8" style="2" bestFit="1" customWidth="1"/>
    <col min="13" max="13" width="14.85546875" style="2" customWidth="1"/>
    <col min="14" max="14" width="8" style="2" bestFit="1" customWidth="1"/>
    <col min="15" max="15" width="14.7109375" style="2" customWidth="1"/>
    <col min="16" max="16" width="8.5703125" style="1" bestFit="1" customWidth="1"/>
    <col min="17" max="17" width="15.42578125" style="2" customWidth="1"/>
    <col min="18" max="18" width="8" style="2" bestFit="1" customWidth="1"/>
    <col min="19" max="19" width="13" style="2" customWidth="1"/>
    <col min="20" max="20" width="8" style="1" bestFit="1" customWidth="1"/>
    <col min="21" max="21" width="11.42578125" style="1"/>
    <col min="22" max="22" width="9.85546875" style="59" bestFit="1" customWidth="1"/>
    <col min="23" max="23" width="13.85546875" style="1" customWidth="1"/>
    <col min="24" max="24" width="7.7109375" style="1" customWidth="1"/>
    <col min="25" max="25" width="12.5703125" style="1" customWidth="1"/>
    <col min="26" max="26" width="8" style="1" bestFit="1" customWidth="1"/>
    <col min="27" max="27" width="11.42578125" style="1"/>
    <col min="28" max="28" width="8.140625" style="1" customWidth="1"/>
    <col min="29" max="32" width="11.42578125" style="1"/>
    <col min="33" max="33" width="15.5703125" style="1" customWidth="1"/>
    <col min="34" max="34" width="20.42578125" style="4" customWidth="1"/>
    <col min="35" max="35" width="46.140625" style="4" customWidth="1"/>
    <col min="36" max="36" width="13.28515625" style="5" customWidth="1"/>
    <col min="37" max="37" width="12.85546875" style="6" customWidth="1"/>
    <col min="38" max="38" width="11.42578125" style="60"/>
    <col min="39" max="39" width="14" style="60" customWidth="1"/>
    <col min="40" max="40" width="11.42578125" style="61"/>
    <col min="41" max="41" width="16" style="61" customWidth="1"/>
    <col min="42" max="42" width="11.42578125" style="62"/>
    <col min="43" max="43" width="16.28515625" style="63" customWidth="1"/>
    <col min="44" max="44" width="11.42578125" style="64"/>
    <col min="45" max="45" width="13.5703125" style="63" customWidth="1"/>
    <col min="46" max="46" width="11.42578125" style="63"/>
    <col min="47" max="47" width="13.5703125" style="3" customWidth="1"/>
    <col min="48" max="48" width="11.42578125" style="63"/>
    <col min="49" max="49" width="12.85546875" style="3" customWidth="1"/>
    <col min="50" max="52" width="11.42578125" style="3"/>
    <col min="53" max="53" width="13.5703125" style="3" customWidth="1"/>
    <col min="54" max="54" width="11.42578125" style="3"/>
    <col min="55" max="55" width="12.7109375" style="3" customWidth="1"/>
    <col min="56" max="62" width="11.42578125" style="3"/>
    <col min="63" max="63" width="15.85546875" style="3" bestFit="1" customWidth="1"/>
    <col min="64" max="16384" width="11.42578125" style="4"/>
  </cols>
  <sheetData>
    <row r="2" spans="1:63" ht="75" customHeight="1" x14ac:dyDescent="0.25">
      <c r="B2" s="44"/>
      <c r="C2" s="45"/>
      <c r="D2" s="46"/>
      <c r="E2" s="47" t="s">
        <v>1701</v>
      </c>
      <c r="F2" s="48"/>
      <c r="G2" s="48" t="s">
        <v>1700</v>
      </c>
      <c r="H2" s="48"/>
      <c r="I2" s="49"/>
      <c r="J2" s="50"/>
      <c r="K2" s="50"/>
      <c r="L2" s="49"/>
      <c r="M2" s="49"/>
      <c r="N2" s="49"/>
      <c r="O2" s="49"/>
      <c r="P2" s="48"/>
      <c r="Q2" s="49"/>
      <c r="R2" s="49"/>
      <c r="S2" s="49"/>
      <c r="T2" s="48"/>
      <c r="U2" s="48"/>
      <c r="V2" s="51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4"/>
      <c r="AI2" s="44"/>
      <c r="AJ2" s="52"/>
      <c r="AK2" s="44"/>
      <c r="AL2" s="49"/>
      <c r="AM2" s="49"/>
      <c r="AN2" s="48"/>
      <c r="AO2" s="48"/>
      <c r="AP2" s="53"/>
      <c r="AQ2" s="46"/>
      <c r="AR2" s="54"/>
      <c r="AS2" s="46"/>
      <c r="AT2" s="46"/>
      <c r="AU2" s="44"/>
      <c r="AV2" s="46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</row>
    <row r="3" spans="1:63" ht="23.25" customHeight="1" x14ac:dyDescent="0.25">
      <c r="A3" s="55"/>
      <c r="B3" s="56" t="s">
        <v>1702</v>
      </c>
      <c r="C3" s="56"/>
      <c r="D3" s="56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</row>
    <row r="4" spans="1:63" ht="23.25" customHeight="1" x14ac:dyDescent="0.25">
      <c r="B4" s="56" t="s">
        <v>1703</v>
      </c>
      <c r="C4" s="56"/>
      <c r="D4" s="56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</row>
    <row r="5" spans="1:63" ht="27" customHeight="1" thickBot="1" x14ac:dyDescent="0.3"/>
    <row r="6" spans="1:63" ht="15" customHeight="1" x14ac:dyDescent="0.25">
      <c r="B6" s="257" t="s">
        <v>0</v>
      </c>
      <c r="C6" s="258"/>
      <c r="D6" s="258" t="s">
        <v>1</v>
      </c>
      <c r="E6" s="258"/>
      <c r="F6" s="259" t="s">
        <v>2</v>
      </c>
      <c r="G6" s="261" t="s">
        <v>3</v>
      </c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263" t="s">
        <v>4</v>
      </c>
      <c r="AG6" s="263"/>
      <c r="AH6" s="193"/>
      <c r="AI6" s="193"/>
      <c r="AJ6" s="194"/>
      <c r="AK6" s="195"/>
      <c r="AL6" s="196"/>
      <c r="AM6" s="196"/>
      <c r="AN6" s="196"/>
      <c r="AO6" s="196"/>
      <c r="AP6" s="197"/>
      <c r="AQ6" s="196"/>
      <c r="AR6" s="264"/>
      <c r="AS6" s="264"/>
      <c r="AT6" s="196"/>
      <c r="AU6" s="196"/>
      <c r="AV6" s="198"/>
      <c r="AW6" s="196"/>
      <c r="AX6" s="196"/>
      <c r="AY6" s="196"/>
      <c r="AZ6" s="196"/>
      <c r="BA6" s="196"/>
      <c r="BB6" s="196"/>
      <c r="BC6" s="196"/>
      <c r="BD6" s="193"/>
      <c r="BE6" s="193"/>
      <c r="BF6" s="193"/>
      <c r="BG6" s="193"/>
      <c r="BH6" s="193"/>
      <c r="BI6" s="193"/>
      <c r="BJ6" s="196"/>
      <c r="BK6" s="199"/>
    </row>
    <row r="7" spans="1:63" ht="24" customHeight="1" x14ac:dyDescent="0.25">
      <c r="B7" s="255"/>
      <c r="C7" s="256"/>
      <c r="D7" s="256"/>
      <c r="E7" s="256"/>
      <c r="F7" s="260"/>
      <c r="G7" s="262"/>
      <c r="H7" s="251" t="s">
        <v>5</v>
      </c>
      <c r="I7" s="251"/>
      <c r="J7" s="251"/>
      <c r="K7" s="251"/>
      <c r="L7" s="251"/>
      <c r="M7" s="251"/>
      <c r="N7" s="251"/>
      <c r="O7" s="251"/>
      <c r="P7" s="251"/>
      <c r="Q7" s="251"/>
      <c r="R7" s="200"/>
      <c r="S7" s="200"/>
      <c r="T7" s="251" t="s">
        <v>6</v>
      </c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00"/>
      <c r="AI7" s="200"/>
      <c r="AJ7" s="252" t="s">
        <v>7</v>
      </c>
      <c r="AK7" s="252"/>
      <c r="AL7" s="252"/>
      <c r="AM7" s="252"/>
      <c r="AN7" s="252"/>
      <c r="AO7" s="252"/>
      <c r="AP7" s="252"/>
      <c r="AQ7" s="252"/>
      <c r="AR7" s="253"/>
      <c r="AS7" s="253"/>
      <c r="AT7" s="201"/>
      <c r="AU7" s="201"/>
      <c r="AV7" s="252" t="s">
        <v>6</v>
      </c>
      <c r="AW7" s="252"/>
      <c r="AX7" s="252"/>
      <c r="AY7" s="252"/>
      <c r="AZ7" s="252"/>
      <c r="BA7" s="252"/>
      <c r="BB7" s="252"/>
      <c r="BC7" s="252"/>
      <c r="BD7" s="252"/>
      <c r="BE7" s="252"/>
      <c r="BF7" s="252"/>
      <c r="BG7" s="252"/>
      <c r="BH7" s="252"/>
      <c r="BI7" s="252"/>
      <c r="BJ7" s="252" t="s">
        <v>8</v>
      </c>
      <c r="BK7" s="254"/>
    </row>
    <row r="8" spans="1:63" ht="40.5" customHeight="1" x14ac:dyDescent="0.25">
      <c r="B8" s="255" t="s">
        <v>9</v>
      </c>
      <c r="C8" s="256"/>
      <c r="D8" s="256" t="s">
        <v>10</v>
      </c>
      <c r="E8" s="256"/>
      <c r="F8" s="202"/>
      <c r="G8" s="203"/>
      <c r="H8" s="251" t="s">
        <v>11</v>
      </c>
      <c r="I8" s="251"/>
      <c r="J8" s="251" t="s">
        <v>12</v>
      </c>
      <c r="K8" s="251"/>
      <c r="L8" s="251" t="s">
        <v>13</v>
      </c>
      <c r="M8" s="251"/>
      <c r="N8" s="251" t="s">
        <v>14</v>
      </c>
      <c r="O8" s="251"/>
      <c r="P8" s="251" t="s">
        <v>15</v>
      </c>
      <c r="Q8" s="251"/>
      <c r="R8" s="251" t="s">
        <v>16</v>
      </c>
      <c r="S8" s="251"/>
      <c r="T8" s="251" t="s">
        <v>17</v>
      </c>
      <c r="U8" s="251"/>
      <c r="V8" s="251" t="s">
        <v>18</v>
      </c>
      <c r="W8" s="251"/>
      <c r="X8" s="251" t="s">
        <v>19</v>
      </c>
      <c r="Y8" s="251"/>
      <c r="Z8" s="251" t="s">
        <v>20</v>
      </c>
      <c r="AA8" s="251"/>
      <c r="AB8" s="251" t="s">
        <v>21</v>
      </c>
      <c r="AC8" s="251"/>
      <c r="AD8" s="251" t="s">
        <v>22</v>
      </c>
      <c r="AE8" s="251"/>
      <c r="AF8" s="251"/>
      <c r="AG8" s="251"/>
      <c r="AH8" s="256" t="s">
        <v>10</v>
      </c>
      <c r="AI8" s="256"/>
      <c r="AJ8" s="252" t="s">
        <v>23</v>
      </c>
      <c r="AK8" s="252" t="s">
        <v>24</v>
      </c>
      <c r="AL8" s="251" t="s">
        <v>11</v>
      </c>
      <c r="AM8" s="251"/>
      <c r="AN8" s="251" t="s">
        <v>12</v>
      </c>
      <c r="AO8" s="251"/>
      <c r="AP8" s="251" t="s">
        <v>13</v>
      </c>
      <c r="AQ8" s="251"/>
      <c r="AR8" s="251" t="s">
        <v>14</v>
      </c>
      <c r="AS8" s="251"/>
      <c r="AT8" s="251" t="s">
        <v>15</v>
      </c>
      <c r="AU8" s="251"/>
      <c r="AV8" s="251" t="s">
        <v>16</v>
      </c>
      <c r="AW8" s="251"/>
      <c r="AX8" s="251" t="s">
        <v>17</v>
      </c>
      <c r="AY8" s="251"/>
      <c r="AZ8" s="251" t="s">
        <v>18</v>
      </c>
      <c r="BA8" s="251"/>
      <c r="BB8" s="251" t="s">
        <v>19</v>
      </c>
      <c r="BC8" s="251"/>
      <c r="BD8" s="251" t="s">
        <v>20</v>
      </c>
      <c r="BE8" s="251"/>
      <c r="BF8" s="251" t="s">
        <v>21</v>
      </c>
      <c r="BG8" s="251"/>
      <c r="BH8" s="251" t="s">
        <v>22</v>
      </c>
      <c r="BI8" s="251"/>
      <c r="BJ8" s="252"/>
      <c r="BK8" s="254"/>
    </row>
    <row r="9" spans="1:63" ht="24" customHeight="1" x14ac:dyDescent="0.25">
      <c r="B9" s="204"/>
      <c r="C9" s="205"/>
      <c r="D9" s="205" t="s">
        <v>25</v>
      </c>
      <c r="E9" s="205" t="s">
        <v>26</v>
      </c>
      <c r="F9" s="202"/>
      <c r="G9" s="203"/>
      <c r="H9" s="111" t="s">
        <v>27</v>
      </c>
      <c r="I9" s="200" t="s">
        <v>28</v>
      </c>
      <c r="J9" s="111" t="s">
        <v>27</v>
      </c>
      <c r="K9" s="200" t="s">
        <v>28</v>
      </c>
      <c r="L9" s="200" t="s">
        <v>27</v>
      </c>
      <c r="M9" s="200" t="s">
        <v>28</v>
      </c>
      <c r="N9" s="200" t="s">
        <v>27</v>
      </c>
      <c r="O9" s="200" t="s">
        <v>28</v>
      </c>
      <c r="P9" s="200" t="s">
        <v>27</v>
      </c>
      <c r="Q9" s="200" t="s">
        <v>28</v>
      </c>
      <c r="R9" s="200" t="s">
        <v>27</v>
      </c>
      <c r="S9" s="200" t="s">
        <v>28</v>
      </c>
      <c r="T9" s="200" t="s">
        <v>27</v>
      </c>
      <c r="U9" s="200" t="s">
        <v>28</v>
      </c>
      <c r="V9" s="200" t="s">
        <v>27</v>
      </c>
      <c r="W9" s="200" t="s">
        <v>28</v>
      </c>
      <c r="X9" s="200" t="s">
        <v>27</v>
      </c>
      <c r="Y9" s="200" t="s">
        <v>28</v>
      </c>
      <c r="Z9" s="200" t="s">
        <v>27</v>
      </c>
      <c r="AA9" s="200" t="s">
        <v>28</v>
      </c>
      <c r="AB9" s="200" t="s">
        <v>27</v>
      </c>
      <c r="AC9" s="200" t="s">
        <v>28</v>
      </c>
      <c r="AD9" s="200" t="s">
        <v>27</v>
      </c>
      <c r="AE9" s="200" t="s">
        <v>28</v>
      </c>
      <c r="AF9" s="200" t="s">
        <v>29</v>
      </c>
      <c r="AG9" s="200" t="s">
        <v>30</v>
      </c>
      <c r="AH9" s="205" t="s">
        <v>31</v>
      </c>
      <c r="AI9" s="205" t="s">
        <v>32</v>
      </c>
      <c r="AJ9" s="252"/>
      <c r="AK9" s="252"/>
      <c r="AL9" s="111" t="s">
        <v>27</v>
      </c>
      <c r="AM9" s="200" t="s">
        <v>28</v>
      </c>
      <c r="AN9" s="111" t="s">
        <v>27</v>
      </c>
      <c r="AO9" s="200" t="s">
        <v>28</v>
      </c>
      <c r="AP9" s="111" t="s">
        <v>27</v>
      </c>
      <c r="AQ9" s="200" t="s">
        <v>28</v>
      </c>
      <c r="AR9" s="111" t="s">
        <v>27</v>
      </c>
      <c r="AS9" s="200" t="s">
        <v>28</v>
      </c>
      <c r="AT9" s="111" t="s">
        <v>27</v>
      </c>
      <c r="AU9" s="200" t="s">
        <v>28</v>
      </c>
      <c r="AV9" s="111" t="s">
        <v>27</v>
      </c>
      <c r="AW9" s="200" t="s">
        <v>28</v>
      </c>
      <c r="AX9" s="111" t="s">
        <v>27</v>
      </c>
      <c r="AY9" s="200" t="s">
        <v>28</v>
      </c>
      <c r="AZ9" s="111" t="s">
        <v>27</v>
      </c>
      <c r="BA9" s="200" t="s">
        <v>28</v>
      </c>
      <c r="BB9" s="111" t="s">
        <v>27</v>
      </c>
      <c r="BC9" s="200" t="s">
        <v>28</v>
      </c>
      <c r="BD9" s="111" t="s">
        <v>27</v>
      </c>
      <c r="BE9" s="200" t="s">
        <v>28</v>
      </c>
      <c r="BF9" s="200"/>
      <c r="BG9" s="200"/>
      <c r="BH9" s="200"/>
      <c r="BI9" s="200"/>
      <c r="BJ9" s="111" t="s">
        <v>29</v>
      </c>
      <c r="BK9" s="206" t="s">
        <v>30</v>
      </c>
    </row>
    <row r="10" spans="1:63" ht="24" customHeight="1" x14ac:dyDescent="0.25">
      <c r="B10" s="66"/>
      <c r="C10" s="67"/>
      <c r="D10" s="68">
        <v>2</v>
      </c>
      <c r="E10" s="68" t="s">
        <v>33</v>
      </c>
      <c r="F10" s="67"/>
      <c r="G10" s="67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68">
        <v>2</v>
      </c>
      <c r="AI10" s="68" t="s">
        <v>33</v>
      </c>
      <c r="AJ10" s="69"/>
      <c r="AK10" s="69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1"/>
    </row>
    <row r="11" spans="1:63" ht="33" customHeight="1" x14ac:dyDescent="0.25">
      <c r="B11" s="66"/>
      <c r="C11" s="67"/>
      <c r="D11" s="68">
        <v>2.2000000000000002</v>
      </c>
      <c r="E11" s="68" t="s">
        <v>34</v>
      </c>
      <c r="F11" s="67"/>
      <c r="G11" s="67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68">
        <v>2.2000000000000002</v>
      </c>
      <c r="AI11" s="72" t="s">
        <v>34</v>
      </c>
      <c r="AJ11" s="69"/>
      <c r="AK11" s="69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1"/>
    </row>
    <row r="12" spans="1:63" ht="24" customHeight="1" x14ac:dyDescent="0.25">
      <c r="B12" s="66"/>
      <c r="C12" s="67"/>
      <c r="D12" s="73" t="s">
        <v>35</v>
      </c>
      <c r="E12" s="73" t="s">
        <v>36</v>
      </c>
      <c r="F12" s="67"/>
      <c r="G12" s="67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73" t="s">
        <v>35</v>
      </c>
      <c r="AI12" s="73" t="s">
        <v>36</v>
      </c>
      <c r="AJ12" s="69"/>
      <c r="AK12" s="69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1"/>
    </row>
    <row r="13" spans="1:63" ht="24" customHeight="1" x14ac:dyDescent="0.25">
      <c r="B13" s="66"/>
      <c r="C13" s="74"/>
      <c r="D13" s="75" t="s">
        <v>37</v>
      </c>
      <c r="E13" s="75" t="s">
        <v>38</v>
      </c>
      <c r="F13" s="76"/>
      <c r="G13" s="76"/>
      <c r="H13" s="77"/>
      <c r="I13" s="78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5" t="s">
        <v>37</v>
      </c>
      <c r="AI13" s="75" t="s">
        <v>38</v>
      </c>
      <c r="AJ13" s="79"/>
      <c r="AK13" s="79"/>
      <c r="AL13" s="80"/>
      <c r="AM13" s="80"/>
      <c r="AN13" s="15"/>
      <c r="AO13" s="15"/>
      <c r="AP13" s="15"/>
      <c r="AQ13" s="81"/>
      <c r="AR13" s="15"/>
      <c r="AS13" s="15"/>
      <c r="AT13" s="82"/>
      <c r="AU13" s="82"/>
      <c r="AV13" s="28"/>
      <c r="AW13" s="82"/>
      <c r="AX13" s="82"/>
      <c r="AY13" s="82"/>
      <c r="AZ13" s="82"/>
      <c r="BA13" s="82"/>
      <c r="BB13" s="70"/>
      <c r="BC13" s="70"/>
      <c r="BD13" s="70"/>
      <c r="BE13" s="70"/>
      <c r="BF13" s="70"/>
      <c r="BG13" s="70"/>
      <c r="BH13" s="70"/>
      <c r="BI13" s="70"/>
      <c r="BJ13" s="82"/>
      <c r="BK13" s="83"/>
    </row>
    <row r="14" spans="1:63" ht="24" customHeight="1" x14ac:dyDescent="0.25">
      <c r="B14" s="66"/>
      <c r="C14" s="74"/>
      <c r="D14" s="75" t="s">
        <v>39</v>
      </c>
      <c r="E14" s="75" t="s">
        <v>40</v>
      </c>
      <c r="F14" s="76"/>
      <c r="G14" s="76"/>
      <c r="H14" s="77"/>
      <c r="I14" s="78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5" t="s">
        <v>39</v>
      </c>
      <c r="AI14" s="75" t="s">
        <v>40</v>
      </c>
      <c r="AJ14" s="79"/>
      <c r="AK14" s="79"/>
      <c r="AL14" s="80"/>
      <c r="AM14" s="80"/>
      <c r="AN14" s="15"/>
      <c r="AO14" s="15"/>
      <c r="AP14" s="15"/>
      <c r="AQ14" s="15"/>
      <c r="AR14" s="15"/>
      <c r="AS14" s="15"/>
      <c r="AT14" s="82"/>
      <c r="AU14" s="82"/>
      <c r="AV14" s="28"/>
      <c r="AW14" s="82"/>
      <c r="AX14" s="82"/>
      <c r="AY14" s="82"/>
      <c r="AZ14" s="82"/>
      <c r="BA14" s="82"/>
      <c r="BB14" s="70"/>
      <c r="BC14" s="70"/>
      <c r="BD14" s="70"/>
      <c r="BE14" s="70"/>
      <c r="BF14" s="70"/>
      <c r="BG14" s="70"/>
      <c r="BH14" s="70"/>
      <c r="BI14" s="70"/>
      <c r="BJ14" s="82"/>
      <c r="BK14" s="83"/>
    </row>
    <row r="15" spans="1:63" ht="24" customHeight="1" x14ac:dyDescent="0.25">
      <c r="B15" s="66"/>
      <c r="C15" s="74"/>
      <c r="D15" s="75" t="s">
        <v>41</v>
      </c>
      <c r="E15" s="75" t="s">
        <v>42</v>
      </c>
      <c r="F15" s="76"/>
      <c r="G15" s="76"/>
      <c r="H15" s="77"/>
      <c r="I15" s="78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5"/>
      <c r="AI15" s="75"/>
      <c r="AJ15" s="79"/>
      <c r="AK15" s="79"/>
      <c r="AL15" s="80"/>
      <c r="AM15" s="80"/>
      <c r="AN15" s="15"/>
      <c r="AO15" s="15"/>
      <c r="AP15" s="15"/>
      <c r="AQ15" s="15"/>
      <c r="AR15" s="15"/>
      <c r="AS15" s="15"/>
      <c r="AT15" s="82"/>
      <c r="AU15" s="82"/>
      <c r="AV15" s="28"/>
      <c r="AW15" s="82"/>
      <c r="AX15" s="82"/>
      <c r="AY15" s="82"/>
      <c r="AZ15" s="82"/>
      <c r="BA15" s="82"/>
      <c r="BB15" s="70"/>
      <c r="BC15" s="70"/>
      <c r="BD15" s="70"/>
      <c r="BE15" s="70"/>
      <c r="BF15" s="70"/>
      <c r="BG15" s="70"/>
      <c r="BH15" s="70"/>
      <c r="BI15" s="70"/>
      <c r="BJ15" s="82"/>
      <c r="BK15" s="83"/>
    </row>
    <row r="16" spans="1:63" ht="24" customHeight="1" x14ac:dyDescent="0.25">
      <c r="B16" s="66"/>
      <c r="C16" s="74"/>
      <c r="D16" s="84" t="s">
        <v>43</v>
      </c>
      <c r="E16" s="84" t="s">
        <v>40</v>
      </c>
      <c r="F16" s="76"/>
      <c r="G16" s="76"/>
      <c r="H16" s="77"/>
      <c r="I16" s="78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84" t="s">
        <v>43</v>
      </c>
      <c r="AI16" s="84" t="s">
        <v>40</v>
      </c>
      <c r="AJ16" s="79"/>
      <c r="AK16" s="79"/>
      <c r="AL16" s="80"/>
      <c r="AM16" s="80"/>
      <c r="AN16" s="15"/>
      <c r="AO16" s="15"/>
      <c r="AP16" s="15"/>
      <c r="AQ16" s="15"/>
      <c r="AR16" s="15"/>
      <c r="AS16" s="15"/>
      <c r="AT16" s="82"/>
      <c r="AU16" s="82"/>
      <c r="AV16" s="28"/>
      <c r="AW16" s="82"/>
      <c r="AX16" s="82"/>
      <c r="AY16" s="82"/>
      <c r="AZ16" s="82"/>
      <c r="BA16" s="82"/>
      <c r="BB16" s="70"/>
      <c r="BC16" s="70"/>
      <c r="BD16" s="70"/>
      <c r="BE16" s="70"/>
      <c r="BF16" s="70"/>
      <c r="BG16" s="70"/>
      <c r="BH16" s="70"/>
      <c r="BI16" s="70"/>
      <c r="BJ16" s="82"/>
      <c r="BK16" s="83"/>
    </row>
    <row r="17" spans="2:63" ht="24" customHeight="1" x14ac:dyDescent="0.25">
      <c r="B17" s="43" t="s">
        <v>65</v>
      </c>
      <c r="C17" s="17" t="s">
        <v>66</v>
      </c>
      <c r="D17" s="10" t="s">
        <v>44</v>
      </c>
      <c r="E17" s="11" t="s">
        <v>45</v>
      </c>
      <c r="F17" s="12" t="s">
        <v>46</v>
      </c>
      <c r="G17" s="12">
        <v>88979</v>
      </c>
      <c r="H17" s="19"/>
      <c r="I17" s="19"/>
      <c r="J17" s="85"/>
      <c r="K17" s="85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>
        <v>1</v>
      </c>
      <c r="W17" s="19">
        <f>G17*V17</f>
        <v>88979</v>
      </c>
      <c r="X17" s="19"/>
      <c r="Y17" s="19"/>
      <c r="Z17" s="19"/>
      <c r="AA17" s="19"/>
      <c r="AB17" s="19"/>
      <c r="AC17" s="19"/>
      <c r="AD17" s="19"/>
      <c r="AE17" s="19"/>
      <c r="AF17" s="19">
        <f>H17+J17+L17+N17+P17+R17+T17+V17+X17+Z17+AB17+AD17</f>
        <v>1</v>
      </c>
      <c r="AG17" s="19">
        <f>I17+K17+M17+O17+Q17+S17+U17+W17+Y17+AA17+AC17+AE17</f>
        <v>88979</v>
      </c>
      <c r="AH17" s="10" t="s">
        <v>44</v>
      </c>
      <c r="AI17" s="11" t="s">
        <v>45</v>
      </c>
      <c r="AJ17" s="86" t="s">
        <v>46</v>
      </c>
      <c r="AK17" s="12">
        <v>88979</v>
      </c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7">
        <f>AL17+AN17+AP17+AR17+AT17+AV17+AX17+AZ17+BB17+BD17+BF17+BH17</f>
        <v>0</v>
      </c>
      <c r="BK17" s="42">
        <f>AM17+AO17+AQ17+AS17+AU17+AW17+AY17+BA17+BC17+BE17+BG17+BI17</f>
        <v>0</v>
      </c>
    </row>
    <row r="18" spans="2:63" ht="24" customHeight="1" x14ac:dyDescent="0.25">
      <c r="B18" s="43" t="s">
        <v>65</v>
      </c>
      <c r="C18" s="17" t="s">
        <v>66</v>
      </c>
      <c r="D18" s="10" t="s">
        <v>47</v>
      </c>
      <c r="E18" s="11" t="s">
        <v>48</v>
      </c>
      <c r="F18" s="12" t="s">
        <v>46</v>
      </c>
      <c r="G18" s="12">
        <v>88975</v>
      </c>
      <c r="H18" s="19"/>
      <c r="I18" s="19"/>
      <c r="J18" s="85"/>
      <c r="K18" s="85"/>
      <c r="L18" s="65"/>
      <c r="M18" s="65"/>
      <c r="N18" s="19"/>
      <c r="O18" s="19"/>
      <c r="P18" s="19"/>
      <c r="Q18" s="19"/>
      <c r="R18" s="19"/>
      <c r="S18" s="19"/>
      <c r="T18" s="19"/>
      <c r="U18" s="19"/>
      <c r="V18" s="19">
        <v>1</v>
      </c>
      <c r="W18" s="19">
        <f>G18*V18</f>
        <v>88975</v>
      </c>
      <c r="X18" s="19"/>
      <c r="Y18" s="19"/>
      <c r="Z18" s="19"/>
      <c r="AA18" s="19"/>
      <c r="AB18" s="19"/>
      <c r="AC18" s="19"/>
      <c r="AD18" s="19"/>
      <c r="AE18" s="19"/>
      <c r="AF18" s="19">
        <f t="shared" ref="AF18:AG21" si="0">H18+J18+L18+N18+P18+R18+T18+V18+X18+Z18+AB18+AD18</f>
        <v>1</v>
      </c>
      <c r="AG18" s="19">
        <f t="shared" si="0"/>
        <v>88975</v>
      </c>
      <c r="AH18" s="10" t="s">
        <v>47</v>
      </c>
      <c r="AI18" s="11" t="s">
        <v>48</v>
      </c>
      <c r="AJ18" s="86" t="s">
        <v>46</v>
      </c>
      <c r="AK18" s="12">
        <v>88975</v>
      </c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7">
        <f t="shared" ref="BJ18:BK21" si="1">AL18+AN18+AP18+AR18+AT18+AV18+AX18+AZ18+BB18+BD18+BF18+BH18</f>
        <v>0</v>
      </c>
      <c r="BK18" s="42">
        <f t="shared" si="1"/>
        <v>0</v>
      </c>
    </row>
    <row r="19" spans="2:63" ht="24" customHeight="1" x14ac:dyDescent="0.25">
      <c r="B19" s="43" t="s">
        <v>65</v>
      </c>
      <c r="C19" s="17" t="s">
        <v>66</v>
      </c>
      <c r="D19" s="10" t="s">
        <v>49</v>
      </c>
      <c r="E19" s="11" t="s">
        <v>50</v>
      </c>
      <c r="F19" s="12" t="s">
        <v>46</v>
      </c>
      <c r="G19" s="12">
        <v>15</v>
      </c>
      <c r="H19" s="19"/>
      <c r="I19" s="19"/>
      <c r="J19" s="85"/>
      <c r="K19" s="8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>
        <v>10</v>
      </c>
      <c r="W19" s="19">
        <f>G19*V19</f>
        <v>150</v>
      </c>
      <c r="X19" s="19"/>
      <c r="Y19" s="19"/>
      <c r="Z19" s="19"/>
      <c r="AA19" s="19"/>
      <c r="AB19" s="19"/>
      <c r="AC19" s="19"/>
      <c r="AD19" s="19"/>
      <c r="AE19" s="19"/>
      <c r="AF19" s="19">
        <f t="shared" si="0"/>
        <v>10</v>
      </c>
      <c r="AG19" s="19">
        <f t="shared" si="0"/>
        <v>150</v>
      </c>
      <c r="AH19" s="10" t="s">
        <v>49</v>
      </c>
      <c r="AI19" s="11" t="s">
        <v>50</v>
      </c>
      <c r="AJ19" s="86" t="s">
        <v>46</v>
      </c>
      <c r="AK19" s="12">
        <v>15</v>
      </c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7">
        <f t="shared" si="1"/>
        <v>0</v>
      </c>
      <c r="BK19" s="42">
        <f t="shared" si="1"/>
        <v>0</v>
      </c>
    </row>
    <row r="20" spans="2:63" ht="24" customHeight="1" x14ac:dyDescent="0.25">
      <c r="B20" s="43" t="s">
        <v>65</v>
      </c>
      <c r="C20" s="17" t="s">
        <v>66</v>
      </c>
      <c r="D20" s="10" t="s">
        <v>51</v>
      </c>
      <c r="E20" s="11" t="s">
        <v>52</v>
      </c>
      <c r="F20" s="12" t="s">
        <v>46</v>
      </c>
      <c r="G20" s="12">
        <v>88975</v>
      </c>
      <c r="H20" s="19"/>
      <c r="I20" s="19"/>
      <c r="J20" s="85"/>
      <c r="K20" s="8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>
        <v>1</v>
      </c>
      <c r="W20" s="19">
        <f>G20*V20</f>
        <v>88975</v>
      </c>
      <c r="X20" s="19"/>
      <c r="Y20" s="19"/>
      <c r="Z20" s="19"/>
      <c r="AA20" s="19"/>
      <c r="AB20" s="19"/>
      <c r="AC20" s="19"/>
      <c r="AD20" s="19"/>
      <c r="AE20" s="19"/>
      <c r="AF20" s="19">
        <f t="shared" si="0"/>
        <v>1</v>
      </c>
      <c r="AG20" s="19">
        <f t="shared" si="0"/>
        <v>88975</v>
      </c>
      <c r="AH20" s="10" t="s">
        <v>51</v>
      </c>
      <c r="AI20" s="11" t="s">
        <v>52</v>
      </c>
      <c r="AJ20" s="86" t="s">
        <v>46</v>
      </c>
      <c r="AK20" s="12">
        <v>88975</v>
      </c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7">
        <f t="shared" si="1"/>
        <v>0</v>
      </c>
      <c r="BK20" s="42">
        <f t="shared" si="1"/>
        <v>0</v>
      </c>
    </row>
    <row r="21" spans="2:63" ht="19.5" customHeight="1" x14ac:dyDescent="0.25">
      <c r="B21" s="43" t="s">
        <v>65</v>
      </c>
      <c r="C21" s="17" t="s">
        <v>66</v>
      </c>
      <c r="D21" s="10" t="s">
        <v>53</v>
      </c>
      <c r="E21" s="11" t="s">
        <v>54</v>
      </c>
      <c r="F21" s="12" t="s">
        <v>46</v>
      </c>
      <c r="G21" s="12">
        <v>88975</v>
      </c>
      <c r="H21" s="19"/>
      <c r="I21" s="19"/>
      <c r="J21" s="85"/>
      <c r="K21" s="8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>
        <v>1</v>
      </c>
      <c r="W21" s="19">
        <f>G21*V21</f>
        <v>88975</v>
      </c>
      <c r="X21" s="19"/>
      <c r="Y21" s="19"/>
      <c r="Z21" s="19"/>
      <c r="AA21" s="19"/>
      <c r="AB21" s="19"/>
      <c r="AC21" s="19"/>
      <c r="AD21" s="19"/>
      <c r="AE21" s="19"/>
      <c r="AF21" s="19">
        <f t="shared" si="0"/>
        <v>1</v>
      </c>
      <c r="AG21" s="19">
        <f t="shared" si="0"/>
        <v>88975</v>
      </c>
      <c r="AH21" s="10" t="s">
        <v>53</v>
      </c>
      <c r="AI21" s="11" t="s">
        <v>54</v>
      </c>
      <c r="AJ21" s="86" t="s">
        <v>46</v>
      </c>
      <c r="AK21" s="12">
        <v>88975</v>
      </c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7">
        <f t="shared" si="1"/>
        <v>0</v>
      </c>
      <c r="BK21" s="42">
        <f t="shared" si="1"/>
        <v>0</v>
      </c>
    </row>
    <row r="22" spans="2:63" ht="41.25" customHeight="1" x14ac:dyDescent="0.25">
      <c r="B22" s="87"/>
      <c r="C22" s="88"/>
      <c r="D22" s="68" t="s">
        <v>55</v>
      </c>
      <c r="E22" s="72" t="s">
        <v>56</v>
      </c>
      <c r="F22" s="89"/>
      <c r="G22" s="90"/>
      <c r="H22" s="77"/>
      <c r="I22" s="78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68" t="s">
        <v>55</v>
      </c>
      <c r="AI22" s="72" t="s">
        <v>56</v>
      </c>
      <c r="AJ22" s="91"/>
      <c r="AK22" s="91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3"/>
    </row>
    <row r="23" spans="2:63" ht="24" customHeight="1" x14ac:dyDescent="0.25">
      <c r="B23" s="92"/>
      <c r="C23" s="93"/>
      <c r="D23" s="73" t="s">
        <v>57</v>
      </c>
      <c r="E23" s="94" t="s">
        <v>58</v>
      </c>
      <c r="F23" s="90"/>
      <c r="G23" s="90"/>
      <c r="H23" s="77"/>
      <c r="I23" s="78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3" t="s">
        <v>57</v>
      </c>
      <c r="AI23" s="94" t="s">
        <v>58</v>
      </c>
      <c r="AJ23" s="91"/>
      <c r="AK23" s="91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3"/>
    </row>
    <row r="24" spans="2:63" ht="24" customHeight="1" x14ac:dyDescent="0.25">
      <c r="B24" s="92"/>
      <c r="C24" s="93"/>
      <c r="D24" s="73" t="s">
        <v>59</v>
      </c>
      <c r="E24" s="95" t="s">
        <v>60</v>
      </c>
      <c r="F24" s="90"/>
      <c r="G24" s="90"/>
      <c r="H24" s="77"/>
      <c r="I24" s="78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3" t="s">
        <v>59</v>
      </c>
      <c r="AI24" s="95" t="s">
        <v>60</v>
      </c>
      <c r="AJ24" s="91"/>
      <c r="AK24" s="91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3"/>
    </row>
    <row r="25" spans="2:63" ht="24" customHeight="1" x14ac:dyDescent="0.25">
      <c r="B25" s="92"/>
      <c r="C25" s="93"/>
      <c r="D25" s="73" t="s">
        <v>61</v>
      </c>
      <c r="E25" s="95" t="s">
        <v>62</v>
      </c>
      <c r="F25" s="90"/>
      <c r="G25" s="90"/>
      <c r="H25" s="77"/>
      <c r="I25" s="78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3" t="s">
        <v>61</v>
      </c>
      <c r="AI25" s="95" t="s">
        <v>62</v>
      </c>
      <c r="AJ25" s="91"/>
      <c r="AK25" s="91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3"/>
    </row>
    <row r="26" spans="2:63" ht="24" customHeight="1" x14ac:dyDescent="0.25">
      <c r="B26" s="66"/>
      <c r="C26" s="74"/>
      <c r="D26" s="96" t="s">
        <v>63</v>
      </c>
      <c r="E26" s="97" t="s">
        <v>64</v>
      </c>
      <c r="F26" s="90"/>
      <c r="G26" s="90"/>
      <c r="H26" s="77"/>
      <c r="I26" s="78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96" t="s">
        <v>63</v>
      </c>
      <c r="AI26" s="97" t="s">
        <v>64</v>
      </c>
      <c r="AJ26" s="91"/>
      <c r="AK26" s="91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3"/>
    </row>
    <row r="27" spans="2:63" ht="24" customHeight="1" x14ac:dyDescent="0.25">
      <c r="B27" s="43" t="s">
        <v>65</v>
      </c>
      <c r="C27" s="17" t="s">
        <v>66</v>
      </c>
      <c r="D27" s="10">
        <v>5020230100003170</v>
      </c>
      <c r="E27" s="11" t="s">
        <v>67</v>
      </c>
      <c r="F27" s="12" t="s">
        <v>68</v>
      </c>
      <c r="G27" s="12">
        <v>10</v>
      </c>
      <c r="H27" s="19">
        <v>240</v>
      </c>
      <c r="I27" s="19">
        <f>H27*G27</f>
        <v>2400</v>
      </c>
      <c r="J27" s="85"/>
      <c r="K27" s="85"/>
      <c r="L27" s="19"/>
      <c r="M27" s="19"/>
      <c r="N27" s="19"/>
      <c r="O27" s="19"/>
      <c r="P27" s="19">
        <v>79</v>
      </c>
      <c r="Q27" s="19">
        <f>G27*P27</f>
        <v>790</v>
      </c>
      <c r="R27" s="19">
        <v>24</v>
      </c>
      <c r="S27" s="19">
        <f t="shared" ref="S27" si="2">G27*R27</f>
        <v>240</v>
      </c>
      <c r="T27" s="19"/>
      <c r="U27" s="19"/>
      <c r="V27" s="98"/>
      <c r="W27" s="98"/>
      <c r="X27" s="19"/>
      <c r="Y27" s="19"/>
      <c r="Z27" s="19"/>
      <c r="AA27" s="19"/>
      <c r="AB27" s="19"/>
      <c r="AC27" s="19"/>
      <c r="AD27" s="19"/>
      <c r="AE27" s="19"/>
      <c r="AF27" s="19">
        <f t="shared" ref="AF27:AG39" si="3">H27+J27+L27+N27+P27+R27+T27+V27+X27+Z27+AB27+AD27</f>
        <v>343</v>
      </c>
      <c r="AG27" s="19">
        <f t="shared" si="3"/>
        <v>3430</v>
      </c>
      <c r="AH27" s="10">
        <v>5020230100003170</v>
      </c>
      <c r="AI27" s="11" t="s">
        <v>67</v>
      </c>
      <c r="AJ27" s="12" t="s">
        <v>68</v>
      </c>
      <c r="AK27" s="12">
        <v>10</v>
      </c>
      <c r="AL27" s="28">
        <v>240</v>
      </c>
      <c r="AM27" s="28">
        <f>AL27*AK27</f>
        <v>2400</v>
      </c>
      <c r="AN27" s="28"/>
      <c r="AO27" s="28"/>
      <c r="AP27" s="28"/>
      <c r="AQ27" s="28"/>
      <c r="AR27" s="28"/>
      <c r="AS27" s="28"/>
      <c r="AT27" s="28">
        <v>79</v>
      </c>
      <c r="AU27" s="28">
        <f>+AK27*AT27</f>
        <v>790</v>
      </c>
      <c r="AV27" s="28">
        <v>24</v>
      </c>
      <c r="AW27" s="28">
        <f>AK27*AV27</f>
        <v>240</v>
      </c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7">
        <f t="shared" ref="BJ27:BK39" si="4">AL27+AN27+AP27+AR27+AT27+AV27+AX27+AZ27+BB27+BD27+BF27+BH27</f>
        <v>343</v>
      </c>
      <c r="BK27" s="42">
        <f t="shared" si="4"/>
        <v>3430</v>
      </c>
    </row>
    <row r="28" spans="2:63" ht="24" customHeight="1" x14ac:dyDescent="0.25">
      <c r="B28" s="43" t="s">
        <v>65</v>
      </c>
      <c r="C28" s="17" t="s">
        <v>66</v>
      </c>
      <c r="D28" s="10" t="s">
        <v>69</v>
      </c>
      <c r="E28" s="11" t="s">
        <v>70</v>
      </c>
      <c r="F28" s="12" t="s">
        <v>68</v>
      </c>
      <c r="G28" s="12">
        <v>5</v>
      </c>
      <c r="H28" s="19">
        <v>240</v>
      </c>
      <c r="I28" s="19">
        <f>H28*G28</f>
        <v>1200</v>
      </c>
      <c r="J28" s="85"/>
      <c r="K28" s="85"/>
      <c r="L28" s="19"/>
      <c r="M28" s="19"/>
      <c r="N28" s="19"/>
      <c r="O28" s="19"/>
      <c r="P28" s="19">
        <v>1895</v>
      </c>
      <c r="Q28" s="19">
        <f>G28*P28</f>
        <v>9475</v>
      </c>
      <c r="R28" s="19"/>
      <c r="S28" s="19"/>
      <c r="T28" s="19"/>
      <c r="U28" s="19"/>
      <c r="V28" s="98"/>
      <c r="W28" s="98"/>
      <c r="X28" s="19"/>
      <c r="Y28" s="19"/>
      <c r="Z28" s="19"/>
      <c r="AA28" s="19"/>
      <c r="AB28" s="19"/>
      <c r="AC28" s="19"/>
      <c r="AD28" s="19"/>
      <c r="AE28" s="19"/>
      <c r="AF28" s="19">
        <f t="shared" si="3"/>
        <v>2135</v>
      </c>
      <c r="AG28" s="19">
        <f t="shared" si="3"/>
        <v>10675</v>
      </c>
      <c r="AH28" s="10" t="s">
        <v>69</v>
      </c>
      <c r="AI28" s="11" t="s">
        <v>70</v>
      </c>
      <c r="AJ28" s="12" t="s">
        <v>68</v>
      </c>
      <c r="AK28" s="12">
        <v>5</v>
      </c>
      <c r="AL28" s="28">
        <v>240</v>
      </c>
      <c r="AM28" s="28">
        <f>AL28*AK28</f>
        <v>1200</v>
      </c>
      <c r="AN28" s="28"/>
      <c r="AO28" s="28"/>
      <c r="AP28" s="28"/>
      <c r="AQ28" s="28"/>
      <c r="AR28" s="28"/>
      <c r="AS28" s="28"/>
      <c r="AT28" s="28">
        <v>1895</v>
      </c>
      <c r="AU28" s="28">
        <f>+AK28*AT28</f>
        <v>9475</v>
      </c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7">
        <f t="shared" si="4"/>
        <v>2135</v>
      </c>
      <c r="BK28" s="42">
        <f t="shared" si="4"/>
        <v>10675</v>
      </c>
    </row>
    <row r="29" spans="2:63" ht="24" customHeight="1" x14ac:dyDescent="0.25">
      <c r="B29" s="43" t="s">
        <v>65</v>
      </c>
      <c r="C29" s="17" t="s">
        <v>66</v>
      </c>
      <c r="D29" s="10" t="s">
        <v>71</v>
      </c>
      <c r="E29" s="11" t="s">
        <v>72</v>
      </c>
      <c r="F29" s="12" t="s">
        <v>68</v>
      </c>
      <c r="G29" s="12">
        <v>15</v>
      </c>
      <c r="H29" s="19">
        <v>240</v>
      </c>
      <c r="I29" s="19">
        <f>H29*G29</f>
        <v>3600</v>
      </c>
      <c r="J29" s="85"/>
      <c r="K29" s="85"/>
      <c r="L29" s="19"/>
      <c r="M29" s="19"/>
      <c r="N29" s="19"/>
      <c r="O29" s="19"/>
      <c r="P29" s="19">
        <v>1195</v>
      </c>
      <c r="Q29" s="19">
        <f>G29*P29</f>
        <v>17925</v>
      </c>
      <c r="R29" s="19"/>
      <c r="S29" s="19"/>
      <c r="T29" s="19"/>
      <c r="U29" s="19"/>
      <c r="V29" s="98"/>
      <c r="W29" s="98"/>
      <c r="X29" s="19"/>
      <c r="Y29" s="19"/>
      <c r="Z29" s="19"/>
      <c r="AA29" s="19"/>
      <c r="AB29" s="19"/>
      <c r="AC29" s="19"/>
      <c r="AD29" s="19"/>
      <c r="AE29" s="19"/>
      <c r="AF29" s="19">
        <f t="shared" si="3"/>
        <v>1435</v>
      </c>
      <c r="AG29" s="19">
        <f t="shared" si="3"/>
        <v>21525</v>
      </c>
      <c r="AH29" s="10" t="s">
        <v>71</v>
      </c>
      <c r="AI29" s="11" t="s">
        <v>72</v>
      </c>
      <c r="AJ29" s="12" t="s">
        <v>68</v>
      </c>
      <c r="AK29" s="12">
        <v>15</v>
      </c>
      <c r="AL29" s="28">
        <v>240</v>
      </c>
      <c r="AM29" s="28">
        <f>AL29*AK29</f>
        <v>3600</v>
      </c>
      <c r="AN29" s="28"/>
      <c r="AO29" s="28"/>
      <c r="AP29" s="28"/>
      <c r="AQ29" s="28"/>
      <c r="AR29" s="28"/>
      <c r="AS29" s="28"/>
      <c r="AT29" s="28">
        <v>1195</v>
      </c>
      <c r="AU29" s="28">
        <f>+AK29*AT29</f>
        <v>17925</v>
      </c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7">
        <f t="shared" si="4"/>
        <v>1435</v>
      </c>
      <c r="BK29" s="42">
        <f t="shared" si="4"/>
        <v>21525</v>
      </c>
    </row>
    <row r="30" spans="2:63" ht="24" customHeight="1" x14ac:dyDescent="0.25">
      <c r="B30" s="43" t="s">
        <v>65</v>
      </c>
      <c r="C30" s="17" t="s">
        <v>66</v>
      </c>
      <c r="D30" s="10" t="s">
        <v>73</v>
      </c>
      <c r="E30" s="11" t="s">
        <v>74</v>
      </c>
      <c r="F30" s="12" t="s">
        <v>68</v>
      </c>
      <c r="G30" s="12">
        <v>15</v>
      </c>
      <c r="H30" s="19"/>
      <c r="I30" s="19"/>
      <c r="J30" s="85"/>
      <c r="K30" s="85"/>
      <c r="L30" s="19"/>
      <c r="M30" s="19"/>
      <c r="N30" s="19"/>
      <c r="O30" s="19"/>
      <c r="P30" s="19">
        <v>463</v>
      </c>
      <c r="Q30" s="19">
        <f>G30*P30</f>
        <v>6945</v>
      </c>
      <c r="R30" s="19"/>
      <c r="S30" s="19"/>
      <c r="T30" s="19"/>
      <c r="U30" s="19"/>
      <c r="V30" s="19">
        <v>720</v>
      </c>
      <c r="W30" s="19">
        <f>G30*V30</f>
        <v>10800</v>
      </c>
      <c r="X30" s="19"/>
      <c r="Y30" s="19"/>
      <c r="Z30" s="19"/>
      <c r="AA30" s="19"/>
      <c r="AB30" s="19"/>
      <c r="AC30" s="19"/>
      <c r="AD30" s="19"/>
      <c r="AE30" s="19"/>
      <c r="AF30" s="19">
        <f t="shared" si="3"/>
        <v>1183</v>
      </c>
      <c r="AG30" s="19">
        <f t="shared" si="3"/>
        <v>17745</v>
      </c>
      <c r="AH30" s="10" t="s">
        <v>73</v>
      </c>
      <c r="AI30" s="11" t="s">
        <v>74</v>
      </c>
      <c r="AJ30" s="12" t="s">
        <v>68</v>
      </c>
      <c r="AK30" s="12">
        <v>15</v>
      </c>
      <c r="AL30" s="28"/>
      <c r="AM30" s="28"/>
      <c r="AN30" s="28"/>
      <c r="AO30" s="28"/>
      <c r="AP30" s="28"/>
      <c r="AQ30" s="28"/>
      <c r="AR30" s="28"/>
      <c r="AS30" s="28"/>
      <c r="AT30" s="28">
        <v>463</v>
      </c>
      <c r="AU30" s="28">
        <f>+AK30*AT30</f>
        <v>6945</v>
      </c>
      <c r="AV30" s="28"/>
      <c r="AW30" s="28"/>
      <c r="AX30" s="28"/>
      <c r="AY30" s="28"/>
      <c r="AZ30" s="28">
        <v>720</v>
      </c>
      <c r="BA30" s="28">
        <f>AK30*AZ30</f>
        <v>10800</v>
      </c>
      <c r="BB30" s="28"/>
      <c r="BC30" s="28"/>
      <c r="BD30" s="28"/>
      <c r="BE30" s="28"/>
      <c r="BF30" s="28"/>
      <c r="BG30" s="28"/>
      <c r="BH30" s="28"/>
      <c r="BI30" s="28"/>
      <c r="BJ30" s="7">
        <f t="shared" si="4"/>
        <v>1183</v>
      </c>
      <c r="BK30" s="42">
        <f t="shared" si="4"/>
        <v>17745</v>
      </c>
    </row>
    <row r="31" spans="2:63" ht="24" customHeight="1" x14ac:dyDescent="0.25">
      <c r="B31" s="43" t="s">
        <v>65</v>
      </c>
      <c r="C31" s="17" t="s">
        <v>66</v>
      </c>
      <c r="D31" s="10" t="s">
        <v>75</v>
      </c>
      <c r="E31" s="11" t="s">
        <v>76</v>
      </c>
      <c r="F31" s="12" t="s">
        <v>68</v>
      </c>
      <c r="G31" s="12">
        <v>8</v>
      </c>
      <c r="H31" s="19"/>
      <c r="I31" s="19"/>
      <c r="J31" s="85"/>
      <c r="K31" s="85"/>
      <c r="L31" s="19"/>
      <c r="M31" s="19"/>
      <c r="N31" s="19"/>
      <c r="O31" s="19"/>
      <c r="P31" s="19">
        <v>960</v>
      </c>
      <c r="Q31" s="19">
        <f>G31*P31</f>
        <v>7680</v>
      </c>
      <c r="R31" s="19"/>
      <c r="S31" s="19"/>
      <c r="T31" s="19"/>
      <c r="U31" s="19"/>
      <c r="V31" s="19">
        <f>400+100+80+100</f>
        <v>680</v>
      </c>
      <c r="W31" s="19">
        <f>G31*V31</f>
        <v>5440</v>
      </c>
      <c r="X31" s="19"/>
      <c r="Y31" s="19"/>
      <c r="Z31" s="19"/>
      <c r="AA31" s="19"/>
      <c r="AB31" s="19"/>
      <c r="AC31" s="19"/>
      <c r="AD31" s="19"/>
      <c r="AE31" s="19"/>
      <c r="AF31" s="19">
        <f t="shared" si="3"/>
        <v>1640</v>
      </c>
      <c r="AG31" s="19">
        <f t="shared" si="3"/>
        <v>13120</v>
      </c>
      <c r="AH31" s="10" t="s">
        <v>75</v>
      </c>
      <c r="AI31" s="11" t="s">
        <v>76</v>
      </c>
      <c r="AJ31" s="12" t="s">
        <v>68</v>
      </c>
      <c r="AK31" s="12">
        <v>8</v>
      </c>
      <c r="AL31" s="28"/>
      <c r="AM31" s="28"/>
      <c r="AN31" s="28"/>
      <c r="AO31" s="28"/>
      <c r="AP31" s="28"/>
      <c r="AQ31" s="28"/>
      <c r="AR31" s="28"/>
      <c r="AS31" s="28"/>
      <c r="AT31" s="28">
        <v>960</v>
      </c>
      <c r="AU31" s="28">
        <f>+AK31*AT31</f>
        <v>7680</v>
      </c>
      <c r="AV31" s="28"/>
      <c r="AW31" s="28"/>
      <c r="AX31" s="28"/>
      <c r="AY31" s="28"/>
      <c r="AZ31" s="28">
        <f>400+70+25</f>
        <v>495</v>
      </c>
      <c r="BA31" s="28">
        <f>AK31*AZ31</f>
        <v>3960</v>
      </c>
      <c r="BB31" s="28"/>
      <c r="BC31" s="28"/>
      <c r="BD31" s="28"/>
      <c r="BE31" s="28"/>
      <c r="BF31" s="28"/>
      <c r="BG31" s="28"/>
      <c r="BH31" s="28"/>
      <c r="BI31" s="28"/>
      <c r="BJ31" s="7">
        <f t="shared" si="4"/>
        <v>1455</v>
      </c>
      <c r="BK31" s="42">
        <f t="shared" si="4"/>
        <v>11640</v>
      </c>
    </row>
    <row r="32" spans="2:63" ht="24" customHeight="1" x14ac:dyDescent="0.25">
      <c r="B32" s="43" t="s">
        <v>65</v>
      </c>
      <c r="C32" s="17" t="s">
        <v>66</v>
      </c>
      <c r="D32" s="10" t="s">
        <v>77</v>
      </c>
      <c r="E32" s="11" t="s">
        <v>78</v>
      </c>
      <c r="F32" s="12" t="s">
        <v>68</v>
      </c>
      <c r="G32" s="12">
        <v>1</v>
      </c>
      <c r="H32" s="19"/>
      <c r="I32" s="19"/>
      <c r="J32" s="85"/>
      <c r="K32" s="85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>
        <f>736+200+100+110+100</f>
        <v>1246</v>
      </c>
      <c r="W32" s="19">
        <f>G32*V32</f>
        <v>1246</v>
      </c>
      <c r="X32" s="19"/>
      <c r="Y32" s="19"/>
      <c r="Z32" s="19"/>
      <c r="AA32" s="19"/>
      <c r="AB32" s="19"/>
      <c r="AC32" s="19"/>
      <c r="AD32" s="19"/>
      <c r="AE32" s="19"/>
      <c r="AF32" s="19">
        <f t="shared" si="3"/>
        <v>1246</v>
      </c>
      <c r="AG32" s="19">
        <f t="shared" si="3"/>
        <v>1246</v>
      </c>
      <c r="AH32" s="10" t="s">
        <v>77</v>
      </c>
      <c r="AI32" s="11" t="s">
        <v>78</v>
      </c>
      <c r="AJ32" s="12" t="s">
        <v>68</v>
      </c>
      <c r="AK32" s="12">
        <v>1</v>
      </c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>
        <f>700+200+80+25</f>
        <v>1005</v>
      </c>
      <c r="BA32" s="28">
        <f>AK32*AZ32</f>
        <v>1005</v>
      </c>
      <c r="BB32" s="28"/>
      <c r="BC32" s="28"/>
      <c r="BD32" s="28"/>
      <c r="BE32" s="28"/>
      <c r="BF32" s="28"/>
      <c r="BG32" s="28"/>
      <c r="BH32" s="28"/>
      <c r="BI32" s="28"/>
      <c r="BJ32" s="7">
        <f t="shared" si="4"/>
        <v>1005</v>
      </c>
      <c r="BK32" s="42">
        <f t="shared" si="4"/>
        <v>1005</v>
      </c>
    </row>
    <row r="33" spans="2:63" ht="24" customHeight="1" x14ac:dyDescent="0.25">
      <c r="B33" s="43" t="s">
        <v>65</v>
      </c>
      <c r="C33" s="17" t="s">
        <v>66</v>
      </c>
      <c r="D33" s="10" t="s">
        <v>79</v>
      </c>
      <c r="E33" s="11" t="s">
        <v>80</v>
      </c>
      <c r="F33" s="12" t="s">
        <v>68</v>
      </c>
      <c r="G33" s="12">
        <v>0.5</v>
      </c>
      <c r="H33" s="19">
        <v>20</v>
      </c>
      <c r="I33" s="19">
        <f>H33*G33</f>
        <v>10</v>
      </c>
      <c r="J33" s="85"/>
      <c r="K33" s="85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>
        <v>200</v>
      </c>
      <c r="W33" s="19">
        <f>G33*V33</f>
        <v>100</v>
      </c>
      <c r="X33" s="19"/>
      <c r="Y33" s="19"/>
      <c r="Z33" s="19"/>
      <c r="AA33" s="19"/>
      <c r="AB33" s="19"/>
      <c r="AC33" s="19"/>
      <c r="AD33" s="19"/>
      <c r="AE33" s="19"/>
      <c r="AF33" s="19">
        <f t="shared" si="3"/>
        <v>220</v>
      </c>
      <c r="AG33" s="19">
        <f t="shared" si="3"/>
        <v>110</v>
      </c>
      <c r="AH33" s="10" t="s">
        <v>79</v>
      </c>
      <c r="AI33" s="11" t="s">
        <v>80</v>
      </c>
      <c r="AJ33" s="12" t="s">
        <v>68</v>
      </c>
      <c r="AK33" s="12">
        <v>0.5</v>
      </c>
      <c r="AL33" s="28">
        <v>20</v>
      </c>
      <c r="AM33" s="28">
        <f>AL33*AK33</f>
        <v>10</v>
      </c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>
        <v>200</v>
      </c>
      <c r="BA33" s="28">
        <f>AK33*AZ33</f>
        <v>100</v>
      </c>
      <c r="BB33" s="28"/>
      <c r="BC33" s="28"/>
      <c r="BD33" s="28"/>
      <c r="BE33" s="28"/>
      <c r="BF33" s="28"/>
      <c r="BG33" s="28"/>
      <c r="BH33" s="28"/>
      <c r="BI33" s="28"/>
      <c r="BJ33" s="7">
        <f t="shared" si="4"/>
        <v>220</v>
      </c>
      <c r="BK33" s="42">
        <f t="shared" si="4"/>
        <v>110</v>
      </c>
    </row>
    <row r="34" spans="2:63" ht="24" customHeight="1" x14ac:dyDescent="0.25">
      <c r="B34" s="43" t="s">
        <v>65</v>
      </c>
      <c r="C34" s="17" t="s">
        <v>66</v>
      </c>
      <c r="D34" s="10" t="s">
        <v>81</v>
      </c>
      <c r="E34" s="11" t="s">
        <v>82</v>
      </c>
      <c r="F34" s="11" t="s">
        <v>68</v>
      </c>
      <c r="G34" s="12">
        <v>1</v>
      </c>
      <c r="H34" s="19"/>
      <c r="I34" s="19"/>
      <c r="J34" s="85"/>
      <c r="K34" s="8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>
        <v>200</v>
      </c>
      <c r="W34" s="19">
        <f>G34*V34</f>
        <v>200</v>
      </c>
      <c r="X34" s="19"/>
      <c r="Y34" s="19"/>
      <c r="Z34" s="19"/>
      <c r="AA34" s="19"/>
      <c r="AB34" s="19"/>
      <c r="AC34" s="19"/>
      <c r="AD34" s="19"/>
      <c r="AE34" s="19"/>
      <c r="AF34" s="19">
        <f t="shared" si="3"/>
        <v>200</v>
      </c>
      <c r="AG34" s="19">
        <f t="shared" si="3"/>
        <v>200</v>
      </c>
      <c r="AH34" s="10" t="s">
        <v>81</v>
      </c>
      <c r="AI34" s="11" t="s">
        <v>82</v>
      </c>
      <c r="AJ34" s="11" t="s">
        <v>68</v>
      </c>
      <c r="AK34" s="12">
        <v>1</v>
      </c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>
        <v>200</v>
      </c>
      <c r="BA34" s="28">
        <f>AK34*AZ34</f>
        <v>200</v>
      </c>
      <c r="BB34" s="28"/>
      <c r="BC34" s="28"/>
      <c r="BD34" s="28"/>
      <c r="BE34" s="28"/>
      <c r="BF34" s="28"/>
      <c r="BG34" s="28"/>
      <c r="BH34" s="28"/>
      <c r="BI34" s="28"/>
      <c r="BJ34" s="7">
        <f t="shared" si="4"/>
        <v>200</v>
      </c>
      <c r="BK34" s="42">
        <f t="shared" si="4"/>
        <v>200</v>
      </c>
    </row>
    <row r="35" spans="2:63" ht="24" customHeight="1" x14ac:dyDescent="0.25">
      <c r="B35" s="43" t="s">
        <v>65</v>
      </c>
      <c r="C35" s="17" t="s">
        <v>66</v>
      </c>
      <c r="D35" s="10" t="s">
        <v>83</v>
      </c>
      <c r="E35" s="11" t="s">
        <v>84</v>
      </c>
      <c r="F35" s="11" t="s">
        <v>68</v>
      </c>
      <c r="G35" s="12">
        <v>1.5</v>
      </c>
      <c r="H35" s="19"/>
      <c r="I35" s="19"/>
      <c r="J35" s="85"/>
      <c r="K35" s="85"/>
      <c r="L35" s="19"/>
      <c r="M35" s="19"/>
      <c r="N35" s="19"/>
      <c r="O35" s="19"/>
      <c r="P35" s="19">
        <f>6970+3000+10</f>
        <v>9980</v>
      </c>
      <c r="Q35" s="19">
        <f>G35*P35</f>
        <v>14970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>
        <f t="shared" si="3"/>
        <v>9980</v>
      </c>
      <c r="AG35" s="19">
        <f t="shared" si="3"/>
        <v>14970</v>
      </c>
      <c r="AH35" s="10" t="s">
        <v>83</v>
      </c>
      <c r="AI35" s="11" t="s">
        <v>84</v>
      </c>
      <c r="AJ35" s="11" t="s">
        <v>68</v>
      </c>
      <c r="AK35" s="12">
        <v>1.5</v>
      </c>
      <c r="AL35" s="28"/>
      <c r="AM35" s="28"/>
      <c r="AN35" s="28"/>
      <c r="AO35" s="28"/>
      <c r="AP35" s="28"/>
      <c r="AQ35" s="28"/>
      <c r="AR35" s="28"/>
      <c r="AS35" s="28"/>
      <c r="AT35" s="28">
        <f>6380+3000+10</f>
        <v>9390</v>
      </c>
      <c r="AU35" s="28">
        <f>+AK35*AT35</f>
        <v>14085</v>
      </c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7">
        <f t="shared" si="4"/>
        <v>9390</v>
      </c>
      <c r="BK35" s="42">
        <f t="shared" si="4"/>
        <v>14085</v>
      </c>
    </row>
    <row r="36" spans="2:63" ht="24" customHeight="1" x14ac:dyDescent="0.25">
      <c r="B36" s="43" t="s">
        <v>65</v>
      </c>
      <c r="C36" s="17" t="s">
        <v>66</v>
      </c>
      <c r="D36" s="10" t="s">
        <v>85</v>
      </c>
      <c r="E36" s="11" t="s">
        <v>86</v>
      </c>
      <c r="F36" s="11" t="s">
        <v>87</v>
      </c>
      <c r="G36" s="12">
        <v>13</v>
      </c>
      <c r="H36" s="19"/>
      <c r="I36" s="19"/>
      <c r="J36" s="85"/>
      <c r="K36" s="85"/>
      <c r="L36" s="19"/>
      <c r="M36" s="19"/>
      <c r="N36" s="19"/>
      <c r="O36" s="19"/>
      <c r="P36" s="19">
        <v>20</v>
      </c>
      <c r="Q36" s="19">
        <f>G36*P36</f>
        <v>260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>
        <f t="shared" si="3"/>
        <v>20</v>
      </c>
      <c r="AG36" s="19">
        <f t="shared" si="3"/>
        <v>260</v>
      </c>
      <c r="AH36" s="10" t="s">
        <v>85</v>
      </c>
      <c r="AI36" s="11" t="s">
        <v>86</v>
      </c>
      <c r="AJ36" s="11" t="s">
        <v>87</v>
      </c>
      <c r="AK36" s="12">
        <v>13</v>
      </c>
      <c r="AL36" s="28"/>
      <c r="AM36" s="28"/>
      <c r="AN36" s="28"/>
      <c r="AO36" s="28"/>
      <c r="AP36" s="28"/>
      <c r="AQ36" s="28"/>
      <c r="AR36" s="28"/>
      <c r="AS36" s="28"/>
      <c r="AT36" s="28">
        <v>5</v>
      </c>
      <c r="AU36" s="28">
        <f>+AK36*AT36</f>
        <v>65</v>
      </c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7">
        <f t="shared" si="4"/>
        <v>5</v>
      </c>
      <c r="BK36" s="42">
        <f t="shared" si="4"/>
        <v>65</v>
      </c>
    </row>
    <row r="37" spans="2:63" ht="24" customHeight="1" x14ac:dyDescent="0.25">
      <c r="B37" s="43" t="s">
        <v>65</v>
      </c>
      <c r="C37" s="17" t="s">
        <v>66</v>
      </c>
      <c r="D37" s="10" t="s">
        <v>88</v>
      </c>
      <c r="E37" s="11" t="s">
        <v>89</v>
      </c>
      <c r="F37" s="11" t="s">
        <v>90</v>
      </c>
      <c r="G37" s="12">
        <v>25</v>
      </c>
      <c r="H37" s="19"/>
      <c r="I37" s="19"/>
      <c r="J37" s="85"/>
      <c r="K37" s="85"/>
      <c r="L37" s="19"/>
      <c r="M37" s="19"/>
      <c r="N37" s="19"/>
      <c r="O37" s="19"/>
      <c r="P37" s="19">
        <v>12</v>
      </c>
      <c r="Q37" s="19">
        <f>+G37*P37</f>
        <v>300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>
        <f t="shared" si="3"/>
        <v>12</v>
      </c>
      <c r="AG37" s="19">
        <f t="shared" si="3"/>
        <v>300</v>
      </c>
      <c r="AH37" s="10" t="s">
        <v>88</v>
      </c>
      <c r="AI37" s="11" t="s">
        <v>89</v>
      </c>
      <c r="AJ37" s="11" t="s">
        <v>90</v>
      </c>
      <c r="AK37" s="12">
        <v>25</v>
      </c>
      <c r="AL37" s="28"/>
      <c r="AM37" s="28"/>
      <c r="AN37" s="28"/>
      <c r="AO37" s="28"/>
      <c r="AP37" s="28"/>
      <c r="AQ37" s="28"/>
      <c r="AR37" s="28"/>
      <c r="AS37" s="28"/>
      <c r="AT37" s="28">
        <v>12</v>
      </c>
      <c r="AU37" s="28">
        <f>+AK37*AT37</f>
        <v>300</v>
      </c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7">
        <f t="shared" si="4"/>
        <v>12</v>
      </c>
      <c r="BK37" s="42">
        <f t="shared" si="4"/>
        <v>300</v>
      </c>
    </row>
    <row r="38" spans="2:63" ht="24" customHeight="1" x14ac:dyDescent="0.25">
      <c r="B38" s="43" t="s">
        <v>65</v>
      </c>
      <c r="C38" s="17" t="s">
        <v>66</v>
      </c>
      <c r="D38" s="10" t="s">
        <v>91</v>
      </c>
      <c r="E38" s="11" t="s">
        <v>92</v>
      </c>
      <c r="F38" s="11" t="s">
        <v>68</v>
      </c>
      <c r="G38" s="12">
        <v>7</v>
      </c>
      <c r="H38" s="19">
        <v>100</v>
      </c>
      <c r="I38" s="19">
        <f>H38*G38</f>
        <v>700</v>
      </c>
      <c r="J38" s="85"/>
      <c r="K38" s="85"/>
      <c r="L38" s="19">
        <v>18</v>
      </c>
      <c r="M38" s="19">
        <f>+L38*G38</f>
        <v>126</v>
      </c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>
        <f t="shared" si="3"/>
        <v>118</v>
      </c>
      <c r="AG38" s="19">
        <f t="shared" si="3"/>
        <v>826</v>
      </c>
      <c r="AH38" s="10" t="s">
        <v>91</v>
      </c>
      <c r="AI38" s="11" t="s">
        <v>92</v>
      </c>
      <c r="AJ38" s="11" t="s">
        <v>68</v>
      </c>
      <c r="AK38" s="12">
        <v>7</v>
      </c>
      <c r="AL38" s="28">
        <v>100</v>
      </c>
      <c r="AM38" s="28">
        <f>AL38*AK38</f>
        <v>700</v>
      </c>
      <c r="AN38" s="28"/>
      <c r="AO38" s="28"/>
      <c r="AP38" s="28">
        <v>18</v>
      </c>
      <c r="AQ38" s="28">
        <f>+AP38*AK38</f>
        <v>126</v>
      </c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7">
        <f t="shared" si="4"/>
        <v>118</v>
      </c>
      <c r="BK38" s="42">
        <f t="shared" si="4"/>
        <v>826</v>
      </c>
    </row>
    <row r="39" spans="2:63" ht="24" customHeight="1" x14ac:dyDescent="0.25">
      <c r="B39" s="43" t="s">
        <v>65</v>
      </c>
      <c r="C39" s="17" t="s">
        <v>66</v>
      </c>
      <c r="D39" s="10" t="s">
        <v>93</v>
      </c>
      <c r="E39" s="11" t="s">
        <v>94</v>
      </c>
      <c r="F39" s="11" t="s">
        <v>68</v>
      </c>
      <c r="G39" s="12">
        <v>12</v>
      </c>
      <c r="H39" s="19">
        <v>3</v>
      </c>
      <c r="I39" s="19">
        <f>H39*G39</f>
        <v>36</v>
      </c>
      <c r="J39" s="85"/>
      <c r="K39" s="85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>
        <f t="shared" si="3"/>
        <v>3</v>
      </c>
      <c r="AG39" s="19">
        <f t="shared" si="3"/>
        <v>36</v>
      </c>
      <c r="AH39" s="10" t="s">
        <v>93</v>
      </c>
      <c r="AI39" s="11" t="s">
        <v>94</v>
      </c>
      <c r="AJ39" s="11" t="s">
        <v>68</v>
      </c>
      <c r="AK39" s="12">
        <v>12</v>
      </c>
      <c r="AL39" s="28">
        <v>3</v>
      </c>
      <c r="AM39" s="28">
        <f>AL39*AK39</f>
        <v>36</v>
      </c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7">
        <f t="shared" si="4"/>
        <v>3</v>
      </c>
      <c r="BK39" s="42">
        <f t="shared" si="4"/>
        <v>36</v>
      </c>
    </row>
    <row r="40" spans="2:63" ht="24" customHeight="1" x14ac:dyDescent="0.25">
      <c r="B40" s="66"/>
      <c r="C40" s="93"/>
      <c r="D40" s="73" t="s">
        <v>95</v>
      </c>
      <c r="E40" s="95" t="s">
        <v>96</v>
      </c>
      <c r="F40" s="90"/>
      <c r="G40" s="90"/>
      <c r="H40" s="77"/>
      <c r="I40" s="78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82"/>
      <c r="AH40" s="82" t="s">
        <v>95</v>
      </c>
      <c r="AI40" s="82" t="s">
        <v>96</v>
      </c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3"/>
    </row>
    <row r="41" spans="2:63" ht="24" customHeight="1" x14ac:dyDescent="0.25">
      <c r="B41" s="92"/>
      <c r="C41" s="93"/>
      <c r="D41" s="73" t="s">
        <v>97</v>
      </c>
      <c r="E41" s="95" t="s">
        <v>98</v>
      </c>
      <c r="F41" s="90"/>
      <c r="G41" s="90"/>
      <c r="H41" s="77"/>
      <c r="I41" s="78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82"/>
      <c r="AH41" s="82" t="s">
        <v>97</v>
      </c>
      <c r="AI41" s="82" t="s">
        <v>98</v>
      </c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3"/>
    </row>
    <row r="42" spans="2:63" ht="24" customHeight="1" x14ac:dyDescent="0.25">
      <c r="B42" s="66"/>
      <c r="C42" s="74"/>
      <c r="D42" s="96" t="s">
        <v>99</v>
      </c>
      <c r="E42" s="97" t="s">
        <v>100</v>
      </c>
      <c r="F42" s="97"/>
      <c r="G42" s="76"/>
      <c r="H42" s="77"/>
      <c r="I42" s="78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82"/>
      <c r="AH42" s="82" t="s">
        <v>99</v>
      </c>
      <c r="AI42" s="82" t="s">
        <v>100</v>
      </c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3"/>
    </row>
    <row r="43" spans="2:63" ht="24" customHeight="1" x14ac:dyDescent="0.25">
      <c r="B43" s="43" t="s">
        <v>65</v>
      </c>
      <c r="C43" s="17" t="s">
        <v>66</v>
      </c>
      <c r="D43" s="21" t="s">
        <v>101</v>
      </c>
      <c r="E43" s="11" t="s">
        <v>102</v>
      </c>
      <c r="F43" s="12" t="s">
        <v>68</v>
      </c>
      <c r="G43" s="12">
        <v>400</v>
      </c>
      <c r="H43" s="19">
        <v>100</v>
      </c>
      <c r="I43" s="19">
        <f>H43*G43</f>
        <v>40000</v>
      </c>
      <c r="J43" s="85"/>
      <c r="K43" s="85"/>
      <c r="L43" s="19"/>
      <c r="M43" s="19"/>
      <c r="N43" s="19"/>
      <c r="O43" s="19"/>
      <c r="P43" s="19"/>
      <c r="Q43" s="19"/>
      <c r="R43" s="19">
        <v>25</v>
      </c>
      <c r="S43" s="19">
        <f>G43*R43</f>
        <v>10000</v>
      </c>
      <c r="T43" s="19"/>
      <c r="U43" s="19"/>
      <c r="V43" s="98"/>
      <c r="W43" s="19"/>
      <c r="X43" s="19"/>
      <c r="Y43" s="19"/>
      <c r="Z43" s="19"/>
      <c r="AA43" s="19"/>
      <c r="AB43" s="19"/>
      <c r="AC43" s="19"/>
      <c r="AD43" s="19"/>
      <c r="AE43" s="19"/>
      <c r="AF43" s="19">
        <f t="shared" ref="AF43:AG56" si="5">H43+J43+L43+N43+P43+R43+T43+V43+X43+Z43+AB43+AD43</f>
        <v>125</v>
      </c>
      <c r="AG43" s="19">
        <f t="shared" si="5"/>
        <v>50000</v>
      </c>
      <c r="AH43" s="21" t="s">
        <v>101</v>
      </c>
      <c r="AI43" s="11" t="s">
        <v>102</v>
      </c>
      <c r="AJ43" s="12" t="s">
        <v>68</v>
      </c>
      <c r="AK43" s="12">
        <v>400</v>
      </c>
      <c r="AL43" s="28">
        <v>100</v>
      </c>
      <c r="AM43" s="28">
        <f>AL43*AK43</f>
        <v>40000</v>
      </c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7">
        <f t="shared" ref="BJ43:BK56" si="6">AL43+AN43+AP43+AR43+AT43+AV43+AX43+AZ43+BB43+BD43+BF43+BH43</f>
        <v>100</v>
      </c>
      <c r="BK43" s="42">
        <f t="shared" si="6"/>
        <v>40000</v>
      </c>
    </row>
    <row r="44" spans="2:63" ht="24" customHeight="1" x14ac:dyDescent="0.25">
      <c r="B44" s="43" t="s">
        <v>65</v>
      </c>
      <c r="C44" s="17" t="s">
        <v>66</v>
      </c>
      <c r="D44" s="21" t="s">
        <v>101</v>
      </c>
      <c r="E44" s="11" t="s">
        <v>102</v>
      </c>
      <c r="F44" s="12" t="s">
        <v>103</v>
      </c>
      <c r="G44" s="12">
        <v>15000</v>
      </c>
      <c r="H44" s="19"/>
      <c r="I44" s="19"/>
      <c r="J44" s="85"/>
      <c r="K44" s="85"/>
      <c r="L44" s="19"/>
      <c r="M44" s="19"/>
      <c r="N44" s="19"/>
      <c r="O44" s="19"/>
      <c r="P44" s="19"/>
      <c r="Q44" s="19"/>
      <c r="R44" s="19">
        <v>1</v>
      </c>
      <c r="S44" s="19">
        <f>G44*R44</f>
        <v>15000</v>
      </c>
      <c r="T44" s="19"/>
      <c r="U44" s="19"/>
      <c r="V44" s="98"/>
      <c r="W44" s="19"/>
      <c r="X44" s="19"/>
      <c r="Y44" s="19"/>
      <c r="Z44" s="19"/>
      <c r="AA44" s="19"/>
      <c r="AB44" s="19"/>
      <c r="AC44" s="19"/>
      <c r="AD44" s="19"/>
      <c r="AE44" s="19"/>
      <c r="AF44" s="19">
        <f t="shared" si="5"/>
        <v>1</v>
      </c>
      <c r="AG44" s="19">
        <f t="shared" si="5"/>
        <v>15000</v>
      </c>
      <c r="AH44" s="21" t="s">
        <v>101</v>
      </c>
      <c r="AI44" s="11" t="s">
        <v>102</v>
      </c>
      <c r="AJ44" s="12" t="s">
        <v>103</v>
      </c>
      <c r="AK44" s="12">
        <v>15000</v>
      </c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7">
        <f t="shared" si="6"/>
        <v>0</v>
      </c>
      <c r="BK44" s="42">
        <f t="shared" si="6"/>
        <v>0</v>
      </c>
    </row>
    <row r="45" spans="2:63" ht="24" customHeight="1" x14ac:dyDescent="0.25">
      <c r="B45" s="43" t="s">
        <v>65</v>
      </c>
      <c r="C45" s="17" t="s">
        <v>66</v>
      </c>
      <c r="D45" s="21" t="s">
        <v>104</v>
      </c>
      <c r="E45" s="11" t="s">
        <v>105</v>
      </c>
      <c r="F45" s="12" t="s">
        <v>68</v>
      </c>
      <c r="G45" s="12">
        <v>90</v>
      </c>
      <c r="H45" s="19"/>
      <c r="I45" s="19"/>
      <c r="J45" s="85"/>
      <c r="K45" s="85"/>
      <c r="L45" s="19"/>
      <c r="M45" s="19"/>
      <c r="N45" s="19"/>
      <c r="O45" s="19"/>
      <c r="P45" s="19">
        <v>70</v>
      </c>
      <c r="Q45" s="19">
        <f>G45*P45</f>
        <v>6300</v>
      </c>
      <c r="R45" s="19"/>
      <c r="S45" s="19"/>
      <c r="T45" s="19"/>
      <c r="U45" s="19"/>
      <c r="V45" s="19">
        <f>40+30</f>
        <v>70</v>
      </c>
      <c r="W45" s="19">
        <f t="shared" ref="W45:W52" si="7">G45*V45</f>
        <v>6300</v>
      </c>
      <c r="X45" s="19"/>
      <c r="Y45" s="19"/>
      <c r="Z45" s="19"/>
      <c r="AA45" s="19"/>
      <c r="AB45" s="19"/>
      <c r="AC45" s="19"/>
      <c r="AD45" s="19"/>
      <c r="AE45" s="19"/>
      <c r="AF45" s="19">
        <f t="shared" si="5"/>
        <v>140</v>
      </c>
      <c r="AG45" s="19">
        <f t="shared" si="5"/>
        <v>12600</v>
      </c>
      <c r="AH45" s="21" t="s">
        <v>104</v>
      </c>
      <c r="AI45" s="11" t="s">
        <v>105</v>
      </c>
      <c r="AJ45" s="12" t="s">
        <v>68</v>
      </c>
      <c r="AK45" s="12">
        <v>90</v>
      </c>
      <c r="AL45" s="28"/>
      <c r="AM45" s="28"/>
      <c r="AN45" s="28"/>
      <c r="AO45" s="28"/>
      <c r="AP45" s="28"/>
      <c r="AQ45" s="28"/>
      <c r="AR45" s="28"/>
      <c r="AS45" s="28"/>
      <c r="AT45" s="28">
        <v>36</v>
      </c>
      <c r="AU45" s="28">
        <f>+AK45*AT45</f>
        <v>3240</v>
      </c>
      <c r="AV45" s="28"/>
      <c r="AW45" s="28"/>
      <c r="AX45" s="28"/>
      <c r="AY45" s="28"/>
      <c r="AZ45" s="28">
        <v>40</v>
      </c>
      <c r="BA45" s="28">
        <f t="shared" ref="BA45:BA50" si="8">AK45*AZ45</f>
        <v>3600</v>
      </c>
      <c r="BB45" s="28"/>
      <c r="BC45" s="28"/>
      <c r="BD45" s="28"/>
      <c r="BE45" s="28"/>
      <c r="BF45" s="28"/>
      <c r="BG45" s="28"/>
      <c r="BH45" s="28"/>
      <c r="BI45" s="28"/>
      <c r="BJ45" s="7">
        <f t="shared" si="6"/>
        <v>76</v>
      </c>
      <c r="BK45" s="42">
        <f t="shared" si="6"/>
        <v>6840</v>
      </c>
    </row>
    <row r="46" spans="2:63" ht="24" customHeight="1" x14ac:dyDescent="0.25">
      <c r="B46" s="43" t="s">
        <v>65</v>
      </c>
      <c r="C46" s="17" t="s">
        <v>66</v>
      </c>
      <c r="D46" s="21" t="s">
        <v>106</v>
      </c>
      <c r="E46" s="11" t="s">
        <v>107</v>
      </c>
      <c r="F46" s="12" t="s">
        <v>68</v>
      </c>
      <c r="G46" s="12">
        <v>35</v>
      </c>
      <c r="H46" s="19"/>
      <c r="I46" s="19"/>
      <c r="J46" s="85"/>
      <c r="K46" s="85"/>
      <c r="L46" s="19"/>
      <c r="M46" s="19"/>
      <c r="N46" s="19"/>
      <c r="O46" s="19"/>
      <c r="P46" s="19">
        <v>60</v>
      </c>
      <c r="Q46" s="19">
        <f>G46*P46</f>
        <v>2100</v>
      </c>
      <c r="R46" s="19"/>
      <c r="S46" s="19"/>
      <c r="T46" s="19"/>
      <c r="U46" s="19"/>
      <c r="V46" s="19">
        <f>40+20+28+35</f>
        <v>123</v>
      </c>
      <c r="W46" s="19">
        <f t="shared" si="7"/>
        <v>4305</v>
      </c>
      <c r="X46" s="19"/>
      <c r="Y46" s="19"/>
      <c r="Z46" s="19"/>
      <c r="AA46" s="19"/>
      <c r="AB46" s="19"/>
      <c r="AC46" s="19"/>
      <c r="AD46" s="19"/>
      <c r="AE46" s="19"/>
      <c r="AF46" s="19">
        <f t="shared" si="5"/>
        <v>183</v>
      </c>
      <c r="AG46" s="19">
        <f t="shared" si="5"/>
        <v>6405</v>
      </c>
      <c r="AH46" s="21" t="s">
        <v>106</v>
      </c>
      <c r="AI46" s="11" t="s">
        <v>107</v>
      </c>
      <c r="AJ46" s="12" t="s">
        <v>68</v>
      </c>
      <c r="AK46" s="12">
        <v>35</v>
      </c>
      <c r="AL46" s="28"/>
      <c r="AM46" s="28"/>
      <c r="AN46" s="28"/>
      <c r="AO46" s="28"/>
      <c r="AP46" s="28"/>
      <c r="AQ46" s="28"/>
      <c r="AR46" s="28"/>
      <c r="AS46" s="28"/>
      <c r="AT46" s="28">
        <v>40</v>
      </c>
      <c r="AU46" s="28">
        <f>+AK46*AT46</f>
        <v>1400</v>
      </c>
      <c r="AV46" s="28"/>
      <c r="AW46" s="28"/>
      <c r="AX46" s="28"/>
      <c r="AY46" s="28"/>
      <c r="AZ46" s="28">
        <f>40+20+15</f>
        <v>75</v>
      </c>
      <c r="BA46" s="28">
        <f t="shared" si="8"/>
        <v>2625</v>
      </c>
      <c r="BB46" s="28"/>
      <c r="BC46" s="28"/>
      <c r="BD46" s="28"/>
      <c r="BE46" s="28"/>
      <c r="BF46" s="28"/>
      <c r="BG46" s="28"/>
      <c r="BH46" s="28"/>
      <c r="BI46" s="28"/>
      <c r="BJ46" s="7">
        <f t="shared" si="6"/>
        <v>115</v>
      </c>
      <c r="BK46" s="42">
        <f t="shared" si="6"/>
        <v>4025</v>
      </c>
    </row>
    <row r="47" spans="2:63" ht="24" customHeight="1" x14ac:dyDescent="0.25">
      <c r="B47" s="43" t="s">
        <v>65</v>
      </c>
      <c r="C47" s="17" t="s">
        <v>66</v>
      </c>
      <c r="D47" s="21" t="s">
        <v>108</v>
      </c>
      <c r="E47" s="11" t="s">
        <v>109</v>
      </c>
      <c r="F47" s="12" t="s">
        <v>68</v>
      </c>
      <c r="G47" s="12">
        <v>40</v>
      </c>
      <c r="H47" s="19"/>
      <c r="I47" s="19"/>
      <c r="J47" s="85"/>
      <c r="K47" s="85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>
        <f>50+20+35</f>
        <v>105</v>
      </c>
      <c r="W47" s="19">
        <f t="shared" si="7"/>
        <v>4200</v>
      </c>
      <c r="X47" s="19"/>
      <c r="Y47" s="19"/>
      <c r="Z47" s="19"/>
      <c r="AA47" s="19"/>
      <c r="AB47" s="19"/>
      <c r="AC47" s="19"/>
      <c r="AD47" s="19"/>
      <c r="AE47" s="19"/>
      <c r="AF47" s="19">
        <f t="shared" si="5"/>
        <v>105</v>
      </c>
      <c r="AG47" s="19">
        <f t="shared" si="5"/>
        <v>4200</v>
      </c>
      <c r="AH47" s="21" t="s">
        <v>108</v>
      </c>
      <c r="AI47" s="11" t="s">
        <v>109</v>
      </c>
      <c r="AJ47" s="12" t="s">
        <v>68</v>
      </c>
      <c r="AK47" s="12">
        <v>40</v>
      </c>
      <c r="AL47" s="28"/>
      <c r="AM47" s="28"/>
      <c r="AN47" s="28"/>
      <c r="AO47" s="28"/>
      <c r="AP47" s="28"/>
      <c r="AQ47" s="28"/>
      <c r="AR47" s="28"/>
      <c r="AS47" s="28"/>
      <c r="AT47" s="28">
        <v>0</v>
      </c>
      <c r="AU47" s="28">
        <f>+AK47*AT47</f>
        <v>0</v>
      </c>
      <c r="AV47" s="28"/>
      <c r="AW47" s="28"/>
      <c r="AX47" s="28"/>
      <c r="AY47" s="28"/>
      <c r="AZ47" s="28">
        <f>45+15</f>
        <v>60</v>
      </c>
      <c r="BA47" s="28">
        <f t="shared" si="8"/>
        <v>2400</v>
      </c>
      <c r="BB47" s="28"/>
      <c r="BC47" s="28"/>
      <c r="BD47" s="28"/>
      <c r="BE47" s="28"/>
      <c r="BF47" s="28"/>
      <c r="BG47" s="28"/>
      <c r="BH47" s="28"/>
      <c r="BI47" s="28"/>
      <c r="BJ47" s="7">
        <f t="shared" si="6"/>
        <v>60</v>
      </c>
      <c r="BK47" s="42">
        <f t="shared" si="6"/>
        <v>2400</v>
      </c>
    </row>
    <row r="48" spans="2:63" ht="24" customHeight="1" x14ac:dyDescent="0.25">
      <c r="B48" s="43" t="s">
        <v>65</v>
      </c>
      <c r="C48" s="17" t="s">
        <v>66</v>
      </c>
      <c r="D48" s="21" t="s">
        <v>110</v>
      </c>
      <c r="E48" s="11" t="s">
        <v>111</v>
      </c>
      <c r="F48" s="12" t="s">
        <v>68</v>
      </c>
      <c r="G48" s="12">
        <v>15</v>
      </c>
      <c r="H48" s="19"/>
      <c r="I48" s="19"/>
      <c r="J48" s="85"/>
      <c r="K48" s="85"/>
      <c r="L48" s="19"/>
      <c r="M48" s="19"/>
      <c r="N48" s="19"/>
      <c r="O48" s="19"/>
      <c r="P48" s="19">
        <v>100</v>
      </c>
      <c r="Q48" s="19">
        <f>G48*P48</f>
        <v>1500</v>
      </c>
      <c r="R48" s="19"/>
      <c r="S48" s="19"/>
      <c r="T48" s="19"/>
      <c r="U48" s="19"/>
      <c r="V48" s="19">
        <f>40+40+28+35</f>
        <v>143</v>
      </c>
      <c r="W48" s="19">
        <f t="shared" si="7"/>
        <v>2145</v>
      </c>
      <c r="X48" s="19"/>
      <c r="Y48" s="19"/>
      <c r="Z48" s="19"/>
      <c r="AA48" s="19"/>
      <c r="AB48" s="19"/>
      <c r="AC48" s="19"/>
      <c r="AD48" s="19"/>
      <c r="AE48" s="19"/>
      <c r="AF48" s="19">
        <f t="shared" si="5"/>
        <v>243</v>
      </c>
      <c r="AG48" s="19">
        <f t="shared" si="5"/>
        <v>3645</v>
      </c>
      <c r="AH48" s="21" t="s">
        <v>110</v>
      </c>
      <c r="AI48" s="11" t="s">
        <v>111</v>
      </c>
      <c r="AJ48" s="12" t="s">
        <v>68</v>
      </c>
      <c r="AK48" s="12">
        <v>15</v>
      </c>
      <c r="AL48" s="28"/>
      <c r="AM48" s="28"/>
      <c r="AN48" s="28"/>
      <c r="AO48" s="28"/>
      <c r="AP48" s="28"/>
      <c r="AQ48" s="28"/>
      <c r="AR48" s="28"/>
      <c r="AS48" s="28"/>
      <c r="AT48" s="28">
        <v>70</v>
      </c>
      <c r="AU48" s="28">
        <f>+AK48*AT48</f>
        <v>1050</v>
      </c>
      <c r="AV48" s="28"/>
      <c r="AW48" s="28"/>
      <c r="AX48" s="28"/>
      <c r="AY48" s="28"/>
      <c r="AZ48" s="28">
        <f>40+20+15</f>
        <v>75</v>
      </c>
      <c r="BA48" s="28">
        <f t="shared" si="8"/>
        <v>1125</v>
      </c>
      <c r="BB48" s="28"/>
      <c r="BC48" s="28"/>
      <c r="BD48" s="28"/>
      <c r="BE48" s="28"/>
      <c r="BF48" s="28"/>
      <c r="BG48" s="28"/>
      <c r="BH48" s="28"/>
      <c r="BI48" s="28"/>
      <c r="BJ48" s="7">
        <f t="shared" si="6"/>
        <v>145</v>
      </c>
      <c r="BK48" s="42">
        <f t="shared" si="6"/>
        <v>2175</v>
      </c>
    </row>
    <row r="49" spans="2:63" ht="24" customHeight="1" x14ac:dyDescent="0.25">
      <c r="B49" s="43" t="s">
        <v>65</v>
      </c>
      <c r="C49" s="17" t="s">
        <v>66</v>
      </c>
      <c r="D49" s="21" t="s">
        <v>112</v>
      </c>
      <c r="E49" s="11" t="s">
        <v>113</v>
      </c>
      <c r="F49" s="12" t="s">
        <v>68</v>
      </c>
      <c r="G49" s="12">
        <v>70</v>
      </c>
      <c r="H49" s="19"/>
      <c r="I49" s="19"/>
      <c r="J49" s="85"/>
      <c r="K49" s="85"/>
      <c r="L49" s="19"/>
      <c r="M49" s="19"/>
      <c r="N49" s="19"/>
      <c r="O49" s="19"/>
      <c r="P49" s="19">
        <v>20</v>
      </c>
      <c r="Q49" s="19">
        <f>G49*P49</f>
        <v>1400</v>
      </c>
      <c r="R49" s="19"/>
      <c r="S49" s="19"/>
      <c r="T49" s="19"/>
      <c r="U49" s="19"/>
      <c r="V49" s="19">
        <v>60</v>
      </c>
      <c r="W49" s="19">
        <f t="shared" si="7"/>
        <v>4200</v>
      </c>
      <c r="X49" s="19"/>
      <c r="Y49" s="19"/>
      <c r="Z49" s="19"/>
      <c r="AA49" s="19"/>
      <c r="AB49" s="19"/>
      <c r="AC49" s="19"/>
      <c r="AD49" s="19"/>
      <c r="AE49" s="19"/>
      <c r="AF49" s="19">
        <f t="shared" si="5"/>
        <v>80</v>
      </c>
      <c r="AG49" s="19">
        <f t="shared" si="5"/>
        <v>5600</v>
      </c>
      <c r="AH49" s="21" t="s">
        <v>112</v>
      </c>
      <c r="AI49" s="11" t="s">
        <v>113</v>
      </c>
      <c r="AJ49" s="12" t="s">
        <v>68</v>
      </c>
      <c r="AK49" s="12">
        <v>70</v>
      </c>
      <c r="AL49" s="28"/>
      <c r="AM49" s="28"/>
      <c r="AN49" s="28"/>
      <c r="AO49" s="28"/>
      <c r="AP49" s="28"/>
      <c r="AQ49" s="28"/>
      <c r="AR49" s="28"/>
      <c r="AS49" s="28"/>
      <c r="AT49" s="28">
        <v>6</v>
      </c>
      <c r="AU49" s="28">
        <f>+AK49*AT49</f>
        <v>420</v>
      </c>
      <c r="AV49" s="28"/>
      <c r="AW49" s="28"/>
      <c r="AX49" s="28"/>
      <c r="AY49" s="28"/>
      <c r="AZ49" s="28">
        <v>30</v>
      </c>
      <c r="BA49" s="28">
        <f t="shared" si="8"/>
        <v>2100</v>
      </c>
      <c r="BB49" s="28"/>
      <c r="BC49" s="28"/>
      <c r="BD49" s="28"/>
      <c r="BE49" s="28"/>
      <c r="BF49" s="28"/>
      <c r="BG49" s="28"/>
      <c r="BH49" s="28"/>
      <c r="BI49" s="28"/>
      <c r="BJ49" s="7">
        <f t="shared" si="6"/>
        <v>36</v>
      </c>
      <c r="BK49" s="42">
        <f t="shared" si="6"/>
        <v>2520</v>
      </c>
    </row>
    <row r="50" spans="2:63" ht="24" customHeight="1" x14ac:dyDescent="0.25">
      <c r="B50" s="43" t="s">
        <v>65</v>
      </c>
      <c r="C50" s="17" t="s">
        <v>66</v>
      </c>
      <c r="D50" s="21" t="s">
        <v>114</v>
      </c>
      <c r="E50" s="11" t="s">
        <v>115</v>
      </c>
      <c r="F50" s="12" t="s">
        <v>68</v>
      </c>
      <c r="G50" s="12">
        <v>45</v>
      </c>
      <c r="H50" s="19"/>
      <c r="I50" s="19"/>
      <c r="J50" s="85"/>
      <c r="K50" s="85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>
        <v>28</v>
      </c>
      <c r="W50" s="19">
        <f t="shared" si="7"/>
        <v>1260</v>
      </c>
      <c r="X50" s="19"/>
      <c r="Y50" s="19"/>
      <c r="Z50" s="19"/>
      <c r="AA50" s="19"/>
      <c r="AB50" s="19"/>
      <c r="AC50" s="19"/>
      <c r="AD50" s="19"/>
      <c r="AE50" s="19"/>
      <c r="AF50" s="19">
        <f t="shared" si="5"/>
        <v>28</v>
      </c>
      <c r="AG50" s="19">
        <f t="shared" si="5"/>
        <v>1260</v>
      </c>
      <c r="AH50" s="21" t="s">
        <v>114</v>
      </c>
      <c r="AI50" s="11" t="s">
        <v>115</v>
      </c>
      <c r="AJ50" s="12" t="s">
        <v>68</v>
      </c>
      <c r="AK50" s="12">
        <v>45</v>
      </c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>
        <v>20</v>
      </c>
      <c r="BA50" s="28">
        <f t="shared" si="8"/>
        <v>900</v>
      </c>
      <c r="BB50" s="28"/>
      <c r="BC50" s="28"/>
      <c r="BD50" s="28"/>
      <c r="BE50" s="28"/>
      <c r="BF50" s="28"/>
      <c r="BG50" s="28"/>
      <c r="BH50" s="28"/>
      <c r="BI50" s="28"/>
      <c r="BJ50" s="7">
        <f t="shared" si="6"/>
        <v>20</v>
      </c>
      <c r="BK50" s="42">
        <f t="shared" si="6"/>
        <v>900</v>
      </c>
    </row>
    <row r="51" spans="2:63" ht="24" customHeight="1" x14ac:dyDescent="0.25">
      <c r="B51" s="43" t="s">
        <v>65</v>
      </c>
      <c r="C51" s="17" t="s">
        <v>66</v>
      </c>
      <c r="D51" s="21" t="s">
        <v>116</v>
      </c>
      <c r="E51" s="11" t="s">
        <v>117</v>
      </c>
      <c r="F51" s="12" t="s">
        <v>68</v>
      </c>
      <c r="G51" s="12">
        <v>60</v>
      </c>
      <c r="H51" s="19"/>
      <c r="I51" s="19"/>
      <c r="J51" s="85"/>
      <c r="K51" s="85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>
        <v>28</v>
      </c>
      <c r="W51" s="19">
        <f t="shared" si="7"/>
        <v>1680</v>
      </c>
      <c r="X51" s="19"/>
      <c r="Y51" s="19"/>
      <c r="Z51" s="19"/>
      <c r="AA51" s="19"/>
      <c r="AB51" s="19"/>
      <c r="AC51" s="19"/>
      <c r="AD51" s="19"/>
      <c r="AE51" s="19"/>
      <c r="AF51" s="19">
        <f t="shared" si="5"/>
        <v>28</v>
      </c>
      <c r="AG51" s="19">
        <f t="shared" si="5"/>
        <v>1680</v>
      </c>
      <c r="AH51" s="21" t="s">
        <v>116</v>
      </c>
      <c r="AI51" s="11" t="s">
        <v>117</v>
      </c>
      <c r="AJ51" s="12" t="s">
        <v>68</v>
      </c>
      <c r="AK51" s="12">
        <v>60</v>
      </c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7">
        <f t="shared" si="6"/>
        <v>0</v>
      </c>
      <c r="BK51" s="42">
        <f t="shared" si="6"/>
        <v>0</v>
      </c>
    </row>
    <row r="52" spans="2:63" ht="24" customHeight="1" x14ac:dyDescent="0.25">
      <c r="B52" s="43" t="s">
        <v>65</v>
      </c>
      <c r="C52" s="17" t="s">
        <v>66</v>
      </c>
      <c r="D52" s="21" t="s">
        <v>118</v>
      </c>
      <c r="E52" s="11" t="s">
        <v>119</v>
      </c>
      <c r="F52" s="12" t="s">
        <v>68</v>
      </c>
      <c r="G52" s="12">
        <v>20</v>
      </c>
      <c r="H52" s="19"/>
      <c r="I52" s="19"/>
      <c r="J52" s="85"/>
      <c r="K52" s="85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>
        <v>28</v>
      </c>
      <c r="W52" s="19">
        <f t="shared" si="7"/>
        <v>560</v>
      </c>
      <c r="X52" s="19"/>
      <c r="Y52" s="19"/>
      <c r="Z52" s="19"/>
      <c r="AA52" s="19"/>
      <c r="AB52" s="19"/>
      <c r="AC52" s="19"/>
      <c r="AD52" s="19"/>
      <c r="AE52" s="19"/>
      <c r="AF52" s="19">
        <f t="shared" si="5"/>
        <v>28</v>
      </c>
      <c r="AG52" s="19">
        <f t="shared" si="5"/>
        <v>560</v>
      </c>
      <c r="AH52" s="21" t="s">
        <v>118</v>
      </c>
      <c r="AI52" s="11" t="s">
        <v>119</v>
      </c>
      <c r="AJ52" s="12" t="s">
        <v>68</v>
      </c>
      <c r="AK52" s="12">
        <v>20</v>
      </c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7">
        <f t="shared" si="6"/>
        <v>0</v>
      </c>
      <c r="BK52" s="42">
        <f t="shared" si="6"/>
        <v>0</v>
      </c>
    </row>
    <row r="53" spans="2:63" ht="24" customHeight="1" x14ac:dyDescent="0.25">
      <c r="B53" s="43" t="s">
        <v>65</v>
      </c>
      <c r="C53" s="17" t="s">
        <v>66</v>
      </c>
      <c r="D53" s="21" t="s">
        <v>120</v>
      </c>
      <c r="E53" s="11" t="s">
        <v>121</v>
      </c>
      <c r="F53" s="12" t="s">
        <v>68</v>
      </c>
      <c r="G53" s="12">
        <v>60</v>
      </c>
      <c r="H53" s="19"/>
      <c r="I53" s="19"/>
      <c r="J53" s="85"/>
      <c r="K53" s="85"/>
      <c r="L53" s="19"/>
      <c r="M53" s="19"/>
      <c r="N53" s="19"/>
      <c r="O53" s="19"/>
      <c r="P53" s="19">
        <v>150</v>
      </c>
      <c r="Q53" s="19">
        <f>G53*P53</f>
        <v>9000</v>
      </c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>
        <f t="shared" si="5"/>
        <v>150</v>
      </c>
      <c r="AG53" s="19">
        <f t="shared" si="5"/>
        <v>9000</v>
      </c>
      <c r="AH53" s="21" t="s">
        <v>120</v>
      </c>
      <c r="AI53" s="11" t="s">
        <v>121</v>
      </c>
      <c r="AJ53" s="12" t="s">
        <v>68</v>
      </c>
      <c r="AK53" s="12">
        <v>60</v>
      </c>
      <c r="AL53" s="28"/>
      <c r="AM53" s="28"/>
      <c r="AN53" s="28"/>
      <c r="AO53" s="28"/>
      <c r="AP53" s="28"/>
      <c r="AQ53" s="28"/>
      <c r="AR53" s="28"/>
      <c r="AS53" s="28"/>
      <c r="AT53" s="28">
        <v>48</v>
      </c>
      <c r="AU53" s="28">
        <f>+AK53*AT53</f>
        <v>2880</v>
      </c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7">
        <f t="shared" si="6"/>
        <v>48</v>
      </c>
      <c r="BK53" s="42">
        <f t="shared" si="6"/>
        <v>2880</v>
      </c>
    </row>
    <row r="54" spans="2:63" ht="24" customHeight="1" x14ac:dyDescent="0.25">
      <c r="B54" s="43" t="s">
        <v>65</v>
      </c>
      <c r="C54" s="17" t="s">
        <v>66</v>
      </c>
      <c r="D54" s="21" t="s">
        <v>122</v>
      </c>
      <c r="E54" s="11" t="s">
        <v>123</v>
      </c>
      <c r="F54" s="12" t="s">
        <v>68</v>
      </c>
      <c r="G54" s="12">
        <v>80</v>
      </c>
      <c r="H54" s="19">
        <v>12</v>
      </c>
      <c r="I54" s="19">
        <f>H54*G54</f>
        <v>960</v>
      </c>
      <c r="J54" s="85"/>
      <c r="K54" s="85"/>
      <c r="L54" s="19">
        <v>12</v>
      </c>
      <c r="M54" s="19">
        <f>L54*G54</f>
        <v>960</v>
      </c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>
        <f t="shared" si="5"/>
        <v>24</v>
      </c>
      <c r="AG54" s="19">
        <f t="shared" si="5"/>
        <v>1920</v>
      </c>
      <c r="AH54" s="21" t="s">
        <v>122</v>
      </c>
      <c r="AI54" s="11" t="s">
        <v>123</v>
      </c>
      <c r="AJ54" s="12" t="s">
        <v>68</v>
      </c>
      <c r="AK54" s="12">
        <v>80</v>
      </c>
      <c r="AL54" s="28">
        <v>12</v>
      </c>
      <c r="AM54" s="28">
        <f>AL54*AK54</f>
        <v>960</v>
      </c>
      <c r="AN54" s="28"/>
      <c r="AO54" s="28"/>
      <c r="AP54" s="28">
        <v>12</v>
      </c>
      <c r="AQ54" s="28">
        <f>AP54*AK54</f>
        <v>960</v>
      </c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7">
        <f t="shared" si="6"/>
        <v>24</v>
      </c>
      <c r="BK54" s="42">
        <f t="shared" si="6"/>
        <v>1920</v>
      </c>
    </row>
    <row r="55" spans="2:63" ht="24" customHeight="1" x14ac:dyDescent="0.25">
      <c r="B55" s="43" t="s">
        <v>65</v>
      </c>
      <c r="C55" s="17" t="s">
        <v>66</v>
      </c>
      <c r="D55" s="21" t="s">
        <v>124</v>
      </c>
      <c r="E55" s="11" t="s">
        <v>125</v>
      </c>
      <c r="F55" s="12" t="s">
        <v>68</v>
      </c>
      <c r="G55" s="12">
        <v>120</v>
      </c>
      <c r="H55" s="19">
        <v>5</v>
      </c>
      <c r="I55" s="19">
        <f>H55*G55</f>
        <v>600</v>
      </c>
      <c r="J55" s="85"/>
      <c r="K55" s="85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>
        <f t="shared" si="5"/>
        <v>5</v>
      </c>
      <c r="AG55" s="19">
        <f t="shared" si="5"/>
        <v>600</v>
      </c>
      <c r="AH55" s="21" t="s">
        <v>124</v>
      </c>
      <c r="AI55" s="11" t="s">
        <v>125</v>
      </c>
      <c r="AJ55" s="12" t="s">
        <v>68</v>
      </c>
      <c r="AK55" s="12">
        <v>120</v>
      </c>
      <c r="AL55" s="28">
        <v>5</v>
      </c>
      <c r="AM55" s="28">
        <f>AL55*AK55</f>
        <v>600</v>
      </c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7">
        <f t="shared" si="6"/>
        <v>5</v>
      </c>
      <c r="BK55" s="42">
        <f t="shared" si="6"/>
        <v>600</v>
      </c>
    </row>
    <row r="56" spans="2:63" ht="24" customHeight="1" x14ac:dyDescent="0.25">
      <c r="B56" s="43" t="s">
        <v>65</v>
      </c>
      <c r="C56" s="17" t="s">
        <v>66</v>
      </c>
      <c r="D56" s="21" t="s">
        <v>126</v>
      </c>
      <c r="E56" s="11" t="s">
        <v>127</v>
      </c>
      <c r="F56" s="12" t="s">
        <v>68</v>
      </c>
      <c r="G56" s="12">
        <v>120</v>
      </c>
      <c r="H56" s="19">
        <v>5</v>
      </c>
      <c r="I56" s="19">
        <f>H56*G56</f>
        <v>600</v>
      </c>
      <c r="J56" s="85"/>
      <c r="K56" s="85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>
        <f t="shared" si="5"/>
        <v>5</v>
      </c>
      <c r="AG56" s="19">
        <f t="shared" si="5"/>
        <v>600</v>
      </c>
      <c r="AH56" s="21" t="s">
        <v>126</v>
      </c>
      <c r="AI56" s="11" t="s">
        <v>127</v>
      </c>
      <c r="AJ56" s="12" t="s">
        <v>68</v>
      </c>
      <c r="AK56" s="12">
        <v>120</v>
      </c>
      <c r="AL56" s="28">
        <v>5</v>
      </c>
      <c r="AM56" s="28">
        <f>AL56*AK56</f>
        <v>600</v>
      </c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7">
        <f t="shared" si="6"/>
        <v>5</v>
      </c>
      <c r="BK56" s="42">
        <f t="shared" si="6"/>
        <v>600</v>
      </c>
    </row>
    <row r="57" spans="2:63" ht="24" customHeight="1" x14ac:dyDescent="0.25">
      <c r="B57" s="66"/>
      <c r="C57" s="74"/>
      <c r="D57" s="96" t="s">
        <v>128</v>
      </c>
      <c r="E57" s="97" t="s">
        <v>129</v>
      </c>
      <c r="F57" s="67"/>
      <c r="G57" s="74"/>
      <c r="H57" s="77"/>
      <c r="I57" s="78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96" t="s">
        <v>128</v>
      </c>
      <c r="AI57" s="82" t="s">
        <v>129</v>
      </c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3"/>
    </row>
    <row r="58" spans="2:63" ht="24" customHeight="1" x14ac:dyDescent="0.25">
      <c r="B58" s="43" t="s">
        <v>65</v>
      </c>
      <c r="C58" s="17" t="s">
        <v>66</v>
      </c>
      <c r="D58" s="21" t="s">
        <v>130</v>
      </c>
      <c r="E58" s="11" t="s">
        <v>129</v>
      </c>
      <c r="F58" s="12" t="s">
        <v>131</v>
      </c>
      <c r="G58" s="12">
        <v>170</v>
      </c>
      <c r="H58" s="19">
        <f>200+5</f>
        <v>205</v>
      </c>
      <c r="I58" s="19">
        <f>H58*G58</f>
        <v>34850</v>
      </c>
      <c r="J58" s="85"/>
      <c r="K58" s="85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98"/>
      <c r="W58" s="98"/>
      <c r="X58" s="19"/>
      <c r="Y58" s="19"/>
      <c r="Z58" s="19"/>
      <c r="AA58" s="19"/>
      <c r="AB58" s="19"/>
      <c r="AC58" s="19"/>
      <c r="AD58" s="19"/>
      <c r="AE58" s="19"/>
      <c r="AF58" s="19">
        <f t="shared" ref="AF58:AG58" si="9">H58+J58+L58+N58+P58+R58+T58+V58+X58+Z58+AB58+AD58</f>
        <v>205</v>
      </c>
      <c r="AG58" s="19">
        <f t="shared" si="9"/>
        <v>34850</v>
      </c>
      <c r="AH58" s="21" t="s">
        <v>130</v>
      </c>
      <c r="AI58" s="11" t="s">
        <v>129</v>
      </c>
      <c r="AJ58" s="12" t="s">
        <v>131</v>
      </c>
      <c r="AK58" s="12">
        <v>170</v>
      </c>
      <c r="AL58" s="28">
        <f>0+5</f>
        <v>5</v>
      </c>
      <c r="AM58" s="28">
        <f>AL58*AK58</f>
        <v>850</v>
      </c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7">
        <f t="shared" ref="BJ58:BK58" si="10">AL58+AN58+AP58+AR58+AT58+AV58+AX58+AZ58+BB58+BD58+BF58+BH58</f>
        <v>5</v>
      </c>
      <c r="BK58" s="42">
        <f t="shared" si="10"/>
        <v>850</v>
      </c>
    </row>
    <row r="59" spans="2:63" ht="24" customHeight="1" x14ac:dyDescent="0.25">
      <c r="B59" s="99"/>
      <c r="C59" s="93"/>
      <c r="D59" s="73" t="s">
        <v>132</v>
      </c>
      <c r="E59" s="95" t="s">
        <v>133</v>
      </c>
      <c r="F59" s="90"/>
      <c r="G59" s="90"/>
      <c r="H59" s="77"/>
      <c r="I59" s="78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3" t="s">
        <v>132</v>
      </c>
      <c r="AI59" s="95" t="s">
        <v>133</v>
      </c>
      <c r="AJ59" s="91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3"/>
    </row>
    <row r="60" spans="2:63" ht="24" customHeight="1" x14ac:dyDescent="0.25">
      <c r="B60" s="92"/>
      <c r="C60" s="93"/>
      <c r="D60" s="73" t="s">
        <v>134</v>
      </c>
      <c r="E60" s="95" t="s">
        <v>133</v>
      </c>
      <c r="F60" s="90"/>
      <c r="G60" s="90"/>
      <c r="H60" s="77"/>
      <c r="I60" s="78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3" t="s">
        <v>134</v>
      </c>
      <c r="AI60" s="95" t="s">
        <v>133</v>
      </c>
      <c r="AJ60" s="91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3"/>
    </row>
    <row r="61" spans="2:63" ht="24" customHeight="1" x14ac:dyDescent="0.25">
      <c r="B61" s="66"/>
      <c r="C61" s="100"/>
      <c r="D61" s="96" t="s">
        <v>135</v>
      </c>
      <c r="E61" s="90" t="s">
        <v>136</v>
      </c>
      <c r="F61" s="90"/>
      <c r="G61" s="90"/>
      <c r="H61" s="77"/>
      <c r="I61" s="78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96" t="s">
        <v>135</v>
      </c>
      <c r="AI61" s="90" t="s">
        <v>136</v>
      </c>
      <c r="AJ61" s="91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3"/>
    </row>
    <row r="62" spans="2:63" ht="24" customHeight="1" x14ac:dyDescent="0.25">
      <c r="B62" s="43" t="s">
        <v>65</v>
      </c>
      <c r="C62" s="17" t="s">
        <v>66</v>
      </c>
      <c r="D62" s="10">
        <v>172100080007</v>
      </c>
      <c r="E62" s="11" t="s">
        <v>137</v>
      </c>
      <c r="F62" s="12" t="s">
        <v>138</v>
      </c>
      <c r="G62" s="12">
        <v>15.5</v>
      </c>
      <c r="H62" s="19">
        <f>9000+900</f>
        <v>9900</v>
      </c>
      <c r="I62" s="19">
        <f>H62*G62</f>
        <v>153450</v>
      </c>
      <c r="J62" s="85"/>
      <c r="K62" s="85"/>
      <c r="L62" s="19">
        <f>50+125</f>
        <v>175</v>
      </c>
      <c r="M62" s="19">
        <f>L62*G62</f>
        <v>2712.5</v>
      </c>
      <c r="N62" s="19">
        <f>150+150+150</f>
        <v>450</v>
      </c>
      <c r="O62" s="19">
        <f>+N62*G62</f>
        <v>6975</v>
      </c>
      <c r="P62" s="19">
        <v>10000</v>
      </c>
      <c r="Q62" s="19">
        <f>G62*P62</f>
        <v>155000</v>
      </c>
      <c r="R62" s="19">
        <v>2500</v>
      </c>
      <c r="S62" s="19">
        <f>G62*R62</f>
        <v>38750</v>
      </c>
      <c r="T62" s="19"/>
      <c r="U62" s="19"/>
      <c r="V62" s="19">
        <f>2000+705+550</f>
        <v>3255</v>
      </c>
      <c r="W62" s="19">
        <f>G62*V62</f>
        <v>50452.5</v>
      </c>
      <c r="X62" s="19"/>
      <c r="Y62" s="19"/>
      <c r="Z62" s="19"/>
      <c r="AA62" s="19"/>
      <c r="AB62" s="19"/>
      <c r="AC62" s="19"/>
      <c r="AD62" s="19"/>
      <c r="AE62" s="19"/>
      <c r="AF62" s="19">
        <f t="shared" ref="AF62:AG66" si="11">H62+J62+L62+N62+P62+R62+T62+V62+X62+Z62+AB62+AD62</f>
        <v>26280</v>
      </c>
      <c r="AG62" s="19">
        <f t="shared" si="11"/>
        <v>407340</v>
      </c>
      <c r="AH62" s="10">
        <v>172100080007</v>
      </c>
      <c r="AI62" s="11" t="s">
        <v>137</v>
      </c>
      <c r="AJ62" s="12" t="s">
        <v>138</v>
      </c>
      <c r="AK62" s="12">
        <v>15.5</v>
      </c>
      <c r="AL62" s="28">
        <f>9000+900</f>
        <v>9900</v>
      </c>
      <c r="AM62" s="28">
        <f>AL62*AK62</f>
        <v>153450</v>
      </c>
      <c r="AN62" s="28"/>
      <c r="AO62" s="28"/>
      <c r="AP62" s="28">
        <f>0+375</f>
        <v>375</v>
      </c>
      <c r="AQ62" s="28">
        <f>AP62*AK62</f>
        <v>5812.5</v>
      </c>
      <c r="AR62" s="28">
        <f>150+150+150</f>
        <v>450</v>
      </c>
      <c r="AS62" s="28">
        <f>+AR62*AK62</f>
        <v>6975</v>
      </c>
      <c r="AT62" s="28">
        <v>6210</v>
      </c>
      <c r="AU62" s="28">
        <f>+AK62*AT62</f>
        <v>96255</v>
      </c>
      <c r="AV62" s="28">
        <v>1000</v>
      </c>
      <c r="AW62" s="28">
        <f>AK62*AV62</f>
        <v>15500</v>
      </c>
      <c r="AX62" s="28"/>
      <c r="AY62" s="28"/>
      <c r="AZ62" s="28">
        <v>1133</v>
      </c>
      <c r="BA62" s="28">
        <f>AK62*AZ62</f>
        <v>17561.5</v>
      </c>
      <c r="BB62" s="28"/>
      <c r="BC62" s="28"/>
      <c r="BD62" s="28"/>
      <c r="BE62" s="28"/>
      <c r="BF62" s="28"/>
      <c r="BG62" s="28"/>
      <c r="BH62" s="28"/>
      <c r="BI62" s="28"/>
      <c r="BJ62" s="7">
        <f t="shared" ref="BJ62:BK66" si="12">AL62+AN62+AP62+AR62+AT62+AV62+AX62+AZ62+BB62+BD62+BF62+BH62</f>
        <v>19068</v>
      </c>
      <c r="BK62" s="42">
        <f t="shared" si="12"/>
        <v>295554</v>
      </c>
    </row>
    <row r="63" spans="2:63" ht="24" customHeight="1" x14ac:dyDescent="0.25">
      <c r="B63" s="43" t="s">
        <v>139</v>
      </c>
      <c r="C63" s="17" t="s">
        <v>139</v>
      </c>
      <c r="D63" s="10">
        <v>1510150500146100</v>
      </c>
      <c r="E63" s="101" t="s">
        <v>140</v>
      </c>
      <c r="F63" s="12" t="s">
        <v>138</v>
      </c>
      <c r="G63" s="12">
        <v>13.5</v>
      </c>
      <c r="H63" s="19"/>
      <c r="I63" s="19"/>
      <c r="J63" s="85"/>
      <c r="K63" s="85"/>
      <c r="L63" s="19"/>
      <c r="M63" s="19"/>
      <c r="N63" s="19">
        <v>518.52</v>
      </c>
      <c r="O63" s="19">
        <f>+N63*G63</f>
        <v>7000.0199999999995</v>
      </c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>
        <f t="shared" si="11"/>
        <v>518.52</v>
      </c>
      <c r="AG63" s="19">
        <f t="shared" si="11"/>
        <v>7000.0199999999995</v>
      </c>
      <c r="AH63" s="10">
        <v>1510150500146100</v>
      </c>
      <c r="AI63" s="101" t="s">
        <v>140</v>
      </c>
      <c r="AJ63" s="12" t="s">
        <v>138</v>
      </c>
      <c r="AK63" s="12">
        <v>13.5</v>
      </c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7">
        <f t="shared" si="12"/>
        <v>0</v>
      </c>
      <c r="BK63" s="42">
        <f t="shared" si="12"/>
        <v>0</v>
      </c>
    </row>
    <row r="64" spans="2:63" ht="24" customHeight="1" x14ac:dyDescent="0.25">
      <c r="B64" s="43" t="s">
        <v>65</v>
      </c>
      <c r="C64" s="17" t="s">
        <v>66</v>
      </c>
      <c r="D64" s="10">
        <v>1510150500146100</v>
      </c>
      <c r="E64" s="101" t="s">
        <v>140</v>
      </c>
      <c r="F64" s="12" t="s">
        <v>141</v>
      </c>
      <c r="G64" s="12">
        <v>13.5</v>
      </c>
      <c r="H64" s="19"/>
      <c r="I64" s="19"/>
      <c r="J64" s="85"/>
      <c r="K64" s="85"/>
      <c r="L64" s="19"/>
      <c r="M64" s="19"/>
      <c r="N64" s="19">
        <f>80+80+80+71.11</f>
        <v>311.11</v>
      </c>
      <c r="O64" s="19">
        <f>+N64*G64</f>
        <v>4199.9850000000006</v>
      </c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>
        <f t="shared" si="11"/>
        <v>311.11</v>
      </c>
      <c r="AG64" s="19">
        <f t="shared" si="11"/>
        <v>4199.9850000000006</v>
      </c>
      <c r="AH64" s="10">
        <v>1510150500146100</v>
      </c>
      <c r="AI64" s="101" t="s">
        <v>140</v>
      </c>
      <c r="AJ64" s="12" t="s">
        <v>141</v>
      </c>
      <c r="AK64" s="12">
        <v>13.5</v>
      </c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7">
        <f t="shared" si="12"/>
        <v>0</v>
      </c>
      <c r="BK64" s="42">
        <f t="shared" si="12"/>
        <v>0</v>
      </c>
    </row>
    <row r="65" spans="2:63" ht="24" customHeight="1" x14ac:dyDescent="0.25">
      <c r="B65" s="43" t="s">
        <v>65</v>
      </c>
      <c r="C65" s="17" t="s">
        <v>66</v>
      </c>
      <c r="D65" s="10">
        <v>172100080006</v>
      </c>
      <c r="E65" s="11" t="s">
        <v>142</v>
      </c>
      <c r="F65" s="12" t="s">
        <v>138</v>
      </c>
      <c r="G65" s="12">
        <v>13</v>
      </c>
      <c r="H65" s="19">
        <v>9000</v>
      </c>
      <c r="I65" s="19">
        <f>H65*G65</f>
        <v>117000</v>
      </c>
      <c r="J65" s="85"/>
      <c r="K65" s="85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>
        <f t="shared" si="11"/>
        <v>9000</v>
      </c>
      <c r="AG65" s="19">
        <f t="shared" si="11"/>
        <v>117000</v>
      </c>
      <c r="AH65" s="10">
        <v>172100080006</v>
      </c>
      <c r="AI65" s="11" t="s">
        <v>142</v>
      </c>
      <c r="AJ65" s="12" t="s">
        <v>138</v>
      </c>
      <c r="AK65" s="12">
        <v>13</v>
      </c>
      <c r="AL65" s="28">
        <v>9000</v>
      </c>
      <c r="AM65" s="28">
        <f>AL65*AK65</f>
        <v>117000</v>
      </c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7">
        <f t="shared" si="12"/>
        <v>9000</v>
      </c>
      <c r="BK65" s="42">
        <f t="shared" si="12"/>
        <v>117000</v>
      </c>
    </row>
    <row r="66" spans="2:63" ht="24" customHeight="1" x14ac:dyDescent="0.25">
      <c r="B66" s="43" t="s">
        <v>65</v>
      </c>
      <c r="C66" s="17" t="s">
        <v>66</v>
      </c>
      <c r="D66" s="102" t="s">
        <v>143</v>
      </c>
      <c r="E66" s="11" t="s">
        <v>144</v>
      </c>
      <c r="F66" s="12" t="s">
        <v>138</v>
      </c>
      <c r="G66" s="12">
        <v>13.5</v>
      </c>
      <c r="H66" s="19">
        <f>9000+900</f>
        <v>9900</v>
      </c>
      <c r="I66" s="19">
        <f>H66*G66</f>
        <v>133650</v>
      </c>
      <c r="J66" s="85"/>
      <c r="K66" s="85"/>
      <c r="L66" s="19"/>
      <c r="M66" s="19"/>
      <c r="N66" s="19">
        <f>150+150+150</f>
        <v>450</v>
      </c>
      <c r="O66" s="19">
        <f>+N66*G66</f>
        <v>6075</v>
      </c>
      <c r="P66" s="19">
        <v>770</v>
      </c>
      <c r="Q66" s="19">
        <f>G66*P66</f>
        <v>10395</v>
      </c>
      <c r="R66" s="19">
        <v>750</v>
      </c>
      <c r="S66" s="19">
        <f>G66*R66</f>
        <v>10125</v>
      </c>
      <c r="T66" s="19"/>
      <c r="U66" s="19"/>
      <c r="V66" s="19"/>
      <c r="W66" s="19"/>
      <c r="X66" s="19"/>
      <c r="Y66" s="19"/>
      <c r="Z66" s="19">
        <v>2500</v>
      </c>
      <c r="AA66" s="19">
        <f>Z66*G66</f>
        <v>33750</v>
      </c>
      <c r="AB66" s="19"/>
      <c r="AC66" s="19"/>
      <c r="AD66" s="19"/>
      <c r="AE66" s="19"/>
      <c r="AF66" s="19">
        <f t="shared" si="11"/>
        <v>14370</v>
      </c>
      <c r="AG66" s="19">
        <f t="shared" si="11"/>
        <v>193995</v>
      </c>
      <c r="AH66" s="102" t="s">
        <v>143</v>
      </c>
      <c r="AI66" s="11" t="s">
        <v>144</v>
      </c>
      <c r="AJ66" s="12" t="s">
        <v>138</v>
      </c>
      <c r="AK66" s="12">
        <v>13.5</v>
      </c>
      <c r="AL66" s="28">
        <f>9000+900</f>
        <v>9900</v>
      </c>
      <c r="AM66" s="28">
        <f>AL66*AK66</f>
        <v>133650</v>
      </c>
      <c r="AN66" s="28"/>
      <c r="AO66" s="28"/>
      <c r="AP66" s="28"/>
      <c r="AQ66" s="28"/>
      <c r="AR66" s="28">
        <f>150+150+150</f>
        <v>450</v>
      </c>
      <c r="AS66" s="28">
        <f>+AR66*AK66</f>
        <v>6075</v>
      </c>
      <c r="AT66" s="28">
        <v>770</v>
      </c>
      <c r="AU66" s="28">
        <f>+AK66*AT66</f>
        <v>10395</v>
      </c>
      <c r="AV66" s="28">
        <v>750</v>
      </c>
      <c r="AW66" s="28">
        <f>AK66*AV66</f>
        <v>10125</v>
      </c>
      <c r="AX66" s="28"/>
      <c r="AY66" s="28"/>
      <c r="AZ66" s="28"/>
      <c r="BA66" s="28"/>
      <c r="BB66" s="28"/>
      <c r="BC66" s="28"/>
      <c r="BD66" s="28">
        <v>2500</v>
      </c>
      <c r="BE66" s="28">
        <f>BD66*AK66</f>
        <v>33750</v>
      </c>
      <c r="BF66" s="28"/>
      <c r="BG66" s="28"/>
      <c r="BH66" s="28"/>
      <c r="BI66" s="28"/>
      <c r="BJ66" s="7">
        <f t="shared" si="12"/>
        <v>14370</v>
      </c>
      <c r="BK66" s="42">
        <f t="shared" si="12"/>
        <v>193995</v>
      </c>
    </row>
    <row r="67" spans="2:63" ht="24" customHeight="1" x14ac:dyDescent="0.25">
      <c r="B67" s="66"/>
      <c r="C67" s="100"/>
      <c r="D67" s="103" t="s">
        <v>145</v>
      </c>
      <c r="E67" s="97" t="s">
        <v>146</v>
      </c>
      <c r="F67" s="97"/>
      <c r="G67" s="97"/>
      <c r="H67" s="104"/>
      <c r="I67" s="25"/>
      <c r="J67" s="25"/>
      <c r="K67" s="25"/>
      <c r="L67" s="25"/>
      <c r="M67" s="25"/>
      <c r="N67" s="25"/>
      <c r="O67" s="25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3" t="s">
        <v>145</v>
      </c>
      <c r="AI67" s="97" t="s">
        <v>146</v>
      </c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105"/>
    </row>
    <row r="68" spans="2:63" ht="24" customHeight="1" x14ac:dyDescent="0.25">
      <c r="B68" s="43" t="s">
        <v>65</v>
      </c>
      <c r="C68" s="17" t="s">
        <v>66</v>
      </c>
      <c r="D68" s="21" t="s">
        <v>147</v>
      </c>
      <c r="E68" s="11" t="s">
        <v>148</v>
      </c>
      <c r="F68" s="12" t="s">
        <v>68</v>
      </c>
      <c r="G68" s="12">
        <v>30</v>
      </c>
      <c r="H68" s="19">
        <v>15</v>
      </c>
      <c r="I68" s="19">
        <f>H68*G68</f>
        <v>450</v>
      </c>
      <c r="J68" s="85"/>
      <c r="K68" s="85"/>
      <c r="L68" s="19"/>
      <c r="M68" s="19"/>
      <c r="N68" s="19"/>
      <c r="O68" s="19"/>
      <c r="P68" s="19"/>
      <c r="Q68" s="19"/>
      <c r="R68" s="19">
        <v>15</v>
      </c>
      <c r="S68" s="19">
        <f>G68*R68</f>
        <v>450</v>
      </c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>
        <f t="shared" ref="AF68:AG76" si="13">H68+J68+L68+N68+P68+R68+T68+V68+X68+Z68+AB68+AD68</f>
        <v>30</v>
      </c>
      <c r="AG68" s="19">
        <f t="shared" si="13"/>
        <v>900</v>
      </c>
      <c r="AH68" s="21" t="s">
        <v>147</v>
      </c>
      <c r="AI68" s="11" t="s">
        <v>148</v>
      </c>
      <c r="AJ68" s="12" t="s">
        <v>68</v>
      </c>
      <c r="AK68" s="12">
        <v>30</v>
      </c>
      <c r="AL68" s="28">
        <v>15</v>
      </c>
      <c r="AM68" s="28">
        <f>AL68*AK68</f>
        <v>450</v>
      </c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7">
        <f t="shared" ref="BJ68:BK76" si="14">AL68+AN68+AP68+AR68+AT68+AV68+AX68+AZ68+BB68+BD68+BF68+BH68</f>
        <v>15</v>
      </c>
      <c r="BK68" s="42">
        <f t="shared" si="14"/>
        <v>450</v>
      </c>
    </row>
    <row r="69" spans="2:63" ht="24" customHeight="1" x14ac:dyDescent="0.25">
      <c r="B69" s="43" t="s">
        <v>65</v>
      </c>
      <c r="C69" s="17" t="s">
        <v>66</v>
      </c>
      <c r="D69" s="21" t="s">
        <v>149</v>
      </c>
      <c r="E69" s="11" t="s">
        <v>150</v>
      </c>
      <c r="F69" s="12" t="s">
        <v>138</v>
      </c>
      <c r="G69" s="12">
        <v>180</v>
      </c>
      <c r="H69" s="19"/>
      <c r="I69" s="19"/>
      <c r="J69" s="85"/>
      <c r="K69" s="85"/>
      <c r="L69" s="19"/>
      <c r="M69" s="19"/>
      <c r="N69" s="19"/>
      <c r="O69" s="19"/>
      <c r="P69" s="19">
        <v>2</v>
      </c>
      <c r="Q69" s="19">
        <f>G69*P69</f>
        <v>360</v>
      </c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>
        <f t="shared" si="13"/>
        <v>2</v>
      </c>
      <c r="AG69" s="19">
        <f t="shared" si="13"/>
        <v>360</v>
      </c>
      <c r="AH69" s="21" t="s">
        <v>149</v>
      </c>
      <c r="AI69" s="11" t="s">
        <v>150</v>
      </c>
      <c r="AJ69" s="12" t="s">
        <v>138</v>
      </c>
      <c r="AK69" s="12">
        <v>180</v>
      </c>
      <c r="AL69" s="28"/>
      <c r="AM69" s="28"/>
      <c r="AN69" s="28"/>
      <c r="AO69" s="28"/>
      <c r="AP69" s="28"/>
      <c r="AQ69" s="28"/>
      <c r="AR69" s="28"/>
      <c r="AS69" s="28"/>
      <c r="AT69" s="28">
        <v>2</v>
      </c>
      <c r="AU69" s="28">
        <f>+AK69*AT69</f>
        <v>360</v>
      </c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7">
        <f t="shared" si="14"/>
        <v>2</v>
      </c>
      <c r="BK69" s="42">
        <f t="shared" si="14"/>
        <v>360</v>
      </c>
    </row>
    <row r="70" spans="2:63" ht="24" customHeight="1" x14ac:dyDescent="0.25">
      <c r="B70" s="43" t="s">
        <v>65</v>
      </c>
      <c r="C70" s="17" t="s">
        <v>66</v>
      </c>
      <c r="D70" s="21" t="s">
        <v>151</v>
      </c>
      <c r="E70" s="11" t="s">
        <v>152</v>
      </c>
      <c r="F70" s="12" t="s">
        <v>68</v>
      </c>
      <c r="G70" s="12">
        <v>400</v>
      </c>
      <c r="H70" s="19">
        <v>30</v>
      </c>
      <c r="I70" s="19">
        <f t="shared" ref="I70:I76" si="15">H70*G70</f>
        <v>12000</v>
      </c>
      <c r="J70" s="85"/>
      <c r="K70" s="85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>
        <f t="shared" si="13"/>
        <v>30</v>
      </c>
      <c r="AG70" s="19">
        <f t="shared" si="13"/>
        <v>12000</v>
      </c>
      <c r="AH70" s="21" t="s">
        <v>151</v>
      </c>
      <c r="AI70" s="11" t="s">
        <v>152</v>
      </c>
      <c r="AJ70" s="12" t="s">
        <v>68</v>
      </c>
      <c r="AK70" s="12">
        <v>400</v>
      </c>
      <c r="AL70" s="28">
        <v>30</v>
      </c>
      <c r="AM70" s="28">
        <f t="shared" ref="AM70:AM76" si="16">AL70*AK70</f>
        <v>12000</v>
      </c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7">
        <f t="shared" si="14"/>
        <v>30</v>
      </c>
      <c r="BK70" s="42">
        <f t="shared" si="14"/>
        <v>12000</v>
      </c>
    </row>
    <row r="71" spans="2:63" ht="24" customHeight="1" x14ac:dyDescent="0.25">
      <c r="B71" s="43" t="s">
        <v>65</v>
      </c>
      <c r="C71" s="17" t="s">
        <v>66</v>
      </c>
      <c r="D71" s="21" t="s">
        <v>153</v>
      </c>
      <c r="E71" s="11" t="s">
        <v>154</v>
      </c>
      <c r="F71" s="12" t="s">
        <v>68</v>
      </c>
      <c r="G71" s="12">
        <v>400</v>
      </c>
      <c r="H71" s="19">
        <v>30</v>
      </c>
      <c r="I71" s="19">
        <f t="shared" si="15"/>
        <v>12000</v>
      </c>
      <c r="J71" s="85"/>
      <c r="K71" s="85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>
        <f t="shared" si="13"/>
        <v>30</v>
      </c>
      <c r="AG71" s="19">
        <f t="shared" si="13"/>
        <v>12000</v>
      </c>
      <c r="AH71" s="21" t="s">
        <v>153</v>
      </c>
      <c r="AI71" s="11" t="s">
        <v>154</v>
      </c>
      <c r="AJ71" s="12" t="s">
        <v>68</v>
      </c>
      <c r="AK71" s="12">
        <v>400</v>
      </c>
      <c r="AL71" s="28">
        <v>30</v>
      </c>
      <c r="AM71" s="28">
        <f t="shared" si="16"/>
        <v>12000</v>
      </c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7">
        <f t="shared" si="14"/>
        <v>30</v>
      </c>
      <c r="BK71" s="42">
        <f t="shared" si="14"/>
        <v>12000</v>
      </c>
    </row>
    <row r="72" spans="2:63" ht="24" customHeight="1" x14ac:dyDescent="0.25">
      <c r="B72" s="43" t="s">
        <v>65</v>
      </c>
      <c r="C72" s="17" t="s">
        <v>66</v>
      </c>
      <c r="D72" s="21" t="s">
        <v>155</v>
      </c>
      <c r="E72" s="11" t="s">
        <v>156</v>
      </c>
      <c r="F72" s="12" t="s">
        <v>68</v>
      </c>
      <c r="G72" s="12">
        <v>400</v>
      </c>
      <c r="H72" s="19">
        <v>60</v>
      </c>
      <c r="I72" s="19">
        <f t="shared" si="15"/>
        <v>24000</v>
      </c>
      <c r="J72" s="85"/>
      <c r="K72" s="85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>
        <f t="shared" si="13"/>
        <v>60</v>
      </c>
      <c r="AG72" s="19">
        <f t="shared" si="13"/>
        <v>24000</v>
      </c>
      <c r="AH72" s="21" t="s">
        <v>155</v>
      </c>
      <c r="AI72" s="11" t="s">
        <v>156</v>
      </c>
      <c r="AJ72" s="12" t="s">
        <v>68</v>
      </c>
      <c r="AK72" s="12">
        <v>400</v>
      </c>
      <c r="AL72" s="28">
        <v>60</v>
      </c>
      <c r="AM72" s="28">
        <f t="shared" si="16"/>
        <v>24000</v>
      </c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7">
        <f t="shared" si="14"/>
        <v>60</v>
      </c>
      <c r="BK72" s="42">
        <f t="shared" si="14"/>
        <v>24000</v>
      </c>
    </row>
    <row r="73" spans="2:63" ht="24" customHeight="1" x14ac:dyDescent="0.25">
      <c r="B73" s="43" t="s">
        <v>65</v>
      </c>
      <c r="C73" s="17" t="s">
        <v>66</v>
      </c>
      <c r="D73" s="21" t="s">
        <v>155</v>
      </c>
      <c r="E73" s="106" t="s">
        <v>157</v>
      </c>
      <c r="F73" s="12" t="s">
        <v>68</v>
      </c>
      <c r="G73" s="12">
        <v>400</v>
      </c>
      <c r="H73" s="19">
        <v>30</v>
      </c>
      <c r="I73" s="19">
        <f t="shared" si="15"/>
        <v>12000</v>
      </c>
      <c r="J73" s="85"/>
      <c r="K73" s="85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>
        <f t="shared" si="13"/>
        <v>30</v>
      </c>
      <c r="AG73" s="19">
        <f t="shared" si="13"/>
        <v>12000</v>
      </c>
      <c r="AH73" s="21" t="s">
        <v>155</v>
      </c>
      <c r="AI73" s="31" t="s">
        <v>157</v>
      </c>
      <c r="AJ73" s="12" t="s">
        <v>68</v>
      </c>
      <c r="AK73" s="12">
        <v>400</v>
      </c>
      <c r="AL73" s="28">
        <v>30</v>
      </c>
      <c r="AM73" s="28">
        <f t="shared" si="16"/>
        <v>12000</v>
      </c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7">
        <f t="shared" si="14"/>
        <v>30</v>
      </c>
      <c r="BK73" s="42">
        <f t="shared" si="14"/>
        <v>12000</v>
      </c>
    </row>
    <row r="74" spans="2:63" s="8" customFormat="1" ht="24" customHeight="1" x14ac:dyDescent="0.25">
      <c r="B74" s="107" t="s">
        <v>65</v>
      </c>
      <c r="C74" s="17" t="s">
        <v>66</v>
      </c>
      <c r="D74" s="102">
        <v>175500070012</v>
      </c>
      <c r="E74" s="18" t="s">
        <v>158</v>
      </c>
      <c r="F74" s="108" t="s">
        <v>138</v>
      </c>
      <c r="G74" s="12">
        <v>30</v>
      </c>
      <c r="H74" s="10">
        <v>15</v>
      </c>
      <c r="I74" s="19">
        <f t="shared" si="15"/>
        <v>450</v>
      </c>
      <c r="J74" s="109"/>
      <c r="K74" s="109"/>
      <c r="L74" s="10"/>
      <c r="M74" s="10"/>
      <c r="N74" s="10"/>
      <c r="O74" s="10"/>
      <c r="P74" s="10">
        <v>7</v>
      </c>
      <c r="Q74" s="19">
        <f>G74*P74</f>
        <v>210</v>
      </c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9">
        <f t="shared" si="13"/>
        <v>22</v>
      </c>
      <c r="AG74" s="19">
        <f t="shared" si="13"/>
        <v>660</v>
      </c>
      <c r="AH74" s="10">
        <v>175500070012</v>
      </c>
      <c r="AI74" s="18" t="s">
        <v>158</v>
      </c>
      <c r="AJ74" s="108" t="s">
        <v>138</v>
      </c>
      <c r="AK74" s="12">
        <v>30</v>
      </c>
      <c r="AL74" s="110">
        <v>15</v>
      </c>
      <c r="AM74" s="110">
        <f t="shared" si="16"/>
        <v>450</v>
      </c>
      <c r="AN74" s="110"/>
      <c r="AO74" s="110"/>
      <c r="AP74" s="110"/>
      <c r="AQ74" s="110"/>
      <c r="AR74" s="110"/>
      <c r="AS74" s="110"/>
      <c r="AT74" s="110">
        <v>7</v>
      </c>
      <c r="AU74" s="28">
        <f>+AK74*AT74</f>
        <v>210</v>
      </c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7">
        <f t="shared" si="14"/>
        <v>22</v>
      </c>
      <c r="BK74" s="42">
        <f t="shared" si="14"/>
        <v>660</v>
      </c>
    </row>
    <row r="75" spans="2:63" ht="24" customHeight="1" x14ac:dyDescent="0.25">
      <c r="B75" s="43" t="s">
        <v>65</v>
      </c>
      <c r="C75" s="17" t="s">
        <v>66</v>
      </c>
      <c r="D75" s="102">
        <v>175500100027</v>
      </c>
      <c r="E75" s="106" t="s">
        <v>159</v>
      </c>
      <c r="F75" s="12" t="s">
        <v>68</v>
      </c>
      <c r="G75" s="12">
        <v>30</v>
      </c>
      <c r="H75" s="19">
        <v>15</v>
      </c>
      <c r="I75" s="19">
        <f t="shared" si="15"/>
        <v>450</v>
      </c>
      <c r="J75" s="85"/>
      <c r="K75" s="85"/>
      <c r="L75" s="19"/>
      <c r="M75" s="19"/>
      <c r="N75" s="19"/>
      <c r="O75" s="19"/>
      <c r="P75" s="19">
        <v>40</v>
      </c>
      <c r="Q75" s="19">
        <f>G75*P75</f>
        <v>1200</v>
      </c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>
        <f t="shared" si="13"/>
        <v>55</v>
      </c>
      <c r="AG75" s="19">
        <f t="shared" si="13"/>
        <v>1650</v>
      </c>
      <c r="AH75" s="102">
        <v>175500100027</v>
      </c>
      <c r="AI75" s="106" t="s">
        <v>159</v>
      </c>
      <c r="AJ75" s="12" t="s">
        <v>68</v>
      </c>
      <c r="AK75" s="12">
        <v>30</v>
      </c>
      <c r="AL75" s="28">
        <v>15</v>
      </c>
      <c r="AM75" s="28">
        <f t="shared" si="16"/>
        <v>450</v>
      </c>
      <c r="AN75" s="28"/>
      <c r="AO75" s="28"/>
      <c r="AP75" s="28"/>
      <c r="AQ75" s="28"/>
      <c r="AR75" s="28"/>
      <c r="AS75" s="28"/>
      <c r="AT75" s="28">
        <v>39</v>
      </c>
      <c r="AU75" s="28">
        <f>+AK75*AT75</f>
        <v>1170</v>
      </c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7">
        <f t="shared" si="14"/>
        <v>54</v>
      </c>
      <c r="BK75" s="42">
        <f t="shared" si="14"/>
        <v>1620</v>
      </c>
    </row>
    <row r="76" spans="2:63" ht="24" customHeight="1" x14ac:dyDescent="0.25">
      <c r="B76" s="43" t="s">
        <v>65</v>
      </c>
      <c r="C76" s="17" t="s">
        <v>66</v>
      </c>
      <c r="D76" s="102" t="s">
        <v>160</v>
      </c>
      <c r="E76" s="106" t="s">
        <v>161</v>
      </c>
      <c r="F76" s="12" t="s">
        <v>68</v>
      </c>
      <c r="G76" s="12">
        <v>350</v>
      </c>
      <c r="H76" s="19">
        <v>3</v>
      </c>
      <c r="I76" s="19">
        <f t="shared" si="15"/>
        <v>1050</v>
      </c>
      <c r="J76" s="85"/>
      <c r="K76" s="85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>
        <f t="shared" si="13"/>
        <v>3</v>
      </c>
      <c r="AG76" s="19">
        <f t="shared" si="13"/>
        <v>1050</v>
      </c>
      <c r="AH76" s="102" t="s">
        <v>160</v>
      </c>
      <c r="AI76" s="106" t="s">
        <v>161</v>
      </c>
      <c r="AJ76" s="12" t="s">
        <v>68</v>
      </c>
      <c r="AK76" s="12">
        <v>350</v>
      </c>
      <c r="AL76" s="28">
        <v>3</v>
      </c>
      <c r="AM76" s="28">
        <f t="shared" si="16"/>
        <v>1050</v>
      </c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7">
        <f t="shared" si="14"/>
        <v>3</v>
      </c>
      <c r="BK76" s="42">
        <f t="shared" si="14"/>
        <v>1050</v>
      </c>
    </row>
    <row r="77" spans="2:63" ht="24" customHeight="1" x14ac:dyDescent="0.25">
      <c r="B77" s="92"/>
      <c r="C77" s="93"/>
      <c r="D77" s="73" t="s">
        <v>162</v>
      </c>
      <c r="E77" s="95" t="s">
        <v>163</v>
      </c>
      <c r="F77" s="90"/>
      <c r="G77" s="90"/>
      <c r="H77" s="77"/>
      <c r="I77" s="78"/>
      <c r="J77" s="78"/>
      <c r="K77" s="78"/>
      <c r="L77" s="78"/>
      <c r="M77" s="78"/>
      <c r="N77" s="78"/>
      <c r="O77" s="78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3" t="s">
        <v>162</v>
      </c>
      <c r="AI77" s="95" t="s">
        <v>163</v>
      </c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3"/>
    </row>
    <row r="78" spans="2:63" ht="24" customHeight="1" x14ac:dyDescent="0.25">
      <c r="B78" s="92"/>
      <c r="C78" s="93"/>
      <c r="D78" s="73" t="s">
        <v>164</v>
      </c>
      <c r="E78" s="95" t="s">
        <v>165</v>
      </c>
      <c r="F78" s="90"/>
      <c r="G78" s="90"/>
      <c r="H78" s="77"/>
      <c r="I78" s="78"/>
      <c r="J78" s="78"/>
      <c r="K78" s="78"/>
      <c r="L78" s="78"/>
      <c r="M78" s="78"/>
      <c r="N78" s="78"/>
      <c r="O78" s="78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3" t="s">
        <v>164</v>
      </c>
      <c r="AI78" s="95" t="s">
        <v>165</v>
      </c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3"/>
    </row>
    <row r="79" spans="2:63" ht="24" customHeight="1" x14ac:dyDescent="0.25">
      <c r="B79" s="66"/>
      <c r="C79" s="100"/>
      <c r="D79" s="103" t="s">
        <v>166</v>
      </c>
      <c r="E79" s="97" t="s">
        <v>167</v>
      </c>
      <c r="F79" s="97"/>
      <c r="G79" s="97"/>
      <c r="H79" s="104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103" t="s">
        <v>166</v>
      </c>
      <c r="AI79" s="97" t="s">
        <v>167</v>
      </c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1"/>
    </row>
    <row r="80" spans="2:63" ht="24" customHeight="1" x14ac:dyDescent="0.25">
      <c r="B80" s="43" t="s">
        <v>65</v>
      </c>
      <c r="C80" s="17" t="s">
        <v>66</v>
      </c>
      <c r="D80" s="102" t="s">
        <v>168</v>
      </c>
      <c r="E80" s="11" t="s">
        <v>169</v>
      </c>
      <c r="F80" s="11" t="s">
        <v>68</v>
      </c>
      <c r="G80" s="12">
        <v>345</v>
      </c>
      <c r="H80" s="19"/>
      <c r="I80" s="19"/>
      <c r="J80" s="85"/>
      <c r="K80" s="85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>
        <v>2</v>
      </c>
      <c r="W80" s="19">
        <f>G80*V80</f>
        <v>690</v>
      </c>
      <c r="X80" s="19"/>
      <c r="Y80" s="19"/>
      <c r="Z80" s="19"/>
      <c r="AA80" s="19"/>
      <c r="AB80" s="19"/>
      <c r="AC80" s="19"/>
      <c r="AD80" s="19"/>
      <c r="AE80" s="19"/>
      <c r="AF80" s="19">
        <f t="shared" ref="AF80:AG86" si="17">H80+J80+L80+N80+P80+R80+T80+V80+X80+Z80+AB80+AD80</f>
        <v>2</v>
      </c>
      <c r="AG80" s="19">
        <f t="shared" si="17"/>
        <v>690</v>
      </c>
      <c r="AH80" s="102" t="s">
        <v>168</v>
      </c>
      <c r="AI80" s="11" t="s">
        <v>169</v>
      </c>
      <c r="AJ80" s="11" t="s">
        <v>68</v>
      </c>
      <c r="AK80" s="12">
        <v>345</v>
      </c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7">
        <f t="shared" ref="BJ80:BK86" si="18">AL80+AN80+AP80+AR80+AT80+AV80+AX80+AZ80+BB80+BD80+BF80+BH80</f>
        <v>0</v>
      </c>
      <c r="BK80" s="42">
        <f t="shared" si="18"/>
        <v>0</v>
      </c>
    </row>
    <row r="81" spans="2:63" ht="24" customHeight="1" x14ac:dyDescent="0.25">
      <c r="B81" s="43" t="s">
        <v>65</v>
      </c>
      <c r="C81" s="17" t="s">
        <v>66</v>
      </c>
      <c r="D81" s="102" t="s">
        <v>170</v>
      </c>
      <c r="E81" s="11" t="s">
        <v>171</v>
      </c>
      <c r="F81" s="11" t="s">
        <v>68</v>
      </c>
      <c r="G81" s="12">
        <v>150</v>
      </c>
      <c r="H81" s="19"/>
      <c r="I81" s="19"/>
      <c r="J81" s="85"/>
      <c r="K81" s="85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>
        <v>2</v>
      </c>
      <c r="W81" s="19">
        <f>G81*V81</f>
        <v>300</v>
      </c>
      <c r="X81" s="19"/>
      <c r="Y81" s="19"/>
      <c r="Z81" s="19"/>
      <c r="AA81" s="19"/>
      <c r="AB81" s="19"/>
      <c r="AC81" s="19"/>
      <c r="AD81" s="19"/>
      <c r="AE81" s="19"/>
      <c r="AF81" s="19">
        <f t="shared" si="17"/>
        <v>2</v>
      </c>
      <c r="AG81" s="19">
        <f t="shared" si="17"/>
        <v>300</v>
      </c>
      <c r="AH81" s="102" t="s">
        <v>170</v>
      </c>
      <c r="AI81" s="11" t="s">
        <v>171</v>
      </c>
      <c r="AJ81" s="11" t="s">
        <v>68</v>
      </c>
      <c r="AK81" s="12">
        <v>150</v>
      </c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7">
        <f t="shared" si="18"/>
        <v>0</v>
      </c>
      <c r="BK81" s="42">
        <f t="shared" si="18"/>
        <v>0</v>
      </c>
    </row>
    <row r="82" spans="2:63" ht="24" customHeight="1" x14ac:dyDescent="0.25">
      <c r="B82" s="43" t="s">
        <v>65</v>
      </c>
      <c r="C82" s="17" t="s">
        <v>66</v>
      </c>
      <c r="D82" s="102" t="s">
        <v>172</v>
      </c>
      <c r="E82" s="11" t="s">
        <v>173</v>
      </c>
      <c r="F82" s="11" t="s">
        <v>68</v>
      </c>
      <c r="G82" s="12">
        <v>80</v>
      </c>
      <c r="H82" s="19"/>
      <c r="I82" s="19"/>
      <c r="J82" s="85"/>
      <c r="K82" s="85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>
        <v>2</v>
      </c>
      <c r="W82" s="19">
        <f>G82*V82</f>
        <v>160</v>
      </c>
      <c r="X82" s="19"/>
      <c r="Y82" s="19"/>
      <c r="Z82" s="19"/>
      <c r="AA82" s="19"/>
      <c r="AB82" s="19"/>
      <c r="AC82" s="19"/>
      <c r="AD82" s="19"/>
      <c r="AE82" s="19"/>
      <c r="AF82" s="19">
        <f t="shared" si="17"/>
        <v>2</v>
      </c>
      <c r="AG82" s="19">
        <f t="shared" si="17"/>
        <v>160</v>
      </c>
      <c r="AH82" s="102" t="s">
        <v>172</v>
      </c>
      <c r="AI82" s="11" t="s">
        <v>173</v>
      </c>
      <c r="AJ82" s="11" t="s">
        <v>68</v>
      </c>
      <c r="AK82" s="12">
        <v>80</v>
      </c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7">
        <f t="shared" si="18"/>
        <v>0</v>
      </c>
      <c r="BK82" s="42">
        <f t="shared" si="18"/>
        <v>0</v>
      </c>
    </row>
    <row r="83" spans="2:63" ht="24" customHeight="1" x14ac:dyDescent="0.25">
      <c r="B83" s="43" t="s">
        <v>65</v>
      </c>
      <c r="C83" s="17" t="s">
        <v>66</v>
      </c>
      <c r="D83" s="102" t="s">
        <v>174</v>
      </c>
      <c r="E83" s="11" t="s">
        <v>175</v>
      </c>
      <c r="F83" s="11" t="s">
        <v>68</v>
      </c>
      <c r="G83" s="12">
        <v>40</v>
      </c>
      <c r="H83" s="19">
        <v>5</v>
      </c>
      <c r="I83" s="19">
        <f>H83*G83</f>
        <v>200</v>
      </c>
      <c r="J83" s="111">
        <v>6</v>
      </c>
      <c r="K83" s="111">
        <f>J83*I83</f>
        <v>1200</v>
      </c>
      <c r="L83" s="19"/>
      <c r="M83" s="19"/>
      <c r="N83" s="19">
        <v>4</v>
      </c>
      <c r="O83" s="19">
        <f>+N83*G83</f>
        <v>160</v>
      </c>
      <c r="P83" s="19">
        <v>3</v>
      </c>
      <c r="Q83" s="19">
        <f>G83*P83</f>
        <v>120</v>
      </c>
      <c r="R83" s="19">
        <v>5</v>
      </c>
      <c r="S83" s="19">
        <f>G83*R83</f>
        <v>200</v>
      </c>
      <c r="T83" s="19"/>
      <c r="U83" s="19"/>
      <c r="V83" s="19">
        <v>5</v>
      </c>
      <c r="W83" s="19">
        <f>G83*V83</f>
        <v>200</v>
      </c>
      <c r="X83" s="19"/>
      <c r="Y83" s="19"/>
      <c r="Z83" s="19"/>
      <c r="AA83" s="19"/>
      <c r="AB83" s="19"/>
      <c r="AC83" s="19"/>
      <c r="AD83" s="19"/>
      <c r="AE83" s="19"/>
      <c r="AF83" s="19">
        <f t="shared" si="17"/>
        <v>28</v>
      </c>
      <c r="AG83" s="19">
        <f t="shared" si="17"/>
        <v>2080</v>
      </c>
      <c r="AH83" s="102" t="s">
        <v>174</v>
      </c>
      <c r="AI83" s="11" t="s">
        <v>175</v>
      </c>
      <c r="AJ83" s="11" t="s">
        <v>68</v>
      </c>
      <c r="AK83" s="12">
        <v>40</v>
      </c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7">
        <f t="shared" si="18"/>
        <v>0</v>
      </c>
      <c r="BK83" s="42">
        <f t="shared" si="18"/>
        <v>0</v>
      </c>
    </row>
    <row r="84" spans="2:63" ht="24" customHeight="1" x14ac:dyDescent="0.25">
      <c r="B84" s="43" t="s">
        <v>65</v>
      </c>
      <c r="C84" s="17" t="s">
        <v>66</v>
      </c>
      <c r="D84" s="102" t="s">
        <v>176</v>
      </c>
      <c r="E84" s="11" t="s">
        <v>177</v>
      </c>
      <c r="F84" s="11" t="s">
        <v>68</v>
      </c>
      <c r="G84" s="12">
        <v>30</v>
      </c>
      <c r="H84" s="19"/>
      <c r="I84" s="19"/>
      <c r="J84" s="85"/>
      <c r="K84" s="85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>
        <v>5</v>
      </c>
      <c r="W84" s="19">
        <f>G84*V84</f>
        <v>150</v>
      </c>
      <c r="X84" s="19"/>
      <c r="Y84" s="19"/>
      <c r="Z84" s="19"/>
      <c r="AA84" s="19"/>
      <c r="AB84" s="19"/>
      <c r="AC84" s="19"/>
      <c r="AD84" s="19"/>
      <c r="AE84" s="19"/>
      <c r="AF84" s="19">
        <f t="shared" si="17"/>
        <v>5</v>
      </c>
      <c r="AG84" s="19">
        <f t="shared" si="17"/>
        <v>150</v>
      </c>
      <c r="AH84" s="102" t="s">
        <v>176</v>
      </c>
      <c r="AI84" s="11" t="s">
        <v>177</v>
      </c>
      <c r="AJ84" s="11" t="s">
        <v>68</v>
      </c>
      <c r="AK84" s="12">
        <v>30</v>
      </c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7">
        <f t="shared" si="18"/>
        <v>0</v>
      </c>
      <c r="BK84" s="42">
        <f t="shared" si="18"/>
        <v>0</v>
      </c>
    </row>
    <row r="85" spans="2:63" ht="24" customHeight="1" x14ac:dyDescent="0.25">
      <c r="B85" s="43" t="s">
        <v>65</v>
      </c>
      <c r="C85" s="17" t="s">
        <v>66</v>
      </c>
      <c r="D85" s="102" t="s">
        <v>178</v>
      </c>
      <c r="E85" s="11" t="s">
        <v>179</v>
      </c>
      <c r="F85" s="11" t="s">
        <v>68</v>
      </c>
      <c r="G85" s="12">
        <v>15</v>
      </c>
      <c r="H85" s="19">
        <v>10</v>
      </c>
      <c r="I85" s="19">
        <f>H85*G85</f>
        <v>150</v>
      </c>
      <c r="J85" s="85"/>
      <c r="K85" s="85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>
        <f t="shared" si="17"/>
        <v>10</v>
      </c>
      <c r="AG85" s="19">
        <f t="shared" si="17"/>
        <v>150</v>
      </c>
      <c r="AH85" s="102" t="s">
        <v>178</v>
      </c>
      <c r="AI85" s="11" t="s">
        <v>179</v>
      </c>
      <c r="AJ85" s="11" t="s">
        <v>68</v>
      </c>
      <c r="AK85" s="12">
        <v>15</v>
      </c>
      <c r="AL85" s="28">
        <v>10</v>
      </c>
      <c r="AM85" s="28">
        <f>AL85*AK85</f>
        <v>150</v>
      </c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7">
        <f t="shared" si="18"/>
        <v>10</v>
      </c>
      <c r="BK85" s="42">
        <f t="shared" si="18"/>
        <v>150</v>
      </c>
    </row>
    <row r="86" spans="2:63" ht="24" customHeight="1" x14ac:dyDescent="0.25">
      <c r="B86" s="43" t="s">
        <v>65</v>
      </c>
      <c r="C86" s="17" t="s">
        <v>66</v>
      </c>
      <c r="D86" s="102" t="s">
        <v>180</v>
      </c>
      <c r="E86" s="11" t="s">
        <v>181</v>
      </c>
      <c r="F86" s="11" t="s">
        <v>103</v>
      </c>
      <c r="G86" s="12">
        <v>10000</v>
      </c>
      <c r="H86" s="19"/>
      <c r="I86" s="19"/>
      <c r="J86" s="85"/>
      <c r="K86" s="85"/>
      <c r="L86" s="19"/>
      <c r="M86" s="19"/>
      <c r="N86" s="19"/>
      <c r="O86" s="19"/>
      <c r="P86" s="19"/>
      <c r="Q86" s="19"/>
      <c r="R86" s="19">
        <v>1</v>
      </c>
      <c r="S86" s="19">
        <f>G86*R86</f>
        <v>10000</v>
      </c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>
        <f t="shared" si="17"/>
        <v>1</v>
      </c>
      <c r="AG86" s="19">
        <f t="shared" si="17"/>
        <v>10000</v>
      </c>
      <c r="AH86" s="102" t="s">
        <v>180</v>
      </c>
      <c r="AI86" s="11" t="s">
        <v>181</v>
      </c>
      <c r="AJ86" s="11" t="s">
        <v>103</v>
      </c>
      <c r="AK86" s="12">
        <v>10000</v>
      </c>
      <c r="AL86" s="28"/>
      <c r="AM86" s="28"/>
      <c r="AN86" s="28"/>
      <c r="AO86" s="28"/>
      <c r="AP86" s="28"/>
      <c r="AQ86" s="28"/>
      <c r="AR86" s="28"/>
      <c r="AS86" s="28"/>
      <c r="AT86" s="28">
        <v>1</v>
      </c>
      <c r="AU86" s="28">
        <f>+AK86*AT86</f>
        <v>10000</v>
      </c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7">
        <f t="shared" si="18"/>
        <v>1</v>
      </c>
      <c r="BK86" s="42">
        <f t="shared" si="18"/>
        <v>10000</v>
      </c>
    </row>
    <row r="87" spans="2:63" ht="30.75" customHeight="1" x14ac:dyDescent="0.25">
      <c r="B87" s="66"/>
      <c r="C87" s="74"/>
      <c r="D87" s="96" t="s">
        <v>182</v>
      </c>
      <c r="E87" s="97" t="s">
        <v>183</v>
      </c>
      <c r="F87" s="11"/>
      <c r="G87" s="11"/>
      <c r="H87" s="112"/>
      <c r="I87" s="26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 t="s">
        <v>182</v>
      </c>
      <c r="AI87" s="112" t="s">
        <v>183</v>
      </c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3"/>
    </row>
    <row r="88" spans="2:63" ht="30.75" customHeight="1" x14ac:dyDescent="0.25">
      <c r="B88" s="43" t="s">
        <v>65</v>
      </c>
      <c r="C88" s="17" t="s">
        <v>66</v>
      </c>
      <c r="D88" s="10" t="s">
        <v>184</v>
      </c>
      <c r="E88" s="106" t="s">
        <v>183</v>
      </c>
      <c r="F88" s="11" t="s">
        <v>103</v>
      </c>
      <c r="G88" s="12">
        <v>10000</v>
      </c>
      <c r="H88" s="19"/>
      <c r="I88" s="19"/>
      <c r="J88" s="26"/>
      <c r="K88" s="26"/>
      <c r="L88" s="112"/>
      <c r="M88" s="112"/>
      <c r="N88" s="104"/>
      <c r="O88" s="104"/>
      <c r="P88" s="19"/>
      <c r="Q88" s="19"/>
      <c r="R88" s="19">
        <v>4</v>
      </c>
      <c r="S88" s="19">
        <f>G88*R88</f>
        <v>40000</v>
      </c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9">
        <f t="shared" ref="AF88:AG103" si="19">H88+J88+L88+N88+P88+R88+T88+V88+X88+Z88+AB88+AD88</f>
        <v>4</v>
      </c>
      <c r="AG88" s="19">
        <f t="shared" si="19"/>
        <v>40000</v>
      </c>
      <c r="AH88" s="10" t="s">
        <v>184</v>
      </c>
      <c r="AI88" s="106" t="s">
        <v>183</v>
      </c>
      <c r="AJ88" s="11" t="s">
        <v>103</v>
      </c>
      <c r="AK88" s="12">
        <v>10000</v>
      </c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">
        <f t="shared" ref="BJ88:BK151" si="20">AL88+AN88+AP88+AR88+AT88+AV88+AX88+AZ88+BB88+BD88+BF88+BH88</f>
        <v>0</v>
      </c>
      <c r="BK88" s="42">
        <f t="shared" si="20"/>
        <v>0</v>
      </c>
    </row>
    <row r="89" spans="2:63" ht="24" x14ac:dyDescent="0.25">
      <c r="B89" s="43" t="s">
        <v>65</v>
      </c>
      <c r="C89" s="17" t="s">
        <v>66</v>
      </c>
      <c r="D89" s="10">
        <v>1411150700068670</v>
      </c>
      <c r="E89" s="11" t="s">
        <v>185</v>
      </c>
      <c r="F89" s="11" t="s">
        <v>186</v>
      </c>
      <c r="G89" s="12">
        <v>31</v>
      </c>
      <c r="H89" s="19">
        <v>70</v>
      </c>
      <c r="I89" s="19">
        <f>H89*G89</f>
        <v>2170</v>
      </c>
      <c r="J89" s="85"/>
      <c r="K89" s="85"/>
      <c r="L89" s="19"/>
      <c r="M89" s="19"/>
      <c r="N89" s="19"/>
      <c r="O89" s="19"/>
      <c r="P89" s="20"/>
      <c r="Q89" s="19"/>
      <c r="R89" s="19"/>
      <c r="S89" s="19"/>
      <c r="T89" s="20"/>
      <c r="U89" s="20"/>
      <c r="V89" s="19"/>
      <c r="W89" s="19">
        <f>G89*V89</f>
        <v>0</v>
      </c>
      <c r="X89" s="20"/>
      <c r="Y89" s="20"/>
      <c r="Z89" s="20"/>
      <c r="AA89" s="20"/>
      <c r="AB89" s="20"/>
      <c r="AC89" s="20"/>
      <c r="AD89" s="20"/>
      <c r="AE89" s="20"/>
      <c r="AF89" s="19">
        <f t="shared" si="19"/>
        <v>70</v>
      </c>
      <c r="AG89" s="19">
        <f t="shared" si="19"/>
        <v>2170</v>
      </c>
      <c r="AH89" s="10">
        <v>1411150700068670</v>
      </c>
      <c r="AI89" s="11" t="s">
        <v>185</v>
      </c>
      <c r="AJ89" s="11" t="s">
        <v>186</v>
      </c>
      <c r="AK89" s="12">
        <v>31</v>
      </c>
      <c r="AL89" s="28">
        <v>80</v>
      </c>
      <c r="AM89" s="28">
        <f>AL89*AK89</f>
        <v>2480</v>
      </c>
      <c r="AN89" s="114"/>
      <c r="AO89" s="114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7">
        <f t="shared" si="20"/>
        <v>80</v>
      </c>
      <c r="BK89" s="42">
        <f t="shared" si="20"/>
        <v>2480</v>
      </c>
    </row>
    <row r="90" spans="2:63" ht="24" x14ac:dyDescent="0.25">
      <c r="B90" s="43" t="s">
        <v>65</v>
      </c>
      <c r="C90" s="17" t="s">
        <v>66</v>
      </c>
      <c r="D90" s="10" t="s">
        <v>187</v>
      </c>
      <c r="E90" s="11" t="s">
        <v>188</v>
      </c>
      <c r="F90" s="11" t="s">
        <v>189</v>
      </c>
      <c r="G90" s="12">
        <v>25</v>
      </c>
      <c r="H90" s="19">
        <v>237</v>
      </c>
      <c r="I90" s="19">
        <f>H90*G90</f>
        <v>5925</v>
      </c>
      <c r="J90" s="85"/>
      <c r="K90" s="85"/>
      <c r="L90" s="19">
        <v>134</v>
      </c>
      <c r="M90" s="19">
        <f>L90*G90</f>
        <v>3350</v>
      </c>
      <c r="N90" s="19">
        <v>5</v>
      </c>
      <c r="O90" s="19">
        <f>+N90*G90</f>
        <v>125</v>
      </c>
      <c r="P90" s="19">
        <v>138</v>
      </c>
      <c r="Q90" s="19">
        <f t="shared" ref="Q90:Q108" si="21">G90*P90</f>
        <v>3450</v>
      </c>
      <c r="R90" s="19"/>
      <c r="S90" s="19"/>
      <c r="T90" s="20">
        <v>20</v>
      </c>
      <c r="U90" s="20">
        <f>+T90*G90</f>
        <v>500</v>
      </c>
      <c r="V90" s="19">
        <f>24+24+5+7.5+5</f>
        <v>65.5</v>
      </c>
      <c r="W90" s="19">
        <f>G90*V90</f>
        <v>1637.5</v>
      </c>
      <c r="X90" s="19">
        <v>175</v>
      </c>
      <c r="Y90" s="20">
        <f>+X90*G90</f>
        <v>4375</v>
      </c>
      <c r="Z90" s="20">
        <v>65</v>
      </c>
      <c r="AA90" s="20">
        <f>+Z90*G90</f>
        <v>1625</v>
      </c>
      <c r="AB90" s="20">
        <v>12</v>
      </c>
      <c r="AC90" s="20">
        <f>+AB90*G90</f>
        <v>300</v>
      </c>
      <c r="AD90" s="20">
        <v>2</v>
      </c>
      <c r="AE90" s="20">
        <f>2*G90</f>
        <v>50</v>
      </c>
      <c r="AF90" s="19">
        <f t="shared" si="19"/>
        <v>853.5</v>
      </c>
      <c r="AG90" s="19">
        <f t="shared" si="19"/>
        <v>21337.5</v>
      </c>
      <c r="AH90" s="10" t="s">
        <v>187</v>
      </c>
      <c r="AI90" s="11" t="s">
        <v>188</v>
      </c>
      <c r="AJ90" s="11" t="s">
        <v>189</v>
      </c>
      <c r="AK90" s="12">
        <v>25</v>
      </c>
      <c r="AL90" s="28">
        <f>12+18+83+55+12+20</f>
        <v>200</v>
      </c>
      <c r="AM90" s="28">
        <f>AL90*AK90</f>
        <v>5000</v>
      </c>
      <c r="AN90" s="114"/>
      <c r="AO90" s="114"/>
      <c r="AP90" s="28">
        <f>50+10+40+30</f>
        <v>130</v>
      </c>
      <c r="AQ90" s="28">
        <f>AP90*AK90</f>
        <v>3250</v>
      </c>
      <c r="AR90" s="28">
        <v>5</v>
      </c>
      <c r="AS90" s="28">
        <f>+AR90*AK90</f>
        <v>125</v>
      </c>
      <c r="AT90" s="28">
        <v>0</v>
      </c>
      <c r="AU90" s="28">
        <f t="shared" ref="AU90:AU128" si="22">+AK90*AT90</f>
        <v>0</v>
      </c>
      <c r="AV90" s="28">
        <v>10</v>
      </c>
      <c r="AW90" s="28">
        <f t="shared" ref="AW90:AW105" si="23">AK90*AV90</f>
        <v>250</v>
      </c>
      <c r="AX90" s="28">
        <v>4</v>
      </c>
      <c r="AY90" s="28">
        <f>+AX90*AK90</f>
        <v>100</v>
      </c>
      <c r="AZ90" s="28">
        <f>24+9+15+9</f>
        <v>57</v>
      </c>
      <c r="BA90" s="28">
        <f>AK90*AZ90</f>
        <v>1425</v>
      </c>
      <c r="BB90" s="28">
        <v>150</v>
      </c>
      <c r="BC90" s="114">
        <f>+BB90*AK90</f>
        <v>3750</v>
      </c>
      <c r="BD90" s="114">
        <v>65</v>
      </c>
      <c r="BE90" s="114">
        <f>+BD90*AK90</f>
        <v>1625</v>
      </c>
      <c r="BF90" s="114">
        <v>12</v>
      </c>
      <c r="BG90" s="114">
        <f>+BF90*AK90</f>
        <v>300</v>
      </c>
      <c r="BH90" s="114">
        <v>2</v>
      </c>
      <c r="BI90" s="114">
        <f>+BH90*AK90</f>
        <v>50</v>
      </c>
      <c r="BJ90" s="7">
        <f t="shared" si="20"/>
        <v>635</v>
      </c>
      <c r="BK90" s="42">
        <f t="shared" si="20"/>
        <v>15875</v>
      </c>
    </row>
    <row r="91" spans="2:63" x14ac:dyDescent="0.25">
      <c r="B91" s="43" t="s">
        <v>139</v>
      </c>
      <c r="C91" s="17" t="s">
        <v>139</v>
      </c>
      <c r="D91" s="10">
        <v>1411150700378920</v>
      </c>
      <c r="E91" s="9" t="s">
        <v>190</v>
      </c>
      <c r="F91" s="11" t="s">
        <v>186</v>
      </c>
      <c r="G91" s="12">
        <v>25</v>
      </c>
      <c r="H91" s="19"/>
      <c r="I91" s="19"/>
      <c r="J91" s="85"/>
      <c r="K91" s="85"/>
      <c r="L91" s="19"/>
      <c r="M91" s="19"/>
      <c r="N91" s="19">
        <v>20</v>
      </c>
      <c r="O91" s="19">
        <f>+N91*G91</f>
        <v>500</v>
      </c>
      <c r="P91" s="19"/>
      <c r="Q91" s="19"/>
      <c r="R91" s="19"/>
      <c r="S91" s="19"/>
      <c r="T91" s="20"/>
      <c r="U91" s="20"/>
      <c r="V91" s="19"/>
      <c r="W91" s="19"/>
      <c r="X91" s="19"/>
      <c r="Y91" s="20"/>
      <c r="Z91" s="20"/>
      <c r="AA91" s="20"/>
      <c r="AB91" s="20"/>
      <c r="AC91" s="20"/>
      <c r="AD91" s="20"/>
      <c r="AE91" s="20"/>
      <c r="AF91" s="19">
        <f t="shared" si="19"/>
        <v>20</v>
      </c>
      <c r="AG91" s="19">
        <f t="shared" si="19"/>
        <v>500</v>
      </c>
      <c r="AH91" s="10">
        <v>1411150700378920</v>
      </c>
      <c r="AI91" s="9" t="s">
        <v>190</v>
      </c>
      <c r="AJ91" s="11" t="s">
        <v>186</v>
      </c>
      <c r="AK91" s="12">
        <v>25</v>
      </c>
      <c r="AL91" s="28"/>
      <c r="AM91" s="28"/>
      <c r="AN91" s="114"/>
      <c r="AO91" s="114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7">
        <f t="shared" si="20"/>
        <v>0</v>
      </c>
      <c r="BK91" s="42">
        <f t="shared" si="20"/>
        <v>0</v>
      </c>
    </row>
    <row r="92" spans="2:63" ht="24" x14ac:dyDescent="0.25">
      <c r="B92" s="43" t="s">
        <v>65</v>
      </c>
      <c r="C92" s="17" t="s">
        <v>66</v>
      </c>
      <c r="D92" s="10" t="s">
        <v>191</v>
      </c>
      <c r="E92" s="11" t="s">
        <v>192</v>
      </c>
      <c r="F92" s="11" t="s">
        <v>186</v>
      </c>
      <c r="G92" s="12">
        <v>28</v>
      </c>
      <c r="H92" s="19">
        <v>50</v>
      </c>
      <c r="I92" s="19">
        <f>H92*G92</f>
        <v>1400</v>
      </c>
      <c r="J92" s="85"/>
      <c r="K92" s="85"/>
      <c r="L92" s="19"/>
      <c r="M92" s="19"/>
      <c r="N92" s="19"/>
      <c r="O92" s="19"/>
      <c r="P92" s="19">
        <v>230</v>
      </c>
      <c r="Q92" s="19">
        <f t="shared" si="21"/>
        <v>6440</v>
      </c>
      <c r="R92" s="19"/>
      <c r="S92" s="19"/>
      <c r="T92" s="20"/>
      <c r="U92" s="20"/>
      <c r="V92" s="19"/>
      <c r="W92" s="19"/>
      <c r="X92" s="19"/>
      <c r="Y92" s="20"/>
      <c r="Z92" s="20"/>
      <c r="AA92" s="20"/>
      <c r="AB92" s="20"/>
      <c r="AC92" s="20"/>
      <c r="AD92" s="20"/>
      <c r="AE92" s="20"/>
      <c r="AF92" s="19">
        <f t="shared" si="19"/>
        <v>280</v>
      </c>
      <c r="AG92" s="19">
        <f t="shared" si="19"/>
        <v>7840</v>
      </c>
      <c r="AH92" s="10" t="s">
        <v>191</v>
      </c>
      <c r="AI92" s="11" t="s">
        <v>192</v>
      </c>
      <c r="AJ92" s="11" t="s">
        <v>186</v>
      </c>
      <c r="AK92" s="12">
        <v>28</v>
      </c>
      <c r="AL92" s="28">
        <v>50</v>
      </c>
      <c r="AM92" s="28">
        <f>AL92*AK92</f>
        <v>1400</v>
      </c>
      <c r="AN92" s="114"/>
      <c r="AO92" s="114"/>
      <c r="AP92" s="28"/>
      <c r="AQ92" s="28"/>
      <c r="AR92" s="28"/>
      <c r="AS92" s="28"/>
      <c r="AT92" s="28">
        <v>40</v>
      </c>
      <c r="AU92" s="28">
        <f t="shared" si="22"/>
        <v>1120</v>
      </c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7">
        <f t="shared" si="20"/>
        <v>90</v>
      </c>
      <c r="BK92" s="42">
        <f t="shared" si="20"/>
        <v>2520</v>
      </c>
    </row>
    <row r="93" spans="2:63" ht="24" x14ac:dyDescent="0.25">
      <c r="B93" s="43" t="s">
        <v>65</v>
      </c>
      <c r="C93" s="17" t="s">
        <v>66</v>
      </c>
      <c r="D93" s="10" t="s">
        <v>191</v>
      </c>
      <c r="E93" s="11" t="s">
        <v>193</v>
      </c>
      <c r="F93" s="11" t="s">
        <v>186</v>
      </c>
      <c r="G93" s="12">
        <v>28</v>
      </c>
      <c r="H93" s="19"/>
      <c r="I93" s="19"/>
      <c r="J93" s="85"/>
      <c r="K93" s="85"/>
      <c r="L93" s="19"/>
      <c r="M93" s="19"/>
      <c r="N93" s="19"/>
      <c r="O93" s="19"/>
      <c r="P93" s="19"/>
      <c r="Q93" s="19"/>
      <c r="R93" s="19"/>
      <c r="S93" s="19"/>
      <c r="T93" s="20">
        <v>6</v>
      </c>
      <c r="U93" s="20">
        <f>+T93*G93</f>
        <v>168</v>
      </c>
      <c r="V93" s="19"/>
      <c r="W93" s="19"/>
      <c r="X93" s="19"/>
      <c r="Y93" s="20"/>
      <c r="Z93" s="20"/>
      <c r="AA93" s="20"/>
      <c r="AB93" s="20"/>
      <c r="AC93" s="20"/>
      <c r="AD93" s="20"/>
      <c r="AE93" s="20"/>
      <c r="AF93" s="19">
        <f t="shared" si="19"/>
        <v>6</v>
      </c>
      <c r="AG93" s="19">
        <f t="shared" si="19"/>
        <v>168</v>
      </c>
      <c r="AH93" s="10" t="s">
        <v>191</v>
      </c>
      <c r="AI93" s="11" t="s">
        <v>193</v>
      </c>
      <c r="AJ93" s="11" t="s">
        <v>186</v>
      </c>
      <c r="AK93" s="12">
        <v>28</v>
      </c>
      <c r="AL93" s="28"/>
      <c r="AM93" s="28"/>
      <c r="AN93" s="114"/>
      <c r="AO93" s="114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7">
        <f t="shared" si="20"/>
        <v>0</v>
      </c>
      <c r="BK93" s="42">
        <f t="shared" si="20"/>
        <v>0</v>
      </c>
    </row>
    <row r="94" spans="2:63" ht="24" x14ac:dyDescent="0.25">
      <c r="B94" s="43" t="s">
        <v>65</v>
      </c>
      <c r="C94" s="17" t="s">
        <v>66</v>
      </c>
      <c r="D94" s="10" t="s">
        <v>194</v>
      </c>
      <c r="E94" s="11" t="s">
        <v>195</v>
      </c>
      <c r="F94" s="11" t="s">
        <v>186</v>
      </c>
      <c r="G94" s="12">
        <v>28</v>
      </c>
      <c r="H94" s="19"/>
      <c r="I94" s="19"/>
      <c r="J94" s="85"/>
      <c r="K94" s="85"/>
      <c r="L94" s="19"/>
      <c r="M94" s="19"/>
      <c r="N94" s="19"/>
      <c r="O94" s="19"/>
      <c r="P94" s="19"/>
      <c r="Q94" s="19"/>
      <c r="R94" s="19"/>
      <c r="S94" s="19"/>
      <c r="T94" s="20">
        <v>15</v>
      </c>
      <c r="U94" s="20">
        <f>+T94*G94</f>
        <v>420</v>
      </c>
      <c r="V94" s="19"/>
      <c r="W94" s="19"/>
      <c r="X94" s="19"/>
      <c r="Y94" s="20"/>
      <c r="Z94" s="20"/>
      <c r="AA94" s="20"/>
      <c r="AB94" s="20"/>
      <c r="AC94" s="20"/>
      <c r="AD94" s="20"/>
      <c r="AE94" s="20"/>
      <c r="AF94" s="19">
        <f t="shared" si="19"/>
        <v>15</v>
      </c>
      <c r="AG94" s="19">
        <f t="shared" si="19"/>
        <v>420</v>
      </c>
      <c r="AH94" s="10" t="s">
        <v>194</v>
      </c>
      <c r="AI94" s="11" t="s">
        <v>195</v>
      </c>
      <c r="AJ94" s="11" t="s">
        <v>186</v>
      </c>
      <c r="AK94" s="12">
        <v>28</v>
      </c>
      <c r="AL94" s="28"/>
      <c r="AM94" s="28"/>
      <c r="AN94" s="114"/>
      <c r="AO94" s="114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7">
        <f t="shared" si="20"/>
        <v>0</v>
      </c>
      <c r="BK94" s="42">
        <f t="shared" si="20"/>
        <v>0</v>
      </c>
    </row>
    <row r="95" spans="2:63" ht="24" x14ac:dyDescent="0.25">
      <c r="B95" s="43" t="s">
        <v>65</v>
      </c>
      <c r="C95" s="17" t="s">
        <v>66</v>
      </c>
      <c r="D95" s="21" t="s">
        <v>196</v>
      </c>
      <c r="E95" s="11" t="s">
        <v>197</v>
      </c>
      <c r="F95" s="11" t="s">
        <v>68</v>
      </c>
      <c r="G95" s="12">
        <v>6</v>
      </c>
      <c r="H95" s="19"/>
      <c r="I95" s="19"/>
      <c r="J95" s="85"/>
      <c r="K95" s="85"/>
      <c r="L95" s="19"/>
      <c r="M95" s="19"/>
      <c r="N95" s="19"/>
      <c r="O95" s="19"/>
      <c r="P95" s="19">
        <v>48</v>
      </c>
      <c r="Q95" s="19">
        <f t="shared" si="21"/>
        <v>288</v>
      </c>
      <c r="R95" s="19"/>
      <c r="S95" s="19"/>
      <c r="T95" s="20"/>
      <c r="U95" s="20"/>
      <c r="V95" s="19"/>
      <c r="W95" s="19"/>
      <c r="X95" s="19"/>
      <c r="Y95" s="20"/>
      <c r="Z95" s="20"/>
      <c r="AA95" s="20"/>
      <c r="AB95" s="20"/>
      <c r="AC95" s="20"/>
      <c r="AD95" s="20"/>
      <c r="AE95" s="20"/>
      <c r="AF95" s="19">
        <f t="shared" si="19"/>
        <v>48</v>
      </c>
      <c r="AG95" s="19">
        <f t="shared" si="19"/>
        <v>288</v>
      </c>
      <c r="AH95" s="21" t="s">
        <v>196</v>
      </c>
      <c r="AI95" s="11" t="s">
        <v>197</v>
      </c>
      <c r="AJ95" s="11" t="s">
        <v>68</v>
      </c>
      <c r="AK95" s="12">
        <v>6</v>
      </c>
      <c r="AL95" s="28"/>
      <c r="AM95" s="28"/>
      <c r="AN95" s="114"/>
      <c r="AO95" s="114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114"/>
      <c r="BD95" s="114"/>
      <c r="BE95" s="114"/>
      <c r="BF95" s="114"/>
      <c r="BG95" s="114"/>
      <c r="BH95" s="114"/>
      <c r="BI95" s="114"/>
      <c r="BJ95" s="7">
        <f t="shared" si="20"/>
        <v>0</v>
      </c>
      <c r="BK95" s="42">
        <f t="shared" si="20"/>
        <v>0</v>
      </c>
    </row>
    <row r="96" spans="2:63" ht="24" x14ac:dyDescent="0.25">
      <c r="B96" s="43" t="s">
        <v>65</v>
      </c>
      <c r="C96" s="17" t="s">
        <v>66</v>
      </c>
      <c r="D96" s="21" t="s">
        <v>196</v>
      </c>
      <c r="E96" s="11" t="s">
        <v>198</v>
      </c>
      <c r="F96" s="11" t="s">
        <v>68</v>
      </c>
      <c r="G96" s="12">
        <v>6</v>
      </c>
      <c r="H96" s="19">
        <v>230</v>
      </c>
      <c r="I96" s="19">
        <f>H96*G96</f>
        <v>1380</v>
      </c>
      <c r="J96" s="85"/>
      <c r="K96" s="85"/>
      <c r="L96" s="19">
        <v>58</v>
      </c>
      <c r="M96" s="19">
        <f>L96*G96</f>
        <v>348</v>
      </c>
      <c r="N96" s="19">
        <v>10</v>
      </c>
      <c r="O96" s="19">
        <f>+N96*G96</f>
        <v>60</v>
      </c>
      <c r="P96" s="19">
        <v>122</v>
      </c>
      <c r="Q96" s="19">
        <f t="shared" si="21"/>
        <v>732</v>
      </c>
      <c r="R96" s="19"/>
      <c r="S96" s="19"/>
      <c r="T96" s="20">
        <v>30</v>
      </c>
      <c r="U96" s="20">
        <f>+T96*G96</f>
        <v>180</v>
      </c>
      <c r="V96" s="19">
        <v>11</v>
      </c>
      <c r="W96" s="19">
        <f t="shared" ref="W96:W129" si="24">G96*V96</f>
        <v>66</v>
      </c>
      <c r="X96" s="19">
        <v>1000</v>
      </c>
      <c r="Y96" s="20">
        <f>+X96*G96</f>
        <v>6000</v>
      </c>
      <c r="Z96" s="20">
        <v>50</v>
      </c>
      <c r="AA96" s="20">
        <f>+Z96*G96</f>
        <v>300</v>
      </c>
      <c r="AB96" s="20">
        <v>12</v>
      </c>
      <c r="AC96" s="20">
        <f>+AB96*G96</f>
        <v>72</v>
      </c>
      <c r="AD96" s="20">
        <v>20</v>
      </c>
      <c r="AE96" s="20">
        <f t="shared" ref="AE96" si="25">AD96*G96</f>
        <v>120</v>
      </c>
      <c r="AF96" s="19">
        <f t="shared" si="19"/>
        <v>1543</v>
      </c>
      <c r="AG96" s="19">
        <f t="shared" si="19"/>
        <v>9258</v>
      </c>
      <c r="AH96" s="21" t="s">
        <v>196</v>
      </c>
      <c r="AI96" s="11" t="s">
        <v>198</v>
      </c>
      <c r="AJ96" s="11" t="s">
        <v>68</v>
      </c>
      <c r="AK96" s="12">
        <v>6</v>
      </c>
      <c r="AL96" s="28">
        <v>200</v>
      </c>
      <c r="AM96" s="28">
        <f>AL96*AK96</f>
        <v>1200</v>
      </c>
      <c r="AN96" s="114"/>
      <c r="AO96" s="114"/>
      <c r="AP96" s="28">
        <v>50</v>
      </c>
      <c r="AQ96" s="28">
        <f>AP96*AK96</f>
        <v>300</v>
      </c>
      <c r="AR96" s="28">
        <v>10</v>
      </c>
      <c r="AS96" s="28">
        <f>+AR96*AK96</f>
        <v>60</v>
      </c>
      <c r="AT96" s="28">
        <v>100</v>
      </c>
      <c r="AU96" s="28">
        <f t="shared" si="22"/>
        <v>600</v>
      </c>
      <c r="AV96" s="28"/>
      <c r="AW96" s="28"/>
      <c r="AX96" s="28">
        <v>30</v>
      </c>
      <c r="AY96" s="28">
        <f>+AX96*AK96</f>
        <v>180</v>
      </c>
      <c r="AZ96" s="28">
        <v>10</v>
      </c>
      <c r="BA96" s="28">
        <f>AK96*AZ96</f>
        <v>60</v>
      </c>
      <c r="BB96" s="28">
        <v>950</v>
      </c>
      <c r="BC96" s="114">
        <f>+BB96*AK96</f>
        <v>5700</v>
      </c>
      <c r="BD96" s="114">
        <v>45</v>
      </c>
      <c r="BE96" s="114">
        <f>+BD96*AK96</f>
        <v>270</v>
      </c>
      <c r="BF96" s="114">
        <v>12</v>
      </c>
      <c r="BG96" s="114">
        <f>+BF96*AK96</f>
        <v>72</v>
      </c>
      <c r="BH96" s="114">
        <v>20</v>
      </c>
      <c r="BI96" s="114">
        <f>+BH96*AK96</f>
        <v>120</v>
      </c>
      <c r="BJ96" s="7">
        <f t="shared" si="20"/>
        <v>1427</v>
      </c>
      <c r="BK96" s="42">
        <f t="shared" si="20"/>
        <v>8562</v>
      </c>
    </row>
    <row r="97" spans="2:63" ht="24" x14ac:dyDescent="0.25">
      <c r="B97" s="43" t="s">
        <v>65</v>
      </c>
      <c r="C97" s="17" t="s">
        <v>66</v>
      </c>
      <c r="D97" s="21" t="s">
        <v>199</v>
      </c>
      <c r="E97" s="11" t="s">
        <v>200</v>
      </c>
      <c r="F97" s="11" t="s">
        <v>68</v>
      </c>
      <c r="G97" s="12">
        <v>6</v>
      </c>
      <c r="H97" s="19">
        <v>10</v>
      </c>
      <c r="I97" s="19">
        <f>H97*G97</f>
        <v>60</v>
      </c>
      <c r="J97" s="85"/>
      <c r="K97" s="85"/>
      <c r="L97" s="19"/>
      <c r="M97" s="19"/>
      <c r="N97" s="19"/>
      <c r="O97" s="19"/>
      <c r="P97" s="19"/>
      <c r="Q97" s="19"/>
      <c r="R97" s="19"/>
      <c r="S97" s="19"/>
      <c r="T97" s="20"/>
      <c r="U97" s="20"/>
      <c r="V97" s="19"/>
      <c r="W97" s="19"/>
      <c r="X97" s="19"/>
      <c r="Y97" s="20"/>
      <c r="Z97" s="20"/>
      <c r="AA97" s="20"/>
      <c r="AB97" s="20"/>
      <c r="AC97" s="20"/>
      <c r="AD97" s="20"/>
      <c r="AE97" s="20"/>
      <c r="AF97" s="19">
        <f t="shared" si="19"/>
        <v>10</v>
      </c>
      <c r="AG97" s="19">
        <f t="shared" si="19"/>
        <v>60</v>
      </c>
      <c r="AH97" s="21" t="s">
        <v>199</v>
      </c>
      <c r="AI97" s="11" t="s">
        <v>200</v>
      </c>
      <c r="AJ97" s="11" t="s">
        <v>68</v>
      </c>
      <c r="AK97" s="12">
        <v>6</v>
      </c>
      <c r="AL97" s="28">
        <v>10</v>
      </c>
      <c r="AM97" s="28">
        <f>AL97*AK97</f>
        <v>60</v>
      </c>
      <c r="AN97" s="114"/>
      <c r="AO97" s="114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7">
        <f t="shared" si="20"/>
        <v>10</v>
      </c>
      <c r="BK97" s="42">
        <f t="shared" si="20"/>
        <v>60</v>
      </c>
    </row>
    <row r="98" spans="2:63" x14ac:dyDescent="0.25">
      <c r="B98" s="43" t="s">
        <v>139</v>
      </c>
      <c r="C98" s="17" t="s">
        <v>139</v>
      </c>
      <c r="D98" s="10">
        <v>4412200300066480</v>
      </c>
      <c r="E98" s="31" t="s">
        <v>201</v>
      </c>
      <c r="F98" s="31" t="s">
        <v>68</v>
      </c>
      <c r="G98" s="12">
        <v>6</v>
      </c>
      <c r="H98" s="19"/>
      <c r="I98" s="19"/>
      <c r="J98" s="85"/>
      <c r="K98" s="85"/>
      <c r="L98" s="19"/>
      <c r="M98" s="19"/>
      <c r="N98" s="19">
        <v>80</v>
      </c>
      <c r="O98" s="19">
        <f>+N98*G98</f>
        <v>480</v>
      </c>
      <c r="P98" s="19"/>
      <c r="Q98" s="19"/>
      <c r="R98" s="19"/>
      <c r="S98" s="19"/>
      <c r="T98" s="20"/>
      <c r="U98" s="20"/>
      <c r="V98" s="19"/>
      <c r="W98" s="19"/>
      <c r="X98" s="19"/>
      <c r="Y98" s="20"/>
      <c r="Z98" s="20"/>
      <c r="AA98" s="20"/>
      <c r="AB98" s="20"/>
      <c r="AC98" s="20"/>
      <c r="AD98" s="20"/>
      <c r="AE98" s="20"/>
      <c r="AF98" s="19">
        <f t="shared" si="19"/>
        <v>80</v>
      </c>
      <c r="AG98" s="19">
        <f t="shared" si="19"/>
        <v>480</v>
      </c>
      <c r="AH98" s="10">
        <v>4412200300066480</v>
      </c>
      <c r="AI98" s="31" t="s">
        <v>201</v>
      </c>
      <c r="AJ98" s="31" t="s">
        <v>68</v>
      </c>
      <c r="AK98" s="12">
        <v>6</v>
      </c>
      <c r="AL98" s="28"/>
      <c r="AM98" s="28"/>
      <c r="AN98" s="114"/>
      <c r="AO98" s="114"/>
      <c r="AP98" s="28"/>
      <c r="AQ98" s="28"/>
      <c r="AR98" s="28">
        <v>0</v>
      </c>
      <c r="AS98" s="28">
        <f>+AR98*AK98</f>
        <v>0</v>
      </c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7">
        <f t="shared" si="20"/>
        <v>0</v>
      </c>
      <c r="BK98" s="42">
        <f t="shared" si="20"/>
        <v>0</v>
      </c>
    </row>
    <row r="99" spans="2:63" ht="24" x14ac:dyDescent="0.25">
      <c r="B99" s="43" t="s">
        <v>65</v>
      </c>
      <c r="C99" s="17" t="s">
        <v>66</v>
      </c>
      <c r="D99" s="21" t="s">
        <v>199</v>
      </c>
      <c r="E99" s="11" t="s">
        <v>202</v>
      </c>
      <c r="F99" s="11" t="s">
        <v>68</v>
      </c>
      <c r="G99" s="12">
        <v>6</v>
      </c>
      <c r="H99" s="19"/>
      <c r="I99" s="19"/>
      <c r="J99" s="85"/>
      <c r="K99" s="85"/>
      <c r="L99" s="19"/>
      <c r="M99" s="19"/>
      <c r="N99" s="19"/>
      <c r="O99" s="19"/>
      <c r="P99" s="19"/>
      <c r="Q99" s="19"/>
      <c r="R99" s="19"/>
      <c r="S99" s="19"/>
      <c r="T99" s="20">
        <v>15</v>
      </c>
      <c r="U99" s="20">
        <f>+T99*G99</f>
        <v>90</v>
      </c>
      <c r="V99" s="19"/>
      <c r="W99" s="19"/>
      <c r="X99" s="19"/>
      <c r="Y99" s="20"/>
      <c r="Z99" s="20"/>
      <c r="AA99" s="20"/>
      <c r="AB99" s="20"/>
      <c r="AC99" s="20"/>
      <c r="AD99" s="20"/>
      <c r="AE99" s="20"/>
      <c r="AF99" s="19">
        <f t="shared" si="19"/>
        <v>15</v>
      </c>
      <c r="AG99" s="19">
        <f t="shared" si="19"/>
        <v>90</v>
      </c>
      <c r="AH99" s="21" t="s">
        <v>199</v>
      </c>
      <c r="AI99" s="11" t="s">
        <v>202</v>
      </c>
      <c r="AJ99" s="11" t="s">
        <v>68</v>
      </c>
      <c r="AK99" s="12">
        <v>6</v>
      </c>
      <c r="AL99" s="28"/>
      <c r="AM99" s="28"/>
      <c r="AN99" s="114"/>
      <c r="AO99" s="114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7">
        <f t="shared" si="20"/>
        <v>0</v>
      </c>
      <c r="BK99" s="42">
        <f t="shared" si="20"/>
        <v>0</v>
      </c>
    </row>
    <row r="100" spans="2:63" ht="24" x14ac:dyDescent="0.25">
      <c r="B100" s="43" t="s">
        <v>65</v>
      </c>
      <c r="C100" s="17" t="s">
        <v>66</v>
      </c>
      <c r="D100" s="10" t="s">
        <v>203</v>
      </c>
      <c r="E100" s="11" t="s">
        <v>204</v>
      </c>
      <c r="F100" s="11" t="s">
        <v>205</v>
      </c>
      <c r="G100" s="12">
        <v>7</v>
      </c>
      <c r="H100" s="19">
        <f>12+1+7+1</f>
        <v>21</v>
      </c>
      <c r="I100" s="19">
        <f>H100*G100</f>
        <v>147</v>
      </c>
      <c r="J100" s="85"/>
      <c r="K100" s="85"/>
      <c r="L100" s="19">
        <v>10</v>
      </c>
      <c r="M100" s="19">
        <f>L100*G100</f>
        <v>70</v>
      </c>
      <c r="N100" s="19"/>
      <c r="O100" s="19"/>
      <c r="P100" s="19"/>
      <c r="Q100" s="19"/>
      <c r="R100" s="19"/>
      <c r="S100" s="19"/>
      <c r="T100" s="20"/>
      <c r="U100" s="20"/>
      <c r="V100" s="19">
        <f>1+1</f>
        <v>2</v>
      </c>
      <c r="W100" s="19">
        <f t="shared" si="24"/>
        <v>14</v>
      </c>
      <c r="X100" s="19">
        <v>70</v>
      </c>
      <c r="Y100" s="20">
        <f>+X100*G100</f>
        <v>490</v>
      </c>
      <c r="Z100" s="20">
        <v>5</v>
      </c>
      <c r="AA100" s="20">
        <f>+Z100*G100</f>
        <v>35</v>
      </c>
      <c r="AB100" s="20"/>
      <c r="AC100" s="20"/>
      <c r="AD100" s="20"/>
      <c r="AE100" s="20"/>
      <c r="AF100" s="19">
        <f t="shared" si="19"/>
        <v>108</v>
      </c>
      <c r="AG100" s="19">
        <f t="shared" si="19"/>
        <v>756</v>
      </c>
      <c r="AH100" s="10" t="s">
        <v>203</v>
      </c>
      <c r="AI100" s="11" t="s">
        <v>204</v>
      </c>
      <c r="AJ100" s="11" t="s">
        <v>205</v>
      </c>
      <c r="AK100" s="12">
        <v>7</v>
      </c>
      <c r="AL100" s="28">
        <v>26</v>
      </c>
      <c r="AM100" s="28">
        <f>AL100*AK100</f>
        <v>182</v>
      </c>
      <c r="AN100" s="114"/>
      <c r="AO100" s="114"/>
      <c r="AP100" s="28">
        <v>10</v>
      </c>
      <c r="AQ100" s="28">
        <f>AP100*AK100</f>
        <v>70</v>
      </c>
      <c r="AR100" s="28"/>
      <c r="AS100" s="28"/>
      <c r="AT100" s="28"/>
      <c r="AU100" s="28"/>
      <c r="AV100" s="28"/>
      <c r="AW100" s="28"/>
      <c r="AX100" s="28"/>
      <c r="AY100" s="28"/>
      <c r="AZ100" s="28">
        <v>1</v>
      </c>
      <c r="BA100" s="28">
        <f>AK100*AZ100</f>
        <v>7</v>
      </c>
      <c r="BB100" s="28">
        <v>70</v>
      </c>
      <c r="BC100" s="114">
        <f>+BB100*AK100</f>
        <v>490</v>
      </c>
      <c r="BD100" s="114">
        <v>5</v>
      </c>
      <c r="BE100" s="114">
        <f>+BD100*AK100</f>
        <v>35</v>
      </c>
      <c r="BF100" s="114"/>
      <c r="BG100" s="114"/>
      <c r="BH100" s="114"/>
      <c r="BI100" s="114"/>
      <c r="BJ100" s="7">
        <f t="shared" si="20"/>
        <v>112</v>
      </c>
      <c r="BK100" s="42">
        <f t="shared" si="20"/>
        <v>784</v>
      </c>
    </row>
    <row r="101" spans="2:63" ht="24" x14ac:dyDescent="0.25">
      <c r="B101" s="43" t="s">
        <v>65</v>
      </c>
      <c r="C101" s="17" t="s">
        <v>66</v>
      </c>
      <c r="D101" s="10" t="s">
        <v>206</v>
      </c>
      <c r="E101" s="11" t="s">
        <v>207</v>
      </c>
      <c r="F101" s="11" t="s">
        <v>205</v>
      </c>
      <c r="G101" s="12">
        <v>6</v>
      </c>
      <c r="H101" s="19">
        <v>60.7</v>
      </c>
      <c r="I101" s="19">
        <f>H101*G101</f>
        <v>364.20000000000005</v>
      </c>
      <c r="J101" s="85"/>
      <c r="K101" s="85"/>
      <c r="L101" s="19">
        <f>4+1</f>
        <v>5</v>
      </c>
      <c r="M101" s="19">
        <f>L101*G101</f>
        <v>30</v>
      </c>
      <c r="N101" s="19">
        <v>4</v>
      </c>
      <c r="O101" s="19">
        <f>+N101*G101</f>
        <v>24</v>
      </c>
      <c r="P101" s="19">
        <v>286.64999999999998</v>
      </c>
      <c r="Q101" s="19">
        <f t="shared" si="21"/>
        <v>1719.8999999999999</v>
      </c>
      <c r="R101" s="19">
        <v>8</v>
      </c>
      <c r="S101" s="19">
        <f t="shared" ref="S101:S108" si="26">G101*R101</f>
        <v>48</v>
      </c>
      <c r="T101" s="20">
        <v>6</v>
      </c>
      <c r="U101" s="20">
        <f>+T101*G101</f>
        <v>36</v>
      </c>
      <c r="V101" s="19">
        <v>215</v>
      </c>
      <c r="W101" s="19">
        <f t="shared" si="24"/>
        <v>1290</v>
      </c>
      <c r="X101" s="19">
        <v>140</v>
      </c>
      <c r="Y101" s="20">
        <f>+X101*G101</f>
        <v>840</v>
      </c>
      <c r="Z101" s="20">
        <v>8</v>
      </c>
      <c r="AA101" s="20">
        <f>+Z101*G101</f>
        <v>48</v>
      </c>
      <c r="AB101" s="20">
        <v>4</v>
      </c>
      <c r="AC101" s="20">
        <f>+AB101*G101</f>
        <v>24</v>
      </c>
      <c r="AD101" s="20">
        <v>100</v>
      </c>
      <c r="AE101" s="20">
        <f>AD101*G101</f>
        <v>600</v>
      </c>
      <c r="AF101" s="19">
        <f t="shared" si="19"/>
        <v>837.34999999999991</v>
      </c>
      <c r="AG101" s="19">
        <f t="shared" si="19"/>
        <v>5024.1000000000004</v>
      </c>
      <c r="AH101" s="10" t="s">
        <v>206</v>
      </c>
      <c r="AI101" s="11" t="s">
        <v>207</v>
      </c>
      <c r="AJ101" s="11" t="s">
        <v>205</v>
      </c>
      <c r="AK101" s="12">
        <v>6</v>
      </c>
      <c r="AL101" s="28">
        <v>60.7</v>
      </c>
      <c r="AM101" s="28">
        <f>AL101*AK101</f>
        <v>364.20000000000005</v>
      </c>
      <c r="AN101" s="114"/>
      <c r="AO101" s="114"/>
      <c r="AP101" s="28">
        <f>4+1</f>
        <v>5</v>
      </c>
      <c r="AQ101" s="28">
        <f>AP101*AK101</f>
        <v>30</v>
      </c>
      <c r="AR101" s="28">
        <v>0</v>
      </c>
      <c r="AS101" s="28">
        <f>+AR101*AK101</f>
        <v>0</v>
      </c>
      <c r="AT101" s="28">
        <v>286.64999999999998</v>
      </c>
      <c r="AU101" s="28">
        <f t="shared" si="22"/>
        <v>1719.8999999999999</v>
      </c>
      <c r="AV101" s="28"/>
      <c r="AW101" s="28"/>
      <c r="AX101" s="28">
        <v>6</v>
      </c>
      <c r="AY101" s="28">
        <f>+AX101*AK101</f>
        <v>36</v>
      </c>
      <c r="AZ101" s="28">
        <v>215</v>
      </c>
      <c r="BA101" s="28">
        <f>AK101*AZ101</f>
        <v>1290</v>
      </c>
      <c r="BB101" s="28">
        <v>140</v>
      </c>
      <c r="BC101" s="114">
        <f>+BB101*AK101</f>
        <v>840</v>
      </c>
      <c r="BD101" s="114">
        <v>7</v>
      </c>
      <c r="BE101" s="114">
        <f>+BD101*AK101</f>
        <v>42</v>
      </c>
      <c r="BF101" s="114">
        <v>4</v>
      </c>
      <c r="BG101" s="114">
        <f>+BF101*AK101</f>
        <v>24</v>
      </c>
      <c r="BH101" s="114">
        <v>100</v>
      </c>
      <c r="BI101" s="114">
        <f>+BH101*AK101</f>
        <v>600</v>
      </c>
      <c r="BJ101" s="7">
        <f t="shared" si="20"/>
        <v>824.34999999999991</v>
      </c>
      <c r="BK101" s="42">
        <f t="shared" si="20"/>
        <v>4946.1000000000004</v>
      </c>
    </row>
    <row r="102" spans="2:63" x14ac:dyDescent="0.25">
      <c r="B102" s="43" t="s">
        <v>139</v>
      </c>
      <c r="C102" s="17" t="s">
        <v>139</v>
      </c>
      <c r="D102" s="10" t="s">
        <v>206</v>
      </c>
      <c r="E102" s="11" t="s">
        <v>207</v>
      </c>
      <c r="F102" s="11" t="s">
        <v>205</v>
      </c>
      <c r="G102" s="12">
        <v>6</v>
      </c>
      <c r="H102" s="19"/>
      <c r="I102" s="19"/>
      <c r="J102" s="85"/>
      <c r="K102" s="85"/>
      <c r="L102" s="19"/>
      <c r="M102" s="19"/>
      <c r="N102" s="19">
        <v>4</v>
      </c>
      <c r="O102" s="19">
        <f>+N102*G102</f>
        <v>24</v>
      </c>
      <c r="P102" s="19"/>
      <c r="Q102" s="19"/>
      <c r="R102" s="19"/>
      <c r="S102" s="19"/>
      <c r="T102" s="20"/>
      <c r="U102" s="20"/>
      <c r="V102" s="19"/>
      <c r="W102" s="19"/>
      <c r="X102" s="19"/>
      <c r="Y102" s="20"/>
      <c r="Z102" s="20"/>
      <c r="AA102" s="20"/>
      <c r="AB102" s="20"/>
      <c r="AC102" s="20">
        <f>+AB102*G102</f>
        <v>0</v>
      </c>
      <c r="AD102" s="20">
        <v>5</v>
      </c>
      <c r="AE102" s="20">
        <f>AD102*G102</f>
        <v>30</v>
      </c>
      <c r="AF102" s="19">
        <f t="shared" si="19"/>
        <v>9</v>
      </c>
      <c r="AG102" s="19">
        <f t="shared" si="19"/>
        <v>54</v>
      </c>
      <c r="AH102" s="10" t="s">
        <v>206</v>
      </c>
      <c r="AI102" s="11" t="s">
        <v>207</v>
      </c>
      <c r="AJ102" s="11" t="s">
        <v>205</v>
      </c>
      <c r="AK102" s="12">
        <v>6</v>
      </c>
      <c r="AL102" s="28"/>
      <c r="AM102" s="28"/>
      <c r="AN102" s="114"/>
      <c r="AO102" s="114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114">
        <v>5</v>
      </c>
      <c r="BI102" s="114">
        <f>+BH102*AK102</f>
        <v>30</v>
      </c>
      <c r="BJ102" s="7">
        <f t="shared" si="20"/>
        <v>5</v>
      </c>
      <c r="BK102" s="42">
        <f t="shared" si="20"/>
        <v>30</v>
      </c>
    </row>
    <row r="103" spans="2:63" ht="24" x14ac:dyDescent="0.25">
      <c r="B103" s="43" t="s">
        <v>65</v>
      </c>
      <c r="C103" s="17" t="s">
        <v>66</v>
      </c>
      <c r="D103" s="10" t="s">
        <v>208</v>
      </c>
      <c r="E103" s="11" t="s">
        <v>209</v>
      </c>
      <c r="F103" s="11" t="s">
        <v>210</v>
      </c>
      <c r="G103" s="12">
        <v>6</v>
      </c>
      <c r="H103" s="19">
        <v>26</v>
      </c>
      <c r="I103" s="19">
        <f>H103*G103</f>
        <v>156</v>
      </c>
      <c r="J103" s="85"/>
      <c r="K103" s="85"/>
      <c r="L103" s="19">
        <v>2</v>
      </c>
      <c r="M103" s="19">
        <f>L103*G103</f>
        <v>12</v>
      </c>
      <c r="N103" s="19">
        <v>1</v>
      </c>
      <c r="O103" s="19">
        <f>+N103*G103</f>
        <v>6</v>
      </c>
      <c r="P103" s="19">
        <v>8</v>
      </c>
      <c r="Q103" s="19">
        <f t="shared" si="21"/>
        <v>48</v>
      </c>
      <c r="R103" s="19"/>
      <c r="S103" s="19">
        <f t="shared" si="26"/>
        <v>0</v>
      </c>
      <c r="T103" s="20">
        <v>4.5</v>
      </c>
      <c r="U103" s="20">
        <f>+T103*G103</f>
        <v>27</v>
      </c>
      <c r="V103" s="19"/>
      <c r="W103" s="19">
        <f t="shared" si="24"/>
        <v>0</v>
      </c>
      <c r="X103" s="19">
        <v>7</v>
      </c>
      <c r="Y103" s="20">
        <f>+X103*G103</f>
        <v>42</v>
      </c>
      <c r="Z103" s="20"/>
      <c r="AA103" s="20"/>
      <c r="AB103" s="20">
        <v>15</v>
      </c>
      <c r="AC103" s="20">
        <f>+AB103*G103</f>
        <v>90</v>
      </c>
      <c r="AD103" s="20"/>
      <c r="AE103" s="20"/>
      <c r="AF103" s="19">
        <f t="shared" si="19"/>
        <v>63.5</v>
      </c>
      <c r="AG103" s="19">
        <f t="shared" si="19"/>
        <v>381</v>
      </c>
      <c r="AH103" s="10" t="s">
        <v>208</v>
      </c>
      <c r="AI103" s="11" t="s">
        <v>209</v>
      </c>
      <c r="AJ103" s="11" t="s">
        <v>210</v>
      </c>
      <c r="AK103" s="12">
        <v>6</v>
      </c>
      <c r="AL103" s="28">
        <v>25</v>
      </c>
      <c r="AM103" s="28">
        <f>AL103*AK103</f>
        <v>150</v>
      </c>
      <c r="AN103" s="114"/>
      <c r="AO103" s="114"/>
      <c r="AP103" s="28">
        <v>1.25</v>
      </c>
      <c r="AQ103" s="28">
        <f>AP103*AK103</f>
        <v>7.5</v>
      </c>
      <c r="AR103" s="28">
        <v>0</v>
      </c>
      <c r="AS103" s="28">
        <f>+AR103*AK103</f>
        <v>0</v>
      </c>
      <c r="AT103" s="28">
        <v>4</v>
      </c>
      <c r="AU103" s="28">
        <f t="shared" si="22"/>
        <v>24</v>
      </c>
      <c r="AV103" s="28"/>
      <c r="AW103" s="28"/>
      <c r="AX103" s="28">
        <v>4.5</v>
      </c>
      <c r="AY103" s="28">
        <f>+AX103*AK103</f>
        <v>27</v>
      </c>
      <c r="AZ103" s="28"/>
      <c r="BA103" s="28"/>
      <c r="BB103" s="28">
        <v>0</v>
      </c>
      <c r="BC103" s="114">
        <f>+BB103*AK103</f>
        <v>0</v>
      </c>
      <c r="BD103" s="28"/>
      <c r="BE103" s="28"/>
      <c r="BF103" s="28">
        <v>15</v>
      </c>
      <c r="BG103" s="114">
        <f>+BF103*AK103</f>
        <v>90</v>
      </c>
      <c r="BH103" s="28"/>
      <c r="BI103" s="28"/>
      <c r="BJ103" s="7">
        <f t="shared" si="20"/>
        <v>49.75</v>
      </c>
      <c r="BK103" s="42">
        <f t="shared" si="20"/>
        <v>298.5</v>
      </c>
    </row>
    <row r="104" spans="2:63" x14ac:dyDescent="0.25">
      <c r="B104" s="43" t="s">
        <v>139</v>
      </c>
      <c r="C104" s="17" t="s">
        <v>139</v>
      </c>
      <c r="D104" s="10">
        <v>4412211800069810</v>
      </c>
      <c r="E104" s="9" t="s">
        <v>211</v>
      </c>
      <c r="F104" s="11" t="s">
        <v>212</v>
      </c>
      <c r="G104" s="12">
        <v>6</v>
      </c>
      <c r="H104" s="19"/>
      <c r="I104" s="19"/>
      <c r="J104" s="85"/>
      <c r="K104" s="85"/>
      <c r="L104" s="19"/>
      <c r="M104" s="19"/>
      <c r="N104" s="19">
        <v>1</v>
      </c>
      <c r="O104" s="19">
        <f>+N104*G104</f>
        <v>6</v>
      </c>
      <c r="P104" s="19"/>
      <c r="Q104" s="19"/>
      <c r="R104" s="19"/>
      <c r="S104" s="19">
        <f t="shared" si="26"/>
        <v>0</v>
      </c>
      <c r="T104" s="20"/>
      <c r="U104" s="20"/>
      <c r="V104" s="19"/>
      <c r="W104" s="19">
        <f t="shared" si="24"/>
        <v>0</v>
      </c>
      <c r="X104" s="19">
        <v>7.5</v>
      </c>
      <c r="Y104" s="20">
        <f>+X104*G104</f>
        <v>45</v>
      </c>
      <c r="Z104" s="20"/>
      <c r="AA104" s="20"/>
      <c r="AB104" s="20"/>
      <c r="AC104" s="20"/>
      <c r="AD104" s="20"/>
      <c r="AE104" s="20"/>
      <c r="AF104" s="19">
        <f t="shared" ref="AF104:AG167" si="27">H104+J104+L104+N104+P104+R104+T104+V104+X104+Z104+AB104+AD104</f>
        <v>8.5</v>
      </c>
      <c r="AG104" s="19">
        <f t="shared" si="27"/>
        <v>51</v>
      </c>
      <c r="AH104" s="10">
        <v>4412211800069810</v>
      </c>
      <c r="AI104" s="9" t="s">
        <v>211</v>
      </c>
      <c r="AJ104" s="11" t="s">
        <v>212</v>
      </c>
      <c r="AK104" s="12">
        <v>6</v>
      </c>
      <c r="AL104" s="28"/>
      <c r="AM104" s="28"/>
      <c r="AN104" s="114"/>
      <c r="AO104" s="114"/>
      <c r="AP104" s="28"/>
      <c r="AQ104" s="28"/>
      <c r="AR104" s="28">
        <v>0</v>
      </c>
      <c r="AS104" s="28">
        <f>+AR104*AK104</f>
        <v>0</v>
      </c>
      <c r="AT104" s="28"/>
      <c r="AU104" s="28"/>
      <c r="AV104" s="28"/>
      <c r="AW104" s="28"/>
      <c r="AX104" s="28"/>
      <c r="AY104" s="28"/>
      <c r="AZ104" s="28"/>
      <c r="BA104" s="28"/>
      <c r="BB104" s="28">
        <v>7.5</v>
      </c>
      <c r="BC104" s="114">
        <f>+BB104*AK104</f>
        <v>45</v>
      </c>
      <c r="BD104" s="114"/>
      <c r="BE104" s="114"/>
      <c r="BF104" s="114"/>
      <c r="BG104" s="114"/>
      <c r="BH104" s="114"/>
      <c r="BI104" s="114"/>
      <c r="BJ104" s="7">
        <f t="shared" si="20"/>
        <v>7.5</v>
      </c>
      <c r="BK104" s="42">
        <f t="shared" si="20"/>
        <v>45</v>
      </c>
    </row>
    <row r="105" spans="2:63" ht="24" x14ac:dyDescent="0.25">
      <c r="B105" s="43" t="s">
        <v>65</v>
      </c>
      <c r="C105" s="17" t="s">
        <v>66</v>
      </c>
      <c r="D105" s="10" t="s">
        <v>213</v>
      </c>
      <c r="E105" s="18" t="s">
        <v>214</v>
      </c>
      <c r="F105" s="115" t="s">
        <v>215</v>
      </c>
      <c r="G105" s="12">
        <v>8</v>
      </c>
      <c r="H105" s="19">
        <v>4</v>
      </c>
      <c r="I105" s="19">
        <f>H105*G105</f>
        <v>32</v>
      </c>
      <c r="J105" s="85"/>
      <c r="K105" s="85"/>
      <c r="L105" s="19"/>
      <c r="M105" s="19"/>
      <c r="N105" s="19"/>
      <c r="O105" s="19"/>
      <c r="P105" s="20">
        <v>3</v>
      </c>
      <c r="Q105" s="19">
        <f t="shared" si="21"/>
        <v>24</v>
      </c>
      <c r="R105" s="19">
        <v>3</v>
      </c>
      <c r="S105" s="19">
        <f t="shared" si="26"/>
        <v>24</v>
      </c>
      <c r="T105" s="20"/>
      <c r="U105" s="20"/>
      <c r="V105" s="19"/>
      <c r="W105" s="19">
        <f t="shared" si="24"/>
        <v>0</v>
      </c>
      <c r="X105" s="19"/>
      <c r="Y105" s="20"/>
      <c r="Z105" s="20"/>
      <c r="AA105" s="20"/>
      <c r="AB105" s="20"/>
      <c r="AC105" s="20"/>
      <c r="AD105" s="20"/>
      <c r="AE105" s="20"/>
      <c r="AF105" s="19">
        <f t="shared" si="27"/>
        <v>10</v>
      </c>
      <c r="AG105" s="19">
        <f t="shared" si="27"/>
        <v>80</v>
      </c>
      <c r="AH105" s="10" t="s">
        <v>213</v>
      </c>
      <c r="AI105" s="18" t="s">
        <v>214</v>
      </c>
      <c r="AJ105" s="115" t="s">
        <v>215</v>
      </c>
      <c r="AK105" s="12">
        <v>8</v>
      </c>
      <c r="AL105" s="28">
        <v>3</v>
      </c>
      <c r="AM105" s="28">
        <f>AL105*AK105</f>
        <v>24</v>
      </c>
      <c r="AN105" s="114"/>
      <c r="AO105" s="114"/>
      <c r="AP105" s="28"/>
      <c r="AQ105" s="28"/>
      <c r="AR105" s="28"/>
      <c r="AS105" s="28"/>
      <c r="AT105" s="28">
        <v>3</v>
      </c>
      <c r="AU105" s="28">
        <f t="shared" si="22"/>
        <v>24</v>
      </c>
      <c r="AV105" s="28">
        <v>4</v>
      </c>
      <c r="AW105" s="28">
        <f t="shared" si="23"/>
        <v>32</v>
      </c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7">
        <f t="shared" si="20"/>
        <v>10</v>
      </c>
      <c r="BK105" s="42">
        <f t="shared" si="20"/>
        <v>80</v>
      </c>
    </row>
    <row r="106" spans="2:63" ht="24" x14ac:dyDescent="0.25">
      <c r="B106" s="43" t="s">
        <v>65</v>
      </c>
      <c r="C106" s="17" t="s">
        <v>66</v>
      </c>
      <c r="D106" s="10" t="s">
        <v>216</v>
      </c>
      <c r="E106" s="11" t="s">
        <v>217</v>
      </c>
      <c r="F106" s="11" t="s">
        <v>218</v>
      </c>
      <c r="G106" s="12">
        <v>12.7</v>
      </c>
      <c r="H106" s="19">
        <v>19</v>
      </c>
      <c r="I106" s="19">
        <f t="shared" ref="I106:I125" si="28">H106*G106</f>
        <v>241.29999999999998</v>
      </c>
      <c r="J106" s="85"/>
      <c r="K106" s="85"/>
      <c r="L106" s="19">
        <f>2+1</f>
        <v>3</v>
      </c>
      <c r="M106" s="19">
        <f>L106*G106</f>
        <v>38.099999999999994</v>
      </c>
      <c r="N106" s="19"/>
      <c r="O106" s="19"/>
      <c r="P106" s="19">
        <v>20</v>
      </c>
      <c r="Q106" s="19">
        <f t="shared" si="21"/>
        <v>254</v>
      </c>
      <c r="R106" s="19"/>
      <c r="S106" s="19">
        <f t="shared" si="26"/>
        <v>0</v>
      </c>
      <c r="T106" s="20">
        <v>3</v>
      </c>
      <c r="U106" s="20">
        <f>+T106*G106</f>
        <v>38.099999999999994</v>
      </c>
      <c r="V106" s="19">
        <f>2+2</f>
        <v>4</v>
      </c>
      <c r="W106" s="19">
        <f t="shared" si="24"/>
        <v>50.8</v>
      </c>
      <c r="X106" s="19">
        <v>140</v>
      </c>
      <c r="Y106" s="20">
        <f>+X106*G106</f>
        <v>1778</v>
      </c>
      <c r="Z106" s="20">
        <v>6</v>
      </c>
      <c r="AA106" s="20">
        <f>+Z106*G106</f>
        <v>76.199999999999989</v>
      </c>
      <c r="AB106" s="20">
        <v>1</v>
      </c>
      <c r="AC106" s="20">
        <f>+AB106*G106</f>
        <v>12.7</v>
      </c>
      <c r="AD106" s="20"/>
      <c r="AE106" s="20"/>
      <c r="AF106" s="19">
        <f t="shared" si="27"/>
        <v>196</v>
      </c>
      <c r="AG106" s="19">
        <f t="shared" si="27"/>
        <v>2489.1999999999998</v>
      </c>
      <c r="AH106" s="10" t="s">
        <v>216</v>
      </c>
      <c r="AI106" s="11" t="s">
        <v>217</v>
      </c>
      <c r="AJ106" s="11" t="s">
        <v>218</v>
      </c>
      <c r="AK106" s="12">
        <v>12.7</v>
      </c>
      <c r="AL106" s="28">
        <f>2+3+2+2+1+250/25</f>
        <v>20</v>
      </c>
      <c r="AM106" s="28">
        <f t="shared" ref="AM106:AM118" si="29">AL106*AK106</f>
        <v>254</v>
      </c>
      <c r="AN106" s="114"/>
      <c r="AO106" s="114"/>
      <c r="AP106" s="28">
        <f>2+1</f>
        <v>3</v>
      </c>
      <c r="AQ106" s="28">
        <f>AP106*AK106</f>
        <v>38.099999999999994</v>
      </c>
      <c r="AR106" s="28"/>
      <c r="AS106" s="28"/>
      <c r="AT106" s="28">
        <v>14</v>
      </c>
      <c r="AU106" s="28">
        <f t="shared" si="22"/>
        <v>177.79999999999998</v>
      </c>
      <c r="AV106" s="28"/>
      <c r="AW106" s="28"/>
      <c r="AX106" s="28">
        <v>3</v>
      </c>
      <c r="AY106" s="28">
        <f>+AX106*AK106</f>
        <v>38.099999999999994</v>
      </c>
      <c r="AZ106" s="28">
        <v>2</v>
      </c>
      <c r="BA106" s="28">
        <f>AK106*AZ106</f>
        <v>25.4</v>
      </c>
      <c r="BB106" s="28">
        <v>140</v>
      </c>
      <c r="BC106" s="114">
        <f>+BB106*AK106</f>
        <v>1778</v>
      </c>
      <c r="BD106" s="114">
        <v>6</v>
      </c>
      <c r="BE106" s="114">
        <f>+BD106*AK106</f>
        <v>76.199999999999989</v>
      </c>
      <c r="BF106" s="114">
        <v>1</v>
      </c>
      <c r="BG106" s="114">
        <f>+BF106*AK106</f>
        <v>12.7</v>
      </c>
      <c r="BH106" s="114"/>
      <c r="BI106" s="114"/>
      <c r="BJ106" s="7">
        <f t="shared" si="20"/>
        <v>189</v>
      </c>
      <c r="BK106" s="42">
        <f t="shared" si="20"/>
        <v>2400.2999999999997</v>
      </c>
    </row>
    <row r="107" spans="2:63" ht="24" x14ac:dyDescent="0.25">
      <c r="B107" s="43" t="s">
        <v>65</v>
      </c>
      <c r="C107" s="17" t="s">
        <v>66</v>
      </c>
      <c r="D107" s="10" t="s">
        <v>219</v>
      </c>
      <c r="E107" s="11" t="s">
        <v>220</v>
      </c>
      <c r="F107" s="11" t="s">
        <v>218</v>
      </c>
      <c r="G107" s="12">
        <v>10.199999999999999</v>
      </c>
      <c r="H107" s="19">
        <f>3+2+8+12+4+3</f>
        <v>32</v>
      </c>
      <c r="I107" s="19">
        <f t="shared" si="28"/>
        <v>326.39999999999998</v>
      </c>
      <c r="J107" s="85"/>
      <c r="K107" s="85"/>
      <c r="L107" s="19">
        <f>3+2</f>
        <v>5</v>
      </c>
      <c r="M107" s="19">
        <f>L107*G107</f>
        <v>51</v>
      </c>
      <c r="N107" s="19"/>
      <c r="O107" s="19"/>
      <c r="P107" s="19">
        <f>18+2</f>
        <v>20</v>
      </c>
      <c r="Q107" s="19">
        <f t="shared" si="21"/>
        <v>204</v>
      </c>
      <c r="R107" s="19"/>
      <c r="S107" s="19"/>
      <c r="T107" s="20"/>
      <c r="U107" s="20"/>
      <c r="V107" s="19">
        <f>2+2</f>
        <v>4</v>
      </c>
      <c r="W107" s="19">
        <f t="shared" si="24"/>
        <v>40.799999999999997</v>
      </c>
      <c r="X107" s="19">
        <v>140</v>
      </c>
      <c r="Y107" s="20">
        <f>+X107*G107</f>
        <v>1428</v>
      </c>
      <c r="Z107" s="20">
        <v>5</v>
      </c>
      <c r="AA107" s="20">
        <f>+Z107*G107</f>
        <v>51</v>
      </c>
      <c r="AB107" s="20"/>
      <c r="AC107" s="20"/>
      <c r="AD107" s="20"/>
      <c r="AE107" s="20"/>
      <c r="AF107" s="19">
        <f t="shared" si="27"/>
        <v>206</v>
      </c>
      <c r="AG107" s="19">
        <f t="shared" si="27"/>
        <v>2101.1999999999998</v>
      </c>
      <c r="AH107" s="10" t="s">
        <v>219</v>
      </c>
      <c r="AI107" s="11" t="s">
        <v>220</v>
      </c>
      <c r="AJ107" s="11" t="s">
        <v>218</v>
      </c>
      <c r="AK107" s="12">
        <v>10.199999999999999</v>
      </c>
      <c r="AL107" s="28">
        <f>4+2+8+12+4+2</f>
        <v>32</v>
      </c>
      <c r="AM107" s="28">
        <f t="shared" si="29"/>
        <v>326.39999999999998</v>
      </c>
      <c r="AN107" s="114"/>
      <c r="AO107" s="114"/>
      <c r="AP107" s="28">
        <f>3+2</f>
        <v>5</v>
      </c>
      <c r="AQ107" s="28">
        <f>AP107*AK107</f>
        <v>51</v>
      </c>
      <c r="AR107" s="28"/>
      <c r="AS107" s="28"/>
      <c r="AT107" s="28">
        <v>12</v>
      </c>
      <c r="AU107" s="28">
        <f t="shared" si="22"/>
        <v>122.39999999999999</v>
      </c>
      <c r="AV107" s="28"/>
      <c r="AW107" s="28"/>
      <c r="AX107" s="28"/>
      <c r="AY107" s="28"/>
      <c r="AZ107" s="28">
        <v>2</v>
      </c>
      <c r="BA107" s="28">
        <f>AK107*AZ107</f>
        <v>20.399999999999999</v>
      </c>
      <c r="BB107" s="28">
        <v>140</v>
      </c>
      <c r="BC107" s="114">
        <f>+BB107*AK107</f>
        <v>1428</v>
      </c>
      <c r="BD107" s="114">
        <v>2</v>
      </c>
      <c r="BE107" s="114">
        <f>+BD107*AK107</f>
        <v>20.399999999999999</v>
      </c>
      <c r="BF107" s="114"/>
      <c r="BG107" s="114"/>
      <c r="BH107" s="114"/>
      <c r="BI107" s="114"/>
      <c r="BJ107" s="7">
        <f t="shared" si="20"/>
        <v>193</v>
      </c>
      <c r="BK107" s="42">
        <f t="shared" si="20"/>
        <v>1968.6</v>
      </c>
    </row>
    <row r="108" spans="2:63" ht="24" x14ac:dyDescent="0.25">
      <c r="B108" s="43" t="s">
        <v>65</v>
      </c>
      <c r="C108" s="17" t="s">
        <v>66</v>
      </c>
      <c r="D108" s="10">
        <v>4412170600067870</v>
      </c>
      <c r="E108" s="11" t="s">
        <v>221</v>
      </c>
      <c r="F108" s="11" t="s">
        <v>222</v>
      </c>
      <c r="G108" s="12">
        <v>12</v>
      </c>
      <c r="H108" s="19">
        <v>20</v>
      </c>
      <c r="I108" s="19">
        <f t="shared" si="28"/>
        <v>240</v>
      </c>
      <c r="J108" s="85"/>
      <c r="K108" s="85"/>
      <c r="L108" s="19">
        <f>2+4+1+2</f>
        <v>9</v>
      </c>
      <c r="M108" s="19">
        <f>L108*G108</f>
        <v>108</v>
      </c>
      <c r="N108" s="19"/>
      <c r="O108" s="19"/>
      <c r="P108" s="19">
        <v>3</v>
      </c>
      <c r="Q108" s="19">
        <f t="shared" si="21"/>
        <v>36</v>
      </c>
      <c r="R108" s="19">
        <v>1.5</v>
      </c>
      <c r="S108" s="19">
        <f t="shared" si="26"/>
        <v>18</v>
      </c>
      <c r="T108" s="20"/>
      <c r="U108" s="20"/>
      <c r="V108" s="19">
        <f>5+5</f>
        <v>10</v>
      </c>
      <c r="W108" s="19">
        <f t="shared" si="24"/>
        <v>120</v>
      </c>
      <c r="X108" s="19">
        <v>10</v>
      </c>
      <c r="Y108" s="20">
        <f>+X108*G108</f>
        <v>120</v>
      </c>
      <c r="Z108" s="20">
        <v>3</v>
      </c>
      <c r="AA108" s="20">
        <f>+Z108*G108</f>
        <v>36</v>
      </c>
      <c r="AB108" s="20">
        <v>2</v>
      </c>
      <c r="AC108" s="20">
        <f>+AB108*G108</f>
        <v>24</v>
      </c>
      <c r="AD108" s="20"/>
      <c r="AE108" s="20"/>
      <c r="AF108" s="19">
        <f t="shared" si="27"/>
        <v>58.5</v>
      </c>
      <c r="AG108" s="19">
        <f t="shared" si="27"/>
        <v>702</v>
      </c>
      <c r="AH108" s="10">
        <v>4412170600067870</v>
      </c>
      <c r="AI108" s="11" t="s">
        <v>221</v>
      </c>
      <c r="AJ108" s="11" t="s">
        <v>222</v>
      </c>
      <c r="AK108" s="12">
        <v>12</v>
      </c>
      <c r="AL108" s="28">
        <v>11</v>
      </c>
      <c r="AM108" s="28">
        <f t="shared" si="29"/>
        <v>132</v>
      </c>
      <c r="AN108" s="114"/>
      <c r="AO108" s="114"/>
      <c r="AP108" s="28">
        <f>2+4+1+2</f>
        <v>9</v>
      </c>
      <c r="AQ108" s="28">
        <f>AP108*AK108</f>
        <v>108</v>
      </c>
      <c r="AR108" s="28"/>
      <c r="AS108" s="28"/>
      <c r="AT108" s="28">
        <v>3</v>
      </c>
      <c r="AU108" s="28">
        <f t="shared" si="22"/>
        <v>36</v>
      </c>
      <c r="AV108" s="28">
        <v>1.5</v>
      </c>
      <c r="AW108" s="28">
        <f>AK108*AV108</f>
        <v>18</v>
      </c>
      <c r="AX108" s="28"/>
      <c r="AY108" s="28"/>
      <c r="AZ108" s="28"/>
      <c r="BA108" s="28"/>
      <c r="BB108" s="28">
        <v>10</v>
      </c>
      <c r="BC108" s="114">
        <f>+BB108*AK108</f>
        <v>120</v>
      </c>
      <c r="BD108" s="114"/>
      <c r="BE108" s="114"/>
      <c r="BF108" s="114"/>
      <c r="BG108" s="114"/>
      <c r="BH108" s="114"/>
      <c r="BI108" s="114"/>
      <c r="BJ108" s="7">
        <f t="shared" si="20"/>
        <v>34.5</v>
      </c>
      <c r="BK108" s="42">
        <f t="shared" si="20"/>
        <v>414</v>
      </c>
    </row>
    <row r="109" spans="2:63" ht="24" x14ac:dyDescent="0.25">
      <c r="B109" s="43" t="s">
        <v>65</v>
      </c>
      <c r="C109" s="17" t="s">
        <v>66</v>
      </c>
      <c r="D109" s="10" t="s">
        <v>223</v>
      </c>
      <c r="E109" s="11" t="s">
        <v>224</v>
      </c>
      <c r="F109" s="11" t="s">
        <v>225</v>
      </c>
      <c r="G109" s="12">
        <v>12</v>
      </c>
      <c r="H109" s="19">
        <v>5</v>
      </c>
      <c r="I109" s="19">
        <f t="shared" si="28"/>
        <v>60</v>
      </c>
      <c r="J109" s="85"/>
      <c r="K109" s="85"/>
      <c r="L109" s="19"/>
      <c r="M109" s="19"/>
      <c r="N109" s="19"/>
      <c r="O109" s="19"/>
      <c r="P109" s="20"/>
      <c r="Q109" s="19"/>
      <c r="R109" s="19"/>
      <c r="S109" s="19"/>
      <c r="T109" s="20"/>
      <c r="U109" s="20"/>
      <c r="V109" s="19"/>
      <c r="W109" s="19"/>
      <c r="X109" s="19"/>
      <c r="Y109" s="20"/>
      <c r="Z109" s="20"/>
      <c r="AA109" s="20"/>
      <c r="AB109" s="20"/>
      <c r="AC109" s="20"/>
      <c r="AD109" s="20"/>
      <c r="AE109" s="20"/>
      <c r="AF109" s="19">
        <f t="shared" si="27"/>
        <v>5</v>
      </c>
      <c r="AG109" s="19">
        <f t="shared" si="27"/>
        <v>60</v>
      </c>
      <c r="AH109" s="10" t="s">
        <v>223</v>
      </c>
      <c r="AI109" s="11" t="s">
        <v>224</v>
      </c>
      <c r="AJ109" s="11" t="s">
        <v>225</v>
      </c>
      <c r="AK109" s="12">
        <v>12</v>
      </c>
      <c r="AL109" s="28">
        <v>5</v>
      </c>
      <c r="AM109" s="28">
        <f t="shared" si="29"/>
        <v>60</v>
      </c>
      <c r="AN109" s="114"/>
      <c r="AO109" s="114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7">
        <f t="shared" si="20"/>
        <v>5</v>
      </c>
      <c r="BK109" s="42">
        <f t="shared" si="20"/>
        <v>60</v>
      </c>
    </row>
    <row r="110" spans="2:63" ht="24" x14ac:dyDescent="0.25">
      <c r="B110" s="43" t="s">
        <v>65</v>
      </c>
      <c r="C110" s="17" t="s">
        <v>66</v>
      </c>
      <c r="D110" s="10">
        <v>3120151200066070</v>
      </c>
      <c r="E110" s="11" t="s">
        <v>226</v>
      </c>
      <c r="F110" s="11" t="s">
        <v>68</v>
      </c>
      <c r="G110" s="12">
        <v>2</v>
      </c>
      <c r="H110" s="19">
        <v>46</v>
      </c>
      <c r="I110" s="19">
        <f t="shared" si="28"/>
        <v>92</v>
      </c>
      <c r="J110" s="85"/>
      <c r="K110" s="85"/>
      <c r="L110" s="19">
        <f>4+3+2</f>
        <v>9</v>
      </c>
      <c r="M110" s="19">
        <f>L110*G110</f>
        <v>18</v>
      </c>
      <c r="N110" s="19"/>
      <c r="O110" s="19"/>
      <c r="P110" s="19">
        <v>54</v>
      </c>
      <c r="Q110" s="19">
        <f>G110*P110</f>
        <v>108</v>
      </c>
      <c r="R110" s="19"/>
      <c r="S110" s="19"/>
      <c r="T110" s="20">
        <v>20</v>
      </c>
      <c r="U110" s="20">
        <f>+T110*G110</f>
        <v>40</v>
      </c>
      <c r="V110" s="19"/>
      <c r="W110" s="19"/>
      <c r="X110" s="19">
        <v>10</v>
      </c>
      <c r="Y110" s="20">
        <f>+X110*G110</f>
        <v>20</v>
      </c>
      <c r="Z110" s="20">
        <v>5</v>
      </c>
      <c r="AA110" s="20">
        <f>+Z110*G110</f>
        <v>10</v>
      </c>
      <c r="AB110" s="20"/>
      <c r="AC110" s="20"/>
      <c r="AD110" s="20"/>
      <c r="AE110" s="20"/>
      <c r="AF110" s="19">
        <f t="shared" si="27"/>
        <v>144</v>
      </c>
      <c r="AG110" s="19">
        <f t="shared" si="27"/>
        <v>288</v>
      </c>
      <c r="AH110" s="10">
        <v>3120151200066070</v>
      </c>
      <c r="AI110" s="11" t="s">
        <v>226</v>
      </c>
      <c r="AJ110" s="11" t="s">
        <v>68</v>
      </c>
      <c r="AK110" s="12">
        <v>2</v>
      </c>
      <c r="AL110" s="28">
        <v>30</v>
      </c>
      <c r="AM110" s="28">
        <f t="shared" si="29"/>
        <v>60</v>
      </c>
      <c r="AN110" s="114"/>
      <c r="AO110" s="114"/>
      <c r="AP110" s="28">
        <f>4+3+2</f>
        <v>9</v>
      </c>
      <c r="AQ110" s="28">
        <f>AP110*AK110</f>
        <v>18</v>
      </c>
      <c r="AR110" s="28"/>
      <c r="AS110" s="28"/>
      <c r="AT110" s="28">
        <v>40</v>
      </c>
      <c r="AU110" s="28">
        <f t="shared" si="22"/>
        <v>80</v>
      </c>
      <c r="AV110" s="28"/>
      <c r="AW110" s="28"/>
      <c r="AX110" s="28">
        <v>20</v>
      </c>
      <c r="AY110" s="28">
        <f>+AX110*AK110</f>
        <v>40</v>
      </c>
      <c r="AZ110" s="28"/>
      <c r="BA110" s="28"/>
      <c r="BB110" s="28">
        <v>10</v>
      </c>
      <c r="BC110" s="114">
        <f>+BB110*AK110</f>
        <v>20</v>
      </c>
      <c r="BD110" s="114">
        <v>5</v>
      </c>
      <c r="BE110" s="114">
        <f>+BD110*AK110</f>
        <v>10</v>
      </c>
      <c r="BF110" s="114"/>
      <c r="BG110" s="114"/>
      <c r="BH110" s="114"/>
      <c r="BI110" s="114"/>
      <c r="BJ110" s="7">
        <f t="shared" si="20"/>
        <v>114</v>
      </c>
      <c r="BK110" s="42">
        <f t="shared" si="20"/>
        <v>228</v>
      </c>
    </row>
    <row r="111" spans="2:63" ht="24" x14ac:dyDescent="0.25">
      <c r="B111" s="43" t="s">
        <v>65</v>
      </c>
      <c r="C111" s="17" t="s">
        <v>66</v>
      </c>
      <c r="D111" s="10" t="s">
        <v>227</v>
      </c>
      <c r="E111" s="11" t="s">
        <v>228</v>
      </c>
      <c r="F111" s="11" t="s">
        <v>68</v>
      </c>
      <c r="G111" s="12">
        <v>5</v>
      </c>
      <c r="H111" s="19">
        <v>141</v>
      </c>
      <c r="I111" s="19">
        <f t="shared" si="28"/>
        <v>705</v>
      </c>
      <c r="J111" s="85"/>
      <c r="K111" s="85"/>
      <c r="L111" s="19">
        <v>17</v>
      </c>
      <c r="M111" s="19">
        <f>L111*G111</f>
        <v>85</v>
      </c>
      <c r="N111" s="19">
        <v>2</v>
      </c>
      <c r="O111" s="19">
        <f>+N111*G111</f>
        <v>10</v>
      </c>
      <c r="P111" s="19">
        <v>51</v>
      </c>
      <c r="Q111" s="19">
        <f>G111*P111</f>
        <v>255</v>
      </c>
      <c r="R111" s="19"/>
      <c r="S111" s="19"/>
      <c r="T111" s="20">
        <v>20</v>
      </c>
      <c r="U111" s="20">
        <f>+T111*G111</f>
        <v>100</v>
      </c>
      <c r="V111" s="19"/>
      <c r="W111" s="19">
        <f t="shared" si="24"/>
        <v>0</v>
      </c>
      <c r="X111" s="19">
        <v>30</v>
      </c>
      <c r="Y111" s="20">
        <f>+X111*G111</f>
        <v>150</v>
      </c>
      <c r="Z111" s="20">
        <v>20</v>
      </c>
      <c r="AA111" s="20">
        <f>+Z111*G111</f>
        <v>100</v>
      </c>
      <c r="AB111" s="20">
        <v>4</v>
      </c>
      <c r="AC111" s="20">
        <f>+AB111*G111</f>
        <v>20</v>
      </c>
      <c r="AD111" s="20">
        <v>3</v>
      </c>
      <c r="AE111" s="20">
        <f>AD111*G111</f>
        <v>15</v>
      </c>
      <c r="AF111" s="19">
        <f t="shared" si="27"/>
        <v>288</v>
      </c>
      <c r="AG111" s="19">
        <f t="shared" si="27"/>
        <v>1440</v>
      </c>
      <c r="AH111" s="10" t="s">
        <v>227</v>
      </c>
      <c r="AI111" s="11" t="s">
        <v>228</v>
      </c>
      <c r="AJ111" s="11" t="s">
        <v>68</v>
      </c>
      <c r="AK111" s="12">
        <v>5</v>
      </c>
      <c r="AL111" s="28">
        <v>100</v>
      </c>
      <c r="AM111" s="28">
        <f t="shared" si="29"/>
        <v>500</v>
      </c>
      <c r="AN111" s="114"/>
      <c r="AO111" s="114"/>
      <c r="AP111" s="28">
        <v>16</v>
      </c>
      <c r="AQ111" s="28">
        <f>AP111*AK111</f>
        <v>80</v>
      </c>
      <c r="AR111" s="28"/>
      <c r="AS111" s="28"/>
      <c r="AT111" s="28"/>
      <c r="AU111" s="28"/>
      <c r="AV111" s="28"/>
      <c r="AW111" s="28"/>
      <c r="AX111" s="28">
        <v>20</v>
      </c>
      <c r="AY111" s="28">
        <f>+AX111*AK111</f>
        <v>100</v>
      </c>
      <c r="AZ111" s="28"/>
      <c r="BA111" s="28"/>
      <c r="BB111" s="28">
        <v>30</v>
      </c>
      <c r="BC111" s="114">
        <f>+BB111*AK111</f>
        <v>150</v>
      </c>
      <c r="BD111" s="114">
        <v>19</v>
      </c>
      <c r="BE111" s="114">
        <f>+BD111*AK111</f>
        <v>95</v>
      </c>
      <c r="BF111" s="114">
        <v>4</v>
      </c>
      <c r="BG111" s="114">
        <f>+BF111*AK111</f>
        <v>20</v>
      </c>
      <c r="BH111" s="114">
        <v>3</v>
      </c>
      <c r="BI111" s="114">
        <f>+BH111*AK111</f>
        <v>15</v>
      </c>
      <c r="BJ111" s="7">
        <f t="shared" si="20"/>
        <v>192</v>
      </c>
      <c r="BK111" s="42">
        <f t="shared" si="20"/>
        <v>960</v>
      </c>
    </row>
    <row r="112" spans="2:63" x14ac:dyDescent="0.25">
      <c r="B112" s="43" t="s">
        <v>139</v>
      </c>
      <c r="C112" s="17"/>
      <c r="D112" s="10">
        <v>4412163500053710</v>
      </c>
      <c r="E112" s="9" t="s">
        <v>229</v>
      </c>
      <c r="F112" s="11" t="s">
        <v>68</v>
      </c>
      <c r="G112" s="12">
        <v>5</v>
      </c>
      <c r="H112" s="19"/>
      <c r="I112" s="19"/>
      <c r="J112" s="85"/>
      <c r="K112" s="85"/>
      <c r="L112" s="19"/>
      <c r="M112" s="19"/>
      <c r="N112" s="19">
        <v>8</v>
      </c>
      <c r="O112" s="19">
        <f>+N112*G112</f>
        <v>40</v>
      </c>
      <c r="P112" s="19"/>
      <c r="Q112" s="19"/>
      <c r="R112" s="19"/>
      <c r="S112" s="19"/>
      <c r="T112" s="20"/>
      <c r="U112" s="20"/>
      <c r="V112" s="19"/>
      <c r="W112" s="19">
        <f t="shared" si="24"/>
        <v>0</v>
      </c>
      <c r="X112" s="19"/>
      <c r="Y112" s="20"/>
      <c r="Z112" s="20"/>
      <c r="AA112" s="20"/>
      <c r="AB112" s="20"/>
      <c r="AC112" s="20"/>
      <c r="AD112" s="20"/>
      <c r="AE112" s="20"/>
      <c r="AF112" s="19">
        <f t="shared" si="27"/>
        <v>8</v>
      </c>
      <c r="AG112" s="19">
        <f t="shared" si="27"/>
        <v>40</v>
      </c>
      <c r="AH112" s="10">
        <v>4412163500053710</v>
      </c>
      <c r="AI112" s="9" t="s">
        <v>229</v>
      </c>
      <c r="AJ112" s="11" t="s">
        <v>68</v>
      </c>
      <c r="AK112" s="12">
        <v>5</v>
      </c>
      <c r="AL112" s="28"/>
      <c r="AM112" s="28"/>
      <c r="AN112" s="114"/>
      <c r="AO112" s="114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7">
        <f t="shared" si="20"/>
        <v>0</v>
      </c>
      <c r="BK112" s="42">
        <f t="shared" si="20"/>
        <v>0</v>
      </c>
    </row>
    <row r="113" spans="2:63" ht="24" x14ac:dyDescent="0.25">
      <c r="B113" s="43" t="s">
        <v>65</v>
      </c>
      <c r="C113" s="17" t="s">
        <v>66</v>
      </c>
      <c r="D113" s="10" t="s">
        <v>230</v>
      </c>
      <c r="E113" s="9" t="s">
        <v>231</v>
      </c>
      <c r="F113" s="9" t="s">
        <v>68</v>
      </c>
      <c r="G113" s="12">
        <v>3</v>
      </c>
      <c r="H113" s="19">
        <v>7</v>
      </c>
      <c r="I113" s="19">
        <f t="shared" si="28"/>
        <v>21</v>
      </c>
      <c r="J113" s="85"/>
      <c r="K113" s="85"/>
      <c r="L113" s="19"/>
      <c r="M113" s="19"/>
      <c r="N113" s="19"/>
      <c r="O113" s="19"/>
      <c r="P113" s="19">
        <v>18</v>
      </c>
      <c r="Q113" s="19">
        <f>G113*P113</f>
        <v>54</v>
      </c>
      <c r="R113" s="19"/>
      <c r="S113" s="19"/>
      <c r="T113" s="20"/>
      <c r="U113" s="20"/>
      <c r="V113" s="19"/>
      <c r="W113" s="19"/>
      <c r="X113" s="19"/>
      <c r="Y113" s="20"/>
      <c r="Z113" s="20">
        <v>5</v>
      </c>
      <c r="AA113" s="20">
        <f>+Z113*G113</f>
        <v>15</v>
      </c>
      <c r="AB113" s="20"/>
      <c r="AC113" s="20"/>
      <c r="AD113" s="20"/>
      <c r="AE113" s="20"/>
      <c r="AF113" s="19">
        <f t="shared" si="27"/>
        <v>30</v>
      </c>
      <c r="AG113" s="19">
        <f t="shared" si="27"/>
        <v>90</v>
      </c>
      <c r="AH113" s="10" t="s">
        <v>230</v>
      </c>
      <c r="AI113" s="9" t="s">
        <v>231</v>
      </c>
      <c r="AJ113" s="9" t="s">
        <v>68</v>
      </c>
      <c r="AK113" s="12">
        <v>3</v>
      </c>
      <c r="AL113" s="28">
        <v>6</v>
      </c>
      <c r="AM113" s="28">
        <f t="shared" si="29"/>
        <v>18</v>
      </c>
      <c r="AN113" s="114"/>
      <c r="AO113" s="114"/>
      <c r="AP113" s="28"/>
      <c r="AQ113" s="28"/>
      <c r="AR113" s="28"/>
      <c r="AS113" s="28"/>
      <c r="AT113" s="28">
        <v>18</v>
      </c>
      <c r="AU113" s="28">
        <f t="shared" si="22"/>
        <v>54</v>
      </c>
      <c r="AV113" s="28"/>
      <c r="AW113" s="28"/>
      <c r="AX113" s="28"/>
      <c r="AY113" s="28"/>
      <c r="AZ113" s="28"/>
      <c r="BA113" s="28"/>
      <c r="BB113" s="28"/>
      <c r="BC113" s="28"/>
      <c r="BD113" s="28">
        <v>5</v>
      </c>
      <c r="BE113" s="114">
        <f>+BD113*AK113</f>
        <v>15</v>
      </c>
      <c r="BF113" s="28"/>
      <c r="BG113" s="28"/>
      <c r="BH113" s="28"/>
      <c r="BI113" s="28"/>
      <c r="BJ113" s="7">
        <f t="shared" si="20"/>
        <v>29</v>
      </c>
      <c r="BK113" s="42">
        <f t="shared" si="20"/>
        <v>87</v>
      </c>
    </row>
    <row r="114" spans="2:63" ht="24" x14ac:dyDescent="0.25">
      <c r="B114" s="43" t="s">
        <v>65</v>
      </c>
      <c r="C114" s="17" t="s">
        <v>66</v>
      </c>
      <c r="D114" s="10" t="s">
        <v>232</v>
      </c>
      <c r="E114" s="11" t="s">
        <v>233</v>
      </c>
      <c r="F114" s="11" t="s">
        <v>222</v>
      </c>
      <c r="G114" s="12">
        <v>12</v>
      </c>
      <c r="H114" s="19">
        <v>6</v>
      </c>
      <c r="I114" s="19">
        <f t="shared" si="28"/>
        <v>72</v>
      </c>
      <c r="J114" s="85"/>
      <c r="K114" s="85"/>
      <c r="L114" s="19">
        <f>0.5+0.5+0.5</f>
        <v>1.5</v>
      </c>
      <c r="M114" s="19">
        <f>L114*G114</f>
        <v>18</v>
      </c>
      <c r="N114" s="19"/>
      <c r="O114" s="19"/>
      <c r="P114" s="19">
        <v>4</v>
      </c>
      <c r="Q114" s="19">
        <f>G114*P114</f>
        <v>48</v>
      </c>
      <c r="R114" s="19"/>
      <c r="S114" s="19"/>
      <c r="T114" s="20">
        <v>6</v>
      </c>
      <c r="U114" s="20">
        <f t="shared" ref="U114:U120" si="30">+T114*G114</f>
        <v>72</v>
      </c>
      <c r="V114" s="19">
        <v>1</v>
      </c>
      <c r="W114" s="19">
        <f t="shared" si="24"/>
        <v>12</v>
      </c>
      <c r="X114" s="19">
        <v>1</v>
      </c>
      <c r="Y114" s="20">
        <f>+X114*G114</f>
        <v>12</v>
      </c>
      <c r="Z114" s="20">
        <v>3</v>
      </c>
      <c r="AA114" s="20">
        <f>+Z114*G114</f>
        <v>36</v>
      </c>
      <c r="AB114" s="20">
        <v>3</v>
      </c>
      <c r="AC114" s="20">
        <f>+AB114*G114</f>
        <v>36</v>
      </c>
      <c r="AD114" s="20"/>
      <c r="AE114" s="20"/>
      <c r="AF114" s="19">
        <f t="shared" si="27"/>
        <v>25.5</v>
      </c>
      <c r="AG114" s="19">
        <f t="shared" si="27"/>
        <v>306</v>
      </c>
      <c r="AH114" s="10" t="s">
        <v>232</v>
      </c>
      <c r="AI114" s="11" t="s">
        <v>233</v>
      </c>
      <c r="AJ114" s="11" t="s">
        <v>222</v>
      </c>
      <c r="AK114" s="12">
        <v>12</v>
      </c>
      <c r="AL114" s="28">
        <v>6</v>
      </c>
      <c r="AM114" s="28">
        <f t="shared" si="29"/>
        <v>72</v>
      </c>
      <c r="AN114" s="114"/>
      <c r="AO114" s="114"/>
      <c r="AP114" s="28">
        <f>0.5+0.5+0.5</f>
        <v>1.5</v>
      </c>
      <c r="AQ114" s="28">
        <f>AP114*AK114</f>
        <v>18</v>
      </c>
      <c r="AR114" s="28"/>
      <c r="AS114" s="28"/>
      <c r="AT114" s="28">
        <v>2.5</v>
      </c>
      <c r="AU114" s="28">
        <f t="shared" si="22"/>
        <v>30</v>
      </c>
      <c r="AV114" s="28"/>
      <c r="AW114" s="28"/>
      <c r="AX114" s="28">
        <v>6</v>
      </c>
      <c r="AY114" s="28">
        <f t="shared" ref="AY114:AY120" si="31">+AX114*AK114</f>
        <v>72</v>
      </c>
      <c r="AZ114" s="28">
        <v>0.5</v>
      </c>
      <c r="BA114" s="28">
        <f>AK114*AZ114</f>
        <v>6</v>
      </c>
      <c r="BB114" s="28">
        <v>1</v>
      </c>
      <c r="BC114" s="114">
        <f>+BB114*AK114</f>
        <v>12</v>
      </c>
      <c r="BD114" s="114">
        <v>3</v>
      </c>
      <c r="BE114" s="114">
        <f>+BD114*AK114</f>
        <v>36</v>
      </c>
      <c r="BF114" s="114">
        <v>3</v>
      </c>
      <c r="BG114" s="114">
        <f>+BF114*AK114</f>
        <v>36</v>
      </c>
      <c r="BH114" s="114"/>
      <c r="BI114" s="114"/>
      <c r="BJ114" s="7">
        <f t="shared" si="20"/>
        <v>23.5</v>
      </c>
      <c r="BK114" s="42">
        <f t="shared" si="20"/>
        <v>282</v>
      </c>
    </row>
    <row r="115" spans="2:63" ht="24" x14ac:dyDescent="0.25">
      <c r="B115" s="43" t="s">
        <v>65</v>
      </c>
      <c r="C115" s="17" t="s">
        <v>66</v>
      </c>
      <c r="D115" s="10">
        <v>4412210400369140</v>
      </c>
      <c r="E115" s="11" t="s">
        <v>234</v>
      </c>
      <c r="F115" s="11" t="s">
        <v>212</v>
      </c>
      <c r="G115" s="12">
        <v>3</v>
      </c>
      <c r="H115" s="19">
        <v>102</v>
      </c>
      <c r="I115" s="19">
        <f t="shared" si="28"/>
        <v>306</v>
      </c>
      <c r="J115" s="27"/>
      <c r="K115" s="27"/>
      <c r="L115" s="26">
        <v>55</v>
      </c>
      <c r="M115" s="19">
        <f>L115*G115</f>
        <v>165</v>
      </c>
      <c r="N115" s="19"/>
      <c r="O115" s="19"/>
      <c r="P115" s="19">
        <v>50</v>
      </c>
      <c r="Q115" s="19">
        <f>G115*P115</f>
        <v>150</v>
      </c>
      <c r="R115" s="19"/>
      <c r="S115" s="19"/>
      <c r="T115" s="20">
        <v>7</v>
      </c>
      <c r="U115" s="20">
        <f t="shared" si="30"/>
        <v>21</v>
      </c>
      <c r="V115" s="19">
        <f>24+24</f>
        <v>48</v>
      </c>
      <c r="W115" s="19">
        <f t="shared" si="24"/>
        <v>144</v>
      </c>
      <c r="X115" s="19">
        <v>40</v>
      </c>
      <c r="Y115" s="20">
        <f>+X115*G115</f>
        <v>120</v>
      </c>
      <c r="Z115" s="20">
        <v>15</v>
      </c>
      <c r="AA115" s="20">
        <f>+Z115*G115</f>
        <v>45</v>
      </c>
      <c r="AB115" s="20">
        <v>3</v>
      </c>
      <c r="AC115" s="20">
        <f>+AB115*G115</f>
        <v>9</v>
      </c>
      <c r="AD115" s="20">
        <v>4</v>
      </c>
      <c r="AE115" s="20">
        <f>AD115*G115</f>
        <v>12</v>
      </c>
      <c r="AF115" s="19">
        <f t="shared" si="27"/>
        <v>324</v>
      </c>
      <c r="AG115" s="19">
        <f t="shared" si="27"/>
        <v>972</v>
      </c>
      <c r="AH115" s="10">
        <v>4412210400369140</v>
      </c>
      <c r="AI115" s="11" t="s">
        <v>234</v>
      </c>
      <c r="AJ115" s="11" t="s">
        <v>212</v>
      </c>
      <c r="AK115" s="12">
        <v>3</v>
      </c>
      <c r="AL115" s="28">
        <v>100</v>
      </c>
      <c r="AM115" s="28">
        <f t="shared" si="29"/>
        <v>300</v>
      </c>
      <c r="AN115" s="81"/>
      <c r="AO115" s="81"/>
      <c r="AP115" s="7">
        <v>55</v>
      </c>
      <c r="AQ115" s="28">
        <f>AP115*AK115</f>
        <v>165</v>
      </c>
      <c r="AR115" s="28"/>
      <c r="AS115" s="28"/>
      <c r="AT115" s="28">
        <v>26</v>
      </c>
      <c r="AU115" s="28">
        <f t="shared" si="22"/>
        <v>78</v>
      </c>
      <c r="AV115" s="28"/>
      <c r="AW115" s="28"/>
      <c r="AX115" s="28">
        <v>7</v>
      </c>
      <c r="AY115" s="28">
        <f t="shared" si="31"/>
        <v>21</v>
      </c>
      <c r="AZ115" s="28">
        <v>24</v>
      </c>
      <c r="BA115" s="28">
        <f>AK115*AZ115</f>
        <v>72</v>
      </c>
      <c r="BB115" s="28">
        <v>40</v>
      </c>
      <c r="BC115" s="114">
        <f>+BB115*AK115</f>
        <v>120</v>
      </c>
      <c r="BD115" s="114">
        <v>15</v>
      </c>
      <c r="BE115" s="114">
        <f>+BD115*AK115</f>
        <v>45</v>
      </c>
      <c r="BF115" s="114">
        <v>3</v>
      </c>
      <c r="BG115" s="114">
        <f>+BF115*AK115</f>
        <v>9</v>
      </c>
      <c r="BH115" s="114">
        <v>4</v>
      </c>
      <c r="BI115" s="114">
        <f>+BH115*AK115</f>
        <v>12</v>
      </c>
      <c r="BJ115" s="7">
        <f t="shared" si="20"/>
        <v>274</v>
      </c>
      <c r="BK115" s="42">
        <f t="shared" si="20"/>
        <v>822</v>
      </c>
    </row>
    <row r="116" spans="2:63" ht="24" x14ac:dyDescent="0.25">
      <c r="B116" s="43" t="s">
        <v>65</v>
      </c>
      <c r="C116" s="17" t="s">
        <v>66</v>
      </c>
      <c r="D116" s="10">
        <v>4412210400369140</v>
      </c>
      <c r="E116" s="11" t="s">
        <v>235</v>
      </c>
      <c r="F116" s="11" t="s">
        <v>212</v>
      </c>
      <c r="G116" s="12">
        <v>6</v>
      </c>
      <c r="H116" s="19">
        <v>40</v>
      </c>
      <c r="I116" s="19">
        <f t="shared" si="28"/>
        <v>240</v>
      </c>
      <c r="J116" s="27"/>
      <c r="K116" s="27"/>
      <c r="L116" s="26">
        <f>8+5+5+2+2</f>
        <v>22</v>
      </c>
      <c r="M116" s="19">
        <f>L116*G116</f>
        <v>132</v>
      </c>
      <c r="N116" s="19"/>
      <c r="O116" s="19"/>
      <c r="P116" s="19">
        <v>20</v>
      </c>
      <c r="Q116" s="19">
        <f>G116*P116</f>
        <v>120</v>
      </c>
      <c r="R116" s="19"/>
      <c r="S116" s="19"/>
      <c r="T116" s="20">
        <v>6</v>
      </c>
      <c r="U116" s="20">
        <f t="shared" si="30"/>
        <v>36</v>
      </c>
      <c r="V116" s="19">
        <v>12</v>
      </c>
      <c r="W116" s="19">
        <f t="shared" si="24"/>
        <v>72</v>
      </c>
      <c r="X116" s="19">
        <v>40</v>
      </c>
      <c r="Y116" s="20">
        <f>+X116*G116</f>
        <v>240</v>
      </c>
      <c r="Z116" s="20"/>
      <c r="AA116" s="20"/>
      <c r="AB116" s="20"/>
      <c r="AC116" s="20"/>
      <c r="AD116" s="20"/>
      <c r="AE116" s="20"/>
      <c r="AF116" s="19">
        <f t="shared" si="27"/>
        <v>140</v>
      </c>
      <c r="AG116" s="19">
        <f t="shared" si="27"/>
        <v>840</v>
      </c>
      <c r="AH116" s="10">
        <v>4412210400369140</v>
      </c>
      <c r="AI116" s="11" t="s">
        <v>235</v>
      </c>
      <c r="AJ116" s="11" t="s">
        <v>212</v>
      </c>
      <c r="AK116" s="12">
        <v>6</v>
      </c>
      <c r="AL116" s="28">
        <v>35</v>
      </c>
      <c r="AM116" s="28">
        <f t="shared" si="29"/>
        <v>210</v>
      </c>
      <c r="AN116" s="81"/>
      <c r="AO116" s="81"/>
      <c r="AP116" s="7">
        <f>8+5+5+2+2</f>
        <v>22</v>
      </c>
      <c r="AQ116" s="28">
        <f>AP116*AK116</f>
        <v>132</v>
      </c>
      <c r="AR116" s="28"/>
      <c r="AS116" s="28"/>
      <c r="AT116" s="28">
        <v>15</v>
      </c>
      <c r="AU116" s="28">
        <f t="shared" si="22"/>
        <v>90</v>
      </c>
      <c r="AV116" s="28"/>
      <c r="AW116" s="28"/>
      <c r="AX116" s="28">
        <v>6</v>
      </c>
      <c r="AY116" s="28">
        <f t="shared" si="31"/>
        <v>36</v>
      </c>
      <c r="AZ116" s="28">
        <v>12</v>
      </c>
      <c r="BA116" s="28">
        <f>AK116*AZ116</f>
        <v>72</v>
      </c>
      <c r="BB116" s="28">
        <v>40</v>
      </c>
      <c r="BC116" s="114">
        <f>+BB116*AK116</f>
        <v>240</v>
      </c>
      <c r="BD116" s="114"/>
      <c r="BE116" s="114"/>
      <c r="BF116" s="114"/>
      <c r="BG116" s="114"/>
      <c r="BH116" s="114"/>
      <c r="BI116" s="114"/>
      <c r="BJ116" s="7">
        <f t="shared" si="20"/>
        <v>130</v>
      </c>
      <c r="BK116" s="42">
        <f t="shared" si="20"/>
        <v>780</v>
      </c>
    </row>
    <row r="117" spans="2:63" ht="24" x14ac:dyDescent="0.25">
      <c r="B117" s="43" t="s">
        <v>65</v>
      </c>
      <c r="C117" s="17" t="s">
        <v>66</v>
      </c>
      <c r="D117" s="10" t="s">
        <v>236</v>
      </c>
      <c r="E117" s="11" t="s">
        <v>237</v>
      </c>
      <c r="F117" s="11" t="s">
        <v>212</v>
      </c>
      <c r="G117" s="12">
        <v>4</v>
      </c>
      <c r="H117" s="19">
        <v>1</v>
      </c>
      <c r="I117" s="19">
        <f t="shared" si="28"/>
        <v>4</v>
      </c>
      <c r="J117" s="27"/>
      <c r="K117" s="27"/>
      <c r="L117" s="26">
        <v>2</v>
      </c>
      <c r="M117" s="19">
        <f>L117*G117</f>
        <v>8</v>
      </c>
      <c r="N117" s="19"/>
      <c r="O117" s="19"/>
      <c r="P117" s="19">
        <v>10</v>
      </c>
      <c r="Q117" s="19">
        <f>G117*P117</f>
        <v>40</v>
      </c>
      <c r="R117" s="19"/>
      <c r="S117" s="19"/>
      <c r="T117" s="20">
        <v>5</v>
      </c>
      <c r="U117" s="20">
        <f t="shared" si="30"/>
        <v>20</v>
      </c>
      <c r="V117" s="19"/>
      <c r="W117" s="19"/>
      <c r="X117" s="19"/>
      <c r="Y117" s="20"/>
      <c r="Z117" s="20">
        <v>1.5</v>
      </c>
      <c r="AA117" s="20">
        <f>+Z117*G117</f>
        <v>6</v>
      </c>
      <c r="AB117" s="20"/>
      <c r="AC117" s="20"/>
      <c r="AD117" s="20"/>
      <c r="AE117" s="20"/>
      <c r="AF117" s="19">
        <f t="shared" si="27"/>
        <v>19.5</v>
      </c>
      <c r="AG117" s="19">
        <f t="shared" si="27"/>
        <v>78</v>
      </c>
      <c r="AH117" s="10" t="s">
        <v>236</v>
      </c>
      <c r="AI117" s="11" t="s">
        <v>237</v>
      </c>
      <c r="AJ117" s="11" t="s">
        <v>212</v>
      </c>
      <c r="AK117" s="12">
        <v>4</v>
      </c>
      <c r="AL117" s="28">
        <v>1</v>
      </c>
      <c r="AM117" s="28">
        <f t="shared" si="29"/>
        <v>4</v>
      </c>
      <c r="AN117" s="81"/>
      <c r="AO117" s="81"/>
      <c r="AP117" s="7">
        <v>2</v>
      </c>
      <c r="AQ117" s="28">
        <f>AP117*AK117</f>
        <v>8</v>
      </c>
      <c r="AR117" s="28"/>
      <c r="AS117" s="28"/>
      <c r="AT117" s="28">
        <v>10</v>
      </c>
      <c r="AU117" s="28">
        <f t="shared" si="22"/>
        <v>40</v>
      </c>
      <c r="AV117" s="28"/>
      <c r="AW117" s="28"/>
      <c r="AX117" s="28">
        <v>5</v>
      </c>
      <c r="AY117" s="28">
        <f t="shared" si="31"/>
        <v>20</v>
      </c>
      <c r="AZ117" s="28"/>
      <c r="BA117" s="28"/>
      <c r="BB117" s="28"/>
      <c r="BC117" s="28"/>
      <c r="BD117" s="28">
        <v>1.5</v>
      </c>
      <c r="BE117" s="114">
        <f>+BD117*AK117</f>
        <v>6</v>
      </c>
      <c r="BF117" s="28"/>
      <c r="BG117" s="114"/>
      <c r="BH117" s="28"/>
      <c r="BI117" s="28"/>
      <c r="BJ117" s="7">
        <f t="shared" si="20"/>
        <v>19.5</v>
      </c>
      <c r="BK117" s="42">
        <f t="shared" si="20"/>
        <v>78</v>
      </c>
    </row>
    <row r="118" spans="2:63" ht="36" customHeight="1" x14ac:dyDescent="0.25">
      <c r="B118" s="43" t="s">
        <v>65</v>
      </c>
      <c r="C118" s="17" t="s">
        <v>66</v>
      </c>
      <c r="D118" s="10">
        <v>4412210400383470</v>
      </c>
      <c r="E118" s="11" t="s">
        <v>238</v>
      </c>
      <c r="F118" s="11" t="s">
        <v>212</v>
      </c>
      <c r="G118" s="12">
        <v>3</v>
      </c>
      <c r="H118" s="19">
        <v>6</v>
      </c>
      <c r="I118" s="19">
        <f t="shared" si="28"/>
        <v>18</v>
      </c>
      <c r="J118" s="27"/>
      <c r="K118" s="27"/>
      <c r="L118" s="26"/>
      <c r="M118" s="26"/>
      <c r="N118" s="19"/>
      <c r="O118" s="19"/>
      <c r="P118" s="112"/>
      <c r="Q118" s="26"/>
      <c r="R118" s="19"/>
      <c r="S118" s="19"/>
      <c r="T118" s="20">
        <v>6</v>
      </c>
      <c r="U118" s="20">
        <f t="shared" si="30"/>
        <v>18</v>
      </c>
      <c r="V118" s="19"/>
      <c r="W118" s="19">
        <f t="shared" si="24"/>
        <v>0</v>
      </c>
      <c r="X118" s="19"/>
      <c r="Y118" s="20"/>
      <c r="Z118" s="20"/>
      <c r="AA118" s="20"/>
      <c r="AB118" s="20">
        <v>4</v>
      </c>
      <c r="AC118" s="20">
        <f>+AB118*G118</f>
        <v>12</v>
      </c>
      <c r="AD118" s="20"/>
      <c r="AE118" s="20"/>
      <c r="AF118" s="19">
        <f t="shared" si="27"/>
        <v>16</v>
      </c>
      <c r="AG118" s="19">
        <f t="shared" si="27"/>
        <v>48</v>
      </c>
      <c r="AH118" s="10">
        <v>4412210400383470</v>
      </c>
      <c r="AI118" s="11" t="s">
        <v>238</v>
      </c>
      <c r="AJ118" s="11" t="s">
        <v>212</v>
      </c>
      <c r="AK118" s="12">
        <v>3</v>
      </c>
      <c r="AL118" s="28">
        <v>6</v>
      </c>
      <c r="AM118" s="28">
        <f t="shared" si="29"/>
        <v>18</v>
      </c>
      <c r="AN118" s="81"/>
      <c r="AO118" s="81"/>
      <c r="AP118" s="28"/>
      <c r="AQ118" s="28"/>
      <c r="AR118" s="28"/>
      <c r="AS118" s="28"/>
      <c r="AT118" s="28"/>
      <c r="AU118" s="28"/>
      <c r="AV118" s="28"/>
      <c r="AW118" s="28"/>
      <c r="AX118" s="28">
        <v>6</v>
      </c>
      <c r="AY118" s="28">
        <f t="shared" si="31"/>
        <v>18</v>
      </c>
      <c r="AZ118" s="28"/>
      <c r="BA118" s="28"/>
      <c r="BB118" s="28"/>
      <c r="BC118" s="28"/>
      <c r="BD118" s="28"/>
      <c r="BE118" s="28"/>
      <c r="BF118" s="28">
        <v>4</v>
      </c>
      <c r="BG118" s="114">
        <f>+BF118*AK118</f>
        <v>12</v>
      </c>
      <c r="BH118" s="28"/>
      <c r="BI118" s="28"/>
      <c r="BJ118" s="7">
        <f t="shared" si="20"/>
        <v>16</v>
      </c>
      <c r="BK118" s="42">
        <f t="shared" si="20"/>
        <v>48</v>
      </c>
    </row>
    <row r="119" spans="2:63" ht="24" x14ac:dyDescent="0.25">
      <c r="B119" s="43" t="s">
        <v>65</v>
      </c>
      <c r="C119" s="17" t="s">
        <v>66</v>
      </c>
      <c r="D119" s="10" t="s">
        <v>239</v>
      </c>
      <c r="E119" s="9" t="s">
        <v>240</v>
      </c>
      <c r="F119" s="115" t="s">
        <v>68</v>
      </c>
      <c r="G119" s="12">
        <v>8</v>
      </c>
      <c r="H119" s="19">
        <v>1</v>
      </c>
      <c r="I119" s="19">
        <f t="shared" si="28"/>
        <v>8</v>
      </c>
      <c r="J119" s="27"/>
      <c r="K119" s="27"/>
      <c r="L119" s="26"/>
      <c r="M119" s="26"/>
      <c r="N119" s="19"/>
      <c r="O119" s="19"/>
      <c r="P119" s="19">
        <v>10</v>
      </c>
      <c r="Q119" s="19">
        <f t="shared" ref="Q119:Q131" si="32">G119*P119</f>
        <v>80</v>
      </c>
      <c r="R119" s="19"/>
      <c r="S119" s="19"/>
      <c r="T119" s="20">
        <v>20</v>
      </c>
      <c r="U119" s="20">
        <f t="shared" si="30"/>
        <v>160</v>
      </c>
      <c r="V119" s="19"/>
      <c r="W119" s="19"/>
      <c r="X119" s="19"/>
      <c r="Y119" s="20"/>
      <c r="Z119" s="20"/>
      <c r="AA119" s="20"/>
      <c r="AB119" s="20">
        <v>1</v>
      </c>
      <c r="AC119" s="20">
        <f>+AB119*G119</f>
        <v>8</v>
      </c>
      <c r="AD119" s="20"/>
      <c r="AE119" s="20"/>
      <c r="AF119" s="19">
        <f t="shared" si="27"/>
        <v>32</v>
      </c>
      <c r="AG119" s="19">
        <f t="shared" si="27"/>
        <v>256</v>
      </c>
      <c r="AH119" s="10" t="s">
        <v>239</v>
      </c>
      <c r="AI119" s="9" t="s">
        <v>240</v>
      </c>
      <c r="AJ119" s="115" t="s">
        <v>68</v>
      </c>
      <c r="AK119" s="12">
        <v>8</v>
      </c>
      <c r="AL119" s="28">
        <v>0</v>
      </c>
      <c r="AM119" s="28">
        <f>AL119*AK119</f>
        <v>0</v>
      </c>
      <c r="AN119" s="81"/>
      <c r="AO119" s="81"/>
      <c r="AP119" s="28"/>
      <c r="AQ119" s="28"/>
      <c r="AR119" s="28"/>
      <c r="AS119" s="28"/>
      <c r="AT119" s="28">
        <v>10</v>
      </c>
      <c r="AU119" s="28">
        <f t="shared" si="22"/>
        <v>80</v>
      </c>
      <c r="AV119" s="28">
        <v>0</v>
      </c>
      <c r="AW119" s="28">
        <f t="shared" ref="AW119:AW128" si="33">AK119*AV119</f>
        <v>0</v>
      </c>
      <c r="AX119" s="28">
        <v>20</v>
      </c>
      <c r="AY119" s="28">
        <f t="shared" si="31"/>
        <v>160</v>
      </c>
      <c r="AZ119" s="28"/>
      <c r="BA119" s="28"/>
      <c r="BB119" s="28"/>
      <c r="BC119" s="28"/>
      <c r="BD119" s="28"/>
      <c r="BE119" s="28"/>
      <c r="BF119" s="28">
        <v>1</v>
      </c>
      <c r="BG119" s="114">
        <f>+BF119*AK119</f>
        <v>8</v>
      </c>
      <c r="BH119" s="28"/>
      <c r="BI119" s="28"/>
      <c r="BJ119" s="7">
        <f t="shared" si="20"/>
        <v>31</v>
      </c>
      <c r="BK119" s="42">
        <f t="shared" si="20"/>
        <v>248</v>
      </c>
    </row>
    <row r="120" spans="2:63" ht="24" x14ac:dyDescent="0.25">
      <c r="B120" s="43" t="s">
        <v>65</v>
      </c>
      <c r="C120" s="17" t="s">
        <v>66</v>
      </c>
      <c r="D120" s="10" t="s">
        <v>241</v>
      </c>
      <c r="E120" s="18" t="s">
        <v>242</v>
      </c>
      <c r="F120" s="115" t="s">
        <v>68</v>
      </c>
      <c r="G120" s="12">
        <v>6</v>
      </c>
      <c r="H120" s="19">
        <f>3+2</f>
        <v>5</v>
      </c>
      <c r="I120" s="19">
        <f t="shared" si="28"/>
        <v>30</v>
      </c>
      <c r="J120" s="27"/>
      <c r="K120" s="27"/>
      <c r="L120" s="26">
        <f>3+1</f>
        <v>4</v>
      </c>
      <c r="M120" s="19">
        <f>L120*G120</f>
        <v>24</v>
      </c>
      <c r="N120" s="19"/>
      <c r="O120" s="19"/>
      <c r="P120" s="19">
        <v>13</v>
      </c>
      <c r="Q120" s="26">
        <f t="shared" si="32"/>
        <v>78</v>
      </c>
      <c r="R120" s="19"/>
      <c r="S120" s="19"/>
      <c r="T120" s="20">
        <v>5</v>
      </c>
      <c r="U120" s="20">
        <f t="shared" si="30"/>
        <v>30</v>
      </c>
      <c r="V120" s="19">
        <f>3+3</f>
        <v>6</v>
      </c>
      <c r="W120" s="19">
        <f t="shared" si="24"/>
        <v>36</v>
      </c>
      <c r="X120" s="19">
        <v>20</v>
      </c>
      <c r="Y120" s="20">
        <f>+X120*G120</f>
        <v>120</v>
      </c>
      <c r="Z120" s="20"/>
      <c r="AA120" s="20"/>
      <c r="AB120" s="20">
        <v>2</v>
      </c>
      <c r="AC120" s="20">
        <f>+AB120*G120</f>
        <v>12</v>
      </c>
      <c r="AD120" s="20">
        <v>12</v>
      </c>
      <c r="AE120" s="20">
        <f>AD120*G120</f>
        <v>72</v>
      </c>
      <c r="AF120" s="19">
        <f t="shared" si="27"/>
        <v>67</v>
      </c>
      <c r="AG120" s="19">
        <f t="shared" si="27"/>
        <v>402</v>
      </c>
      <c r="AH120" s="10" t="s">
        <v>241</v>
      </c>
      <c r="AI120" s="18" t="s">
        <v>242</v>
      </c>
      <c r="AJ120" s="115" t="s">
        <v>68</v>
      </c>
      <c r="AK120" s="12">
        <v>6</v>
      </c>
      <c r="AL120" s="28">
        <f>3+2</f>
        <v>5</v>
      </c>
      <c r="AM120" s="28">
        <f>AL120*AK120</f>
        <v>30</v>
      </c>
      <c r="AN120" s="81"/>
      <c r="AO120" s="81"/>
      <c r="AP120" s="28">
        <f>3+0</f>
        <v>3</v>
      </c>
      <c r="AQ120" s="28">
        <f>AP120*AK120</f>
        <v>18</v>
      </c>
      <c r="AR120" s="28"/>
      <c r="AS120" s="28"/>
      <c r="AT120" s="28">
        <v>1</v>
      </c>
      <c r="AU120" s="28">
        <f t="shared" si="22"/>
        <v>6</v>
      </c>
      <c r="AV120" s="28">
        <v>0</v>
      </c>
      <c r="AW120" s="28">
        <f t="shared" si="33"/>
        <v>0</v>
      </c>
      <c r="AX120" s="28">
        <v>4</v>
      </c>
      <c r="AY120" s="28">
        <f t="shared" si="31"/>
        <v>24</v>
      </c>
      <c r="AZ120" s="28">
        <v>3</v>
      </c>
      <c r="BA120" s="28">
        <f>AK120*AZ120</f>
        <v>18</v>
      </c>
      <c r="BB120" s="28">
        <v>20</v>
      </c>
      <c r="BC120" s="114">
        <f>+BB120*AK120</f>
        <v>120</v>
      </c>
      <c r="BD120" s="114"/>
      <c r="BE120" s="114"/>
      <c r="BF120" s="114">
        <v>2</v>
      </c>
      <c r="BG120" s="114">
        <f>+BF120*AK120</f>
        <v>12</v>
      </c>
      <c r="BH120" s="114">
        <v>12</v>
      </c>
      <c r="BI120" s="114">
        <f>+BH120*AK120</f>
        <v>72</v>
      </c>
      <c r="BJ120" s="7">
        <f t="shared" si="20"/>
        <v>50</v>
      </c>
      <c r="BK120" s="42">
        <f t="shared" si="20"/>
        <v>300</v>
      </c>
    </row>
    <row r="121" spans="2:63" ht="24" x14ac:dyDescent="0.25">
      <c r="B121" s="43" t="s">
        <v>65</v>
      </c>
      <c r="C121" s="17" t="s">
        <v>66</v>
      </c>
      <c r="D121" s="10" t="s">
        <v>241</v>
      </c>
      <c r="E121" s="18" t="s">
        <v>243</v>
      </c>
      <c r="F121" s="115" t="s">
        <v>68</v>
      </c>
      <c r="G121" s="12">
        <v>10</v>
      </c>
      <c r="H121" s="19">
        <v>10</v>
      </c>
      <c r="I121" s="19">
        <f t="shared" si="28"/>
        <v>100</v>
      </c>
      <c r="J121" s="27"/>
      <c r="K121" s="27"/>
      <c r="L121" s="26"/>
      <c r="M121" s="19"/>
      <c r="N121" s="19"/>
      <c r="O121" s="19"/>
      <c r="P121" s="19"/>
      <c r="Q121" s="26"/>
      <c r="R121" s="19"/>
      <c r="S121" s="19"/>
      <c r="T121" s="20"/>
      <c r="U121" s="20"/>
      <c r="V121" s="19"/>
      <c r="W121" s="19"/>
      <c r="X121" s="19">
        <v>12</v>
      </c>
      <c r="Y121" s="20">
        <f>+X121*G121</f>
        <v>120</v>
      </c>
      <c r="Z121" s="20"/>
      <c r="AA121" s="20"/>
      <c r="AB121" s="20"/>
      <c r="AC121" s="20"/>
      <c r="AD121" s="20"/>
      <c r="AE121" s="20"/>
      <c r="AF121" s="19">
        <f t="shared" si="27"/>
        <v>22</v>
      </c>
      <c r="AG121" s="19">
        <f t="shared" si="27"/>
        <v>220</v>
      </c>
      <c r="AH121" s="10" t="s">
        <v>241</v>
      </c>
      <c r="AI121" s="18" t="s">
        <v>243</v>
      </c>
      <c r="AJ121" s="115" t="s">
        <v>68</v>
      </c>
      <c r="AK121" s="12">
        <v>10</v>
      </c>
      <c r="AL121" s="28">
        <v>6</v>
      </c>
      <c r="AM121" s="28">
        <f>AL121*AK121</f>
        <v>60</v>
      </c>
      <c r="AN121" s="81"/>
      <c r="AO121" s="81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>
        <v>12</v>
      </c>
      <c r="BC121" s="114">
        <f>+BB121*AK121</f>
        <v>120</v>
      </c>
      <c r="BD121" s="114"/>
      <c r="BE121" s="114"/>
      <c r="BF121" s="114"/>
      <c r="BG121" s="114"/>
      <c r="BH121" s="114"/>
      <c r="BI121" s="114"/>
      <c r="BJ121" s="7">
        <f t="shared" si="20"/>
        <v>18</v>
      </c>
      <c r="BK121" s="42">
        <f t="shared" si="20"/>
        <v>180</v>
      </c>
    </row>
    <row r="122" spans="2:63" ht="24" x14ac:dyDescent="0.25">
      <c r="B122" s="43" t="s">
        <v>65</v>
      </c>
      <c r="C122" s="17" t="s">
        <v>66</v>
      </c>
      <c r="D122" s="10" t="s">
        <v>244</v>
      </c>
      <c r="E122" s="18" t="s">
        <v>245</v>
      </c>
      <c r="F122" s="18" t="s">
        <v>68</v>
      </c>
      <c r="G122" s="12">
        <v>45</v>
      </c>
      <c r="H122" s="19"/>
      <c r="I122" s="19"/>
      <c r="J122" s="27"/>
      <c r="K122" s="27"/>
      <c r="L122" s="26"/>
      <c r="M122" s="26"/>
      <c r="N122" s="19"/>
      <c r="O122" s="19"/>
      <c r="P122" s="19">
        <v>1</v>
      </c>
      <c r="Q122" s="19">
        <f t="shared" si="32"/>
        <v>45</v>
      </c>
      <c r="R122" s="19"/>
      <c r="S122" s="19"/>
      <c r="T122" s="20"/>
      <c r="U122" s="20"/>
      <c r="V122" s="19"/>
      <c r="W122" s="19"/>
      <c r="X122" s="19"/>
      <c r="Y122" s="20"/>
      <c r="Z122" s="20"/>
      <c r="AA122" s="20"/>
      <c r="AB122" s="20"/>
      <c r="AC122" s="20"/>
      <c r="AD122" s="20">
        <v>3</v>
      </c>
      <c r="AE122" s="20">
        <f>AD122*G122</f>
        <v>135</v>
      </c>
      <c r="AF122" s="19">
        <f t="shared" si="27"/>
        <v>4</v>
      </c>
      <c r="AG122" s="19">
        <f t="shared" si="27"/>
        <v>180</v>
      </c>
      <c r="AH122" s="10" t="s">
        <v>244</v>
      </c>
      <c r="AI122" s="18" t="s">
        <v>245</v>
      </c>
      <c r="AJ122" s="18" t="s">
        <v>68</v>
      </c>
      <c r="AK122" s="12">
        <v>45</v>
      </c>
      <c r="AL122" s="28"/>
      <c r="AM122" s="28"/>
      <c r="AN122" s="81"/>
      <c r="AO122" s="81"/>
      <c r="AP122" s="28"/>
      <c r="AQ122" s="28"/>
      <c r="AR122" s="28"/>
      <c r="AS122" s="28"/>
      <c r="AT122" s="28">
        <f>1+0</f>
        <v>1</v>
      </c>
      <c r="AU122" s="28">
        <f t="shared" si="22"/>
        <v>45</v>
      </c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>
        <v>3</v>
      </c>
      <c r="BI122" s="114">
        <f>+BH122*AK122</f>
        <v>135</v>
      </c>
      <c r="BJ122" s="7">
        <f t="shared" si="20"/>
        <v>4</v>
      </c>
      <c r="BK122" s="42">
        <f t="shared" si="20"/>
        <v>180</v>
      </c>
    </row>
    <row r="123" spans="2:63" ht="24" x14ac:dyDescent="0.25">
      <c r="B123" s="43" t="s">
        <v>65</v>
      </c>
      <c r="C123" s="17" t="s">
        <v>66</v>
      </c>
      <c r="D123" s="10" t="s">
        <v>246</v>
      </c>
      <c r="E123" s="18" t="s">
        <v>247</v>
      </c>
      <c r="F123" s="18" t="s">
        <v>68</v>
      </c>
      <c r="G123" s="12">
        <v>20</v>
      </c>
      <c r="H123" s="19"/>
      <c r="I123" s="19"/>
      <c r="J123" s="27"/>
      <c r="K123" s="27"/>
      <c r="L123" s="26"/>
      <c r="M123" s="26"/>
      <c r="N123" s="19"/>
      <c r="O123" s="19"/>
      <c r="P123" s="19"/>
      <c r="Q123" s="19"/>
      <c r="R123" s="19"/>
      <c r="S123" s="19"/>
      <c r="T123" s="20"/>
      <c r="U123" s="20"/>
      <c r="V123" s="19"/>
      <c r="W123" s="19"/>
      <c r="X123" s="19">
        <v>7</v>
      </c>
      <c r="Y123" s="20">
        <f>+X123*G123</f>
        <v>140</v>
      </c>
      <c r="Z123" s="20"/>
      <c r="AA123" s="20"/>
      <c r="AB123" s="20"/>
      <c r="AC123" s="20"/>
      <c r="AD123" s="20"/>
      <c r="AE123" s="20"/>
      <c r="AF123" s="19">
        <f t="shared" si="27"/>
        <v>7</v>
      </c>
      <c r="AG123" s="19">
        <f t="shared" si="27"/>
        <v>140</v>
      </c>
      <c r="AH123" s="10" t="s">
        <v>246</v>
      </c>
      <c r="AI123" s="18" t="s">
        <v>247</v>
      </c>
      <c r="AJ123" s="18" t="s">
        <v>68</v>
      </c>
      <c r="AK123" s="12">
        <v>20</v>
      </c>
      <c r="AL123" s="28"/>
      <c r="AM123" s="28"/>
      <c r="AN123" s="81"/>
      <c r="AO123" s="81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>
        <v>7</v>
      </c>
      <c r="BC123" s="114">
        <f>+BB123*AK123</f>
        <v>140</v>
      </c>
      <c r="BD123" s="114"/>
      <c r="BE123" s="114"/>
      <c r="BF123" s="114"/>
      <c r="BG123" s="114"/>
      <c r="BH123" s="114"/>
      <c r="BI123" s="114"/>
      <c r="BJ123" s="7">
        <f t="shared" si="20"/>
        <v>7</v>
      </c>
      <c r="BK123" s="42">
        <f t="shared" si="20"/>
        <v>140</v>
      </c>
    </row>
    <row r="124" spans="2:63" ht="24" x14ac:dyDescent="0.25">
      <c r="B124" s="43" t="s">
        <v>65</v>
      </c>
      <c r="C124" s="17" t="s">
        <v>66</v>
      </c>
      <c r="D124" s="10" t="s">
        <v>248</v>
      </c>
      <c r="E124" s="18" t="s">
        <v>249</v>
      </c>
      <c r="F124" s="18" t="s">
        <v>68</v>
      </c>
      <c r="G124" s="12">
        <v>7</v>
      </c>
      <c r="H124" s="19"/>
      <c r="I124" s="19"/>
      <c r="J124" s="27"/>
      <c r="K124" s="27"/>
      <c r="L124" s="26"/>
      <c r="M124" s="26"/>
      <c r="N124" s="19"/>
      <c r="O124" s="19"/>
      <c r="P124" s="19">
        <v>3</v>
      </c>
      <c r="Q124" s="19">
        <f t="shared" si="32"/>
        <v>21</v>
      </c>
      <c r="R124" s="19"/>
      <c r="S124" s="19"/>
      <c r="T124" s="20">
        <v>6</v>
      </c>
      <c r="U124" s="20">
        <f>+T124*G124</f>
        <v>42</v>
      </c>
      <c r="V124" s="19"/>
      <c r="W124" s="19"/>
      <c r="X124" s="19"/>
      <c r="Y124" s="20"/>
      <c r="Z124" s="20"/>
      <c r="AA124" s="20"/>
      <c r="AB124" s="20"/>
      <c r="AC124" s="20"/>
      <c r="AD124" s="20"/>
      <c r="AE124" s="20"/>
      <c r="AF124" s="19">
        <f t="shared" si="27"/>
        <v>9</v>
      </c>
      <c r="AG124" s="19">
        <f t="shared" si="27"/>
        <v>63</v>
      </c>
      <c r="AH124" s="10" t="s">
        <v>248</v>
      </c>
      <c r="AI124" s="18" t="s">
        <v>249</v>
      </c>
      <c r="AJ124" s="18" t="s">
        <v>68</v>
      </c>
      <c r="AK124" s="12">
        <v>7</v>
      </c>
      <c r="AL124" s="28"/>
      <c r="AM124" s="28"/>
      <c r="AN124" s="81"/>
      <c r="AO124" s="81"/>
      <c r="AP124" s="28"/>
      <c r="AQ124" s="28"/>
      <c r="AR124" s="28"/>
      <c r="AS124" s="28"/>
      <c r="AT124" s="28"/>
      <c r="AU124" s="28"/>
      <c r="AV124" s="28"/>
      <c r="AW124" s="28"/>
      <c r="AX124" s="28">
        <v>3</v>
      </c>
      <c r="AY124" s="28">
        <f>AX124*AK124</f>
        <v>21</v>
      </c>
      <c r="AZ124" s="28"/>
      <c r="BA124" s="28"/>
      <c r="BB124" s="28"/>
      <c r="BC124" s="114"/>
      <c r="BD124" s="114"/>
      <c r="BE124" s="114"/>
      <c r="BF124" s="114"/>
      <c r="BG124" s="114"/>
      <c r="BH124" s="114"/>
      <c r="BI124" s="114"/>
      <c r="BJ124" s="7">
        <f t="shared" si="20"/>
        <v>3</v>
      </c>
      <c r="BK124" s="42">
        <f t="shared" si="20"/>
        <v>21</v>
      </c>
    </row>
    <row r="125" spans="2:63" ht="24" x14ac:dyDescent="0.25">
      <c r="B125" s="43" t="s">
        <v>65</v>
      </c>
      <c r="C125" s="17" t="s">
        <v>66</v>
      </c>
      <c r="D125" s="10" t="s">
        <v>250</v>
      </c>
      <c r="E125" s="9" t="s">
        <v>251</v>
      </c>
      <c r="F125" s="115" t="s">
        <v>252</v>
      </c>
      <c r="G125" s="12">
        <v>7</v>
      </c>
      <c r="H125" s="19">
        <v>100</v>
      </c>
      <c r="I125" s="19">
        <f t="shared" si="28"/>
        <v>700</v>
      </c>
      <c r="J125" s="27"/>
      <c r="K125" s="27"/>
      <c r="L125" s="26">
        <v>50</v>
      </c>
      <c r="M125" s="19">
        <f>L125*G125</f>
        <v>350</v>
      </c>
      <c r="N125" s="19">
        <v>5</v>
      </c>
      <c r="O125" s="19">
        <f>+N125*G125</f>
        <v>35</v>
      </c>
      <c r="P125" s="19">
        <v>54</v>
      </c>
      <c r="Q125" s="19">
        <f t="shared" si="32"/>
        <v>378</v>
      </c>
      <c r="R125" s="19"/>
      <c r="S125" s="19"/>
      <c r="T125" s="20">
        <v>9</v>
      </c>
      <c r="U125" s="20">
        <f>+T125*G125</f>
        <v>63</v>
      </c>
      <c r="V125" s="19">
        <v>50</v>
      </c>
      <c r="W125" s="19">
        <f t="shared" si="24"/>
        <v>350</v>
      </c>
      <c r="X125" s="19">
        <v>60</v>
      </c>
      <c r="Y125" s="20">
        <f>+X125*G125</f>
        <v>420</v>
      </c>
      <c r="Z125" s="20">
        <v>4</v>
      </c>
      <c r="AA125" s="20">
        <f>+Z125*G125</f>
        <v>28</v>
      </c>
      <c r="AB125" s="20">
        <v>3</v>
      </c>
      <c r="AC125" s="20">
        <f>+AB125*G125</f>
        <v>21</v>
      </c>
      <c r="AD125" s="20">
        <v>2</v>
      </c>
      <c r="AE125" s="20">
        <f>AD125*G125</f>
        <v>14</v>
      </c>
      <c r="AF125" s="19">
        <f t="shared" si="27"/>
        <v>337</v>
      </c>
      <c r="AG125" s="19">
        <f t="shared" si="27"/>
        <v>2359</v>
      </c>
      <c r="AH125" s="10" t="s">
        <v>250</v>
      </c>
      <c r="AI125" s="9" t="s">
        <v>251</v>
      </c>
      <c r="AJ125" s="115" t="s">
        <v>252</v>
      </c>
      <c r="AK125" s="12">
        <v>7</v>
      </c>
      <c r="AL125" s="28">
        <v>80</v>
      </c>
      <c r="AM125" s="28">
        <f>AL125*AK125</f>
        <v>560</v>
      </c>
      <c r="AN125" s="81"/>
      <c r="AO125" s="81"/>
      <c r="AP125" s="7">
        <v>40</v>
      </c>
      <c r="AQ125" s="28">
        <f>AP125*AK125</f>
        <v>280</v>
      </c>
      <c r="AR125" s="28">
        <v>5</v>
      </c>
      <c r="AS125" s="28">
        <f>+AR125*AK125</f>
        <v>35</v>
      </c>
      <c r="AT125" s="28">
        <v>54</v>
      </c>
      <c r="AU125" s="28">
        <f t="shared" si="22"/>
        <v>378</v>
      </c>
      <c r="AV125" s="28">
        <v>5</v>
      </c>
      <c r="AW125" s="28">
        <f t="shared" si="33"/>
        <v>35</v>
      </c>
      <c r="AX125" s="28">
        <v>9</v>
      </c>
      <c r="AY125" s="28">
        <f>AX125*AK125</f>
        <v>63</v>
      </c>
      <c r="AZ125" s="28">
        <v>22</v>
      </c>
      <c r="BA125" s="28">
        <f>AK125*AZ125</f>
        <v>154</v>
      </c>
      <c r="BB125" s="28">
        <v>60</v>
      </c>
      <c r="BC125" s="114">
        <f>+BB125*AK125</f>
        <v>420</v>
      </c>
      <c r="BD125" s="114">
        <v>4</v>
      </c>
      <c r="BE125" s="114">
        <f>+BD125*AK125</f>
        <v>28</v>
      </c>
      <c r="BF125" s="114">
        <v>3</v>
      </c>
      <c r="BG125" s="114">
        <f>+BF125*AK125</f>
        <v>21</v>
      </c>
      <c r="BH125" s="114">
        <v>1</v>
      </c>
      <c r="BI125" s="114">
        <f>+BH125*AK125</f>
        <v>7</v>
      </c>
      <c r="BJ125" s="7">
        <f t="shared" si="20"/>
        <v>283</v>
      </c>
      <c r="BK125" s="42">
        <f t="shared" si="20"/>
        <v>1981</v>
      </c>
    </row>
    <row r="126" spans="2:63" x14ac:dyDescent="0.25">
      <c r="B126" s="43" t="s">
        <v>139</v>
      </c>
      <c r="C126" s="17" t="s">
        <v>139</v>
      </c>
      <c r="D126" s="10">
        <v>4412210700069730</v>
      </c>
      <c r="E126" s="9" t="s">
        <v>253</v>
      </c>
      <c r="F126" s="9" t="s">
        <v>252</v>
      </c>
      <c r="G126" s="12">
        <v>7</v>
      </c>
      <c r="H126" s="19"/>
      <c r="I126" s="19"/>
      <c r="J126" s="27"/>
      <c r="K126" s="27"/>
      <c r="L126" s="26"/>
      <c r="M126" s="19"/>
      <c r="N126" s="19">
        <v>8</v>
      </c>
      <c r="O126" s="19">
        <f>+N126*G126</f>
        <v>56</v>
      </c>
      <c r="P126" s="19"/>
      <c r="Q126" s="19"/>
      <c r="R126" s="19"/>
      <c r="S126" s="19"/>
      <c r="T126" s="20"/>
      <c r="U126" s="20"/>
      <c r="V126" s="19"/>
      <c r="W126" s="19"/>
      <c r="X126" s="19"/>
      <c r="Y126" s="20"/>
      <c r="Z126" s="20"/>
      <c r="AA126" s="20"/>
      <c r="AB126" s="20"/>
      <c r="AC126" s="20"/>
      <c r="AD126" s="20"/>
      <c r="AE126" s="20"/>
      <c r="AF126" s="19">
        <f t="shared" si="27"/>
        <v>8</v>
      </c>
      <c r="AG126" s="19">
        <f t="shared" si="27"/>
        <v>56</v>
      </c>
      <c r="AH126" s="10">
        <v>4412210700069730</v>
      </c>
      <c r="AI126" s="9" t="s">
        <v>253</v>
      </c>
      <c r="AJ126" s="9" t="s">
        <v>252</v>
      </c>
      <c r="AK126" s="12">
        <v>7</v>
      </c>
      <c r="AL126" s="28"/>
      <c r="AM126" s="28"/>
      <c r="AN126" s="81"/>
      <c r="AO126" s="81"/>
      <c r="AP126" s="7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7">
        <f t="shared" si="20"/>
        <v>0</v>
      </c>
      <c r="BK126" s="42">
        <f t="shared" si="20"/>
        <v>0</v>
      </c>
    </row>
    <row r="127" spans="2:63" ht="24" x14ac:dyDescent="0.25">
      <c r="B127" s="43" t="s">
        <v>65</v>
      </c>
      <c r="C127" s="17" t="s">
        <v>66</v>
      </c>
      <c r="D127" s="10" t="s">
        <v>254</v>
      </c>
      <c r="E127" s="11" t="s">
        <v>255</v>
      </c>
      <c r="F127" s="11" t="s">
        <v>68</v>
      </c>
      <c r="G127" s="12">
        <v>7</v>
      </c>
      <c r="H127" s="19">
        <v>6</v>
      </c>
      <c r="I127" s="19">
        <f t="shared" ref="I127:I135" si="34">H127*G127</f>
        <v>42</v>
      </c>
      <c r="J127" s="85"/>
      <c r="K127" s="85"/>
      <c r="L127" s="19">
        <v>2</v>
      </c>
      <c r="M127" s="19">
        <f>L127*G127</f>
        <v>14</v>
      </c>
      <c r="N127" s="19"/>
      <c r="O127" s="19"/>
      <c r="P127" s="19">
        <f>6+2+10</f>
        <v>18</v>
      </c>
      <c r="Q127" s="19">
        <f t="shared" si="32"/>
        <v>126</v>
      </c>
      <c r="R127" s="19"/>
      <c r="S127" s="19"/>
      <c r="T127" s="20">
        <v>3</v>
      </c>
      <c r="U127" s="116"/>
      <c r="V127" s="19"/>
      <c r="W127" s="19"/>
      <c r="X127" s="19"/>
      <c r="Y127" s="20"/>
      <c r="Z127" s="20"/>
      <c r="AA127" s="20"/>
      <c r="AB127" s="20">
        <v>2</v>
      </c>
      <c r="AC127" s="20">
        <f>+AB127*G127</f>
        <v>14</v>
      </c>
      <c r="AD127" s="20"/>
      <c r="AE127" s="20"/>
      <c r="AF127" s="19">
        <f t="shared" si="27"/>
        <v>31</v>
      </c>
      <c r="AG127" s="19">
        <f t="shared" si="27"/>
        <v>196</v>
      </c>
      <c r="AH127" s="10" t="s">
        <v>254</v>
      </c>
      <c r="AI127" s="11" t="s">
        <v>255</v>
      </c>
      <c r="AJ127" s="11" t="s">
        <v>68</v>
      </c>
      <c r="AK127" s="12">
        <v>7</v>
      </c>
      <c r="AL127" s="28">
        <v>6</v>
      </c>
      <c r="AM127" s="28">
        <f>AL127*AK127</f>
        <v>42</v>
      </c>
      <c r="AN127" s="114"/>
      <c r="AO127" s="114"/>
      <c r="AP127" s="28">
        <v>2</v>
      </c>
      <c r="AQ127" s="28">
        <f>AP127*AK127</f>
        <v>14</v>
      </c>
      <c r="AR127" s="28"/>
      <c r="AS127" s="28"/>
      <c r="AT127" s="28">
        <v>4</v>
      </c>
      <c r="AU127" s="28">
        <f t="shared" si="22"/>
        <v>28</v>
      </c>
      <c r="AV127" s="28"/>
      <c r="AW127" s="28"/>
      <c r="AX127" s="28">
        <v>3</v>
      </c>
      <c r="AY127" s="117"/>
      <c r="AZ127" s="28"/>
      <c r="BA127" s="28"/>
      <c r="BB127" s="28"/>
      <c r="BC127" s="28"/>
      <c r="BD127" s="28"/>
      <c r="BE127" s="28"/>
      <c r="BF127" s="28">
        <v>2</v>
      </c>
      <c r="BG127" s="114">
        <f>+BF127*AK127</f>
        <v>14</v>
      </c>
      <c r="BH127" s="28"/>
      <c r="BI127" s="28"/>
      <c r="BJ127" s="7">
        <f t="shared" si="20"/>
        <v>17</v>
      </c>
      <c r="BK127" s="42">
        <f t="shared" si="20"/>
        <v>98</v>
      </c>
    </row>
    <row r="128" spans="2:63" ht="24" x14ac:dyDescent="0.25">
      <c r="B128" s="43" t="s">
        <v>65</v>
      </c>
      <c r="C128" s="17" t="s">
        <v>66</v>
      </c>
      <c r="D128" s="10" t="s">
        <v>256</v>
      </c>
      <c r="E128" s="9" t="s">
        <v>257</v>
      </c>
      <c r="F128" s="115" t="s">
        <v>68</v>
      </c>
      <c r="G128" s="12">
        <v>18</v>
      </c>
      <c r="H128" s="19">
        <v>20</v>
      </c>
      <c r="I128" s="19">
        <f t="shared" si="34"/>
        <v>360</v>
      </c>
      <c r="J128" s="85"/>
      <c r="K128" s="85"/>
      <c r="L128" s="19">
        <f>4+3</f>
        <v>7</v>
      </c>
      <c r="M128" s="19">
        <f>L128*G128</f>
        <v>126</v>
      </c>
      <c r="N128" s="19"/>
      <c r="O128" s="19"/>
      <c r="P128" s="19"/>
      <c r="Q128" s="19"/>
      <c r="R128" s="19"/>
      <c r="S128" s="19"/>
      <c r="T128" s="20"/>
      <c r="U128" s="20"/>
      <c r="V128" s="19"/>
      <c r="W128" s="19"/>
      <c r="X128" s="19">
        <v>15</v>
      </c>
      <c r="Y128" s="20">
        <f>+X128*G128</f>
        <v>270</v>
      </c>
      <c r="Z128" s="20">
        <v>3</v>
      </c>
      <c r="AA128" s="20">
        <f>+Z128*G128</f>
        <v>54</v>
      </c>
      <c r="AB128" s="20"/>
      <c r="AC128" s="20"/>
      <c r="AD128" s="20"/>
      <c r="AE128" s="20"/>
      <c r="AF128" s="19">
        <f t="shared" si="27"/>
        <v>45</v>
      </c>
      <c r="AG128" s="19">
        <f t="shared" si="27"/>
        <v>810</v>
      </c>
      <c r="AH128" s="10" t="s">
        <v>256</v>
      </c>
      <c r="AI128" s="9" t="s">
        <v>257</v>
      </c>
      <c r="AJ128" s="115" t="s">
        <v>68</v>
      </c>
      <c r="AK128" s="12">
        <v>18</v>
      </c>
      <c r="AL128" s="28">
        <v>7</v>
      </c>
      <c r="AM128" s="28">
        <f t="shared" ref="AM128:AM162" si="35">AL128*AK128</f>
        <v>126</v>
      </c>
      <c r="AN128" s="114"/>
      <c r="AO128" s="114"/>
      <c r="AP128" s="7">
        <f>4+3</f>
        <v>7</v>
      </c>
      <c r="AQ128" s="28">
        <f>AP128*AK128</f>
        <v>126</v>
      </c>
      <c r="AR128" s="28"/>
      <c r="AS128" s="28"/>
      <c r="AT128" s="28">
        <f>1+8</f>
        <v>9</v>
      </c>
      <c r="AU128" s="28">
        <f t="shared" si="22"/>
        <v>162</v>
      </c>
      <c r="AV128" s="28">
        <v>0</v>
      </c>
      <c r="AW128" s="28">
        <f t="shared" si="33"/>
        <v>0</v>
      </c>
      <c r="AX128" s="28"/>
      <c r="AY128" s="28"/>
      <c r="AZ128" s="28"/>
      <c r="BA128" s="28"/>
      <c r="BB128" s="28">
        <v>15</v>
      </c>
      <c r="BC128" s="114">
        <f>+BB128*AK128</f>
        <v>270</v>
      </c>
      <c r="BD128" s="114">
        <v>1</v>
      </c>
      <c r="BE128" s="114">
        <f>+BD128*AK128</f>
        <v>18</v>
      </c>
      <c r="BF128" s="114"/>
      <c r="BG128" s="114"/>
      <c r="BH128" s="114"/>
      <c r="BI128" s="114"/>
      <c r="BJ128" s="7">
        <f t="shared" si="20"/>
        <v>39</v>
      </c>
      <c r="BK128" s="42">
        <f t="shared" si="20"/>
        <v>702</v>
      </c>
    </row>
    <row r="129" spans="2:63" ht="24" x14ac:dyDescent="0.25">
      <c r="B129" s="43" t="s">
        <v>65</v>
      </c>
      <c r="C129" s="17" t="s">
        <v>66</v>
      </c>
      <c r="D129" s="10" t="s">
        <v>258</v>
      </c>
      <c r="E129" s="11" t="s">
        <v>259</v>
      </c>
      <c r="F129" s="11" t="s">
        <v>68</v>
      </c>
      <c r="G129" s="12">
        <v>4</v>
      </c>
      <c r="H129" s="19">
        <v>13</v>
      </c>
      <c r="I129" s="19">
        <f t="shared" si="34"/>
        <v>52</v>
      </c>
      <c r="J129" s="85"/>
      <c r="K129" s="85"/>
      <c r="L129" s="19"/>
      <c r="M129" s="19"/>
      <c r="N129" s="19"/>
      <c r="O129" s="19"/>
      <c r="P129" s="19">
        <v>2</v>
      </c>
      <c r="Q129" s="19">
        <f t="shared" si="32"/>
        <v>8</v>
      </c>
      <c r="R129" s="19">
        <v>9</v>
      </c>
      <c r="S129" s="19">
        <f>G129*R129</f>
        <v>36</v>
      </c>
      <c r="T129" s="20"/>
      <c r="U129" s="20"/>
      <c r="V129" s="19"/>
      <c r="W129" s="19">
        <f t="shared" si="24"/>
        <v>0</v>
      </c>
      <c r="X129" s="19"/>
      <c r="Y129" s="20"/>
      <c r="Z129" s="20"/>
      <c r="AA129" s="20"/>
      <c r="AB129" s="20"/>
      <c r="AC129" s="20"/>
      <c r="AD129" s="20"/>
      <c r="AE129" s="20"/>
      <c r="AF129" s="19">
        <f t="shared" si="27"/>
        <v>24</v>
      </c>
      <c r="AG129" s="19">
        <f t="shared" si="27"/>
        <v>96</v>
      </c>
      <c r="AH129" s="10" t="s">
        <v>258</v>
      </c>
      <c r="AI129" s="11" t="s">
        <v>259</v>
      </c>
      <c r="AJ129" s="11" t="s">
        <v>68</v>
      </c>
      <c r="AK129" s="12">
        <v>4</v>
      </c>
      <c r="AL129" s="28">
        <v>12</v>
      </c>
      <c r="AM129" s="28">
        <f t="shared" si="35"/>
        <v>48</v>
      </c>
      <c r="AN129" s="114"/>
      <c r="AO129" s="114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7">
        <f t="shared" si="20"/>
        <v>12</v>
      </c>
      <c r="BK129" s="42">
        <f t="shared" si="20"/>
        <v>48</v>
      </c>
    </row>
    <row r="130" spans="2:63" ht="24" x14ac:dyDescent="0.25">
      <c r="B130" s="43" t="s">
        <v>65</v>
      </c>
      <c r="C130" s="17" t="s">
        <v>66</v>
      </c>
      <c r="D130" s="10">
        <v>4412190500251590</v>
      </c>
      <c r="E130" s="11" t="s">
        <v>260</v>
      </c>
      <c r="F130" s="11" t="s">
        <v>68</v>
      </c>
      <c r="G130" s="12">
        <v>4</v>
      </c>
      <c r="H130" s="19">
        <f>1+3</f>
        <v>4</v>
      </c>
      <c r="I130" s="19">
        <f t="shared" si="34"/>
        <v>16</v>
      </c>
      <c r="J130" s="85"/>
      <c r="K130" s="85"/>
      <c r="L130" s="19"/>
      <c r="M130" s="19"/>
      <c r="N130" s="19"/>
      <c r="O130" s="19"/>
      <c r="P130" s="20"/>
      <c r="Q130" s="19"/>
      <c r="R130" s="19"/>
      <c r="S130" s="19"/>
      <c r="T130" s="20"/>
      <c r="U130" s="20"/>
      <c r="V130" s="19"/>
      <c r="W130" s="19"/>
      <c r="X130" s="19"/>
      <c r="Y130" s="20"/>
      <c r="Z130" s="20"/>
      <c r="AA130" s="20"/>
      <c r="AB130" s="20"/>
      <c r="AC130" s="20"/>
      <c r="AD130" s="20"/>
      <c r="AE130" s="20"/>
      <c r="AF130" s="19">
        <f t="shared" si="27"/>
        <v>4</v>
      </c>
      <c r="AG130" s="19">
        <f t="shared" si="27"/>
        <v>16</v>
      </c>
      <c r="AH130" s="10">
        <v>4412190500251590</v>
      </c>
      <c r="AI130" s="11" t="s">
        <v>260</v>
      </c>
      <c r="AJ130" s="11" t="s">
        <v>68</v>
      </c>
      <c r="AK130" s="12">
        <v>4</v>
      </c>
      <c r="AL130" s="28">
        <f>1+1</f>
        <v>2</v>
      </c>
      <c r="AM130" s="28">
        <f t="shared" si="35"/>
        <v>8</v>
      </c>
      <c r="AN130" s="114"/>
      <c r="AO130" s="114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7">
        <f t="shared" si="20"/>
        <v>2</v>
      </c>
      <c r="BK130" s="42">
        <f t="shared" si="20"/>
        <v>8</v>
      </c>
    </row>
    <row r="131" spans="2:63" ht="24" x14ac:dyDescent="0.25">
      <c r="B131" s="43" t="s">
        <v>65</v>
      </c>
      <c r="C131" s="17" t="s">
        <v>66</v>
      </c>
      <c r="D131" s="10" t="s">
        <v>258</v>
      </c>
      <c r="E131" s="11" t="s">
        <v>261</v>
      </c>
      <c r="F131" s="11" t="s">
        <v>68</v>
      </c>
      <c r="G131" s="12">
        <v>4</v>
      </c>
      <c r="H131" s="19">
        <v>1</v>
      </c>
      <c r="I131" s="19">
        <f t="shared" si="34"/>
        <v>4</v>
      </c>
      <c r="J131" s="85"/>
      <c r="K131" s="85"/>
      <c r="L131" s="19"/>
      <c r="M131" s="19"/>
      <c r="N131" s="19"/>
      <c r="O131" s="19"/>
      <c r="P131" s="20">
        <v>2</v>
      </c>
      <c r="Q131" s="19">
        <f t="shared" si="32"/>
        <v>8</v>
      </c>
      <c r="R131" s="19"/>
      <c r="S131" s="19"/>
      <c r="T131" s="20"/>
      <c r="U131" s="20"/>
      <c r="V131" s="19"/>
      <c r="W131" s="19"/>
      <c r="X131" s="19"/>
      <c r="Y131" s="20"/>
      <c r="Z131" s="20"/>
      <c r="AA131" s="20"/>
      <c r="AB131" s="20"/>
      <c r="AC131" s="20"/>
      <c r="AD131" s="20"/>
      <c r="AE131" s="20"/>
      <c r="AF131" s="19">
        <f t="shared" si="27"/>
        <v>3</v>
      </c>
      <c r="AG131" s="19">
        <f t="shared" si="27"/>
        <v>12</v>
      </c>
      <c r="AH131" s="10" t="s">
        <v>258</v>
      </c>
      <c r="AI131" s="11" t="s">
        <v>261</v>
      </c>
      <c r="AJ131" s="11" t="s">
        <v>68</v>
      </c>
      <c r="AK131" s="12">
        <v>4</v>
      </c>
      <c r="AL131" s="28">
        <v>1</v>
      </c>
      <c r="AM131" s="28">
        <f t="shared" si="35"/>
        <v>4</v>
      </c>
      <c r="AN131" s="114"/>
      <c r="AO131" s="114"/>
      <c r="AP131" s="28"/>
      <c r="AQ131" s="28"/>
      <c r="AR131" s="28"/>
      <c r="AS131" s="28"/>
      <c r="AT131" s="28">
        <v>1</v>
      </c>
      <c r="AU131" s="28">
        <f t="shared" ref="AU131:AU162" si="36">+AK131*AT131</f>
        <v>4</v>
      </c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7">
        <f t="shared" si="20"/>
        <v>2</v>
      </c>
      <c r="BK131" s="42">
        <f t="shared" si="20"/>
        <v>8</v>
      </c>
    </row>
    <row r="132" spans="2:63" ht="24" x14ac:dyDescent="0.25">
      <c r="B132" s="43" t="s">
        <v>65</v>
      </c>
      <c r="C132" s="17" t="s">
        <v>66</v>
      </c>
      <c r="D132" s="10" t="s">
        <v>262</v>
      </c>
      <c r="E132" s="11" t="s">
        <v>263</v>
      </c>
      <c r="F132" s="11" t="s">
        <v>68</v>
      </c>
      <c r="G132" s="12">
        <v>4</v>
      </c>
      <c r="H132" s="19"/>
      <c r="I132" s="19"/>
      <c r="J132" s="85"/>
      <c r="K132" s="85"/>
      <c r="L132" s="19"/>
      <c r="M132" s="19"/>
      <c r="N132" s="19"/>
      <c r="O132" s="19"/>
      <c r="P132" s="20"/>
      <c r="Q132" s="19"/>
      <c r="R132" s="19"/>
      <c r="S132" s="19"/>
      <c r="T132" s="20">
        <v>4</v>
      </c>
      <c r="U132" s="20">
        <f>+T127*G127</f>
        <v>21</v>
      </c>
      <c r="V132" s="19"/>
      <c r="W132" s="19"/>
      <c r="X132" s="19"/>
      <c r="Y132" s="20"/>
      <c r="Z132" s="20"/>
      <c r="AA132" s="20"/>
      <c r="AB132" s="20"/>
      <c r="AC132" s="20"/>
      <c r="AD132" s="20"/>
      <c r="AE132" s="20"/>
      <c r="AF132" s="19">
        <f t="shared" si="27"/>
        <v>4</v>
      </c>
      <c r="AG132" s="19">
        <f t="shared" si="27"/>
        <v>21</v>
      </c>
      <c r="AH132" s="10" t="s">
        <v>262</v>
      </c>
      <c r="AI132" s="11" t="s">
        <v>263</v>
      </c>
      <c r="AJ132" s="11" t="s">
        <v>68</v>
      </c>
      <c r="AK132" s="12">
        <v>4</v>
      </c>
      <c r="AL132" s="28"/>
      <c r="AM132" s="28"/>
      <c r="AN132" s="114"/>
      <c r="AO132" s="114"/>
      <c r="AP132" s="28"/>
      <c r="AQ132" s="28"/>
      <c r="AR132" s="28"/>
      <c r="AS132" s="28"/>
      <c r="AT132" s="28"/>
      <c r="AU132" s="28"/>
      <c r="AV132" s="28"/>
      <c r="AW132" s="28"/>
      <c r="AX132" s="28">
        <v>2</v>
      </c>
      <c r="AY132" s="28">
        <f>AX127*AK127</f>
        <v>21</v>
      </c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7">
        <f t="shared" si="20"/>
        <v>2</v>
      </c>
      <c r="BK132" s="42">
        <f t="shared" si="20"/>
        <v>21</v>
      </c>
    </row>
    <row r="133" spans="2:63" ht="36" x14ac:dyDescent="0.25">
      <c r="B133" s="43" t="s">
        <v>65</v>
      </c>
      <c r="C133" s="17" t="s">
        <v>66</v>
      </c>
      <c r="D133" s="10" t="s">
        <v>264</v>
      </c>
      <c r="E133" s="11" t="s">
        <v>265</v>
      </c>
      <c r="F133" s="11" t="s">
        <v>68</v>
      </c>
      <c r="G133" s="12">
        <v>25</v>
      </c>
      <c r="H133" s="19">
        <v>39</v>
      </c>
      <c r="I133" s="19">
        <f t="shared" si="34"/>
        <v>975</v>
      </c>
      <c r="J133" s="85"/>
      <c r="K133" s="85"/>
      <c r="L133" s="19">
        <f>3+1+2</f>
        <v>6</v>
      </c>
      <c r="M133" s="19">
        <f>+L133*G133</f>
        <v>150</v>
      </c>
      <c r="N133" s="19"/>
      <c r="O133" s="19"/>
      <c r="P133" s="19">
        <v>1</v>
      </c>
      <c r="Q133" s="19">
        <f>G133*P133</f>
        <v>25</v>
      </c>
      <c r="R133" s="19"/>
      <c r="S133" s="19"/>
      <c r="T133" s="20">
        <v>5</v>
      </c>
      <c r="U133" s="20">
        <f>+T133*G133</f>
        <v>125</v>
      </c>
      <c r="V133" s="19"/>
      <c r="W133" s="19">
        <f t="shared" ref="W133:W152" si="37">G133*V133</f>
        <v>0</v>
      </c>
      <c r="X133" s="19">
        <v>8</v>
      </c>
      <c r="Y133" s="20">
        <f>+X133*G133</f>
        <v>200</v>
      </c>
      <c r="Z133" s="20">
        <v>2</v>
      </c>
      <c r="AA133" s="20">
        <f>+Z133*G133</f>
        <v>50</v>
      </c>
      <c r="AB133" s="20">
        <v>1</v>
      </c>
      <c r="AC133" s="20">
        <f>+AB133*G133</f>
        <v>25</v>
      </c>
      <c r="AD133" s="20"/>
      <c r="AE133" s="20"/>
      <c r="AF133" s="19">
        <f t="shared" si="27"/>
        <v>62</v>
      </c>
      <c r="AG133" s="19">
        <f t="shared" si="27"/>
        <v>1550</v>
      </c>
      <c r="AH133" s="10" t="s">
        <v>264</v>
      </c>
      <c r="AI133" s="11" t="s">
        <v>265</v>
      </c>
      <c r="AJ133" s="11" t="s">
        <v>68</v>
      </c>
      <c r="AK133" s="12">
        <v>25</v>
      </c>
      <c r="AL133" s="28">
        <f>0+2+0+1+4+2+1+1+1</f>
        <v>12</v>
      </c>
      <c r="AM133" s="28">
        <f t="shared" si="35"/>
        <v>300</v>
      </c>
      <c r="AN133" s="114"/>
      <c r="AO133" s="114"/>
      <c r="AP133" s="28">
        <f>3+0+0</f>
        <v>3</v>
      </c>
      <c r="AQ133" s="28">
        <f>+AP133*AK133</f>
        <v>75</v>
      </c>
      <c r="AR133" s="28"/>
      <c r="AS133" s="28"/>
      <c r="AT133" s="28">
        <f>0+0</f>
        <v>0</v>
      </c>
      <c r="AU133" s="28">
        <f t="shared" si="36"/>
        <v>0</v>
      </c>
      <c r="AV133" s="28"/>
      <c r="AW133" s="28"/>
      <c r="AX133" s="28">
        <v>5</v>
      </c>
      <c r="AY133" s="28">
        <f>AX133*AK133</f>
        <v>125</v>
      </c>
      <c r="AZ133" s="28"/>
      <c r="BA133" s="28"/>
      <c r="BB133" s="28">
        <v>8</v>
      </c>
      <c r="BC133" s="114">
        <f>+BB133*AK133</f>
        <v>200</v>
      </c>
      <c r="BD133" s="114">
        <v>2</v>
      </c>
      <c r="BE133" s="114">
        <f>+BD133*AK133</f>
        <v>50</v>
      </c>
      <c r="BF133" s="114">
        <v>1</v>
      </c>
      <c r="BG133" s="114">
        <f>+BF133*AK133</f>
        <v>25</v>
      </c>
      <c r="BH133" s="114"/>
      <c r="BI133" s="114"/>
      <c r="BJ133" s="7">
        <f t="shared" si="20"/>
        <v>31</v>
      </c>
      <c r="BK133" s="42">
        <f t="shared" si="20"/>
        <v>775</v>
      </c>
    </row>
    <row r="134" spans="2:63" ht="24" x14ac:dyDescent="0.25">
      <c r="B134" s="43" t="s">
        <v>65</v>
      </c>
      <c r="C134" s="17" t="s">
        <v>66</v>
      </c>
      <c r="D134" s="10" t="s">
        <v>266</v>
      </c>
      <c r="E134" s="9" t="s">
        <v>267</v>
      </c>
      <c r="F134" s="9" t="s">
        <v>68</v>
      </c>
      <c r="G134" s="12">
        <v>15</v>
      </c>
      <c r="H134" s="19">
        <v>6</v>
      </c>
      <c r="I134" s="19">
        <f t="shared" si="34"/>
        <v>90</v>
      </c>
      <c r="J134" s="85"/>
      <c r="K134" s="85"/>
      <c r="L134" s="19">
        <v>3</v>
      </c>
      <c r="M134" s="19">
        <f>+L134*G134</f>
        <v>45</v>
      </c>
      <c r="N134" s="19"/>
      <c r="O134" s="19"/>
      <c r="P134" s="19"/>
      <c r="Q134" s="19"/>
      <c r="R134" s="19"/>
      <c r="S134" s="19"/>
      <c r="T134" s="20"/>
      <c r="U134" s="20"/>
      <c r="V134" s="19"/>
      <c r="W134" s="19"/>
      <c r="X134" s="19"/>
      <c r="Y134" s="20"/>
      <c r="Z134" s="20"/>
      <c r="AA134" s="20"/>
      <c r="AB134" s="20"/>
      <c r="AC134" s="20"/>
      <c r="AD134" s="20"/>
      <c r="AE134" s="20"/>
      <c r="AF134" s="19">
        <f t="shared" si="27"/>
        <v>9</v>
      </c>
      <c r="AG134" s="19">
        <f t="shared" si="27"/>
        <v>135</v>
      </c>
      <c r="AH134" s="10" t="s">
        <v>266</v>
      </c>
      <c r="AI134" s="9" t="s">
        <v>267</v>
      </c>
      <c r="AJ134" s="9" t="s">
        <v>68</v>
      </c>
      <c r="AK134" s="12">
        <v>15</v>
      </c>
      <c r="AL134" s="28">
        <v>6</v>
      </c>
      <c r="AM134" s="28">
        <f t="shared" si="35"/>
        <v>90</v>
      </c>
      <c r="AN134" s="114"/>
      <c r="AO134" s="114"/>
      <c r="AP134" s="28">
        <v>3</v>
      </c>
      <c r="AQ134" s="28">
        <f>+AP134*AK134</f>
        <v>45</v>
      </c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7">
        <f t="shared" si="20"/>
        <v>9</v>
      </c>
      <c r="BK134" s="42">
        <f t="shared" si="20"/>
        <v>135</v>
      </c>
    </row>
    <row r="135" spans="2:63" ht="24" x14ac:dyDescent="0.25">
      <c r="B135" s="43" t="s">
        <v>65</v>
      </c>
      <c r="C135" s="17" t="s">
        <v>66</v>
      </c>
      <c r="D135" s="10" t="s">
        <v>268</v>
      </c>
      <c r="E135" s="11" t="s">
        <v>269</v>
      </c>
      <c r="F135" s="11" t="s">
        <v>68</v>
      </c>
      <c r="G135" s="12">
        <v>10</v>
      </c>
      <c r="H135" s="19">
        <v>32</v>
      </c>
      <c r="I135" s="19">
        <f t="shared" si="34"/>
        <v>320</v>
      </c>
      <c r="J135" s="85"/>
      <c r="K135" s="85"/>
      <c r="L135" s="19">
        <v>18</v>
      </c>
      <c r="M135" s="19">
        <f>+L135*G135</f>
        <v>180</v>
      </c>
      <c r="N135" s="19"/>
      <c r="O135" s="19"/>
      <c r="P135" s="19">
        <f>2+2+4</f>
        <v>8</v>
      </c>
      <c r="Q135" s="19">
        <f>G135*P135</f>
        <v>80</v>
      </c>
      <c r="R135" s="19"/>
      <c r="S135" s="19"/>
      <c r="T135" s="20">
        <v>6</v>
      </c>
      <c r="U135" s="20">
        <f>+T135*G135</f>
        <v>60</v>
      </c>
      <c r="V135" s="19">
        <f>7+7</f>
        <v>14</v>
      </c>
      <c r="W135" s="19">
        <f t="shared" si="37"/>
        <v>140</v>
      </c>
      <c r="X135" s="19">
        <v>25</v>
      </c>
      <c r="Y135" s="20">
        <f>+X135*G135</f>
        <v>250</v>
      </c>
      <c r="Z135" s="20">
        <v>3</v>
      </c>
      <c r="AA135" s="20">
        <f>+Z135*G135</f>
        <v>30</v>
      </c>
      <c r="AB135" s="20">
        <v>2</v>
      </c>
      <c r="AC135" s="20">
        <f>+AB135*G135</f>
        <v>20</v>
      </c>
      <c r="AD135" s="20"/>
      <c r="AE135" s="20"/>
      <c r="AF135" s="19">
        <f t="shared" si="27"/>
        <v>108</v>
      </c>
      <c r="AG135" s="19">
        <f t="shared" si="27"/>
        <v>1080</v>
      </c>
      <c r="AH135" s="10" t="s">
        <v>268</v>
      </c>
      <c r="AI135" s="11" t="s">
        <v>269</v>
      </c>
      <c r="AJ135" s="11" t="s">
        <v>68</v>
      </c>
      <c r="AK135" s="12">
        <v>10</v>
      </c>
      <c r="AL135" s="28">
        <v>32</v>
      </c>
      <c r="AM135" s="28">
        <f t="shared" si="35"/>
        <v>320</v>
      </c>
      <c r="AN135" s="114"/>
      <c r="AO135" s="114"/>
      <c r="AP135" s="28">
        <v>18</v>
      </c>
      <c r="AQ135" s="28">
        <f>+AP135*AK135</f>
        <v>180</v>
      </c>
      <c r="AR135" s="28"/>
      <c r="AS135" s="28"/>
      <c r="AT135" s="28">
        <v>6</v>
      </c>
      <c r="AU135" s="28">
        <f t="shared" si="36"/>
        <v>60</v>
      </c>
      <c r="AV135" s="28">
        <v>7</v>
      </c>
      <c r="AW135" s="28">
        <f>AK135*AV135</f>
        <v>70</v>
      </c>
      <c r="AX135" s="28">
        <v>3</v>
      </c>
      <c r="AY135" s="28">
        <f>AX135*AK135</f>
        <v>30</v>
      </c>
      <c r="AZ135" s="28">
        <v>6</v>
      </c>
      <c r="BA135" s="28">
        <f>AK135*AZ135</f>
        <v>60</v>
      </c>
      <c r="BB135" s="28">
        <v>20</v>
      </c>
      <c r="BC135" s="114">
        <f>+BB135*AK135</f>
        <v>200</v>
      </c>
      <c r="BD135" s="114">
        <v>3</v>
      </c>
      <c r="BE135" s="114">
        <f>+BD135*AK135</f>
        <v>30</v>
      </c>
      <c r="BF135" s="114">
        <v>1</v>
      </c>
      <c r="BG135" s="114">
        <f>+BF135*AK135</f>
        <v>10</v>
      </c>
      <c r="BH135" s="114"/>
      <c r="BI135" s="114"/>
      <c r="BJ135" s="7">
        <f t="shared" si="20"/>
        <v>96</v>
      </c>
      <c r="BK135" s="42">
        <f t="shared" si="20"/>
        <v>960</v>
      </c>
    </row>
    <row r="136" spans="2:63" ht="24" x14ac:dyDescent="0.25">
      <c r="B136" s="43" t="s">
        <v>65</v>
      </c>
      <c r="C136" s="17" t="s">
        <v>66</v>
      </c>
      <c r="D136" s="10" t="s">
        <v>270</v>
      </c>
      <c r="E136" s="11" t="s">
        <v>271</v>
      </c>
      <c r="F136" s="11" t="s">
        <v>68</v>
      </c>
      <c r="G136" s="12">
        <v>40</v>
      </c>
      <c r="H136" s="19">
        <v>2</v>
      </c>
      <c r="I136" s="19">
        <f>H136*G136</f>
        <v>80</v>
      </c>
      <c r="J136" s="85"/>
      <c r="K136" s="85"/>
      <c r="L136" s="19"/>
      <c r="M136" s="19"/>
      <c r="N136" s="19"/>
      <c r="O136" s="19"/>
      <c r="P136" s="19"/>
      <c r="Q136" s="19"/>
      <c r="R136" s="19"/>
      <c r="S136" s="19"/>
      <c r="T136" s="20"/>
      <c r="U136" s="20"/>
      <c r="V136" s="19"/>
      <c r="W136" s="19"/>
      <c r="X136" s="19"/>
      <c r="Y136" s="20"/>
      <c r="Z136" s="20"/>
      <c r="AA136" s="20"/>
      <c r="AB136" s="20"/>
      <c r="AC136" s="20"/>
      <c r="AD136" s="20"/>
      <c r="AE136" s="20"/>
      <c r="AF136" s="19">
        <f t="shared" si="27"/>
        <v>2</v>
      </c>
      <c r="AG136" s="19">
        <f t="shared" si="27"/>
        <v>80</v>
      </c>
      <c r="AH136" s="10" t="s">
        <v>270</v>
      </c>
      <c r="AI136" s="11" t="s">
        <v>271</v>
      </c>
      <c r="AJ136" s="11" t="s">
        <v>68</v>
      </c>
      <c r="AK136" s="12">
        <v>40</v>
      </c>
      <c r="AL136" s="28">
        <v>2</v>
      </c>
      <c r="AM136" s="28">
        <f t="shared" si="35"/>
        <v>80</v>
      </c>
      <c r="AN136" s="114"/>
      <c r="AO136" s="114"/>
      <c r="AP136" s="28"/>
      <c r="AQ136" s="28"/>
      <c r="AR136" s="28"/>
      <c r="AS136" s="28"/>
      <c r="AT136" s="28">
        <v>0</v>
      </c>
      <c r="AU136" s="28">
        <f t="shared" si="36"/>
        <v>0</v>
      </c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7">
        <f t="shared" si="20"/>
        <v>2</v>
      </c>
      <c r="BK136" s="42">
        <f t="shared" si="20"/>
        <v>80</v>
      </c>
    </row>
    <row r="137" spans="2:63" ht="24" x14ac:dyDescent="0.25">
      <c r="B137" s="43" t="s">
        <v>65</v>
      </c>
      <c r="C137" s="17" t="s">
        <v>66</v>
      </c>
      <c r="D137" s="10" t="s">
        <v>272</v>
      </c>
      <c r="E137" s="11" t="s">
        <v>273</v>
      </c>
      <c r="F137" s="11" t="s">
        <v>68</v>
      </c>
      <c r="G137" s="12">
        <v>15</v>
      </c>
      <c r="H137" s="19">
        <v>8</v>
      </c>
      <c r="I137" s="19">
        <f>H137*G137</f>
        <v>120</v>
      </c>
      <c r="J137" s="85"/>
      <c r="K137" s="85"/>
      <c r="L137" s="19"/>
      <c r="M137" s="19"/>
      <c r="N137" s="19"/>
      <c r="O137" s="19"/>
      <c r="P137" s="20"/>
      <c r="Q137" s="19"/>
      <c r="R137" s="19"/>
      <c r="S137" s="19"/>
      <c r="T137" s="20"/>
      <c r="U137" s="20"/>
      <c r="V137" s="19"/>
      <c r="W137" s="19"/>
      <c r="X137" s="19"/>
      <c r="Y137" s="20"/>
      <c r="Z137" s="20"/>
      <c r="AA137" s="20"/>
      <c r="AB137" s="20"/>
      <c r="AC137" s="20"/>
      <c r="AD137" s="20"/>
      <c r="AE137" s="20"/>
      <c r="AF137" s="19">
        <f t="shared" si="27"/>
        <v>8</v>
      </c>
      <c r="AG137" s="19">
        <f t="shared" si="27"/>
        <v>120</v>
      </c>
      <c r="AH137" s="10" t="s">
        <v>272</v>
      </c>
      <c r="AI137" s="11" t="s">
        <v>273</v>
      </c>
      <c r="AJ137" s="11" t="s">
        <v>68</v>
      </c>
      <c r="AK137" s="12">
        <v>15</v>
      </c>
      <c r="AL137" s="28">
        <v>8</v>
      </c>
      <c r="AM137" s="28">
        <f t="shared" si="35"/>
        <v>120</v>
      </c>
      <c r="AN137" s="114"/>
      <c r="AO137" s="114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7">
        <f t="shared" si="20"/>
        <v>8</v>
      </c>
      <c r="BK137" s="42">
        <f t="shared" si="20"/>
        <v>120</v>
      </c>
    </row>
    <row r="138" spans="2:63" ht="24" x14ac:dyDescent="0.25">
      <c r="B138" s="43" t="s">
        <v>65</v>
      </c>
      <c r="C138" s="17" t="s">
        <v>66</v>
      </c>
      <c r="D138" s="10" t="s">
        <v>274</v>
      </c>
      <c r="E138" s="9" t="s">
        <v>275</v>
      </c>
      <c r="F138" s="115" t="s">
        <v>68</v>
      </c>
      <c r="G138" s="12">
        <v>15</v>
      </c>
      <c r="H138" s="19">
        <f>1+1+1+24+6+1+4</f>
        <v>38</v>
      </c>
      <c r="I138" s="19">
        <f>H138*G138</f>
        <v>570</v>
      </c>
      <c r="J138" s="85"/>
      <c r="K138" s="85"/>
      <c r="L138" s="19">
        <f>1+3+2</f>
        <v>6</v>
      </c>
      <c r="M138" s="19">
        <f>+L138*G138</f>
        <v>90</v>
      </c>
      <c r="N138" s="19"/>
      <c r="O138" s="19"/>
      <c r="P138" s="19">
        <v>1</v>
      </c>
      <c r="Q138" s="19">
        <f t="shared" ref="Q138:Q162" si="38">G138*P138</f>
        <v>15</v>
      </c>
      <c r="R138" s="19"/>
      <c r="S138" s="19"/>
      <c r="T138" s="20"/>
      <c r="U138" s="20"/>
      <c r="V138" s="19"/>
      <c r="W138" s="19"/>
      <c r="X138" s="19"/>
      <c r="Y138" s="20"/>
      <c r="Z138" s="20"/>
      <c r="AA138" s="20"/>
      <c r="AB138" s="20">
        <v>3</v>
      </c>
      <c r="AC138" s="20">
        <f>+AB138*G138</f>
        <v>45</v>
      </c>
      <c r="AD138" s="20"/>
      <c r="AE138" s="20"/>
      <c r="AF138" s="19">
        <f t="shared" si="27"/>
        <v>48</v>
      </c>
      <c r="AG138" s="19">
        <f t="shared" si="27"/>
        <v>720</v>
      </c>
      <c r="AH138" s="10" t="s">
        <v>274</v>
      </c>
      <c r="AI138" s="9" t="s">
        <v>275</v>
      </c>
      <c r="AJ138" s="115" t="s">
        <v>68</v>
      </c>
      <c r="AK138" s="12">
        <v>15</v>
      </c>
      <c r="AL138" s="28">
        <f>1+1+1+0+6+1+1</f>
        <v>11</v>
      </c>
      <c r="AM138" s="28">
        <f t="shared" si="35"/>
        <v>165</v>
      </c>
      <c r="AN138" s="114"/>
      <c r="AO138" s="114"/>
      <c r="AP138" s="28">
        <f>1+0+0</f>
        <v>1</v>
      </c>
      <c r="AQ138" s="28">
        <f>+AP138*AK138</f>
        <v>15</v>
      </c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>
        <v>2</v>
      </c>
      <c r="BG138" s="114">
        <f>+BF138*AK138</f>
        <v>30</v>
      </c>
      <c r="BH138" s="28"/>
      <c r="BI138" s="28"/>
      <c r="BJ138" s="7">
        <f t="shared" si="20"/>
        <v>14</v>
      </c>
      <c r="BK138" s="42">
        <f t="shared" si="20"/>
        <v>210</v>
      </c>
    </row>
    <row r="139" spans="2:63" ht="24" x14ac:dyDescent="0.25">
      <c r="B139" s="43" t="s">
        <v>65</v>
      </c>
      <c r="C139" s="17" t="s">
        <v>66</v>
      </c>
      <c r="D139" s="10" t="s">
        <v>276</v>
      </c>
      <c r="E139" s="11" t="s">
        <v>277</v>
      </c>
      <c r="F139" s="115" t="s">
        <v>278</v>
      </c>
      <c r="G139" s="12">
        <v>20</v>
      </c>
      <c r="H139" s="19"/>
      <c r="I139" s="19"/>
      <c r="J139" s="85"/>
      <c r="K139" s="85"/>
      <c r="L139" s="19"/>
      <c r="M139" s="19"/>
      <c r="N139" s="19"/>
      <c r="O139" s="19"/>
      <c r="P139" s="19"/>
      <c r="Q139" s="19"/>
      <c r="R139" s="19"/>
      <c r="S139" s="19"/>
      <c r="T139" s="20">
        <v>5</v>
      </c>
      <c r="U139" s="20">
        <f>+T139*G139</f>
        <v>100</v>
      </c>
      <c r="V139" s="19"/>
      <c r="W139" s="19"/>
      <c r="X139" s="19"/>
      <c r="Y139" s="20"/>
      <c r="Z139" s="20"/>
      <c r="AA139" s="20"/>
      <c r="AB139" s="20"/>
      <c r="AC139" s="20"/>
      <c r="AD139" s="20"/>
      <c r="AE139" s="20"/>
      <c r="AF139" s="19">
        <f t="shared" si="27"/>
        <v>5</v>
      </c>
      <c r="AG139" s="19">
        <f t="shared" si="27"/>
        <v>100</v>
      </c>
      <c r="AH139" s="10" t="s">
        <v>276</v>
      </c>
      <c r="AI139" s="11" t="s">
        <v>277</v>
      </c>
      <c r="AJ139" s="115" t="s">
        <v>278</v>
      </c>
      <c r="AK139" s="12">
        <v>20</v>
      </c>
      <c r="AL139" s="28"/>
      <c r="AM139" s="28"/>
      <c r="AN139" s="114"/>
      <c r="AO139" s="114"/>
      <c r="AP139" s="28"/>
      <c r="AQ139" s="28"/>
      <c r="AR139" s="28"/>
      <c r="AS139" s="28"/>
      <c r="AT139" s="28"/>
      <c r="AU139" s="28"/>
      <c r="AV139" s="28"/>
      <c r="AW139" s="28"/>
      <c r="AX139" s="28">
        <v>5</v>
      </c>
      <c r="AY139" s="28">
        <f>AX139*AK139</f>
        <v>100</v>
      </c>
      <c r="AZ139" s="28"/>
      <c r="BA139" s="28"/>
      <c r="BB139" s="28"/>
      <c r="BC139" s="28"/>
      <c r="BD139" s="28"/>
      <c r="BE139" s="28"/>
      <c r="BF139" s="28"/>
      <c r="BG139" s="114"/>
      <c r="BH139" s="28"/>
      <c r="BI139" s="28"/>
      <c r="BJ139" s="7">
        <f t="shared" si="20"/>
        <v>5</v>
      </c>
      <c r="BK139" s="42">
        <f t="shared" si="20"/>
        <v>100</v>
      </c>
    </row>
    <row r="140" spans="2:63" ht="24" x14ac:dyDescent="0.25">
      <c r="B140" s="43" t="s">
        <v>65</v>
      </c>
      <c r="C140" s="17" t="s">
        <v>66</v>
      </c>
      <c r="D140" s="10" t="s">
        <v>279</v>
      </c>
      <c r="E140" s="11" t="s">
        <v>280</v>
      </c>
      <c r="F140" s="115" t="s">
        <v>278</v>
      </c>
      <c r="G140" s="12">
        <v>20</v>
      </c>
      <c r="H140" s="19"/>
      <c r="I140" s="19"/>
      <c r="J140" s="85"/>
      <c r="K140" s="85"/>
      <c r="L140" s="19"/>
      <c r="M140" s="19"/>
      <c r="N140" s="19"/>
      <c r="O140" s="19"/>
      <c r="P140" s="19"/>
      <c r="Q140" s="19"/>
      <c r="R140" s="19"/>
      <c r="S140" s="19"/>
      <c r="T140" s="20">
        <v>5</v>
      </c>
      <c r="U140" s="20">
        <f t="shared" ref="U140:U142" si="39">+T140*G140</f>
        <v>100</v>
      </c>
      <c r="V140" s="19"/>
      <c r="W140" s="19"/>
      <c r="X140" s="19"/>
      <c r="Y140" s="20"/>
      <c r="Z140" s="20"/>
      <c r="AA140" s="20"/>
      <c r="AB140" s="20"/>
      <c r="AC140" s="20"/>
      <c r="AD140" s="20"/>
      <c r="AE140" s="20"/>
      <c r="AF140" s="19">
        <f t="shared" si="27"/>
        <v>5</v>
      </c>
      <c r="AG140" s="19">
        <f t="shared" si="27"/>
        <v>100</v>
      </c>
      <c r="AH140" s="10" t="s">
        <v>279</v>
      </c>
      <c r="AI140" s="11" t="s">
        <v>280</v>
      </c>
      <c r="AJ140" s="115" t="s">
        <v>278</v>
      </c>
      <c r="AK140" s="12">
        <v>20</v>
      </c>
      <c r="AL140" s="28"/>
      <c r="AM140" s="28"/>
      <c r="AN140" s="114"/>
      <c r="AO140" s="114"/>
      <c r="AP140" s="28"/>
      <c r="AQ140" s="28"/>
      <c r="AR140" s="28"/>
      <c r="AS140" s="28"/>
      <c r="AT140" s="28"/>
      <c r="AU140" s="28"/>
      <c r="AV140" s="28"/>
      <c r="AW140" s="28"/>
      <c r="AX140" s="28">
        <v>5</v>
      </c>
      <c r="AY140" s="28">
        <f t="shared" ref="AY140:AY142" si="40">AX140*AK140</f>
        <v>100</v>
      </c>
      <c r="AZ140" s="28"/>
      <c r="BA140" s="28"/>
      <c r="BB140" s="28"/>
      <c r="BC140" s="28"/>
      <c r="BD140" s="28"/>
      <c r="BE140" s="28"/>
      <c r="BF140" s="28"/>
      <c r="BG140" s="114"/>
      <c r="BH140" s="28"/>
      <c r="BI140" s="28"/>
      <c r="BJ140" s="7">
        <f t="shared" si="20"/>
        <v>5</v>
      </c>
      <c r="BK140" s="42">
        <f t="shared" si="20"/>
        <v>100</v>
      </c>
    </row>
    <row r="141" spans="2:63" ht="24" x14ac:dyDescent="0.25">
      <c r="B141" s="43" t="s">
        <v>65</v>
      </c>
      <c r="C141" s="17" t="s">
        <v>66</v>
      </c>
      <c r="D141" s="10" t="s">
        <v>281</v>
      </c>
      <c r="E141" s="11" t="s">
        <v>282</v>
      </c>
      <c r="F141" s="115" t="s">
        <v>278</v>
      </c>
      <c r="G141" s="12">
        <v>20</v>
      </c>
      <c r="H141" s="19"/>
      <c r="I141" s="19"/>
      <c r="J141" s="85"/>
      <c r="K141" s="85"/>
      <c r="L141" s="19"/>
      <c r="M141" s="19"/>
      <c r="N141" s="19"/>
      <c r="O141" s="19"/>
      <c r="P141" s="19"/>
      <c r="Q141" s="19"/>
      <c r="R141" s="19"/>
      <c r="S141" s="19"/>
      <c r="T141" s="20">
        <v>5</v>
      </c>
      <c r="U141" s="20">
        <f t="shared" si="39"/>
        <v>100</v>
      </c>
      <c r="V141" s="19"/>
      <c r="W141" s="19"/>
      <c r="X141" s="19"/>
      <c r="Y141" s="20"/>
      <c r="Z141" s="20"/>
      <c r="AA141" s="20"/>
      <c r="AB141" s="20"/>
      <c r="AC141" s="20"/>
      <c r="AD141" s="20"/>
      <c r="AE141" s="20"/>
      <c r="AF141" s="19">
        <f t="shared" si="27"/>
        <v>5</v>
      </c>
      <c r="AG141" s="19">
        <f t="shared" si="27"/>
        <v>100</v>
      </c>
      <c r="AH141" s="10" t="s">
        <v>281</v>
      </c>
      <c r="AI141" s="11" t="s">
        <v>282</v>
      </c>
      <c r="AJ141" s="115" t="s">
        <v>278</v>
      </c>
      <c r="AK141" s="12">
        <v>20</v>
      </c>
      <c r="AL141" s="28"/>
      <c r="AM141" s="28"/>
      <c r="AN141" s="114"/>
      <c r="AO141" s="114"/>
      <c r="AP141" s="28"/>
      <c r="AQ141" s="28"/>
      <c r="AR141" s="28"/>
      <c r="AS141" s="28"/>
      <c r="AT141" s="28"/>
      <c r="AU141" s="28"/>
      <c r="AV141" s="28"/>
      <c r="AW141" s="28"/>
      <c r="AX141" s="28">
        <v>5</v>
      </c>
      <c r="AY141" s="28">
        <f t="shared" si="40"/>
        <v>100</v>
      </c>
      <c r="AZ141" s="28"/>
      <c r="BA141" s="28"/>
      <c r="BB141" s="28"/>
      <c r="BC141" s="28"/>
      <c r="BD141" s="28"/>
      <c r="BE141" s="28"/>
      <c r="BF141" s="28"/>
      <c r="BG141" s="114"/>
      <c r="BH141" s="28"/>
      <c r="BI141" s="28"/>
      <c r="BJ141" s="7">
        <f t="shared" si="20"/>
        <v>5</v>
      </c>
      <c r="BK141" s="42">
        <f t="shared" si="20"/>
        <v>100</v>
      </c>
    </row>
    <row r="142" spans="2:63" ht="24" x14ac:dyDescent="0.25">
      <c r="B142" s="43" t="s">
        <v>65</v>
      </c>
      <c r="C142" s="17" t="s">
        <v>66</v>
      </c>
      <c r="D142" s="10" t="s">
        <v>283</v>
      </c>
      <c r="E142" s="11" t="s">
        <v>284</v>
      </c>
      <c r="F142" s="115" t="s">
        <v>68</v>
      </c>
      <c r="G142" s="12">
        <v>12</v>
      </c>
      <c r="H142" s="19">
        <v>5</v>
      </c>
      <c r="I142" s="19">
        <f>H142*G142</f>
        <v>60</v>
      </c>
      <c r="J142" s="85"/>
      <c r="K142" s="85"/>
      <c r="L142" s="19"/>
      <c r="M142" s="19"/>
      <c r="N142" s="19"/>
      <c r="O142" s="19"/>
      <c r="P142" s="19"/>
      <c r="Q142" s="19"/>
      <c r="R142" s="19"/>
      <c r="S142" s="19"/>
      <c r="T142" s="20">
        <v>5</v>
      </c>
      <c r="U142" s="20">
        <f t="shared" si="39"/>
        <v>60</v>
      </c>
      <c r="V142" s="19"/>
      <c r="W142" s="19"/>
      <c r="X142" s="19"/>
      <c r="Y142" s="20"/>
      <c r="Z142" s="20"/>
      <c r="AA142" s="20"/>
      <c r="AB142" s="20"/>
      <c r="AC142" s="20"/>
      <c r="AD142" s="20">
        <v>1</v>
      </c>
      <c r="AE142" s="20">
        <f>AD142*G142</f>
        <v>12</v>
      </c>
      <c r="AF142" s="19">
        <f t="shared" si="27"/>
        <v>11</v>
      </c>
      <c r="AG142" s="19">
        <f t="shared" si="27"/>
        <v>132</v>
      </c>
      <c r="AH142" s="10" t="s">
        <v>283</v>
      </c>
      <c r="AI142" s="11" t="s">
        <v>284</v>
      </c>
      <c r="AJ142" s="115" t="s">
        <v>68</v>
      </c>
      <c r="AK142" s="12">
        <v>12</v>
      </c>
      <c r="AL142" s="28">
        <v>5</v>
      </c>
      <c r="AM142" s="28">
        <f t="shared" si="35"/>
        <v>60</v>
      </c>
      <c r="AN142" s="114"/>
      <c r="AO142" s="114"/>
      <c r="AP142" s="28"/>
      <c r="AQ142" s="28"/>
      <c r="AR142" s="28"/>
      <c r="AS142" s="28"/>
      <c r="AT142" s="28"/>
      <c r="AU142" s="28"/>
      <c r="AV142" s="28"/>
      <c r="AW142" s="28"/>
      <c r="AX142" s="28">
        <v>5</v>
      </c>
      <c r="AY142" s="28">
        <f t="shared" si="40"/>
        <v>60</v>
      </c>
      <c r="AZ142" s="28"/>
      <c r="BA142" s="28"/>
      <c r="BB142" s="28"/>
      <c r="BC142" s="28"/>
      <c r="BD142" s="28"/>
      <c r="BE142" s="28"/>
      <c r="BF142" s="28"/>
      <c r="BG142" s="114"/>
      <c r="BH142" s="28">
        <v>1</v>
      </c>
      <c r="BI142" s="114">
        <f>+BH142*AK142</f>
        <v>12</v>
      </c>
      <c r="BJ142" s="7">
        <f t="shared" si="20"/>
        <v>11</v>
      </c>
      <c r="BK142" s="42">
        <f t="shared" si="20"/>
        <v>132</v>
      </c>
    </row>
    <row r="143" spans="2:63" ht="24" x14ac:dyDescent="0.25">
      <c r="B143" s="43" t="s">
        <v>65</v>
      </c>
      <c r="C143" s="17" t="s">
        <v>66</v>
      </c>
      <c r="D143" s="10" t="s">
        <v>285</v>
      </c>
      <c r="E143" s="11" t="s">
        <v>286</v>
      </c>
      <c r="F143" s="11" t="s">
        <v>68</v>
      </c>
      <c r="G143" s="12">
        <v>15</v>
      </c>
      <c r="H143" s="19">
        <v>6</v>
      </c>
      <c r="I143" s="19">
        <f>H143*G143</f>
        <v>90</v>
      </c>
      <c r="J143" s="85"/>
      <c r="K143" s="85"/>
      <c r="L143" s="19"/>
      <c r="M143" s="19"/>
      <c r="N143" s="19"/>
      <c r="O143" s="19"/>
      <c r="P143" s="19">
        <v>4</v>
      </c>
      <c r="Q143" s="19">
        <f t="shared" si="38"/>
        <v>60</v>
      </c>
      <c r="R143" s="19"/>
      <c r="S143" s="19"/>
      <c r="T143" s="20"/>
      <c r="U143" s="20"/>
      <c r="V143" s="19"/>
      <c r="W143" s="19"/>
      <c r="X143" s="19"/>
      <c r="Y143" s="20"/>
      <c r="Z143" s="20"/>
      <c r="AA143" s="20"/>
      <c r="AB143" s="20"/>
      <c r="AC143" s="20"/>
      <c r="AD143" s="20"/>
      <c r="AE143" s="20"/>
      <c r="AF143" s="19">
        <f t="shared" si="27"/>
        <v>10</v>
      </c>
      <c r="AG143" s="19">
        <f t="shared" si="27"/>
        <v>150</v>
      </c>
      <c r="AH143" s="10" t="s">
        <v>285</v>
      </c>
      <c r="AI143" s="11" t="s">
        <v>286</v>
      </c>
      <c r="AJ143" s="11" t="s">
        <v>68</v>
      </c>
      <c r="AK143" s="12">
        <v>15</v>
      </c>
      <c r="AL143" s="28">
        <v>6</v>
      </c>
      <c r="AM143" s="28">
        <f t="shared" si="35"/>
        <v>90</v>
      </c>
      <c r="AN143" s="114"/>
      <c r="AO143" s="114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7">
        <f t="shared" si="20"/>
        <v>6</v>
      </c>
      <c r="BK143" s="42">
        <f t="shared" si="20"/>
        <v>90</v>
      </c>
    </row>
    <row r="144" spans="2:63" ht="24" x14ac:dyDescent="0.25">
      <c r="B144" s="43" t="s">
        <v>65</v>
      </c>
      <c r="C144" s="17" t="s">
        <v>66</v>
      </c>
      <c r="D144" s="10" t="s">
        <v>287</v>
      </c>
      <c r="E144" s="11" t="s">
        <v>288</v>
      </c>
      <c r="F144" s="11" t="s">
        <v>68</v>
      </c>
      <c r="G144" s="12">
        <v>45</v>
      </c>
      <c r="H144" s="19"/>
      <c r="I144" s="19"/>
      <c r="J144" s="85"/>
      <c r="K144" s="85"/>
      <c r="L144" s="19"/>
      <c r="M144" s="19"/>
      <c r="N144" s="19"/>
      <c r="O144" s="19"/>
      <c r="P144" s="19">
        <f>3+4</f>
        <v>7</v>
      </c>
      <c r="Q144" s="19">
        <f t="shared" si="38"/>
        <v>315</v>
      </c>
      <c r="R144" s="19"/>
      <c r="S144" s="19"/>
      <c r="T144" s="20"/>
      <c r="U144" s="20"/>
      <c r="V144" s="19"/>
      <c r="W144" s="19"/>
      <c r="X144" s="19"/>
      <c r="Y144" s="20"/>
      <c r="Z144" s="20"/>
      <c r="AA144" s="20"/>
      <c r="AB144" s="20"/>
      <c r="AC144" s="20"/>
      <c r="AD144" s="20"/>
      <c r="AE144" s="20"/>
      <c r="AF144" s="19">
        <f t="shared" si="27"/>
        <v>7</v>
      </c>
      <c r="AG144" s="19">
        <f t="shared" si="27"/>
        <v>315</v>
      </c>
      <c r="AH144" s="10" t="s">
        <v>287</v>
      </c>
      <c r="AI144" s="11" t="s">
        <v>288</v>
      </c>
      <c r="AJ144" s="11" t="s">
        <v>68</v>
      </c>
      <c r="AK144" s="12">
        <v>45</v>
      </c>
      <c r="AL144" s="28"/>
      <c r="AM144" s="28"/>
      <c r="AN144" s="114"/>
      <c r="AO144" s="114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7">
        <f t="shared" si="20"/>
        <v>0</v>
      </c>
      <c r="BK144" s="42">
        <f t="shared" si="20"/>
        <v>0</v>
      </c>
    </row>
    <row r="145" spans="2:63" ht="24" x14ac:dyDescent="0.25">
      <c r="B145" s="43" t="s">
        <v>65</v>
      </c>
      <c r="C145" s="17" t="s">
        <v>66</v>
      </c>
      <c r="D145" s="10" t="s">
        <v>289</v>
      </c>
      <c r="E145" s="11" t="s">
        <v>290</v>
      </c>
      <c r="F145" s="11" t="s">
        <v>68</v>
      </c>
      <c r="G145" s="12">
        <v>4</v>
      </c>
      <c r="H145" s="19">
        <v>20</v>
      </c>
      <c r="I145" s="19">
        <f>H145*G145</f>
        <v>80</v>
      </c>
      <c r="J145" s="85"/>
      <c r="K145" s="85"/>
      <c r="L145" s="19">
        <f>2+4+6</f>
        <v>12</v>
      </c>
      <c r="M145" s="19">
        <f>+L145*G145</f>
        <v>48</v>
      </c>
      <c r="N145" s="19"/>
      <c r="O145" s="19"/>
      <c r="P145" s="19">
        <v>12</v>
      </c>
      <c r="Q145" s="19">
        <f t="shared" si="38"/>
        <v>48</v>
      </c>
      <c r="R145" s="19"/>
      <c r="S145" s="19"/>
      <c r="T145" s="20">
        <v>10</v>
      </c>
      <c r="U145" s="20">
        <f t="shared" ref="U145:U150" si="41">+T145*G145</f>
        <v>40</v>
      </c>
      <c r="V145" s="19"/>
      <c r="W145" s="19"/>
      <c r="X145" s="19">
        <v>18</v>
      </c>
      <c r="Y145" s="20">
        <f>+X145*G145</f>
        <v>72</v>
      </c>
      <c r="Z145" s="20">
        <v>2</v>
      </c>
      <c r="AA145" s="20">
        <f t="shared" ref="AA145:AA150" si="42">+Z145*G145</f>
        <v>8</v>
      </c>
      <c r="AB145" s="20">
        <v>1</v>
      </c>
      <c r="AC145" s="20">
        <f>+AB145*G145</f>
        <v>4</v>
      </c>
      <c r="AD145" s="20"/>
      <c r="AE145" s="20"/>
      <c r="AF145" s="19">
        <f t="shared" si="27"/>
        <v>75</v>
      </c>
      <c r="AG145" s="19">
        <f t="shared" si="27"/>
        <v>300</v>
      </c>
      <c r="AH145" s="10" t="s">
        <v>289</v>
      </c>
      <c r="AI145" s="11" t="s">
        <v>290</v>
      </c>
      <c r="AJ145" s="11" t="s">
        <v>68</v>
      </c>
      <c r="AK145" s="12">
        <v>4</v>
      </c>
      <c r="AL145" s="28">
        <v>19</v>
      </c>
      <c r="AM145" s="28">
        <f t="shared" si="35"/>
        <v>76</v>
      </c>
      <c r="AN145" s="114"/>
      <c r="AO145" s="114"/>
      <c r="AP145" s="28">
        <f>2+4+4</f>
        <v>10</v>
      </c>
      <c r="AQ145" s="28">
        <f>+AP145*AK145</f>
        <v>40</v>
      </c>
      <c r="AR145" s="28"/>
      <c r="AS145" s="28"/>
      <c r="AT145" s="28"/>
      <c r="AU145" s="28"/>
      <c r="AV145" s="28"/>
      <c r="AW145" s="28"/>
      <c r="AX145" s="28">
        <v>10</v>
      </c>
      <c r="AY145" s="28">
        <f t="shared" ref="AY145:AY152" si="43">AX145*AK145</f>
        <v>40</v>
      </c>
      <c r="AZ145" s="28"/>
      <c r="BA145" s="28"/>
      <c r="BB145" s="28">
        <v>15</v>
      </c>
      <c r="BC145" s="114">
        <f t="shared" ref="BC145:BC150" si="44">+BB145*AK145</f>
        <v>60</v>
      </c>
      <c r="BD145" s="114">
        <v>2</v>
      </c>
      <c r="BE145" s="114">
        <f t="shared" ref="BE145:BE150" si="45">+BD145*AK145</f>
        <v>8</v>
      </c>
      <c r="BF145" s="114">
        <v>1</v>
      </c>
      <c r="BG145" s="114">
        <f>+BF145*AK145</f>
        <v>4</v>
      </c>
      <c r="BH145" s="114"/>
      <c r="BI145" s="114"/>
      <c r="BJ145" s="7">
        <f t="shared" si="20"/>
        <v>57</v>
      </c>
      <c r="BK145" s="42">
        <f t="shared" si="20"/>
        <v>228</v>
      </c>
    </row>
    <row r="146" spans="2:63" ht="24" x14ac:dyDescent="0.25">
      <c r="B146" s="43" t="s">
        <v>65</v>
      </c>
      <c r="C146" s="17" t="s">
        <v>66</v>
      </c>
      <c r="D146" s="10" t="s">
        <v>291</v>
      </c>
      <c r="E146" s="11" t="s">
        <v>292</v>
      </c>
      <c r="F146" s="11" t="s">
        <v>68</v>
      </c>
      <c r="G146" s="12">
        <v>4</v>
      </c>
      <c r="H146" s="19">
        <f>2+1+1+2+3+6</f>
        <v>15</v>
      </c>
      <c r="I146" s="19">
        <f t="shared" ref="I146:I165" si="46">H146*G146</f>
        <v>60</v>
      </c>
      <c r="J146" s="85"/>
      <c r="K146" s="85"/>
      <c r="L146" s="19">
        <f>4+1</f>
        <v>5</v>
      </c>
      <c r="M146" s="19">
        <f>+L146*G146</f>
        <v>20</v>
      </c>
      <c r="N146" s="19"/>
      <c r="O146" s="19"/>
      <c r="P146" s="19">
        <v>6</v>
      </c>
      <c r="Q146" s="19">
        <f t="shared" si="38"/>
        <v>24</v>
      </c>
      <c r="R146" s="19"/>
      <c r="S146" s="19"/>
      <c r="T146" s="20"/>
      <c r="U146" s="20"/>
      <c r="V146" s="19"/>
      <c r="W146" s="19">
        <f t="shared" si="37"/>
        <v>0</v>
      </c>
      <c r="X146" s="19">
        <v>18</v>
      </c>
      <c r="Y146" s="20">
        <f t="shared" ref="Y146:Y152" si="47">+X146*G146</f>
        <v>72</v>
      </c>
      <c r="Z146" s="20">
        <v>2</v>
      </c>
      <c r="AA146" s="20">
        <f t="shared" si="42"/>
        <v>8</v>
      </c>
      <c r="AB146" s="20"/>
      <c r="AC146" s="20"/>
      <c r="AD146" s="20"/>
      <c r="AE146" s="20"/>
      <c r="AF146" s="19">
        <f t="shared" si="27"/>
        <v>46</v>
      </c>
      <c r="AG146" s="19">
        <f t="shared" si="27"/>
        <v>184</v>
      </c>
      <c r="AH146" s="10" t="s">
        <v>291</v>
      </c>
      <c r="AI146" s="11" t="s">
        <v>292</v>
      </c>
      <c r="AJ146" s="11" t="s">
        <v>68</v>
      </c>
      <c r="AK146" s="12">
        <v>4</v>
      </c>
      <c r="AL146" s="28">
        <v>18</v>
      </c>
      <c r="AM146" s="28">
        <f t="shared" si="35"/>
        <v>72</v>
      </c>
      <c r="AN146" s="114"/>
      <c r="AO146" s="114"/>
      <c r="AP146" s="28">
        <f>4+1</f>
        <v>5</v>
      </c>
      <c r="AQ146" s="28">
        <f>+AP146*AK146</f>
        <v>20</v>
      </c>
      <c r="AR146" s="28"/>
      <c r="AS146" s="28"/>
      <c r="AT146" s="28">
        <v>6</v>
      </c>
      <c r="AU146" s="28">
        <f t="shared" si="36"/>
        <v>24</v>
      </c>
      <c r="AV146" s="28"/>
      <c r="AW146" s="28"/>
      <c r="AX146" s="28"/>
      <c r="AY146" s="28"/>
      <c r="AZ146" s="28"/>
      <c r="BA146" s="28"/>
      <c r="BB146" s="28">
        <v>15</v>
      </c>
      <c r="BC146" s="114">
        <f t="shared" si="44"/>
        <v>60</v>
      </c>
      <c r="BD146" s="114">
        <v>2</v>
      </c>
      <c r="BE146" s="114">
        <f t="shared" si="45"/>
        <v>8</v>
      </c>
      <c r="BF146" s="114"/>
      <c r="BG146" s="114"/>
      <c r="BH146" s="114"/>
      <c r="BI146" s="114"/>
      <c r="BJ146" s="7">
        <f t="shared" si="20"/>
        <v>46</v>
      </c>
      <c r="BK146" s="42">
        <f t="shared" si="20"/>
        <v>184</v>
      </c>
    </row>
    <row r="147" spans="2:63" ht="24" x14ac:dyDescent="0.25">
      <c r="B147" s="43" t="s">
        <v>65</v>
      </c>
      <c r="C147" s="17" t="s">
        <v>66</v>
      </c>
      <c r="D147" s="10" t="s">
        <v>293</v>
      </c>
      <c r="E147" s="11" t="s">
        <v>294</v>
      </c>
      <c r="F147" s="11" t="s">
        <v>68</v>
      </c>
      <c r="G147" s="12">
        <v>4</v>
      </c>
      <c r="H147" s="19">
        <v>25</v>
      </c>
      <c r="I147" s="19">
        <f t="shared" si="46"/>
        <v>100</v>
      </c>
      <c r="J147" s="85"/>
      <c r="K147" s="85"/>
      <c r="L147" s="19">
        <f>2+2+1</f>
        <v>5</v>
      </c>
      <c r="M147" s="19">
        <f>+L147*G147</f>
        <v>20</v>
      </c>
      <c r="N147" s="19"/>
      <c r="O147" s="19"/>
      <c r="P147" s="19">
        <v>6</v>
      </c>
      <c r="Q147" s="19">
        <f t="shared" si="38"/>
        <v>24</v>
      </c>
      <c r="R147" s="19"/>
      <c r="S147" s="19"/>
      <c r="T147" s="20">
        <v>5</v>
      </c>
      <c r="U147" s="20">
        <f t="shared" si="41"/>
        <v>20</v>
      </c>
      <c r="V147" s="19"/>
      <c r="W147" s="19">
        <f t="shared" si="37"/>
        <v>0</v>
      </c>
      <c r="X147" s="19">
        <v>18</v>
      </c>
      <c r="Y147" s="20">
        <f t="shared" si="47"/>
        <v>72</v>
      </c>
      <c r="Z147" s="20">
        <v>2</v>
      </c>
      <c r="AA147" s="20">
        <f t="shared" si="42"/>
        <v>8</v>
      </c>
      <c r="AB147" s="20">
        <v>1</v>
      </c>
      <c r="AC147" s="20">
        <f>+AB147*G147</f>
        <v>4</v>
      </c>
      <c r="AD147" s="20"/>
      <c r="AE147" s="20"/>
      <c r="AF147" s="19">
        <f t="shared" si="27"/>
        <v>62</v>
      </c>
      <c r="AG147" s="19">
        <f t="shared" si="27"/>
        <v>248</v>
      </c>
      <c r="AH147" s="10" t="s">
        <v>293</v>
      </c>
      <c r="AI147" s="11" t="s">
        <v>294</v>
      </c>
      <c r="AJ147" s="11" t="s">
        <v>68</v>
      </c>
      <c r="AK147" s="12">
        <v>4</v>
      </c>
      <c r="AL147" s="28">
        <v>20</v>
      </c>
      <c r="AM147" s="28">
        <f t="shared" si="35"/>
        <v>80</v>
      </c>
      <c r="AN147" s="114"/>
      <c r="AO147" s="114"/>
      <c r="AP147" s="28">
        <f>2+2+1</f>
        <v>5</v>
      </c>
      <c r="AQ147" s="28">
        <f>+AP147*AK147</f>
        <v>20</v>
      </c>
      <c r="AR147" s="28"/>
      <c r="AS147" s="28"/>
      <c r="AT147" s="28">
        <v>6</v>
      </c>
      <c r="AU147" s="28">
        <f t="shared" si="36"/>
        <v>24</v>
      </c>
      <c r="AV147" s="28"/>
      <c r="AW147" s="28"/>
      <c r="AX147" s="28">
        <v>4</v>
      </c>
      <c r="AY147" s="28">
        <f t="shared" si="43"/>
        <v>16</v>
      </c>
      <c r="AZ147" s="28"/>
      <c r="BA147" s="28"/>
      <c r="BB147" s="28">
        <v>15</v>
      </c>
      <c r="BC147" s="114">
        <f t="shared" si="44"/>
        <v>60</v>
      </c>
      <c r="BD147" s="114">
        <v>2</v>
      </c>
      <c r="BE147" s="114">
        <f t="shared" si="45"/>
        <v>8</v>
      </c>
      <c r="BF147" s="114">
        <v>1</v>
      </c>
      <c r="BG147" s="114">
        <f>+BF147*AK147</f>
        <v>4</v>
      </c>
      <c r="BH147" s="114"/>
      <c r="BI147" s="114"/>
      <c r="BJ147" s="7">
        <f t="shared" si="20"/>
        <v>53</v>
      </c>
      <c r="BK147" s="42">
        <f t="shared" si="20"/>
        <v>212</v>
      </c>
    </row>
    <row r="148" spans="2:63" ht="24" x14ac:dyDescent="0.25">
      <c r="B148" s="43" t="s">
        <v>65</v>
      </c>
      <c r="C148" s="17" t="s">
        <v>66</v>
      </c>
      <c r="D148" s="10" t="s">
        <v>295</v>
      </c>
      <c r="E148" s="11" t="s">
        <v>296</v>
      </c>
      <c r="F148" s="11" t="s">
        <v>297</v>
      </c>
      <c r="G148" s="12">
        <v>30</v>
      </c>
      <c r="H148" s="19">
        <v>22</v>
      </c>
      <c r="I148" s="19">
        <f t="shared" si="46"/>
        <v>660</v>
      </c>
      <c r="J148" s="85"/>
      <c r="K148" s="85"/>
      <c r="L148" s="19">
        <f>1+1.5+1.5</f>
        <v>4</v>
      </c>
      <c r="M148" s="19">
        <f t="shared" ref="M148:M150" si="48">+L148*G148</f>
        <v>120</v>
      </c>
      <c r="N148" s="19"/>
      <c r="O148" s="19"/>
      <c r="P148" s="19">
        <v>4</v>
      </c>
      <c r="Q148" s="19">
        <f t="shared" si="38"/>
        <v>120</v>
      </c>
      <c r="R148" s="19"/>
      <c r="S148" s="19"/>
      <c r="T148" s="20">
        <v>6</v>
      </c>
      <c r="U148" s="20">
        <f t="shared" si="41"/>
        <v>180</v>
      </c>
      <c r="V148" s="19">
        <f>3+3+2+5+2</f>
        <v>15</v>
      </c>
      <c r="W148" s="19">
        <f t="shared" si="37"/>
        <v>450</v>
      </c>
      <c r="X148" s="19">
        <v>15</v>
      </c>
      <c r="Y148" s="20">
        <f t="shared" si="47"/>
        <v>450</v>
      </c>
      <c r="Z148" s="20">
        <v>4</v>
      </c>
      <c r="AA148" s="20">
        <f t="shared" si="42"/>
        <v>120</v>
      </c>
      <c r="AB148" s="20">
        <v>1</v>
      </c>
      <c r="AC148" s="20">
        <f>+AB148*G148</f>
        <v>30</v>
      </c>
      <c r="AD148" s="20"/>
      <c r="AE148" s="20"/>
      <c r="AF148" s="19">
        <f t="shared" si="27"/>
        <v>71</v>
      </c>
      <c r="AG148" s="19">
        <f t="shared" si="27"/>
        <v>2130</v>
      </c>
      <c r="AH148" s="10" t="s">
        <v>295</v>
      </c>
      <c r="AI148" s="11" t="s">
        <v>296</v>
      </c>
      <c r="AJ148" s="11" t="s">
        <v>297</v>
      </c>
      <c r="AK148" s="12">
        <v>30</v>
      </c>
      <c r="AL148" s="28">
        <v>20</v>
      </c>
      <c r="AM148" s="28">
        <f t="shared" si="35"/>
        <v>600</v>
      </c>
      <c r="AN148" s="114"/>
      <c r="AO148" s="114"/>
      <c r="AP148" s="28">
        <f>1+1.5+1.5</f>
        <v>4</v>
      </c>
      <c r="AQ148" s="28">
        <f t="shared" ref="AQ148:AQ150" si="49">+AP148*AK148</f>
        <v>120</v>
      </c>
      <c r="AR148" s="28"/>
      <c r="AS148" s="28"/>
      <c r="AT148" s="28">
        <v>4</v>
      </c>
      <c r="AU148" s="28">
        <f t="shared" si="36"/>
        <v>120</v>
      </c>
      <c r="AV148" s="28"/>
      <c r="AW148" s="28"/>
      <c r="AX148" s="28">
        <v>5</v>
      </c>
      <c r="AY148" s="28">
        <f t="shared" si="43"/>
        <v>150</v>
      </c>
      <c r="AZ148" s="28">
        <f>3+1+2+1</f>
        <v>7</v>
      </c>
      <c r="BA148" s="28">
        <f>AK148*AZ148</f>
        <v>210</v>
      </c>
      <c r="BB148" s="28">
        <v>15</v>
      </c>
      <c r="BC148" s="114">
        <f t="shared" si="44"/>
        <v>450</v>
      </c>
      <c r="BD148" s="114">
        <v>4</v>
      </c>
      <c r="BE148" s="114">
        <f t="shared" si="45"/>
        <v>120</v>
      </c>
      <c r="BF148" s="114">
        <v>1</v>
      </c>
      <c r="BG148" s="114">
        <f>+BF148*AK148</f>
        <v>30</v>
      </c>
      <c r="BH148" s="114"/>
      <c r="BI148" s="114"/>
      <c r="BJ148" s="7">
        <f t="shared" si="20"/>
        <v>60</v>
      </c>
      <c r="BK148" s="42">
        <f t="shared" si="20"/>
        <v>1800</v>
      </c>
    </row>
    <row r="149" spans="2:63" ht="24" x14ac:dyDescent="0.25">
      <c r="B149" s="43" t="s">
        <v>65</v>
      </c>
      <c r="C149" s="17" t="s">
        <v>66</v>
      </c>
      <c r="D149" s="10" t="s">
        <v>298</v>
      </c>
      <c r="E149" s="11" t="s">
        <v>299</v>
      </c>
      <c r="F149" s="11" t="s">
        <v>297</v>
      </c>
      <c r="G149" s="12">
        <v>30</v>
      </c>
      <c r="H149" s="19">
        <v>20.5</v>
      </c>
      <c r="I149" s="19">
        <f t="shared" si="46"/>
        <v>615</v>
      </c>
      <c r="J149" s="85"/>
      <c r="K149" s="85"/>
      <c r="L149" s="19">
        <f>1+1.5+0.5</f>
        <v>3</v>
      </c>
      <c r="M149" s="19">
        <f t="shared" si="48"/>
        <v>90</v>
      </c>
      <c r="N149" s="19"/>
      <c r="O149" s="19"/>
      <c r="P149" s="19">
        <v>3.5</v>
      </c>
      <c r="Q149" s="19">
        <f t="shared" si="38"/>
        <v>105</v>
      </c>
      <c r="R149" s="19"/>
      <c r="S149" s="19"/>
      <c r="T149" s="20">
        <v>6</v>
      </c>
      <c r="U149" s="20">
        <f t="shared" si="41"/>
        <v>180</v>
      </c>
      <c r="V149" s="19">
        <f>3+3</f>
        <v>6</v>
      </c>
      <c r="W149" s="19">
        <f t="shared" si="37"/>
        <v>180</v>
      </c>
      <c r="X149" s="19">
        <v>15</v>
      </c>
      <c r="Y149" s="20">
        <f t="shared" si="47"/>
        <v>450</v>
      </c>
      <c r="Z149" s="20">
        <v>4</v>
      </c>
      <c r="AA149" s="20">
        <f t="shared" si="42"/>
        <v>120</v>
      </c>
      <c r="AB149" s="20">
        <v>1</v>
      </c>
      <c r="AC149" s="20">
        <f>+AB149*G149</f>
        <v>30</v>
      </c>
      <c r="AD149" s="20"/>
      <c r="AE149" s="20"/>
      <c r="AF149" s="19">
        <f t="shared" si="27"/>
        <v>59</v>
      </c>
      <c r="AG149" s="19">
        <f t="shared" si="27"/>
        <v>1770</v>
      </c>
      <c r="AH149" s="10" t="s">
        <v>298</v>
      </c>
      <c r="AI149" s="11" t="s">
        <v>299</v>
      </c>
      <c r="AJ149" s="11" t="s">
        <v>297</v>
      </c>
      <c r="AK149" s="12">
        <v>30</v>
      </c>
      <c r="AL149" s="28">
        <v>20</v>
      </c>
      <c r="AM149" s="28">
        <f t="shared" si="35"/>
        <v>600</v>
      </c>
      <c r="AN149" s="114"/>
      <c r="AO149" s="114"/>
      <c r="AP149" s="28">
        <f>1+1.5+0.5</f>
        <v>3</v>
      </c>
      <c r="AQ149" s="28">
        <f t="shared" si="49"/>
        <v>90</v>
      </c>
      <c r="AR149" s="28"/>
      <c r="AS149" s="28"/>
      <c r="AT149" s="28">
        <f>0+0+2</f>
        <v>2</v>
      </c>
      <c r="AU149" s="28">
        <f t="shared" si="36"/>
        <v>60</v>
      </c>
      <c r="AV149" s="28"/>
      <c r="AW149" s="28"/>
      <c r="AX149" s="28">
        <v>5</v>
      </c>
      <c r="AY149" s="28">
        <f t="shared" si="43"/>
        <v>150</v>
      </c>
      <c r="AZ149" s="28">
        <v>3</v>
      </c>
      <c r="BA149" s="28">
        <f>AK149*AZ149</f>
        <v>90</v>
      </c>
      <c r="BB149" s="28">
        <v>15</v>
      </c>
      <c r="BC149" s="28">
        <f t="shared" si="44"/>
        <v>450</v>
      </c>
      <c r="BD149" s="28">
        <v>4</v>
      </c>
      <c r="BE149" s="28">
        <f t="shared" si="45"/>
        <v>120</v>
      </c>
      <c r="BF149" s="28"/>
      <c r="BG149" s="28"/>
      <c r="BH149" s="28"/>
      <c r="BI149" s="28"/>
      <c r="BJ149" s="7">
        <f t="shared" si="20"/>
        <v>52</v>
      </c>
      <c r="BK149" s="42">
        <f t="shared" si="20"/>
        <v>1560</v>
      </c>
    </row>
    <row r="150" spans="2:63" ht="24" x14ac:dyDescent="0.25">
      <c r="B150" s="43" t="s">
        <v>65</v>
      </c>
      <c r="C150" s="17" t="s">
        <v>66</v>
      </c>
      <c r="D150" s="10" t="s">
        <v>300</v>
      </c>
      <c r="E150" s="11" t="s">
        <v>301</v>
      </c>
      <c r="F150" s="11" t="s">
        <v>297</v>
      </c>
      <c r="G150" s="12">
        <v>30</v>
      </c>
      <c r="H150" s="19">
        <v>22</v>
      </c>
      <c r="I150" s="19">
        <f t="shared" si="46"/>
        <v>660</v>
      </c>
      <c r="J150" s="85"/>
      <c r="K150" s="85"/>
      <c r="L150" s="19">
        <f>1+1.5</f>
        <v>2.5</v>
      </c>
      <c r="M150" s="19">
        <f t="shared" si="48"/>
        <v>75</v>
      </c>
      <c r="N150" s="19"/>
      <c r="O150" s="19"/>
      <c r="P150" s="19">
        <v>20</v>
      </c>
      <c r="Q150" s="19">
        <f t="shared" si="38"/>
        <v>600</v>
      </c>
      <c r="R150" s="19"/>
      <c r="S150" s="19"/>
      <c r="T150" s="20">
        <v>6</v>
      </c>
      <c r="U150" s="20">
        <f t="shared" si="41"/>
        <v>180</v>
      </c>
      <c r="V150" s="19">
        <f>3+3</f>
        <v>6</v>
      </c>
      <c r="W150" s="19">
        <f t="shared" si="37"/>
        <v>180</v>
      </c>
      <c r="X150" s="19">
        <v>15</v>
      </c>
      <c r="Y150" s="20">
        <f t="shared" si="47"/>
        <v>450</v>
      </c>
      <c r="Z150" s="20">
        <v>4</v>
      </c>
      <c r="AA150" s="20">
        <f t="shared" si="42"/>
        <v>120</v>
      </c>
      <c r="AB150" s="20">
        <v>1</v>
      </c>
      <c r="AC150" s="20">
        <f>+AB150*G150</f>
        <v>30</v>
      </c>
      <c r="AD150" s="20"/>
      <c r="AE150" s="20"/>
      <c r="AF150" s="19">
        <f t="shared" si="27"/>
        <v>76.5</v>
      </c>
      <c r="AG150" s="19">
        <f t="shared" si="27"/>
        <v>2295</v>
      </c>
      <c r="AH150" s="10" t="s">
        <v>300</v>
      </c>
      <c r="AI150" s="11" t="s">
        <v>301</v>
      </c>
      <c r="AJ150" s="11" t="s">
        <v>297</v>
      </c>
      <c r="AK150" s="12">
        <v>30</v>
      </c>
      <c r="AL150" s="28">
        <v>20</v>
      </c>
      <c r="AM150" s="28">
        <f t="shared" si="35"/>
        <v>600</v>
      </c>
      <c r="AN150" s="114"/>
      <c r="AO150" s="114"/>
      <c r="AP150" s="28">
        <f>1+1.5</f>
        <v>2.5</v>
      </c>
      <c r="AQ150" s="28">
        <f t="shared" si="49"/>
        <v>75</v>
      </c>
      <c r="AR150" s="28"/>
      <c r="AS150" s="28"/>
      <c r="AT150" s="28">
        <f>38.5-20</f>
        <v>18.5</v>
      </c>
      <c r="AU150" s="28">
        <f t="shared" si="36"/>
        <v>555</v>
      </c>
      <c r="AV150" s="28"/>
      <c r="AW150" s="28"/>
      <c r="AX150" s="28">
        <v>5</v>
      </c>
      <c r="AY150" s="28">
        <f t="shared" si="43"/>
        <v>150</v>
      </c>
      <c r="AZ150" s="28">
        <v>3</v>
      </c>
      <c r="BA150" s="28">
        <f>AK150*AZ150</f>
        <v>90</v>
      </c>
      <c r="BB150" s="28">
        <v>15</v>
      </c>
      <c r="BC150" s="114">
        <f t="shared" si="44"/>
        <v>450</v>
      </c>
      <c r="BD150" s="114">
        <v>4</v>
      </c>
      <c r="BE150" s="114">
        <f t="shared" si="45"/>
        <v>120</v>
      </c>
      <c r="BF150" s="114"/>
      <c r="BG150" s="114"/>
      <c r="BH150" s="114"/>
      <c r="BI150" s="114"/>
      <c r="BJ150" s="7">
        <f t="shared" si="20"/>
        <v>68</v>
      </c>
      <c r="BK150" s="42">
        <f t="shared" si="20"/>
        <v>2040</v>
      </c>
    </row>
    <row r="151" spans="2:63" ht="24" x14ac:dyDescent="0.25">
      <c r="B151" s="43" t="s">
        <v>65</v>
      </c>
      <c r="C151" s="17" t="s">
        <v>66</v>
      </c>
      <c r="D151" s="10" t="s">
        <v>302</v>
      </c>
      <c r="E151" s="11" t="s">
        <v>303</v>
      </c>
      <c r="F151" s="11" t="s">
        <v>68</v>
      </c>
      <c r="G151" s="12">
        <v>0.5</v>
      </c>
      <c r="H151" s="19">
        <v>26</v>
      </c>
      <c r="I151" s="19">
        <f t="shared" si="46"/>
        <v>13</v>
      </c>
      <c r="J151" s="85"/>
      <c r="K151" s="85"/>
      <c r="L151" s="19"/>
      <c r="M151" s="19"/>
      <c r="N151" s="19"/>
      <c r="O151" s="19"/>
      <c r="P151" s="19">
        <v>25</v>
      </c>
      <c r="Q151" s="19">
        <f t="shared" si="38"/>
        <v>12.5</v>
      </c>
      <c r="R151" s="19"/>
      <c r="S151" s="19"/>
      <c r="T151" s="20"/>
      <c r="U151" s="20"/>
      <c r="V151" s="19"/>
      <c r="W151" s="19"/>
      <c r="X151" s="19"/>
      <c r="Y151" s="20"/>
      <c r="Z151" s="20"/>
      <c r="AA151" s="20"/>
      <c r="AB151" s="20"/>
      <c r="AC151" s="20"/>
      <c r="AD151" s="20">
        <v>19</v>
      </c>
      <c r="AE151" s="20">
        <f>AD151*G151</f>
        <v>9.5</v>
      </c>
      <c r="AF151" s="19">
        <f t="shared" si="27"/>
        <v>70</v>
      </c>
      <c r="AG151" s="19">
        <f t="shared" si="27"/>
        <v>35</v>
      </c>
      <c r="AH151" s="10" t="s">
        <v>302</v>
      </c>
      <c r="AI151" s="11" t="s">
        <v>303</v>
      </c>
      <c r="AJ151" s="11" t="s">
        <v>68</v>
      </c>
      <c r="AK151" s="12">
        <v>0.5</v>
      </c>
      <c r="AL151" s="28">
        <v>26</v>
      </c>
      <c r="AM151" s="28">
        <f t="shared" si="35"/>
        <v>13</v>
      </c>
      <c r="AN151" s="114"/>
      <c r="AO151" s="114"/>
      <c r="AP151" s="28"/>
      <c r="AQ151" s="28"/>
      <c r="AR151" s="28"/>
      <c r="AS151" s="28"/>
      <c r="AT151" s="28">
        <v>25</v>
      </c>
      <c r="AU151" s="28">
        <f t="shared" si="36"/>
        <v>12.5</v>
      </c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>
        <v>19</v>
      </c>
      <c r="BI151" s="114">
        <f>+BH151*AK151</f>
        <v>9.5</v>
      </c>
      <c r="BJ151" s="7">
        <f t="shared" si="20"/>
        <v>70</v>
      </c>
      <c r="BK151" s="42">
        <f t="shared" si="20"/>
        <v>35</v>
      </c>
    </row>
    <row r="152" spans="2:63" ht="24" x14ac:dyDescent="0.25">
      <c r="B152" s="43" t="s">
        <v>65</v>
      </c>
      <c r="C152" s="17" t="s">
        <v>66</v>
      </c>
      <c r="D152" s="10" t="s">
        <v>304</v>
      </c>
      <c r="E152" s="11" t="s">
        <v>305</v>
      </c>
      <c r="F152" s="11" t="s">
        <v>68</v>
      </c>
      <c r="G152" s="12">
        <v>1.5</v>
      </c>
      <c r="H152" s="19">
        <v>144</v>
      </c>
      <c r="I152" s="19">
        <f t="shared" si="46"/>
        <v>216</v>
      </c>
      <c r="J152" s="85"/>
      <c r="K152" s="85"/>
      <c r="L152" s="19">
        <f>10+12</f>
        <v>22</v>
      </c>
      <c r="M152" s="19">
        <f t="shared" ref="M152:M162" si="50">+L152*G152</f>
        <v>33</v>
      </c>
      <c r="N152" s="19"/>
      <c r="O152" s="19"/>
      <c r="P152" s="19">
        <v>21</v>
      </c>
      <c r="Q152" s="19">
        <f t="shared" si="38"/>
        <v>31.5</v>
      </c>
      <c r="R152" s="19"/>
      <c r="S152" s="19"/>
      <c r="T152" s="20"/>
      <c r="U152" s="20"/>
      <c r="V152" s="19">
        <f>10+10</f>
        <v>20</v>
      </c>
      <c r="W152" s="19">
        <f t="shared" si="37"/>
        <v>30</v>
      </c>
      <c r="X152" s="19">
        <f>12*30</f>
        <v>360</v>
      </c>
      <c r="Y152" s="20">
        <f t="shared" si="47"/>
        <v>540</v>
      </c>
      <c r="Z152" s="20">
        <v>30</v>
      </c>
      <c r="AA152" s="20">
        <f t="shared" ref="AA152:AA157" si="51">+Z152*G152</f>
        <v>45</v>
      </c>
      <c r="AB152" s="20">
        <v>2</v>
      </c>
      <c r="AC152" s="20">
        <f>+AB152*G152</f>
        <v>3</v>
      </c>
      <c r="AD152" s="20"/>
      <c r="AE152" s="20"/>
      <c r="AF152" s="19">
        <f t="shared" si="27"/>
        <v>599</v>
      </c>
      <c r="AG152" s="19">
        <f t="shared" si="27"/>
        <v>898.5</v>
      </c>
      <c r="AH152" s="10" t="s">
        <v>304</v>
      </c>
      <c r="AI152" s="11" t="s">
        <v>305</v>
      </c>
      <c r="AJ152" s="11" t="s">
        <v>68</v>
      </c>
      <c r="AK152" s="12">
        <v>1.5</v>
      </c>
      <c r="AL152" s="28">
        <v>100</v>
      </c>
      <c r="AM152" s="28">
        <f t="shared" si="35"/>
        <v>150</v>
      </c>
      <c r="AN152" s="114"/>
      <c r="AO152" s="114"/>
      <c r="AP152" s="28">
        <f>10+12</f>
        <v>22</v>
      </c>
      <c r="AQ152" s="28">
        <f>+AP152*AK152</f>
        <v>33</v>
      </c>
      <c r="AR152" s="28"/>
      <c r="AS152" s="28"/>
      <c r="AT152" s="28">
        <v>21</v>
      </c>
      <c r="AU152" s="28">
        <f t="shared" si="36"/>
        <v>31.5</v>
      </c>
      <c r="AV152" s="28"/>
      <c r="AW152" s="28"/>
      <c r="AX152" s="28">
        <v>360</v>
      </c>
      <c r="AY152" s="28">
        <f t="shared" si="43"/>
        <v>540</v>
      </c>
      <c r="AZ152" s="28">
        <v>10</v>
      </c>
      <c r="BA152" s="28">
        <f>AK152*AZ152</f>
        <v>15</v>
      </c>
      <c r="BB152" s="28">
        <f>12*30</f>
        <v>360</v>
      </c>
      <c r="BC152" s="114">
        <f>+BB152*AK152</f>
        <v>540</v>
      </c>
      <c r="BD152" s="114">
        <v>30</v>
      </c>
      <c r="BE152" s="114">
        <f>+BD152*AK152</f>
        <v>45</v>
      </c>
      <c r="BF152" s="114">
        <v>2</v>
      </c>
      <c r="BG152" s="114">
        <f>+BF152*AK152</f>
        <v>3</v>
      </c>
      <c r="BH152" s="114"/>
      <c r="BI152" s="114"/>
      <c r="BJ152" s="7">
        <f t="shared" ref="BJ152:BK215" si="52">AL152+AN152+AP152+AR152+AT152+AV152+AX152+AZ152+BB152+BD152+BF152+BH152</f>
        <v>905</v>
      </c>
      <c r="BK152" s="42">
        <f t="shared" si="52"/>
        <v>1357.5</v>
      </c>
    </row>
    <row r="153" spans="2:63" ht="24" x14ac:dyDescent="0.25">
      <c r="B153" s="43" t="s">
        <v>65</v>
      </c>
      <c r="C153" s="17" t="s">
        <v>66</v>
      </c>
      <c r="D153" s="10">
        <v>4412170100317260</v>
      </c>
      <c r="E153" s="11" t="s">
        <v>306</v>
      </c>
      <c r="F153" s="11" t="s">
        <v>68</v>
      </c>
      <c r="G153" s="12">
        <v>1.5</v>
      </c>
      <c r="H153" s="19">
        <v>156</v>
      </c>
      <c r="I153" s="19">
        <f t="shared" si="46"/>
        <v>234</v>
      </c>
      <c r="J153" s="85"/>
      <c r="K153" s="85"/>
      <c r="L153" s="19">
        <v>30</v>
      </c>
      <c r="M153" s="19">
        <f t="shared" si="50"/>
        <v>45</v>
      </c>
      <c r="N153" s="19"/>
      <c r="O153" s="19"/>
      <c r="P153" s="19">
        <v>5</v>
      </c>
      <c r="Q153" s="19">
        <f t="shared" si="38"/>
        <v>7.5</v>
      </c>
      <c r="R153" s="19"/>
      <c r="S153" s="19"/>
      <c r="T153" s="20"/>
      <c r="U153" s="20"/>
      <c r="V153" s="19"/>
      <c r="W153" s="19"/>
      <c r="X153" s="19"/>
      <c r="Y153" s="20"/>
      <c r="Z153" s="20">
        <v>30</v>
      </c>
      <c r="AA153" s="20">
        <f t="shared" si="51"/>
        <v>45</v>
      </c>
      <c r="AB153" s="20">
        <v>2</v>
      </c>
      <c r="AC153" s="20">
        <f>+AB153*G153</f>
        <v>3</v>
      </c>
      <c r="AD153" s="20"/>
      <c r="AE153" s="20"/>
      <c r="AF153" s="19">
        <f t="shared" si="27"/>
        <v>223</v>
      </c>
      <c r="AG153" s="19">
        <f t="shared" si="27"/>
        <v>334.5</v>
      </c>
      <c r="AH153" s="10">
        <v>4412170100317260</v>
      </c>
      <c r="AI153" s="11" t="s">
        <v>306</v>
      </c>
      <c r="AJ153" s="11" t="s">
        <v>68</v>
      </c>
      <c r="AK153" s="12">
        <v>1.5</v>
      </c>
      <c r="AL153" s="28">
        <v>100</v>
      </c>
      <c r="AM153" s="28">
        <f t="shared" si="35"/>
        <v>150</v>
      </c>
      <c r="AN153" s="114"/>
      <c r="AO153" s="114"/>
      <c r="AP153" s="28">
        <v>26</v>
      </c>
      <c r="AQ153" s="28">
        <f>+AP153*AK153</f>
        <v>39</v>
      </c>
      <c r="AR153" s="28"/>
      <c r="AS153" s="28"/>
      <c r="AT153" s="28">
        <v>5</v>
      </c>
      <c r="AU153" s="28">
        <f t="shared" si="36"/>
        <v>7.5</v>
      </c>
      <c r="AV153" s="28"/>
      <c r="AW153" s="28"/>
      <c r="AX153" s="28"/>
      <c r="AY153" s="28"/>
      <c r="AZ153" s="28"/>
      <c r="BA153" s="28"/>
      <c r="BB153" s="28"/>
      <c r="BC153" s="28"/>
      <c r="BD153" s="28">
        <v>30</v>
      </c>
      <c r="BE153" s="28">
        <f>+BD153*AK153</f>
        <v>45</v>
      </c>
      <c r="BF153" s="28">
        <v>2</v>
      </c>
      <c r="BG153" s="114">
        <f>+BF153*AK153</f>
        <v>3</v>
      </c>
      <c r="BH153" s="28"/>
      <c r="BI153" s="28"/>
      <c r="BJ153" s="7">
        <f t="shared" si="52"/>
        <v>163</v>
      </c>
      <c r="BK153" s="42">
        <f t="shared" si="52"/>
        <v>244.5</v>
      </c>
    </row>
    <row r="154" spans="2:63" ht="24" x14ac:dyDescent="0.25">
      <c r="B154" s="43" t="s">
        <v>65</v>
      </c>
      <c r="C154" s="17" t="s">
        <v>66</v>
      </c>
      <c r="D154" s="10">
        <v>4412170100067750</v>
      </c>
      <c r="E154" s="11" t="s">
        <v>307</v>
      </c>
      <c r="F154" s="11" t="s">
        <v>68</v>
      </c>
      <c r="G154" s="12">
        <v>1.5</v>
      </c>
      <c r="H154" s="19">
        <v>56</v>
      </c>
      <c r="I154" s="19">
        <f t="shared" si="46"/>
        <v>84</v>
      </c>
      <c r="J154" s="85"/>
      <c r="K154" s="85"/>
      <c r="L154" s="19">
        <f>5+12</f>
        <v>17</v>
      </c>
      <c r="M154" s="19">
        <f t="shared" si="50"/>
        <v>25.5</v>
      </c>
      <c r="N154" s="19"/>
      <c r="O154" s="19"/>
      <c r="P154" s="19">
        <v>11</v>
      </c>
      <c r="Q154" s="19">
        <f t="shared" si="38"/>
        <v>16.5</v>
      </c>
      <c r="R154" s="19"/>
      <c r="S154" s="19"/>
      <c r="T154" s="20"/>
      <c r="U154" s="20"/>
      <c r="V154" s="19"/>
      <c r="W154" s="19"/>
      <c r="X154" s="19"/>
      <c r="Y154" s="20"/>
      <c r="Z154" s="20">
        <v>22</v>
      </c>
      <c r="AA154" s="20">
        <f t="shared" si="51"/>
        <v>33</v>
      </c>
      <c r="AB154" s="20"/>
      <c r="AC154" s="20"/>
      <c r="AD154" s="20"/>
      <c r="AE154" s="20"/>
      <c r="AF154" s="19">
        <f t="shared" si="27"/>
        <v>106</v>
      </c>
      <c r="AG154" s="19">
        <f t="shared" si="27"/>
        <v>159</v>
      </c>
      <c r="AH154" s="10">
        <v>4412170100067750</v>
      </c>
      <c r="AI154" s="11" t="s">
        <v>307</v>
      </c>
      <c r="AJ154" s="11" t="s">
        <v>68</v>
      </c>
      <c r="AK154" s="12">
        <v>1.5</v>
      </c>
      <c r="AL154" s="28">
        <v>40</v>
      </c>
      <c r="AM154" s="28">
        <f t="shared" si="35"/>
        <v>60</v>
      </c>
      <c r="AN154" s="114"/>
      <c r="AO154" s="114"/>
      <c r="AP154" s="28">
        <f>5+12</f>
        <v>17</v>
      </c>
      <c r="AQ154" s="28">
        <f>+AP154*AK154</f>
        <v>25.5</v>
      </c>
      <c r="AR154" s="28"/>
      <c r="AS154" s="28"/>
      <c r="AT154" s="28">
        <v>11</v>
      </c>
      <c r="AU154" s="28">
        <f t="shared" si="36"/>
        <v>16.5</v>
      </c>
      <c r="AV154" s="28"/>
      <c r="AW154" s="28"/>
      <c r="AX154" s="28"/>
      <c r="AY154" s="28"/>
      <c r="AZ154" s="28"/>
      <c r="BA154" s="28"/>
      <c r="BB154" s="28"/>
      <c r="BC154" s="28"/>
      <c r="BD154" s="28">
        <v>22</v>
      </c>
      <c r="BE154" s="28">
        <f>+BD154*AK154</f>
        <v>33</v>
      </c>
      <c r="BF154" s="28"/>
      <c r="BG154" s="28"/>
      <c r="BH154" s="28"/>
      <c r="BI154" s="28"/>
      <c r="BJ154" s="7">
        <f t="shared" si="52"/>
        <v>90</v>
      </c>
      <c r="BK154" s="42">
        <f t="shared" si="52"/>
        <v>135</v>
      </c>
    </row>
    <row r="155" spans="2:63" ht="24" x14ac:dyDescent="0.25">
      <c r="B155" s="43" t="s">
        <v>65</v>
      </c>
      <c r="C155" s="17" t="s">
        <v>66</v>
      </c>
      <c r="D155" s="10" t="s">
        <v>308</v>
      </c>
      <c r="E155" s="11" t="s">
        <v>309</v>
      </c>
      <c r="F155" s="11" t="s">
        <v>68</v>
      </c>
      <c r="G155" s="12">
        <v>5</v>
      </c>
      <c r="H155" s="19">
        <v>34</v>
      </c>
      <c r="I155" s="19">
        <f t="shared" si="46"/>
        <v>170</v>
      </c>
      <c r="J155" s="85"/>
      <c r="K155" s="85"/>
      <c r="L155" s="19">
        <f>4+4+6</f>
        <v>14</v>
      </c>
      <c r="M155" s="19">
        <f t="shared" si="50"/>
        <v>70</v>
      </c>
      <c r="N155" s="19"/>
      <c r="O155" s="19"/>
      <c r="P155" s="19">
        <v>11</v>
      </c>
      <c r="Q155" s="19">
        <f t="shared" si="38"/>
        <v>55</v>
      </c>
      <c r="R155" s="19"/>
      <c r="S155" s="19"/>
      <c r="T155" s="20"/>
      <c r="U155" s="20"/>
      <c r="V155" s="19"/>
      <c r="W155" s="19">
        <f t="shared" ref="W155:W165" si="53">G155*V155</f>
        <v>0</v>
      </c>
      <c r="X155" s="19">
        <v>11</v>
      </c>
      <c r="Y155" s="20">
        <f t="shared" ref="Y155:Y158" si="54">+X155*G155</f>
        <v>55</v>
      </c>
      <c r="Z155" s="20">
        <v>4</v>
      </c>
      <c r="AA155" s="20">
        <f t="shared" si="51"/>
        <v>20</v>
      </c>
      <c r="AB155" s="20">
        <v>4</v>
      </c>
      <c r="AC155" s="20">
        <f>+AB155*G155</f>
        <v>20</v>
      </c>
      <c r="AD155" s="20">
        <v>4</v>
      </c>
      <c r="AE155" s="20">
        <f>AD155*G155</f>
        <v>20</v>
      </c>
      <c r="AF155" s="19">
        <f t="shared" si="27"/>
        <v>82</v>
      </c>
      <c r="AG155" s="19">
        <f t="shared" si="27"/>
        <v>410</v>
      </c>
      <c r="AH155" s="10" t="s">
        <v>308</v>
      </c>
      <c r="AI155" s="11" t="s">
        <v>309</v>
      </c>
      <c r="AJ155" s="11" t="s">
        <v>68</v>
      </c>
      <c r="AK155" s="12">
        <v>5</v>
      </c>
      <c r="AL155" s="28">
        <v>30</v>
      </c>
      <c r="AM155" s="28">
        <f t="shared" si="35"/>
        <v>150</v>
      </c>
      <c r="AN155" s="114"/>
      <c r="AO155" s="114"/>
      <c r="AP155" s="28">
        <f>4+4+6</f>
        <v>14</v>
      </c>
      <c r="AQ155" s="28">
        <f t="shared" ref="AQ155:AQ162" si="55">+AP155*AK155</f>
        <v>70</v>
      </c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>
        <v>11</v>
      </c>
      <c r="BC155" s="114">
        <f>+BB155*AK155</f>
        <v>55</v>
      </c>
      <c r="BD155" s="114"/>
      <c r="BE155" s="114"/>
      <c r="BF155" s="114"/>
      <c r="BG155" s="114"/>
      <c r="BH155" s="114"/>
      <c r="BI155" s="114"/>
      <c r="BJ155" s="7">
        <f t="shared" si="52"/>
        <v>55</v>
      </c>
      <c r="BK155" s="42">
        <f t="shared" si="52"/>
        <v>275</v>
      </c>
    </row>
    <row r="156" spans="2:63" ht="24" x14ac:dyDescent="0.25">
      <c r="B156" s="43" t="s">
        <v>65</v>
      </c>
      <c r="C156" s="17" t="s">
        <v>66</v>
      </c>
      <c r="D156" s="10" t="s">
        <v>310</v>
      </c>
      <c r="E156" s="11" t="s">
        <v>311</v>
      </c>
      <c r="F156" s="11" t="s">
        <v>68</v>
      </c>
      <c r="G156" s="12">
        <v>5</v>
      </c>
      <c r="H156" s="19">
        <v>27</v>
      </c>
      <c r="I156" s="19">
        <f t="shared" si="46"/>
        <v>135</v>
      </c>
      <c r="J156" s="85"/>
      <c r="K156" s="85"/>
      <c r="L156" s="19">
        <f>4+1</f>
        <v>5</v>
      </c>
      <c r="M156" s="19">
        <f t="shared" si="50"/>
        <v>25</v>
      </c>
      <c r="N156" s="19"/>
      <c r="O156" s="19"/>
      <c r="P156" s="19">
        <f>2+2</f>
        <v>4</v>
      </c>
      <c r="Q156" s="19">
        <f t="shared" si="38"/>
        <v>20</v>
      </c>
      <c r="R156" s="19"/>
      <c r="S156" s="19"/>
      <c r="T156" s="20"/>
      <c r="U156" s="20"/>
      <c r="V156" s="19"/>
      <c r="W156" s="19">
        <f t="shared" si="53"/>
        <v>0</v>
      </c>
      <c r="X156" s="19">
        <v>11</v>
      </c>
      <c r="Y156" s="20">
        <f t="shared" si="54"/>
        <v>55</v>
      </c>
      <c r="Z156" s="20">
        <v>4</v>
      </c>
      <c r="AA156" s="20">
        <f t="shared" si="51"/>
        <v>20</v>
      </c>
      <c r="AB156" s="20">
        <v>4</v>
      </c>
      <c r="AC156" s="20">
        <f>+AB156*G156</f>
        <v>20</v>
      </c>
      <c r="AD156" s="20"/>
      <c r="AE156" s="20"/>
      <c r="AF156" s="19">
        <f t="shared" si="27"/>
        <v>55</v>
      </c>
      <c r="AG156" s="19">
        <f t="shared" si="27"/>
        <v>275</v>
      </c>
      <c r="AH156" s="10" t="s">
        <v>310</v>
      </c>
      <c r="AI156" s="11" t="s">
        <v>311</v>
      </c>
      <c r="AJ156" s="11" t="s">
        <v>68</v>
      </c>
      <c r="AK156" s="12">
        <v>5</v>
      </c>
      <c r="AL156" s="28">
        <v>25</v>
      </c>
      <c r="AM156" s="28">
        <f t="shared" si="35"/>
        <v>125</v>
      </c>
      <c r="AN156" s="114"/>
      <c r="AO156" s="114"/>
      <c r="AP156" s="28">
        <v>4</v>
      </c>
      <c r="AQ156" s="28">
        <f t="shared" si="55"/>
        <v>20</v>
      </c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>
        <v>11</v>
      </c>
      <c r="BC156" s="114">
        <f>+BB156*AK156</f>
        <v>55</v>
      </c>
      <c r="BD156" s="114"/>
      <c r="BE156" s="114"/>
      <c r="BF156" s="114"/>
      <c r="BG156" s="114"/>
      <c r="BH156" s="114"/>
      <c r="BI156" s="114"/>
      <c r="BJ156" s="7">
        <f t="shared" si="52"/>
        <v>40</v>
      </c>
      <c r="BK156" s="42">
        <f t="shared" si="52"/>
        <v>200</v>
      </c>
    </row>
    <row r="157" spans="2:63" ht="24" x14ac:dyDescent="0.25">
      <c r="B157" s="43" t="s">
        <v>65</v>
      </c>
      <c r="C157" s="17" t="s">
        <v>66</v>
      </c>
      <c r="D157" s="10" t="s">
        <v>312</v>
      </c>
      <c r="E157" s="11" t="s">
        <v>313</v>
      </c>
      <c r="F157" s="11" t="s">
        <v>68</v>
      </c>
      <c r="G157" s="12">
        <v>5</v>
      </c>
      <c r="H157" s="19">
        <v>37</v>
      </c>
      <c r="I157" s="19">
        <f t="shared" si="46"/>
        <v>185</v>
      </c>
      <c r="J157" s="85"/>
      <c r="K157" s="85"/>
      <c r="L157" s="19">
        <f>4+2+1</f>
        <v>7</v>
      </c>
      <c r="M157" s="19">
        <f t="shared" si="50"/>
        <v>35</v>
      </c>
      <c r="N157" s="19"/>
      <c r="O157" s="19"/>
      <c r="P157" s="19">
        <v>2</v>
      </c>
      <c r="Q157" s="19">
        <f t="shared" si="38"/>
        <v>10</v>
      </c>
      <c r="R157" s="19"/>
      <c r="S157" s="19"/>
      <c r="T157" s="20"/>
      <c r="U157" s="20"/>
      <c r="V157" s="19"/>
      <c r="W157" s="19">
        <f t="shared" si="53"/>
        <v>0</v>
      </c>
      <c r="X157" s="19">
        <v>11</v>
      </c>
      <c r="Y157" s="20">
        <f t="shared" si="54"/>
        <v>55</v>
      </c>
      <c r="Z157" s="20">
        <v>4</v>
      </c>
      <c r="AA157" s="20">
        <f t="shared" si="51"/>
        <v>20</v>
      </c>
      <c r="AB157" s="20">
        <v>4</v>
      </c>
      <c r="AC157" s="20">
        <f>+AB157*G157</f>
        <v>20</v>
      </c>
      <c r="AD157" s="20">
        <v>4</v>
      </c>
      <c r="AE157" s="20">
        <f>AD157*G157</f>
        <v>20</v>
      </c>
      <c r="AF157" s="19">
        <f t="shared" si="27"/>
        <v>69</v>
      </c>
      <c r="AG157" s="19">
        <f t="shared" si="27"/>
        <v>345</v>
      </c>
      <c r="AH157" s="10" t="s">
        <v>312</v>
      </c>
      <c r="AI157" s="11" t="s">
        <v>313</v>
      </c>
      <c r="AJ157" s="11" t="s">
        <v>68</v>
      </c>
      <c r="AK157" s="12">
        <v>5</v>
      </c>
      <c r="AL157" s="28">
        <v>30</v>
      </c>
      <c r="AM157" s="28">
        <f t="shared" si="35"/>
        <v>150</v>
      </c>
      <c r="AN157" s="114"/>
      <c r="AO157" s="114"/>
      <c r="AP157" s="28">
        <f>4+2+0</f>
        <v>6</v>
      </c>
      <c r="AQ157" s="28">
        <f t="shared" si="55"/>
        <v>30</v>
      </c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>
        <v>11</v>
      </c>
      <c r="BC157" s="114">
        <f>+BB157*AK157</f>
        <v>55</v>
      </c>
      <c r="BD157" s="114"/>
      <c r="BE157" s="114"/>
      <c r="BF157" s="114"/>
      <c r="BG157" s="114"/>
      <c r="BH157" s="114"/>
      <c r="BI157" s="114"/>
      <c r="BJ157" s="7">
        <f t="shared" si="52"/>
        <v>47</v>
      </c>
      <c r="BK157" s="42">
        <f t="shared" si="52"/>
        <v>235</v>
      </c>
    </row>
    <row r="158" spans="2:63" ht="24" x14ac:dyDescent="0.25">
      <c r="B158" s="43" t="s">
        <v>65</v>
      </c>
      <c r="C158" s="17" t="s">
        <v>66</v>
      </c>
      <c r="D158" s="10" t="s">
        <v>314</v>
      </c>
      <c r="E158" s="11" t="s">
        <v>315</v>
      </c>
      <c r="F158" s="11" t="s">
        <v>68</v>
      </c>
      <c r="G158" s="12">
        <v>5</v>
      </c>
      <c r="H158" s="19"/>
      <c r="I158" s="19"/>
      <c r="J158" s="85"/>
      <c r="K158" s="85"/>
      <c r="L158" s="19"/>
      <c r="M158" s="19"/>
      <c r="N158" s="19"/>
      <c r="O158" s="19"/>
      <c r="P158" s="19"/>
      <c r="Q158" s="19"/>
      <c r="R158" s="19"/>
      <c r="S158" s="19"/>
      <c r="T158" s="20"/>
      <c r="U158" s="20"/>
      <c r="V158" s="19"/>
      <c r="W158" s="19"/>
      <c r="X158" s="19">
        <v>15</v>
      </c>
      <c r="Y158" s="20">
        <f t="shared" si="54"/>
        <v>75</v>
      </c>
      <c r="Z158" s="20"/>
      <c r="AA158" s="20"/>
      <c r="AB158" s="20"/>
      <c r="AC158" s="20"/>
      <c r="AD158" s="20"/>
      <c r="AE158" s="20"/>
      <c r="AF158" s="19">
        <f t="shared" si="27"/>
        <v>15</v>
      </c>
      <c r="AG158" s="19">
        <f t="shared" si="27"/>
        <v>75</v>
      </c>
      <c r="AH158" s="10" t="s">
        <v>314</v>
      </c>
      <c r="AI158" s="11" t="s">
        <v>315</v>
      </c>
      <c r="AJ158" s="11" t="s">
        <v>68</v>
      </c>
      <c r="AK158" s="12">
        <v>5</v>
      </c>
      <c r="AL158" s="28"/>
      <c r="AM158" s="28"/>
      <c r="AN158" s="114"/>
      <c r="AO158" s="114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>
        <v>15</v>
      </c>
      <c r="BC158" s="114">
        <f>+BB158*AK158</f>
        <v>75</v>
      </c>
      <c r="BD158" s="114"/>
      <c r="BE158" s="114"/>
      <c r="BF158" s="114"/>
      <c r="BG158" s="114"/>
      <c r="BH158" s="114"/>
      <c r="BI158" s="114"/>
      <c r="BJ158" s="7">
        <f t="shared" si="52"/>
        <v>15</v>
      </c>
      <c r="BK158" s="42">
        <f t="shared" si="52"/>
        <v>75</v>
      </c>
    </row>
    <row r="159" spans="2:63" ht="24" x14ac:dyDescent="0.25">
      <c r="B159" s="43" t="s">
        <v>65</v>
      </c>
      <c r="C159" s="17" t="s">
        <v>66</v>
      </c>
      <c r="D159" s="10" t="s">
        <v>316</v>
      </c>
      <c r="E159" s="11" t="s">
        <v>317</v>
      </c>
      <c r="F159" s="11" t="s">
        <v>68</v>
      </c>
      <c r="G159" s="12">
        <v>6</v>
      </c>
      <c r="H159" s="19">
        <v>54</v>
      </c>
      <c r="I159" s="19">
        <f t="shared" si="46"/>
        <v>324</v>
      </c>
      <c r="J159" s="85"/>
      <c r="K159" s="85"/>
      <c r="L159" s="19">
        <v>19</v>
      </c>
      <c r="M159" s="19">
        <f t="shared" si="50"/>
        <v>114</v>
      </c>
      <c r="N159" s="19">
        <v>6</v>
      </c>
      <c r="O159" s="19">
        <f>+N159*G159</f>
        <v>36</v>
      </c>
      <c r="P159" s="19">
        <v>7</v>
      </c>
      <c r="Q159" s="19">
        <f t="shared" si="38"/>
        <v>42</v>
      </c>
      <c r="R159" s="19"/>
      <c r="S159" s="19"/>
      <c r="T159" s="20"/>
      <c r="U159" s="20"/>
      <c r="V159" s="19">
        <f>6+6</f>
        <v>12</v>
      </c>
      <c r="W159" s="19">
        <f t="shared" si="53"/>
        <v>72</v>
      </c>
      <c r="X159" s="19"/>
      <c r="Y159" s="20"/>
      <c r="Z159" s="20"/>
      <c r="AA159" s="20"/>
      <c r="AB159" s="20">
        <v>8</v>
      </c>
      <c r="AC159" s="20">
        <f>+AB159*G159</f>
        <v>48</v>
      </c>
      <c r="AD159" s="20"/>
      <c r="AE159" s="20"/>
      <c r="AF159" s="19">
        <f t="shared" si="27"/>
        <v>106</v>
      </c>
      <c r="AG159" s="19">
        <f t="shared" si="27"/>
        <v>636</v>
      </c>
      <c r="AH159" s="10" t="s">
        <v>316</v>
      </c>
      <c r="AI159" s="11" t="s">
        <v>317</v>
      </c>
      <c r="AJ159" s="11" t="s">
        <v>68</v>
      </c>
      <c r="AK159" s="12">
        <v>6</v>
      </c>
      <c r="AL159" s="28">
        <v>40</v>
      </c>
      <c r="AM159" s="28">
        <f t="shared" si="35"/>
        <v>240</v>
      </c>
      <c r="AN159" s="114"/>
      <c r="AO159" s="114"/>
      <c r="AP159" s="28">
        <v>15</v>
      </c>
      <c r="AQ159" s="28">
        <f t="shared" si="55"/>
        <v>90</v>
      </c>
      <c r="AR159" s="28"/>
      <c r="AS159" s="28"/>
      <c r="AT159" s="28">
        <v>6</v>
      </c>
      <c r="AU159" s="28">
        <f t="shared" si="36"/>
        <v>36</v>
      </c>
      <c r="AV159" s="28"/>
      <c r="AW159" s="28"/>
      <c r="AX159" s="28"/>
      <c r="AY159" s="28"/>
      <c r="AZ159" s="28">
        <v>6</v>
      </c>
      <c r="BA159" s="28">
        <f>AK159*AZ159</f>
        <v>36</v>
      </c>
      <c r="BB159" s="28"/>
      <c r="BC159" s="28"/>
      <c r="BD159" s="28"/>
      <c r="BE159" s="28"/>
      <c r="BF159" s="28"/>
      <c r="BG159" s="28"/>
      <c r="BH159" s="28"/>
      <c r="BI159" s="28"/>
      <c r="BJ159" s="7">
        <f t="shared" si="52"/>
        <v>67</v>
      </c>
      <c r="BK159" s="42">
        <f t="shared" si="52"/>
        <v>402</v>
      </c>
    </row>
    <row r="160" spans="2:63" x14ac:dyDescent="0.25">
      <c r="B160" s="43" t="s">
        <v>139</v>
      </c>
      <c r="C160" s="16" t="s">
        <v>139</v>
      </c>
      <c r="D160" s="10">
        <v>4412180200066820</v>
      </c>
      <c r="E160" s="9" t="s">
        <v>318</v>
      </c>
      <c r="F160" s="11" t="s">
        <v>68</v>
      </c>
      <c r="G160" s="12">
        <v>6</v>
      </c>
      <c r="H160" s="19"/>
      <c r="I160" s="19"/>
      <c r="J160" s="85"/>
      <c r="K160" s="85"/>
      <c r="L160" s="19"/>
      <c r="M160" s="19"/>
      <c r="N160" s="19">
        <v>12</v>
      </c>
      <c r="O160" s="19">
        <f>+N160*G160</f>
        <v>72</v>
      </c>
      <c r="P160" s="19"/>
      <c r="Q160" s="19"/>
      <c r="R160" s="19"/>
      <c r="S160" s="19"/>
      <c r="T160" s="20"/>
      <c r="U160" s="20"/>
      <c r="V160" s="19"/>
      <c r="W160" s="19"/>
      <c r="X160" s="19"/>
      <c r="Y160" s="20"/>
      <c r="Z160" s="20"/>
      <c r="AA160" s="20"/>
      <c r="AB160" s="20"/>
      <c r="AC160" s="20"/>
      <c r="AD160" s="20"/>
      <c r="AE160" s="20"/>
      <c r="AF160" s="19">
        <f t="shared" si="27"/>
        <v>12</v>
      </c>
      <c r="AG160" s="19">
        <f t="shared" si="27"/>
        <v>72</v>
      </c>
      <c r="AH160" s="10">
        <v>4412180200066820</v>
      </c>
      <c r="AI160" s="9" t="s">
        <v>318</v>
      </c>
      <c r="AJ160" s="11" t="s">
        <v>68</v>
      </c>
      <c r="AK160" s="12">
        <v>6</v>
      </c>
      <c r="AL160" s="28"/>
      <c r="AM160" s="28"/>
      <c r="AN160" s="114"/>
      <c r="AO160" s="114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7">
        <f t="shared" si="52"/>
        <v>0</v>
      </c>
      <c r="BK160" s="42">
        <f t="shared" si="52"/>
        <v>0</v>
      </c>
    </row>
    <row r="161" spans="2:63" ht="24" x14ac:dyDescent="0.25">
      <c r="B161" s="43" t="s">
        <v>65</v>
      </c>
      <c r="C161" s="17" t="s">
        <v>66</v>
      </c>
      <c r="D161" s="10" t="s">
        <v>319</v>
      </c>
      <c r="E161" s="18" t="s">
        <v>320</v>
      </c>
      <c r="F161" s="9" t="s">
        <v>68</v>
      </c>
      <c r="G161" s="12">
        <v>3.5</v>
      </c>
      <c r="H161" s="19">
        <v>30</v>
      </c>
      <c r="I161" s="19">
        <f t="shared" si="46"/>
        <v>105</v>
      </c>
      <c r="J161" s="85"/>
      <c r="K161" s="85"/>
      <c r="L161" s="19">
        <v>8</v>
      </c>
      <c r="M161" s="19">
        <f t="shared" si="50"/>
        <v>28</v>
      </c>
      <c r="N161" s="19"/>
      <c r="O161" s="19"/>
      <c r="P161" s="20">
        <v>13</v>
      </c>
      <c r="Q161" s="19">
        <f t="shared" si="38"/>
        <v>45.5</v>
      </c>
      <c r="R161" s="19"/>
      <c r="S161" s="19"/>
      <c r="T161" s="20">
        <v>9</v>
      </c>
      <c r="U161" s="20">
        <f t="shared" ref="U161:U178" si="56">+T161*G161</f>
        <v>31.5</v>
      </c>
      <c r="V161" s="19"/>
      <c r="W161" s="19"/>
      <c r="X161" s="19">
        <v>17</v>
      </c>
      <c r="Y161" s="20">
        <f t="shared" ref="Y161:Y162" si="57">+X161*G161</f>
        <v>59.5</v>
      </c>
      <c r="Z161" s="20">
        <v>10</v>
      </c>
      <c r="AA161" s="20">
        <f>+Z161*G161</f>
        <v>35</v>
      </c>
      <c r="AB161" s="20"/>
      <c r="AC161" s="20"/>
      <c r="AD161" s="20">
        <v>4</v>
      </c>
      <c r="AE161" s="20">
        <f>AD161*G161</f>
        <v>14</v>
      </c>
      <c r="AF161" s="19">
        <f t="shared" si="27"/>
        <v>91</v>
      </c>
      <c r="AG161" s="19">
        <f t="shared" si="27"/>
        <v>318.5</v>
      </c>
      <c r="AH161" s="10" t="s">
        <v>319</v>
      </c>
      <c r="AI161" s="18" t="s">
        <v>320</v>
      </c>
      <c r="AJ161" s="9" t="s">
        <v>68</v>
      </c>
      <c r="AK161" s="12">
        <v>3.5</v>
      </c>
      <c r="AL161" s="28">
        <v>22</v>
      </c>
      <c r="AM161" s="28">
        <f t="shared" si="35"/>
        <v>77</v>
      </c>
      <c r="AN161" s="114"/>
      <c r="AO161" s="114"/>
      <c r="AP161" s="28">
        <v>8</v>
      </c>
      <c r="AQ161" s="28">
        <f t="shared" si="55"/>
        <v>28</v>
      </c>
      <c r="AR161" s="28"/>
      <c r="AS161" s="28"/>
      <c r="AT161" s="28">
        <v>12</v>
      </c>
      <c r="AU161" s="28">
        <f t="shared" si="36"/>
        <v>42</v>
      </c>
      <c r="AV161" s="28"/>
      <c r="AW161" s="28"/>
      <c r="AX161" s="28"/>
      <c r="AY161" s="28"/>
      <c r="AZ161" s="28"/>
      <c r="BA161" s="28"/>
      <c r="BB161" s="28">
        <v>17</v>
      </c>
      <c r="BC161" s="114">
        <f>+BB161*AK161</f>
        <v>59.5</v>
      </c>
      <c r="BD161" s="114">
        <v>10</v>
      </c>
      <c r="BE161" s="28">
        <f>+BD161*AK161</f>
        <v>35</v>
      </c>
      <c r="BF161" s="114"/>
      <c r="BG161" s="114"/>
      <c r="BH161" s="114"/>
      <c r="BI161" s="114"/>
      <c r="BJ161" s="7">
        <f t="shared" si="52"/>
        <v>69</v>
      </c>
      <c r="BK161" s="42">
        <f t="shared" si="52"/>
        <v>241.5</v>
      </c>
    </row>
    <row r="162" spans="2:63" ht="24" x14ac:dyDescent="0.25">
      <c r="B162" s="43" t="s">
        <v>65</v>
      </c>
      <c r="C162" s="17" t="s">
        <v>66</v>
      </c>
      <c r="D162" s="10" t="s">
        <v>321</v>
      </c>
      <c r="E162" s="11" t="s">
        <v>322</v>
      </c>
      <c r="F162" s="11" t="s">
        <v>68</v>
      </c>
      <c r="G162" s="12">
        <v>5</v>
      </c>
      <c r="H162" s="19">
        <v>19</v>
      </c>
      <c r="I162" s="19">
        <f t="shared" si="46"/>
        <v>95</v>
      </c>
      <c r="J162" s="85"/>
      <c r="K162" s="85"/>
      <c r="L162" s="19">
        <v>2</v>
      </c>
      <c r="M162" s="19">
        <f t="shared" si="50"/>
        <v>10</v>
      </c>
      <c r="N162" s="19"/>
      <c r="O162" s="19"/>
      <c r="P162" s="20">
        <v>19</v>
      </c>
      <c r="Q162" s="19">
        <f t="shared" si="38"/>
        <v>95</v>
      </c>
      <c r="R162" s="19">
        <v>3</v>
      </c>
      <c r="S162" s="19">
        <f t="shared" ref="S162" si="58">G162*R162</f>
        <v>15</v>
      </c>
      <c r="T162" s="20"/>
      <c r="U162" s="20"/>
      <c r="V162" s="19">
        <f>2+2</f>
        <v>4</v>
      </c>
      <c r="W162" s="19">
        <f t="shared" si="53"/>
        <v>20</v>
      </c>
      <c r="X162" s="19">
        <v>20</v>
      </c>
      <c r="Y162" s="20">
        <f t="shared" si="57"/>
        <v>100</v>
      </c>
      <c r="Z162" s="20">
        <v>5</v>
      </c>
      <c r="AA162" s="20">
        <f>+Z162*G162</f>
        <v>25</v>
      </c>
      <c r="AB162" s="20">
        <v>2</v>
      </c>
      <c r="AC162" s="20">
        <f>+AB162*G162</f>
        <v>10</v>
      </c>
      <c r="AD162" s="20"/>
      <c r="AE162" s="20"/>
      <c r="AF162" s="19">
        <f t="shared" si="27"/>
        <v>74</v>
      </c>
      <c r="AG162" s="19">
        <f t="shared" si="27"/>
        <v>370</v>
      </c>
      <c r="AH162" s="10" t="s">
        <v>321</v>
      </c>
      <c r="AI162" s="11" t="s">
        <v>322</v>
      </c>
      <c r="AJ162" s="11" t="s">
        <v>68</v>
      </c>
      <c r="AK162" s="12">
        <v>5</v>
      </c>
      <c r="AL162" s="28">
        <f>12+3</f>
        <v>15</v>
      </c>
      <c r="AM162" s="28">
        <f t="shared" si="35"/>
        <v>75</v>
      </c>
      <c r="AN162" s="114"/>
      <c r="AO162" s="114"/>
      <c r="AP162" s="28">
        <v>2</v>
      </c>
      <c r="AQ162" s="28">
        <f t="shared" si="55"/>
        <v>10</v>
      </c>
      <c r="AR162" s="28"/>
      <c r="AS162" s="28"/>
      <c r="AT162" s="28">
        <v>19</v>
      </c>
      <c r="AU162" s="28">
        <f t="shared" si="36"/>
        <v>95</v>
      </c>
      <c r="AV162" s="28">
        <v>3</v>
      </c>
      <c r="AW162" s="28">
        <f>AK162*AV162</f>
        <v>15</v>
      </c>
      <c r="AX162" s="28"/>
      <c r="AY162" s="28"/>
      <c r="AZ162" s="28">
        <v>2</v>
      </c>
      <c r="BA162" s="28">
        <f>AK162*AZ162</f>
        <v>10</v>
      </c>
      <c r="BB162" s="28">
        <v>20</v>
      </c>
      <c r="BC162" s="114">
        <f>+BB162*AK162</f>
        <v>100</v>
      </c>
      <c r="BD162" s="114"/>
      <c r="BE162" s="114"/>
      <c r="BF162" s="114"/>
      <c r="BG162" s="114"/>
      <c r="BH162" s="114"/>
      <c r="BI162" s="114"/>
      <c r="BJ162" s="7">
        <f t="shared" si="52"/>
        <v>61</v>
      </c>
      <c r="BK162" s="42">
        <f t="shared" si="52"/>
        <v>305</v>
      </c>
    </row>
    <row r="163" spans="2:63" ht="24" x14ac:dyDescent="0.25">
      <c r="B163" s="43" t="s">
        <v>65</v>
      </c>
      <c r="C163" s="17" t="s">
        <v>66</v>
      </c>
      <c r="D163" s="10">
        <v>4412170800368050</v>
      </c>
      <c r="E163" s="11" t="s">
        <v>323</v>
      </c>
      <c r="F163" s="11" t="s">
        <v>68</v>
      </c>
      <c r="G163" s="12">
        <v>4</v>
      </c>
      <c r="H163" s="19"/>
      <c r="I163" s="19"/>
      <c r="J163" s="85"/>
      <c r="K163" s="85"/>
      <c r="L163" s="19"/>
      <c r="M163" s="19"/>
      <c r="N163" s="19"/>
      <c r="O163" s="19"/>
      <c r="P163" s="19">
        <v>7</v>
      </c>
      <c r="Q163" s="19">
        <f>G163*P163</f>
        <v>28</v>
      </c>
      <c r="R163" s="19"/>
      <c r="S163" s="19"/>
      <c r="T163" s="20">
        <v>4</v>
      </c>
      <c r="U163" s="20">
        <f t="shared" si="56"/>
        <v>16</v>
      </c>
      <c r="V163" s="19"/>
      <c r="W163" s="19"/>
      <c r="X163" s="19"/>
      <c r="Y163" s="20"/>
      <c r="Z163" s="20"/>
      <c r="AA163" s="20"/>
      <c r="AB163" s="20"/>
      <c r="AC163" s="20"/>
      <c r="AD163" s="20"/>
      <c r="AE163" s="20"/>
      <c r="AF163" s="19">
        <f t="shared" si="27"/>
        <v>11</v>
      </c>
      <c r="AG163" s="19">
        <f t="shared" si="27"/>
        <v>44</v>
      </c>
      <c r="AH163" s="10">
        <v>4412170800368050</v>
      </c>
      <c r="AI163" s="11" t="s">
        <v>323</v>
      </c>
      <c r="AJ163" s="11" t="s">
        <v>68</v>
      </c>
      <c r="AK163" s="12">
        <v>4</v>
      </c>
      <c r="AL163" s="28"/>
      <c r="AM163" s="28"/>
      <c r="AN163" s="114"/>
      <c r="AO163" s="114"/>
      <c r="AP163" s="28"/>
      <c r="AQ163" s="28"/>
      <c r="AR163" s="28"/>
      <c r="AS163" s="28"/>
      <c r="AT163" s="28">
        <v>8</v>
      </c>
      <c r="AU163" s="28">
        <f>+AK163*AT163</f>
        <v>32</v>
      </c>
      <c r="AV163" s="28"/>
      <c r="AW163" s="28"/>
      <c r="AX163" s="28">
        <v>4</v>
      </c>
      <c r="AY163" s="28">
        <f t="shared" ref="AY163:AY165" si="59">AX163*AK163</f>
        <v>16</v>
      </c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7">
        <f t="shared" si="52"/>
        <v>12</v>
      </c>
      <c r="BK163" s="42">
        <f t="shared" si="52"/>
        <v>48</v>
      </c>
    </row>
    <row r="164" spans="2:63" ht="24" x14ac:dyDescent="0.25">
      <c r="B164" s="43" t="s">
        <v>65</v>
      </c>
      <c r="C164" s="17" t="s">
        <v>66</v>
      </c>
      <c r="D164" s="10" t="s">
        <v>324</v>
      </c>
      <c r="E164" s="11" t="s">
        <v>325</v>
      </c>
      <c r="F164" s="11" t="s">
        <v>68</v>
      </c>
      <c r="G164" s="12">
        <v>4</v>
      </c>
      <c r="H164" s="19">
        <v>5</v>
      </c>
      <c r="I164" s="19">
        <f t="shared" si="46"/>
        <v>20</v>
      </c>
      <c r="J164" s="85"/>
      <c r="K164" s="85"/>
      <c r="L164" s="19"/>
      <c r="M164" s="19"/>
      <c r="N164" s="19"/>
      <c r="O164" s="19"/>
      <c r="P164" s="19">
        <v>17</v>
      </c>
      <c r="Q164" s="19">
        <f>G164*P164</f>
        <v>68</v>
      </c>
      <c r="R164" s="19"/>
      <c r="S164" s="19"/>
      <c r="T164" s="20">
        <v>5</v>
      </c>
      <c r="U164" s="20">
        <f t="shared" si="56"/>
        <v>20</v>
      </c>
      <c r="V164" s="19"/>
      <c r="W164" s="19"/>
      <c r="X164" s="19"/>
      <c r="Y164" s="20"/>
      <c r="Z164" s="20"/>
      <c r="AA164" s="20"/>
      <c r="AB164" s="20"/>
      <c r="AC164" s="20"/>
      <c r="AD164" s="20"/>
      <c r="AE164" s="20"/>
      <c r="AF164" s="19">
        <f t="shared" si="27"/>
        <v>27</v>
      </c>
      <c r="AG164" s="19">
        <f t="shared" si="27"/>
        <v>108</v>
      </c>
      <c r="AH164" s="10" t="s">
        <v>324</v>
      </c>
      <c r="AI164" s="11" t="s">
        <v>325</v>
      </c>
      <c r="AJ164" s="11" t="s">
        <v>68</v>
      </c>
      <c r="AK164" s="12">
        <v>4</v>
      </c>
      <c r="AL164" s="28"/>
      <c r="AM164" s="28"/>
      <c r="AN164" s="114"/>
      <c r="AO164" s="114"/>
      <c r="AP164" s="28"/>
      <c r="AQ164" s="28"/>
      <c r="AR164" s="28"/>
      <c r="AS164" s="28"/>
      <c r="AT164" s="28">
        <v>15</v>
      </c>
      <c r="AU164" s="28">
        <f>+AK164*AT164</f>
        <v>60</v>
      </c>
      <c r="AV164" s="28"/>
      <c r="AW164" s="28"/>
      <c r="AX164" s="28">
        <v>5</v>
      </c>
      <c r="AY164" s="28">
        <f t="shared" si="59"/>
        <v>20</v>
      </c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7">
        <f t="shared" si="52"/>
        <v>20</v>
      </c>
      <c r="BK164" s="42">
        <f t="shared" si="52"/>
        <v>80</v>
      </c>
    </row>
    <row r="165" spans="2:63" ht="24" x14ac:dyDescent="0.25">
      <c r="B165" s="43" t="s">
        <v>65</v>
      </c>
      <c r="C165" s="17" t="s">
        <v>66</v>
      </c>
      <c r="D165" s="10" t="s">
        <v>326</v>
      </c>
      <c r="E165" s="11" t="s">
        <v>327</v>
      </c>
      <c r="F165" s="11" t="s">
        <v>68</v>
      </c>
      <c r="G165" s="12">
        <v>4</v>
      </c>
      <c r="H165" s="19">
        <v>6</v>
      </c>
      <c r="I165" s="19">
        <f t="shared" si="46"/>
        <v>24</v>
      </c>
      <c r="J165" s="85"/>
      <c r="K165" s="85"/>
      <c r="L165" s="19">
        <v>7</v>
      </c>
      <c r="M165" s="19">
        <f>+L165*G165</f>
        <v>28</v>
      </c>
      <c r="N165" s="19"/>
      <c r="O165" s="19"/>
      <c r="P165" s="19">
        <v>20</v>
      </c>
      <c r="Q165" s="19">
        <f>G165*P165</f>
        <v>80</v>
      </c>
      <c r="R165" s="19"/>
      <c r="S165" s="19"/>
      <c r="T165" s="20">
        <v>5</v>
      </c>
      <c r="U165" s="20">
        <f t="shared" si="56"/>
        <v>20</v>
      </c>
      <c r="V165" s="19">
        <v>5</v>
      </c>
      <c r="W165" s="19">
        <f t="shared" si="53"/>
        <v>20</v>
      </c>
      <c r="X165" s="19"/>
      <c r="Y165" s="20"/>
      <c r="Z165" s="20"/>
      <c r="AA165" s="20"/>
      <c r="AB165" s="20">
        <v>4</v>
      </c>
      <c r="AC165" s="20">
        <f>+AB165*G165</f>
        <v>16</v>
      </c>
      <c r="AD165" s="20"/>
      <c r="AE165" s="20"/>
      <c r="AF165" s="19">
        <f t="shared" si="27"/>
        <v>47</v>
      </c>
      <c r="AG165" s="19">
        <f t="shared" si="27"/>
        <v>188</v>
      </c>
      <c r="AH165" s="10" t="s">
        <v>326</v>
      </c>
      <c r="AI165" s="11" t="s">
        <v>327</v>
      </c>
      <c r="AJ165" s="11" t="s">
        <v>68</v>
      </c>
      <c r="AK165" s="12">
        <v>4</v>
      </c>
      <c r="AL165" s="28"/>
      <c r="AM165" s="28"/>
      <c r="AN165" s="114"/>
      <c r="AO165" s="114"/>
      <c r="AP165" s="28">
        <v>7</v>
      </c>
      <c r="AQ165" s="28">
        <f>+AP165*AK165</f>
        <v>28</v>
      </c>
      <c r="AR165" s="28"/>
      <c r="AS165" s="28"/>
      <c r="AT165" s="28">
        <v>21</v>
      </c>
      <c r="AU165" s="28">
        <f>+AK165*AT165</f>
        <v>84</v>
      </c>
      <c r="AV165" s="28"/>
      <c r="AW165" s="28"/>
      <c r="AX165" s="28">
        <v>5</v>
      </c>
      <c r="AY165" s="28">
        <f t="shared" si="59"/>
        <v>20</v>
      </c>
      <c r="AZ165" s="28">
        <v>4</v>
      </c>
      <c r="BA165" s="28">
        <f>AK165*AZ165</f>
        <v>16</v>
      </c>
      <c r="BB165" s="28"/>
      <c r="BC165" s="28"/>
      <c r="BD165" s="28"/>
      <c r="BE165" s="28"/>
      <c r="BF165" s="28"/>
      <c r="BG165" s="28"/>
      <c r="BH165" s="28"/>
      <c r="BI165" s="28"/>
      <c r="BJ165" s="7">
        <f t="shared" si="52"/>
        <v>37</v>
      </c>
      <c r="BK165" s="42">
        <f t="shared" si="52"/>
        <v>148</v>
      </c>
    </row>
    <row r="166" spans="2:63" ht="24" x14ac:dyDescent="0.25">
      <c r="B166" s="43" t="s">
        <v>65</v>
      </c>
      <c r="C166" s="17" t="s">
        <v>66</v>
      </c>
      <c r="D166" s="10" t="s">
        <v>328</v>
      </c>
      <c r="E166" s="11" t="s">
        <v>329</v>
      </c>
      <c r="F166" s="11" t="s">
        <v>68</v>
      </c>
      <c r="G166" s="12">
        <v>6</v>
      </c>
      <c r="H166" s="20"/>
      <c r="I166" s="19"/>
      <c r="J166" s="85"/>
      <c r="K166" s="85"/>
      <c r="L166" s="19"/>
      <c r="M166" s="19"/>
      <c r="N166" s="19"/>
      <c r="O166" s="19"/>
      <c r="P166" s="19">
        <v>21</v>
      </c>
      <c r="Q166" s="19">
        <f t="shared" ref="Q166:Q180" si="60">G166*P166</f>
        <v>126</v>
      </c>
      <c r="R166" s="19"/>
      <c r="S166" s="19"/>
      <c r="T166" s="20">
        <v>10</v>
      </c>
      <c r="U166" s="20">
        <f t="shared" si="56"/>
        <v>60</v>
      </c>
      <c r="V166" s="19"/>
      <c r="W166" s="19"/>
      <c r="X166" s="19"/>
      <c r="Y166" s="20"/>
      <c r="Z166" s="20"/>
      <c r="AA166" s="20"/>
      <c r="AB166" s="20"/>
      <c r="AC166" s="20"/>
      <c r="AD166" s="20"/>
      <c r="AE166" s="20"/>
      <c r="AF166" s="19">
        <f t="shared" si="27"/>
        <v>31</v>
      </c>
      <c r="AG166" s="19">
        <f t="shared" si="27"/>
        <v>186</v>
      </c>
      <c r="AH166" s="10" t="s">
        <v>328</v>
      </c>
      <c r="AI166" s="11" t="s">
        <v>329</v>
      </c>
      <c r="AJ166" s="11" t="s">
        <v>68</v>
      </c>
      <c r="AK166" s="12">
        <v>6</v>
      </c>
      <c r="AL166" s="28"/>
      <c r="AM166" s="28"/>
      <c r="AN166" s="114"/>
      <c r="AO166" s="114"/>
      <c r="AP166" s="28"/>
      <c r="AQ166" s="28"/>
      <c r="AR166" s="28"/>
      <c r="AS166" s="28"/>
      <c r="AT166" s="28">
        <v>20</v>
      </c>
      <c r="AU166" s="28">
        <f t="shared" ref="AU166:AU189" si="61">+AK166*AT166</f>
        <v>120</v>
      </c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7">
        <f t="shared" si="52"/>
        <v>20</v>
      </c>
      <c r="BK166" s="42">
        <f t="shared" si="52"/>
        <v>120</v>
      </c>
    </row>
    <row r="167" spans="2:63" ht="24" x14ac:dyDescent="0.25">
      <c r="B167" s="43" t="s">
        <v>65</v>
      </c>
      <c r="C167" s="17" t="s">
        <v>66</v>
      </c>
      <c r="D167" s="10" t="s">
        <v>330</v>
      </c>
      <c r="E167" s="11" t="s">
        <v>331</v>
      </c>
      <c r="F167" s="11" t="s">
        <v>68</v>
      </c>
      <c r="G167" s="12">
        <v>6</v>
      </c>
      <c r="H167" s="20"/>
      <c r="I167" s="19"/>
      <c r="J167" s="85"/>
      <c r="K167" s="85"/>
      <c r="L167" s="19"/>
      <c r="M167" s="19"/>
      <c r="N167" s="19"/>
      <c r="O167" s="19"/>
      <c r="P167" s="19">
        <v>21</v>
      </c>
      <c r="Q167" s="19">
        <f t="shared" si="60"/>
        <v>126</v>
      </c>
      <c r="R167" s="19"/>
      <c r="S167" s="19"/>
      <c r="T167" s="20">
        <v>10</v>
      </c>
      <c r="U167" s="20">
        <f t="shared" si="56"/>
        <v>60</v>
      </c>
      <c r="V167" s="19"/>
      <c r="W167" s="19"/>
      <c r="X167" s="19"/>
      <c r="Y167" s="20"/>
      <c r="Z167" s="20"/>
      <c r="AA167" s="20"/>
      <c r="AB167" s="20"/>
      <c r="AC167" s="20"/>
      <c r="AD167" s="20"/>
      <c r="AE167" s="20"/>
      <c r="AF167" s="19">
        <f t="shared" si="27"/>
        <v>31</v>
      </c>
      <c r="AG167" s="19">
        <f t="shared" si="27"/>
        <v>186</v>
      </c>
      <c r="AH167" s="10" t="s">
        <v>330</v>
      </c>
      <c r="AI167" s="11" t="s">
        <v>331</v>
      </c>
      <c r="AJ167" s="11" t="s">
        <v>68</v>
      </c>
      <c r="AK167" s="12">
        <v>6</v>
      </c>
      <c r="AL167" s="28"/>
      <c r="AM167" s="28"/>
      <c r="AN167" s="114"/>
      <c r="AO167" s="114"/>
      <c r="AP167" s="28"/>
      <c r="AQ167" s="28"/>
      <c r="AR167" s="28"/>
      <c r="AS167" s="28"/>
      <c r="AT167" s="28">
        <v>20</v>
      </c>
      <c r="AU167" s="28">
        <f t="shared" si="61"/>
        <v>120</v>
      </c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7">
        <f t="shared" si="52"/>
        <v>20</v>
      </c>
      <c r="BK167" s="42">
        <f t="shared" si="52"/>
        <v>120</v>
      </c>
    </row>
    <row r="168" spans="2:63" ht="24" x14ac:dyDescent="0.25">
      <c r="B168" s="43" t="s">
        <v>65</v>
      </c>
      <c r="C168" s="17" t="s">
        <v>66</v>
      </c>
      <c r="D168" s="10" t="s">
        <v>332</v>
      </c>
      <c r="E168" s="11" t="s">
        <v>333</v>
      </c>
      <c r="F168" s="11" t="s">
        <v>68</v>
      </c>
      <c r="G168" s="12">
        <v>6</v>
      </c>
      <c r="H168" s="20"/>
      <c r="I168" s="19"/>
      <c r="J168" s="85"/>
      <c r="K168" s="85"/>
      <c r="L168" s="19"/>
      <c r="M168" s="19"/>
      <c r="N168" s="19"/>
      <c r="O168" s="19"/>
      <c r="P168" s="19">
        <v>22</v>
      </c>
      <c r="Q168" s="19">
        <f t="shared" si="60"/>
        <v>132</v>
      </c>
      <c r="R168" s="19"/>
      <c r="S168" s="19"/>
      <c r="T168" s="20"/>
      <c r="U168" s="20"/>
      <c r="V168" s="19"/>
      <c r="W168" s="19"/>
      <c r="X168" s="19"/>
      <c r="Y168" s="20"/>
      <c r="Z168" s="20"/>
      <c r="AA168" s="20"/>
      <c r="AB168" s="20"/>
      <c r="AC168" s="20"/>
      <c r="AD168" s="20"/>
      <c r="AE168" s="20"/>
      <c r="AF168" s="19">
        <f t="shared" ref="AF168:AG231" si="62">H168+J168+L168+N168+P168+R168+T168+V168+X168+Z168+AB168+AD168</f>
        <v>22</v>
      </c>
      <c r="AG168" s="19">
        <f t="shared" si="62"/>
        <v>132</v>
      </c>
      <c r="AH168" s="10" t="s">
        <v>332</v>
      </c>
      <c r="AI168" s="11" t="s">
        <v>333</v>
      </c>
      <c r="AJ168" s="11" t="s">
        <v>68</v>
      </c>
      <c r="AK168" s="12">
        <v>6</v>
      </c>
      <c r="AL168" s="28"/>
      <c r="AM168" s="28"/>
      <c r="AN168" s="114"/>
      <c r="AO168" s="114"/>
      <c r="AP168" s="28"/>
      <c r="AQ168" s="28"/>
      <c r="AR168" s="28"/>
      <c r="AS168" s="28"/>
      <c r="AT168" s="28">
        <v>20</v>
      </c>
      <c r="AU168" s="28">
        <f t="shared" si="61"/>
        <v>120</v>
      </c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7">
        <f t="shared" si="52"/>
        <v>20</v>
      </c>
      <c r="BK168" s="42">
        <f t="shared" si="52"/>
        <v>120</v>
      </c>
    </row>
    <row r="169" spans="2:63" ht="24" x14ac:dyDescent="0.25">
      <c r="B169" s="43" t="s">
        <v>65</v>
      </c>
      <c r="C169" s="17" t="s">
        <v>66</v>
      </c>
      <c r="D169" s="10" t="s">
        <v>334</v>
      </c>
      <c r="E169" s="11" t="s">
        <v>335</v>
      </c>
      <c r="F169" s="11" t="s">
        <v>222</v>
      </c>
      <c r="G169" s="12">
        <v>18</v>
      </c>
      <c r="H169" s="19">
        <v>15</v>
      </c>
      <c r="I169" s="19">
        <f t="shared" ref="I169:I175" si="63">H169*G169</f>
        <v>270</v>
      </c>
      <c r="J169" s="85"/>
      <c r="K169" s="85"/>
      <c r="L169" s="19">
        <v>1.5</v>
      </c>
      <c r="M169" s="19">
        <f>+L169*G169</f>
        <v>27</v>
      </c>
      <c r="N169" s="19"/>
      <c r="O169" s="19"/>
      <c r="P169" s="19">
        <v>5</v>
      </c>
      <c r="Q169" s="19">
        <f t="shared" si="60"/>
        <v>90</v>
      </c>
      <c r="R169" s="19"/>
      <c r="S169" s="19"/>
      <c r="T169" s="20">
        <v>5</v>
      </c>
      <c r="U169" s="20">
        <f t="shared" si="56"/>
        <v>90</v>
      </c>
      <c r="V169" s="19">
        <v>1</v>
      </c>
      <c r="W169" s="19">
        <f>G169*V169</f>
        <v>18</v>
      </c>
      <c r="X169" s="19">
        <v>1</v>
      </c>
      <c r="Y169" s="20">
        <f t="shared" ref="Y169" si="64">+X169*G169</f>
        <v>18</v>
      </c>
      <c r="Z169" s="20">
        <v>9</v>
      </c>
      <c r="AA169" s="20">
        <f>+Z169*G169</f>
        <v>162</v>
      </c>
      <c r="AB169" s="20">
        <v>4</v>
      </c>
      <c r="AC169" s="20">
        <f>+AB169*G169</f>
        <v>72</v>
      </c>
      <c r="AD169" s="20"/>
      <c r="AE169" s="20"/>
      <c r="AF169" s="19">
        <f t="shared" si="62"/>
        <v>41.5</v>
      </c>
      <c r="AG169" s="19">
        <f t="shared" si="62"/>
        <v>747</v>
      </c>
      <c r="AH169" s="10" t="s">
        <v>334</v>
      </c>
      <c r="AI169" s="11" t="s">
        <v>335</v>
      </c>
      <c r="AJ169" s="11" t="s">
        <v>222</v>
      </c>
      <c r="AK169" s="12">
        <v>18</v>
      </c>
      <c r="AL169" s="28">
        <v>15</v>
      </c>
      <c r="AM169" s="28">
        <f t="shared" ref="AM169:AM175" si="65">AL169*AK169</f>
        <v>270</v>
      </c>
      <c r="AN169" s="114"/>
      <c r="AO169" s="114"/>
      <c r="AP169" s="28">
        <v>1.5</v>
      </c>
      <c r="AQ169" s="28">
        <f>+AP169*AK169</f>
        <v>27</v>
      </c>
      <c r="AR169" s="28"/>
      <c r="AS169" s="28"/>
      <c r="AT169" s="28">
        <v>2</v>
      </c>
      <c r="AU169" s="28">
        <f t="shared" si="61"/>
        <v>36</v>
      </c>
      <c r="AV169" s="28"/>
      <c r="AW169" s="28"/>
      <c r="AX169" s="28">
        <v>5</v>
      </c>
      <c r="AY169" s="28">
        <f t="shared" ref="AY169:AY178" si="66">AX169*AK169</f>
        <v>90</v>
      </c>
      <c r="AZ169" s="28"/>
      <c r="BA169" s="28"/>
      <c r="BB169" s="28">
        <v>1</v>
      </c>
      <c r="BC169" s="114">
        <f>+BB169*AK169</f>
        <v>18</v>
      </c>
      <c r="BD169" s="114">
        <v>9</v>
      </c>
      <c r="BE169" s="28">
        <f>+BD169*AK169</f>
        <v>162</v>
      </c>
      <c r="BF169" s="114">
        <v>4</v>
      </c>
      <c r="BG169" s="114">
        <f>+BF169*AK169</f>
        <v>72</v>
      </c>
      <c r="BH169" s="114"/>
      <c r="BI169" s="114"/>
      <c r="BJ169" s="7">
        <f t="shared" si="52"/>
        <v>37.5</v>
      </c>
      <c r="BK169" s="42">
        <f t="shared" si="52"/>
        <v>675</v>
      </c>
    </row>
    <row r="170" spans="2:63" ht="24" x14ac:dyDescent="0.25">
      <c r="B170" s="43" t="s">
        <v>65</v>
      </c>
      <c r="C170" s="17" t="s">
        <v>66</v>
      </c>
      <c r="D170" s="10" t="s">
        <v>336</v>
      </c>
      <c r="E170" s="11" t="s">
        <v>337</v>
      </c>
      <c r="F170" s="11" t="s">
        <v>68</v>
      </c>
      <c r="G170" s="12">
        <v>6</v>
      </c>
      <c r="H170" s="19">
        <v>2</v>
      </c>
      <c r="I170" s="19">
        <f t="shared" si="63"/>
        <v>12</v>
      </c>
      <c r="J170" s="85"/>
      <c r="K170" s="85"/>
      <c r="L170" s="19"/>
      <c r="M170" s="19"/>
      <c r="N170" s="19"/>
      <c r="O170" s="19"/>
      <c r="P170" s="19"/>
      <c r="Q170" s="19"/>
      <c r="R170" s="19"/>
      <c r="S170" s="19"/>
      <c r="T170" s="20">
        <v>2</v>
      </c>
      <c r="U170" s="20">
        <f t="shared" si="56"/>
        <v>12</v>
      </c>
      <c r="V170" s="19"/>
      <c r="W170" s="19"/>
      <c r="X170" s="19"/>
      <c r="Y170" s="20"/>
      <c r="Z170" s="20"/>
      <c r="AA170" s="20"/>
      <c r="AB170" s="20"/>
      <c r="AC170" s="20"/>
      <c r="AD170" s="20"/>
      <c r="AE170" s="20"/>
      <c r="AF170" s="19">
        <f t="shared" si="62"/>
        <v>4</v>
      </c>
      <c r="AG170" s="19">
        <f t="shared" si="62"/>
        <v>24</v>
      </c>
      <c r="AH170" s="10" t="s">
        <v>336</v>
      </c>
      <c r="AI170" s="11" t="s">
        <v>337</v>
      </c>
      <c r="AJ170" s="11" t="s">
        <v>68</v>
      </c>
      <c r="AK170" s="12">
        <v>6</v>
      </c>
      <c r="AL170" s="28">
        <v>2</v>
      </c>
      <c r="AM170" s="28">
        <f t="shared" si="65"/>
        <v>12</v>
      </c>
      <c r="AN170" s="114"/>
      <c r="AO170" s="114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7">
        <f t="shared" si="52"/>
        <v>2</v>
      </c>
      <c r="BK170" s="42">
        <f t="shared" si="52"/>
        <v>12</v>
      </c>
    </row>
    <row r="171" spans="2:63" ht="24" x14ac:dyDescent="0.25">
      <c r="B171" s="43" t="s">
        <v>65</v>
      </c>
      <c r="C171" s="17" t="s">
        <v>66</v>
      </c>
      <c r="D171" s="10" t="s">
        <v>338</v>
      </c>
      <c r="E171" s="11" t="s">
        <v>339</v>
      </c>
      <c r="F171" s="11" t="s">
        <v>68</v>
      </c>
      <c r="G171" s="12">
        <v>15</v>
      </c>
      <c r="H171" s="19">
        <v>8</v>
      </c>
      <c r="I171" s="19">
        <f t="shared" si="63"/>
        <v>120</v>
      </c>
      <c r="J171" s="85"/>
      <c r="K171" s="85"/>
      <c r="L171" s="19"/>
      <c r="M171" s="19"/>
      <c r="N171" s="19"/>
      <c r="O171" s="19"/>
      <c r="P171" s="19">
        <v>3</v>
      </c>
      <c r="Q171" s="19">
        <f t="shared" si="60"/>
        <v>45</v>
      </c>
      <c r="R171" s="19"/>
      <c r="S171" s="19"/>
      <c r="T171" s="20">
        <v>10</v>
      </c>
      <c r="U171" s="20">
        <f t="shared" si="56"/>
        <v>150</v>
      </c>
      <c r="V171" s="19"/>
      <c r="W171" s="19">
        <f>G171*V171</f>
        <v>0</v>
      </c>
      <c r="X171" s="19"/>
      <c r="Y171" s="20"/>
      <c r="Z171" s="20"/>
      <c r="AA171" s="20"/>
      <c r="AB171" s="20"/>
      <c r="AC171" s="20"/>
      <c r="AD171" s="20"/>
      <c r="AE171" s="20"/>
      <c r="AF171" s="19">
        <f t="shared" si="62"/>
        <v>21</v>
      </c>
      <c r="AG171" s="19">
        <f t="shared" si="62"/>
        <v>315</v>
      </c>
      <c r="AH171" s="10" t="s">
        <v>338</v>
      </c>
      <c r="AI171" s="11" t="s">
        <v>339</v>
      </c>
      <c r="AJ171" s="11" t="s">
        <v>68</v>
      </c>
      <c r="AK171" s="12">
        <v>15</v>
      </c>
      <c r="AL171" s="28">
        <v>8</v>
      </c>
      <c r="AM171" s="28">
        <f t="shared" si="65"/>
        <v>120</v>
      </c>
      <c r="AN171" s="114"/>
      <c r="AO171" s="114"/>
      <c r="AP171" s="28"/>
      <c r="AQ171" s="28"/>
      <c r="AR171" s="28"/>
      <c r="AS171" s="28"/>
      <c r="AT171" s="28"/>
      <c r="AU171" s="28"/>
      <c r="AV171" s="28"/>
      <c r="AW171" s="28"/>
      <c r="AX171" s="28">
        <v>9</v>
      </c>
      <c r="AY171" s="28">
        <f t="shared" si="66"/>
        <v>135</v>
      </c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7">
        <f t="shared" si="52"/>
        <v>17</v>
      </c>
      <c r="BK171" s="42">
        <f t="shared" si="52"/>
        <v>255</v>
      </c>
    </row>
    <row r="172" spans="2:63" ht="24" x14ac:dyDescent="0.25">
      <c r="B172" s="43" t="s">
        <v>65</v>
      </c>
      <c r="C172" s="17" t="s">
        <v>66</v>
      </c>
      <c r="D172" s="10" t="s">
        <v>340</v>
      </c>
      <c r="E172" s="11" t="s">
        <v>341</v>
      </c>
      <c r="F172" s="11" t="s">
        <v>68</v>
      </c>
      <c r="G172" s="12">
        <v>6</v>
      </c>
      <c r="H172" s="19">
        <v>4</v>
      </c>
      <c r="I172" s="19">
        <f t="shared" si="63"/>
        <v>24</v>
      </c>
      <c r="J172" s="85"/>
      <c r="K172" s="85"/>
      <c r="L172" s="19">
        <v>5</v>
      </c>
      <c r="M172" s="19">
        <f>+L172*G172</f>
        <v>30</v>
      </c>
      <c r="N172" s="19"/>
      <c r="O172" s="19"/>
      <c r="P172" s="19">
        <v>30</v>
      </c>
      <c r="Q172" s="19">
        <f t="shared" si="60"/>
        <v>180</v>
      </c>
      <c r="R172" s="19"/>
      <c r="S172" s="19"/>
      <c r="T172" s="20"/>
      <c r="U172" s="20"/>
      <c r="V172" s="19">
        <f>4+4</f>
        <v>8</v>
      </c>
      <c r="W172" s="19">
        <f>G172*V172</f>
        <v>48</v>
      </c>
      <c r="X172" s="19"/>
      <c r="Y172" s="20"/>
      <c r="Z172" s="20">
        <v>4</v>
      </c>
      <c r="AA172" s="20">
        <f>+Z172*G172</f>
        <v>24</v>
      </c>
      <c r="AB172" s="20">
        <v>4</v>
      </c>
      <c r="AC172" s="20">
        <f>+AB172*G172</f>
        <v>24</v>
      </c>
      <c r="AD172" s="20"/>
      <c r="AE172" s="20"/>
      <c r="AF172" s="19">
        <f t="shared" si="62"/>
        <v>55</v>
      </c>
      <c r="AG172" s="19">
        <f t="shared" si="62"/>
        <v>330</v>
      </c>
      <c r="AH172" s="10" t="s">
        <v>340</v>
      </c>
      <c r="AI172" s="11" t="s">
        <v>341</v>
      </c>
      <c r="AJ172" s="11" t="s">
        <v>68</v>
      </c>
      <c r="AK172" s="12">
        <v>6</v>
      </c>
      <c r="AL172" s="28">
        <v>4</v>
      </c>
      <c r="AM172" s="28">
        <f t="shared" si="65"/>
        <v>24</v>
      </c>
      <c r="AN172" s="114"/>
      <c r="AO172" s="114"/>
      <c r="AP172" s="28">
        <v>5</v>
      </c>
      <c r="AQ172" s="28">
        <f>+AP172*AK172</f>
        <v>30</v>
      </c>
      <c r="AR172" s="28"/>
      <c r="AS172" s="28"/>
      <c r="AT172" s="28">
        <v>30</v>
      </c>
      <c r="AU172" s="28">
        <f t="shared" si="61"/>
        <v>180</v>
      </c>
      <c r="AV172" s="28">
        <v>0</v>
      </c>
      <c r="AW172" s="28">
        <f>AK172*AV172</f>
        <v>0</v>
      </c>
      <c r="AX172" s="28"/>
      <c r="AY172" s="28"/>
      <c r="AZ172" s="28">
        <v>4</v>
      </c>
      <c r="BA172" s="28">
        <f>AK172*AZ172</f>
        <v>24</v>
      </c>
      <c r="BB172" s="28"/>
      <c r="BC172" s="28"/>
      <c r="BD172" s="28"/>
      <c r="BE172" s="28"/>
      <c r="BF172" s="28"/>
      <c r="BG172" s="28"/>
      <c r="BH172" s="28"/>
      <c r="BI172" s="28"/>
      <c r="BJ172" s="7">
        <f t="shared" si="52"/>
        <v>43</v>
      </c>
      <c r="BK172" s="42">
        <f t="shared" si="52"/>
        <v>258</v>
      </c>
    </row>
    <row r="173" spans="2:63" ht="24" x14ac:dyDescent="0.25">
      <c r="B173" s="43" t="s">
        <v>65</v>
      </c>
      <c r="C173" s="17" t="s">
        <v>66</v>
      </c>
      <c r="D173" s="10" t="s">
        <v>342</v>
      </c>
      <c r="E173" s="11" t="s">
        <v>343</v>
      </c>
      <c r="F173" s="11" t="s">
        <v>344</v>
      </c>
      <c r="G173" s="12">
        <v>6</v>
      </c>
      <c r="H173" s="19">
        <v>6</v>
      </c>
      <c r="I173" s="19">
        <f t="shared" si="63"/>
        <v>36</v>
      </c>
      <c r="J173" s="85"/>
      <c r="K173" s="85"/>
      <c r="L173" s="19">
        <v>3</v>
      </c>
      <c r="M173" s="19">
        <f>+L173*G173</f>
        <v>18</v>
      </c>
      <c r="N173" s="19"/>
      <c r="O173" s="19"/>
      <c r="P173" s="19">
        <v>100</v>
      </c>
      <c r="Q173" s="19">
        <f t="shared" si="60"/>
        <v>600</v>
      </c>
      <c r="R173" s="19"/>
      <c r="S173" s="19"/>
      <c r="T173" s="20">
        <v>20</v>
      </c>
      <c r="U173" s="20">
        <f t="shared" si="56"/>
        <v>120</v>
      </c>
      <c r="V173" s="19">
        <v>1</v>
      </c>
      <c r="W173" s="19">
        <f>G173*V173</f>
        <v>6</v>
      </c>
      <c r="X173" s="19">
        <v>6</v>
      </c>
      <c r="Y173" s="20">
        <f t="shared" ref="Y173:Y174" si="67">+X173*G173</f>
        <v>36</v>
      </c>
      <c r="Z173" s="20">
        <v>15</v>
      </c>
      <c r="AA173" s="20">
        <f>+Z173*G173</f>
        <v>90</v>
      </c>
      <c r="AB173" s="20"/>
      <c r="AC173" s="20"/>
      <c r="AD173" s="20"/>
      <c r="AE173" s="20"/>
      <c r="AF173" s="19">
        <f t="shared" si="62"/>
        <v>151</v>
      </c>
      <c r="AG173" s="19">
        <f t="shared" si="62"/>
        <v>906</v>
      </c>
      <c r="AH173" s="10" t="s">
        <v>342</v>
      </c>
      <c r="AI173" s="11" t="s">
        <v>343</v>
      </c>
      <c r="AJ173" s="11" t="s">
        <v>344</v>
      </c>
      <c r="AK173" s="12">
        <v>6</v>
      </c>
      <c r="AL173" s="28">
        <v>6</v>
      </c>
      <c r="AM173" s="28">
        <f t="shared" si="65"/>
        <v>36</v>
      </c>
      <c r="AN173" s="114"/>
      <c r="AO173" s="114"/>
      <c r="AP173" s="28">
        <f>0.5+0</f>
        <v>0.5</v>
      </c>
      <c r="AQ173" s="28">
        <f>+AP173*AK173</f>
        <v>3</v>
      </c>
      <c r="AR173" s="28"/>
      <c r="AS173" s="28"/>
      <c r="AT173" s="28">
        <v>54</v>
      </c>
      <c r="AU173" s="28">
        <f t="shared" si="61"/>
        <v>324</v>
      </c>
      <c r="AV173" s="28">
        <v>2</v>
      </c>
      <c r="AW173" s="28">
        <f>AK173*AV173</f>
        <v>12</v>
      </c>
      <c r="AX173" s="28">
        <v>20</v>
      </c>
      <c r="AY173" s="28">
        <f t="shared" si="66"/>
        <v>120</v>
      </c>
      <c r="AZ173" s="28">
        <v>0.5</v>
      </c>
      <c r="BA173" s="28">
        <f>AK173*AZ173</f>
        <v>3</v>
      </c>
      <c r="BB173" s="28">
        <v>5.5</v>
      </c>
      <c r="BC173" s="114">
        <f>+BB173*AK173</f>
        <v>33</v>
      </c>
      <c r="BD173" s="114">
        <v>15</v>
      </c>
      <c r="BE173" s="28">
        <f>+BD173*AK173</f>
        <v>90</v>
      </c>
      <c r="BF173" s="114"/>
      <c r="BG173" s="114"/>
      <c r="BH173" s="114"/>
      <c r="BI173" s="114"/>
      <c r="BJ173" s="7">
        <f t="shared" si="52"/>
        <v>103.5</v>
      </c>
      <c r="BK173" s="42">
        <f t="shared" si="52"/>
        <v>621</v>
      </c>
    </row>
    <row r="174" spans="2:63" ht="24" x14ac:dyDescent="0.25">
      <c r="B174" s="43" t="s">
        <v>65</v>
      </c>
      <c r="C174" s="17" t="s">
        <v>66</v>
      </c>
      <c r="D174" s="10" t="s">
        <v>345</v>
      </c>
      <c r="E174" s="11" t="s">
        <v>346</v>
      </c>
      <c r="F174" s="11" t="s">
        <v>344</v>
      </c>
      <c r="G174" s="12">
        <v>6</v>
      </c>
      <c r="H174" s="19">
        <v>4</v>
      </c>
      <c r="I174" s="19">
        <f t="shared" si="63"/>
        <v>24</v>
      </c>
      <c r="J174" s="85"/>
      <c r="K174" s="85"/>
      <c r="L174" s="19">
        <f>1.25+0.5</f>
        <v>1.75</v>
      </c>
      <c r="M174" s="19">
        <f>+L174*G174</f>
        <v>10.5</v>
      </c>
      <c r="N174" s="19">
        <v>12</v>
      </c>
      <c r="O174" s="19">
        <f t="shared" ref="O174:O175" si="68">N174*G174</f>
        <v>72</v>
      </c>
      <c r="P174" s="19">
        <v>7</v>
      </c>
      <c r="Q174" s="19">
        <v>100</v>
      </c>
      <c r="R174" s="19"/>
      <c r="S174" s="19"/>
      <c r="T174" s="20">
        <v>20</v>
      </c>
      <c r="U174" s="20">
        <f t="shared" si="56"/>
        <v>120</v>
      </c>
      <c r="V174" s="19"/>
      <c r="W174" s="19"/>
      <c r="X174" s="19">
        <v>5.833333333333333</v>
      </c>
      <c r="Y174" s="20">
        <f t="shared" si="67"/>
        <v>35</v>
      </c>
      <c r="Z174" s="20"/>
      <c r="AA174" s="20"/>
      <c r="AB174" s="20">
        <v>0.5</v>
      </c>
      <c r="AC174" s="20">
        <f>+AB174*G174</f>
        <v>3</v>
      </c>
      <c r="AD174" s="20"/>
      <c r="AE174" s="20"/>
      <c r="AF174" s="19">
        <f t="shared" si="62"/>
        <v>51.083333333333336</v>
      </c>
      <c r="AG174" s="19">
        <f t="shared" si="62"/>
        <v>364.5</v>
      </c>
      <c r="AH174" s="10" t="s">
        <v>345</v>
      </c>
      <c r="AI174" s="11" t="s">
        <v>346</v>
      </c>
      <c r="AJ174" s="11" t="s">
        <v>344</v>
      </c>
      <c r="AK174" s="12">
        <v>6</v>
      </c>
      <c r="AL174" s="28">
        <v>0.75</v>
      </c>
      <c r="AM174" s="28">
        <f t="shared" si="65"/>
        <v>4.5</v>
      </c>
      <c r="AN174" s="114"/>
      <c r="AO174" s="114"/>
      <c r="AP174" s="28">
        <f>1.25+0.5</f>
        <v>1.75</v>
      </c>
      <c r="AQ174" s="28">
        <f>+AP174*AK174</f>
        <v>10.5</v>
      </c>
      <c r="AR174" s="28">
        <v>0</v>
      </c>
      <c r="AS174" s="28">
        <f>+AR174*AK174</f>
        <v>0</v>
      </c>
      <c r="AT174" s="28">
        <v>7</v>
      </c>
      <c r="AU174" s="28">
        <f t="shared" si="61"/>
        <v>42</v>
      </c>
      <c r="AV174" s="28"/>
      <c r="AW174" s="28"/>
      <c r="AX174" s="28">
        <v>20</v>
      </c>
      <c r="AY174" s="28">
        <f t="shared" si="66"/>
        <v>120</v>
      </c>
      <c r="AZ174" s="28"/>
      <c r="BA174" s="28"/>
      <c r="BB174" s="28">
        <v>5.833333333333333</v>
      </c>
      <c r="BC174" s="114">
        <f>+BB174*AK174</f>
        <v>35</v>
      </c>
      <c r="BD174" s="114"/>
      <c r="BE174" s="114"/>
      <c r="BF174" s="114"/>
      <c r="BG174" s="114"/>
      <c r="BH174" s="114"/>
      <c r="BI174" s="114"/>
      <c r="BJ174" s="7">
        <f t="shared" si="52"/>
        <v>35.333333333333336</v>
      </c>
      <c r="BK174" s="42">
        <f t="shared" si="52"/>
        <v>212</v>
      </c>
    </row>
    <row r="175" spans="2:63" ht="24" x14ac:dyDescent="0.25">
      <c r="B175" s="43" t="s">
        <v>65</v>
      </c>
      <c r="C175" s="17" t="s">
        <v>66</v>
      </c>
      <c r="D175" s="10" t="s">
        <v>347</v>
      </c>
      <c r="E175" s="11" t="s">
        <v>348</v>
      </c>
      <c r="F175" s="11" t="s">
        <v>344</v>
      </c>
      <c r="G175" s="12">
        <v>6</v>
      </c>
      <c r="H175" s="19">
        <v>2</v>
      </c>
      <c r="I175" s="19">
        <f t="shared" si="63"/>
        <v>12</v>
      </c>
      <c r="J175" s="85"/>
      <c r="K175" s="85"/>
      <c r="L175" s="19">
        <v>12</v>
      </c>
      <c r="M175" s="19">
        <f>+L175*G175</f>
        <v>72</v>
      </c>
      <c r="N175" s="19">
        <v>12</v>
      </c>
      <c r="O175" s="19">
        <f t="shared" si="68"/>
        <v>72</v>
      </c>
      <c r="P175" s="19">
        <v>15</v>
      </c>
      <c r="Q175" s="19">
        <f t="shared" si="60"/>
        <v>90</v>
      </c>
      <c r="R175" s="19"/>
      <c r="S175" s="19"/>
      <c r="T175" s="20">
        <v>20</v>
      </c>
      <c r="U175" s="20">
        <f t="shared" si="56"/>
        <v>120</v>
      </c>
      <c r="V175" s="19"/>
      <c r="W175" s="19"/>
      <c r="X175" s="19"/>
      <c r="Y175" s="20"/>
      <c r="Z175" s="20"/>
      <c r="AA175" s="20"/>
      <c r="AB175" s="20"/>
      <c r="AC175" s="20"/>
      <c r="AD175" s="20"/>
      <c r="AE175" s="20"/>
      <c r="AF175" s="19">
        <f t="shared" si="62"/>
        <v>61</v>
      </c>
      <c r="AG175" s="19">
        <f t="shared" si="62"/>
        <v>366</v>
      </c>
      <c r="AH175" s="10" t="s">
        <v>347</v>
      </c>
      <c r="AI175" s="11" t="s">
        <v>348</v>
      </c>
      <c r="AJ175" s="11" t="s">
        <v>344</v>
      </c>
      <c r="AK175" s="12">
        <v>6</v>
      </c>
      <c r="AL175" s="28">
        <v>2</v>
      </c>
      <c r="AM175" s="28">
        <f t="shared" si="65"/>
        <v>12</v>
      </c>
      <c r="AN175" s="114"/>
      <c r="AO175" s="114"/>
      <c r="AP175" s="28">
        <v>12</v>
      </c>
      <c r="AQ175" s="28">
        <f>+AP175*AK175</f>
        <v>72</v>
      </c>
      <c r="AR175" s="28">
        <v>0</v>
      </c>
      <c r="AS175" s="28">
        <f>+AR175*AK175</f>
        <v>0</v>
      </c>
      <c r="AT175" s="28"/>
      <c r="AU175" s="28"/>
      <c r="AV175" s="28"/>
      <c r="AW175" s="28"/>
      <c r="AX175" s="28">
        <v>20</v>
      </c>
      <c r="AY175" s="28">
        <f t="shared" si="66"/>
        <v>120</v>
      </c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7">
        <f t="shared" si="52"/>
        <v>34</v>
      </c>
      <c r="BK175" s="42">
        <f t="shared" si="52"/>
        <v>204</v>
      </c>
    </row>
    <row r="176" spans="2:63" ht="24" x14ac:dyDescent="0.25">
      <c r="B176" s="43" t="s">
        <v>65</v>
      </c>
      <c r="C176" s="17" t="s">
        <v>66</v>
      </c>
      <c r="D176" s="10" t="s">
        <v>349</v>
      </c>
      <c r="E176" s="11" t="s">
        <v>350</v>
      </c>
      <c r="F176" s="11" t="s">
        <v>344</v>
      </c>
      <c r="G176" s="12">
        <v>6</v>
      </c>
      <c r="H176" s="20"/>
      <c r="I176" s="19"/>
      <c r="J176" s="85"/>
      <c r="K176" s="85"/>
      <c r="L176" s="19"/>
      <c r="M176" s="19"/>
      <c r="N176" s="19"/>
      <c r="O176" s="19"/>
      <c r="P176" s="19"/>
      <c r="Q176" s="19"/>
      <c r="R176" s="19"/>
      <c r="S176" s="19"/>
      <c r="T176" s="20">
        <v>20</v>
      </c>
      <c r="U176" s="20">
        <f t="shared" si="56"/>
        <v>120</v>
      </c>
      <c r="V176" s="19"/>
      <c r="W176" s="19"/>
      <c r="X176" s="19"/>
      <c r="Y176" s="20"/>
      <c r="Z176" s="20"/>
      <c r="AA176" s="20"/>
      <c r="AB176" s="20"/>
      <c r="AC176" s="20"/>
      <c r="AD176" s="20"/>
      <c r="AE176" s="20"/>
      <c r="AF176" s="19">
        <f t="shared" si="62"/>
        <v>20</v>
      </c>
      <c r="AG176" s="19">
        <f t="shared" si="62"/>
        <v>120</v>
      </c>
      <c r="AH176" s="10" t="s">
        <v>349</v>
      </c>
      <c r="AI176" s="11" t="s">
        <v>350</v>
      </c>
      <c r="AJ176" s="11" t="s">
        <v>344</v>
      </c>
      <c r="AK176" s="12">
        <v>6</v>
      </c>
      <c r="AL176" s="28"/>
      <c r="AM176" s="28"/>
      <c r="AN176" s="114"/>
      <c r="AO176" s="114"/>
      <c r="AP176" s="28"/>
      <c r="AQ176" s="28"/>
      <c r="AR176" s="28"/>
      <c r="AS176" s="28"/>
      <c r="AT176" s="28">
        <v>0</v>
      </c>
      <c r="AU176" s="28">
        <f t="shared" si="61"/>
        <v>0</v>
      </c>
      <c r="AV176" s="28"/>
      <c r="AW176" s="28"/>
      <c r="AX176" s="28">
        <v>20</v>
      </c>
      <c r="AY176" s="28">
        <f t="shared" si="66"/>
        <v>120</v>
      </c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7">
        <f t="shared" si="52"/>
        <v>20</v>
      </c>
      <c r="BK176" s="42">
        <f t="shared" si="52"/>
        <v>120</v>
      </c>
    </row>
    <row r="177" spans="2:63" ht="24" x14ac:dyDescent="0.25">
      <c r="B177" s="43" t="s">
        <v>65</v>
      </c>
      <c r="C177" s="17" t="s">
        <v>66</v>
      </c>
      <c r="D177" s="10" t="s">
        <v>351</v>
      </c>
      <c r="E177" s="11" t="s">
        <v>352</v>
      </c>
      <c r="F177" s="11" t="s">
        <v>344</v>
      </c>
      <c r="G177" s="12">
        <v>6</v>
      </c>
      <c r="H177" s="20"/>
      <c r="I177" s="19"/>
      <c r="J177" s="85"/>
      <c r="K177" s="85"/>
      <c r="L177" s="19"/>
      <c r="M177" s="19"/>
      <c r="N177" s="19"/>
      <c r="O177" s="19"/>
      <c r="P177" s="19">
        <v>2</v>
      </c>
      <c r="Q177" s="19">
        <f t="shared" si="60"/>
        <v>12</v>
      </c>
      <c r="R177" s="19"/>
      <c r="S177" s="19"/>
      <c r="T177" s="20">
        <v>20</v>
      </c>
      <c r="U177" s="20">
        <f t="shared" si="56"/>
        <v>120</v>
      </c>
      <c r="V177" s="19"/>
      <c r="W177" s="19"/>
      <c r="X177" s="19"/>
      <c r="Y177" s="20"/>
      <c r="Z177" s="20"/>
      <c r="AA177" s="20"/>
      <c r="AB177" s="20"/>
      <c r="AC177" s="20"/>
      <c r="AD177" s="20"/>
      <c r="AE177" s="20"/>
      <c r="AF177" s="19">
        <f t="shared" si="62"/>
        <v>22</v>
      </c>
      <c r="AG177" s="19">
        <f t="shared" si="62"/>
        <v>132</v>
      </c>
      <c r="AH177" s="10" t="s">
        <v>351</v>
      </c>
      <c r="AI177" s="11" t="s">
        <v>352</v>
      </c>
      <c r="AJ177" s="11" t="s">
        <v>344</v>
      </c>
      <c r="AK177" s="12">
        <v>6</v>
      </c>
      <c r="AL177" s="28"/>
      <c r="AM177" s="28"/>
      <c r="AN177" s="114"/>
      <c r="AO177" s="114"/>
      <c r="AP177" s="28"/>
      <c r="AQ177" s="28"/>
      <c r="AR177" s="28"/>
      <c r="AS177" s="28"/>
      <c r="AT177" s="28">
        <v>0</v>
      </c>
      <c r="AU177" s="28">
        <f t="shared" si="61"/>
        <v>0</v>
      </c>
      <c r="AV177" s="28"/>
      <c r="AW177" s="28"/>
      <c r="AX177" s="28">
        <v>20</v>
      </c>
      <c r="AY177" s="28">
        <f t="shared" si="66"/>
        <v>120</v>
      </c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7">
        <f t="shared" si="52"/>
        <v>20</v>
      </c>
      <c r="BK177" s="42">
        <f t="shared" si="52"/>
        <v>120</v>
      </c>
    </row>
    <row r="178" spans="2:63" ht="24" x14ac:dyDescent="0.25">
      <c r="B178" s="43" t="s">
        <v>65</v>
      </c>
      <c r="C178" s="17" t="s">
        <v>66</v>
      </c>
      <c r="D178" s="10" t="s">
        <v>353</v>
      </c>
      <c r="E178" s="11" t="s">
        <v>354</v>
      </c>
      <c r="F178" s="11" t="s">
        <v>344</v>
      </c>
      <c r="G178" s="12">
        <v>6</v>
      </c>
      <c r="H178" s="19">
        <v>3</v>
      </c>
      <c r="I178" s="19">
        <f t="shared" ref="I178:I197" si="69">H178*G178</f>
        <v>18</v>
      </c>
      <c r="J178" s="85"/>
      <c r="K178" s="85"/>
      <c r="L178" s="19"/>
      <c r="M178" s="19"/>
      <c r="N178" s="19"/>
      <c r="O178" s="19"/>
      <c r="P178" s="19">
        <v>6.5</v>
      </c>
      <c r="Q178" s="19">
        <f t="shared" si="60"/>
        <v>39</v>
      </c>
      <c r="R178" s="19"/>
      <c r="S178" s="19"/>
      <c r="T178" s="20">
        <v>20</v>
      </c>
      <c r="U178" s="20">
        <f t="shared" si="56"/>
        <v>120</v>
      </c>
      <c r="V178" s="19"/>
      <c r="W178" s="19"/>
      <c r="X178" s="19"/>
      <c r="Y178" s="20"/>
      <c r="Z178" s="20"/>
      <c r="AA178" s="20"/>
      <c r="AB178" s="20"/>
      <c r="AC178" s="20"/>
      <c r="AD178" s="20">
        <v>12</v>
      </c>
      <c r="AE178" s="20">
        <f>AD178*G178</f>
        <v>72</v>
      </c>
      <c r="AF178" s="19">
        <f t="shared" si="62"/>
        <v>41.5</v>
      </c>
      <c r="AG178" s="19">
        <f t="shared" si="62"/>
        <v>249</v>
      </c>
      <c r="AH178" s="10" t="s">
        <v>353</v>
      </c>
      <c r="AI178" s="11" t="s">
        <v>354</v>
      </c>
      <c r="AJ178" s="11" t="s">
        <v>344</v>
      </c>
      <c r="AK178" s="12">
        <v>6</v>
      </c>
      <c r="AL178" s="28">
        <v>2</v>
      </c>
      <c r="AM178" s="28">
        <f t="shared" ref="AM178:AM197" si="70">AL178*AK178</f>
        <v>12</v>
      </c>
      <c r="AN178" s="114"/>
      <c r="AO178" s="114"/>
      <c r="AP178" s="28"/>
      <c r="AQ178" s="28"/>
      <c r="AR178" s="28"/>
      <c r="AS178" s="28"/>
      <c r="AT178" s="28">
        <v>0</v>
      </c>
      <c r="AU178" s="28">
        <f t="shared" si="61"/>
        <v>0</v>
      </c>
      <c r="AV178" s="28"/>
      <c r="AW178" s="28"/>
      <c r="AX178" s="28">
        <v>20</v>
      </c>
      <c r="AY178" s="28">
        <f t="shared" si="66"/>
        <v>120</v>
      </c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7">
        <f t="shared" si="52"/>
        <v>22</v>
      </c>
      <c r="BK178" s="42">
        <f t="shared" si="52"/>
        <v>132</v>
      </c>
    </row>
    <row r="179" spans="2:63" x14ac:dyDescent="0.25">
      <c r="B179" s="43" t="s">
        <v>139</v>
      </c>
      <c r="C179" s="16" t="s">
        <v>139</v>
      </c>
      <c r="D179" s="10">
        <v>4412180400066800</v>
      </c>
      <c r="E179" s="11" t="s">
        <v>355</v>
      </c>
      <c r="F179" s="11" t="s">
        <v>344</v>
      </c>
      <c r="G179" s="12">
        <v>6</v>
      </c>
      <c r="H179" s="20"/>
      <c r="I179" s="19"/>
      <c r="J179" s="85"/>
      <c r="K179" s="85"/>
      <c r="L179" s="19"/>
      <c r="M179" s="19"/>
      <c r="N179" s="19">
        <v>4</v>
      </c>
      <c r="O179" s="19">
        <f t="shared" ref="O179" si="71">N179*G179</f>
        <v>24</v>
      </c>
      <c r="P179" s="19"/>
      <c r="Q179" s="19"/>
      <c r="R179" s="19"/>
      <c r="S179" s="19"/>
      <c r="T179" s="20"/>
      <c r="U179" s="20"/>
      <c r="V179" s="19"/>
      <c r="W179" s="19"/>
      <c r="X179" s="19"/>
      <c r="Y179" s="20"/>
      <c r="Z179" s="20"/>
      <c r="AA179" s="20"/>
      <c r="AB179" s="20"/>
      <c r="AC179" s="20"/>
      <c r="AD179" s="20"/>
      <c r="AE179" s="20"/>
      <c r="AF179" s="19">
        <f t="shared" si="62"/>
        <v>4</v>
      </c>
      <c r="AG179" s="19">
        <f t="shared" si="62"/>
        <v>24</v>
      </c>
      <c r="AH179" s="10">
        <v>4412180400066800</v>
      </c>
      <c r="AI179" s="11" t="s">
        <v>355</v>
      </c>
      <c r="AJ179" s="11" t="s">
        <v>344</v>
      </c>
      <c r="AK179" s="12">
        <v>6</v>
      </c>
      <c r="AL179" s="28"/>
      <c r="AM179" s="28"/>
      <c r="AN179" s="114"/>
      <c r="AO179" s="114"/>
      <c r="AP179" s="28"/>
      <c r="AQ179" s="28"/>
      <c r="AR179" s="28">
        <v>0</v>
      </c>
      <c r="AS179" s="28">
        <f>+AR179*AK179</f>
        <v>0</v>
      </c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7">
        <f t="shared" si="52"/>
        <v>0</v>
      </c>
      <c r="BK179" s="42">
        <f t="shared" si="52"/>
        <v>0</v>
      </c>
    </row>
    <row r="180" spans="2:63" ht="24" x14ac:dyDescent="0.25">
      <c r="B180" s="43" t="s">
        <v>65</v>
      </c>
      <c r="C180" s="17" t="s">
        <v>66</v>
      </c>
      <c r="D180" s="10" t="s">
        <v>356</v>
      </c>
      <c r="E180" s="11" t="s">
        <v>357</v>
      </c>
      <c r="F180" s="11" t="s">
        <v>68</v>
      </c>
      <c r="G180" s="12">
        <v>10</v>
      </c>
      <c r="H180" s="20">
        <v>6</v>
      </c>
      <c r="I180" s="19">
        <f t="shared" si="69"/>
        <v>60</v>
      </c>
      <c r="J180" s="85"/>
      <c r="K180" s="85"/>
      <c r="L180" s="19">
        <v>3</v>
      </c>
      <c r="M180" s="19">
        <f>+L180*G180</f>
        <v>30</v>
      </c>
      <c r="N180" s="19"/>
      <c r="O180" s="19"/>
      <c r="P180" s="19">
        <f>6+6</f>
        <v>12</v>
      </c>
      <c r="Q180" s="19">
        <f t="shared" si="60"/>
        <v>120</v>
      </c>
      <c r="R180" s="19"/>
      <c r="S180" s="19"/>
      <c r="T180" s="20"/>
      <c r="U180" s="20"/>
      <c r="V180" s="19"/>
      <c r="W180" s="19"/>
      <c r="X180" s="19"/>
      <c r="Y180" s="20"/>
      <c r="Z180" s="20"/>
      <c r="AA180" s="20"/>
      <c r="AB180" s="20"/>
      <c r="AC180" s="20"/>
      <c r="AD180" s="20"/>
      <c r="AE180" s="20"/>
      <c r="AF180" s="19">
        <f t="shared" si="62"/>
        <v>21</v>
      </c>
      <c r="AG180" s="19">
        <f t="shared" si="62"/>
        <v>210</v>
      </c>
      <c r="AH180" s="10" t="s">
        <v>356</v>
      </c>
      <c r="AI180" s="11" t="s">
        <v>357</v>
      </c>
      <c r="AJ180" s="11" t="s">
        <v>68</v>
      </c>
      <c r="AK180" s="12">
        <v>10</v>
      </c>
      <c r="AL180" s="28">
        <v>6</v>
      </c>
      <c r="AM180" s="28">
        <f t="shared" si="70"/>
        <v>60</v>
      </c>
      <c r="AN180" s="114"/>
      <c r="AO180" s="114"/>
      <c r="AP180" s="28">
        <v>3</v>
      </c>
      <c r="AQ180" s="28">
        <f>+AP180*AK180</f>
        <v>30</v>
      </c>
      <c r="AR180" s="28"/>
      <c r="AS180" s="28"/>
      <c r="AT180" s="28">
        <v>6</v>
      </c>
      <c r="AU180" s="28">
        <f t="shared" si="61"/>
        <v>60</v>
      </c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7">
        <f t="shared" si="52"/>
        <v>15</v>
      </c>
      <c r="BK180" s="42">
        <f t="shared" si="52"/>
        <v>150</v>
      </c>
    </row>
    <row r="181" spans="2:63" ht="24" x14ac:dyDescent="0.25">
      <c r="B181" s="43" t="s">
        <v>65</v>
      </c>
      <c r="C181" s="17" t="s">
        <v>66</v>
      </c>
      <c r="D181" s="10" t="s">
        <v>358</v>
      </c>
      <c r="E181" s="11" t="s">
        <v>359</v>
      </c>
      <c r="F181" s="11" t="s">
        <v>138</v>
      </c>
      <c r="G181" s="12">
        <v>55</v>
      </c>
      <c r="H181" s="19">
        <v>6</v>
      </c>
      <c r="I181" s="19">
        <f t="shared" si="69"/>
        <v>330</v>
      </c>
      <c r="J181" s="85"/>
      <c r="K181" s="85"/>
      <c r="L181" s="19">
        <v>3</v>
      </c>
      <c r="M181" s="19">
        <f>+L181*G181</f>
        <v>165</v>
      </c>
      <c r="N181" s="19"/>
      <c r="O181" s="19"/>
      <c r="P181" s="19"/>
      <c r="Q181" s="19"/>
      <c r="R181" s="19"/>
      <c r="S181" s="19"/>
      <c r="T181" s="20"/>
      <c r="U181" s="20"/>
      <c r="V181" s="19"/>
      <c r="W181" s="19"/>
      <c r="X181" s="19"/>
      <c r="Y181" s="20"/>
      <c r="Z181" s="20"/>
      <c r="AA181" s="20"/>
      <c r="AB181" s="20"/>
      <c r="AC181" s="20"/>
      <c r="AD181" s="20"/>
      <c r="AE181" s="20"/>
      <c r="AF181" s="19">
        <f t="shared" si="62"/>
        <v>9</v>
      </c>
      <c r="AG181" s="19">
        <f t="shared" si="62"/>
        <v>495</v>
      </c>
      <c r="AH181" s="10" t="s">
        <v>358</v>
      </c>
      <c r="AI181" s="11" t="s">
        <v>359</v>
      </c>
      <c r="AJ181" s="11" t="s">
        <v>138</v>
      </c>
      <c r="AK181" s="12">
        <v>55</v>
      </c>
      <c r="AL181" s="28">
        <v>5</v>
      </c>
      <c r="AM181" s="28">
        <f t="shared" si="70"/>
        <v>275</v>
      </c>
      <c r="AN181" s="114"/>
      <c r="AO181" s="114"/>
      <c r="AP181" s="28">
        <v>3</v>
      </c>
      <c r="AQ181" s="28">
        <f>+AP181*AK181</f>
        <v>165</v>
      </c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7">
        <f t="shared" si="52"/>
        <v>8</v>
      </c>
      <c r="BK181" s="42">
        <f t="shared" si="52"/>
        <v>440</v>
      </c>
    </row>
    <row r="182" spans="2:63" ht="24" x14ac:dyDescent="0.25">
      <c r="B182" s="43" t="s">
        <v>65</v>
      </c>
      <c r="C182" s="17" t="s">
        <v>66</v>
      </c>
      <c r="D182" s="10" t="s">
        <v>360</v>
      </c>
      <c r="E182" s="11" t="s">
        <v>361</v>
      </c>
      <c r="F182" s="11" t="s">
        <v>68</v>
      </c>
      <c r="G182" s="12">
        <v>12</v>
      </c>
      <c r="H182" s="19">
        <f>2+2</f>
        <v>4</v>
      </c>
      <c r="I182" s="19">
        <f t="shared" si="69"/>
        <v>48</v>
      </c>
      <c r="J182" s="85"/>
      <c r="K182" s="85"/>
      <c r="L182" s="19"/>
      <c r="M182" s="19"/>
      <c r="N182" s="19">
        <v>2</v>
      </c>
      <c r="O182" s="19">
        <f>N182*G182</f>
        <v>24</v>
      </c>
      <c r="P182" s="19"/>
      <c r="Q182" s="19"/>
      <c r="R182" s="19"/>
      <c r="S182" s="19"/>
      <c r="T182" s="20"/>
      <c r="U182" s="20"/>
      <c r="V182" s="19"/>
      <c r="W182" s="19"/>
      <c r="X182" s="19">
        <v>20</v>
      </c>
      <c r="Y182" s="20">
        <f t="shared" ref="Y182" si="72">+X182*G182</f>
        <v>240</v>
      </c>
      <c r="Z182" s="20"/>
      <c r="AA182" s="20"/>
      <c r="AB182" s="20"/>
      <c r="AC182" s="20"/>
      <c r="AD182" s="20">
        <v>2</v>
      </c>
      <c r="AE182" s="20">
        <f>AD182*G182</f>
        <v>24</v>
      </c>
      <c r="AF182" s="19">
        <f t="shared" si="62"/>
        <v>28</v>
      </c>
      <c r="AG182" s="19">
        <f t="shared" si="62"/>
        <v>336</v>
      </c>
      <c r="AH182" s="10" t="s">
        <v>360</v>
      </c>
      <c r="AI182" s="11" t="s">
        <v>361</v>
      </c>
      <c r="AJ182" s="11" t="s">
        <v>68</v>
      </c>
      <c r="AK182" s="12">
        <v>12</v>
      </c>
      <c r="AL182" s="28">
        <f>2+2</f>
        <v>4</v>
      </c>
      <c r="AM182" s="28">
        <f t="shared" si="70"/>
        <v>48</v>
      </c>
      <c r="AN182" s="114"/>
      <c r="AO182" s="114"/>
      <c r="AP182" s="28"/>
      <c r="AQ182" s="28"/>
      <c r="AR182" s="28">
        <v>0</v>
      </c>
      <c r="AS182" s="28">
        <f>+AR182*AK182</f>
        <v>0</v>
      </c>
      <c r="AT182" s="28"/>
      <c r="AU182" s="28"/>
      <c r="AV182" s="28"/>
      <c r="AW182" s="28"/>
      <c r="AX182" s="28"/>
      <c r="AY182" s="28"/>
      <c r="AZ182" s="28"/>
      <c r="BA182" s="28"/>
      <c r="BB182" s="28">
        <v>20</v>
      </c>
      <c r="BC182" s="114">
        <f>+BB182*AK182</f>
        <v>240</v>
      </c>
      <c r="BD182" s="114"/>
      <c r="BE182" s="114"/>
      <c r="BF182" s="114"/>
      <c r="BG182" s="114"/>
      <c r="BH182" s="114">
        <v>2</v>
      </c>
      <c r="BI182" s="114">
        <f>+BH182*AK182</f>
        <v>24</v>
      </c>
      <c r="BJ182" s="7">
        <f t="shared" si="52"/>
        <v>26</v>
      </c>
      <c r="BK182" s="42">
        <f t="shared" si="52"/>
        <v>312</v>
      </c>
    </row>
    <row r="183" spans="2:63" ht="24" x14ac:dyDescent="0.25">
      <c r="B183" s="43" t="s">
        <v>65</v>
      </c>
      <c r="C183" s="17" t="s">
        <v>66</v>
      </c>
      <c r="D183" s="10" t="s">
        <v>362</v>
      </c>
      <c r="E183" s="106" t="s">
        <v>363</v>
      </c>
      <c r="F183" s="11" t="s">
        <v>68</v>
      </c>
      <c r="G183" s="12">
        <v>10</v>
      </c>
      <c r="H183" s="19">
        <f>3+3+18+3</f>
        <v>27</v>
      </c>
      <c r="I183" s="19">
        <f t="shared" si="69"/>
        <v>270</v>
      </c>
      <c r="J183" s="85"/>
      <c r="K183" s="85"/>
      <c r="L183" s="19">
        <v>7</v>
      </c>
      <c r="M183" s="19">
        <f>+L183*G183</f>
        <v>70</v>
      </c>
      <c r="N183" s="19"/>
      <c r="O183" s="19"/>
      <c r="P183" s="19">
        <v>20</v>
      </c>
      <c r="Q183" s="19">
        <f>G183*P183</f>
        <v>200</v>
      </c>
      <c r="R183" s="19">
        <v>18</v>
      </c>
      <c r="S183" s="19">
        <f t="shared" ref="S183" si="73">G183*R183</f>
        <v>180</v>
      </c>
      <c r="T183" s="20"/>
      <c r="U183" s="20"/>
      <c r="V183" s="19"/>
      <c r="W183" s="19"/>
      <c r="X183" s="19"/>
      <c r="Y183" s="20"/>
      <c r="Z183" s="20"/>
      <c r="AA183" s="20"/>
      <c r="AB183" s="20"/>
      <c r="AC183" s="20"/>
      <c r="AD183" s="20"/>
      <c r="AE183" s="20"/>
      <c r="AF183" s="19">
        <f t="shared" si="62"/>
        <v>72</v>
      </c>
      <c r="AG183" s="19">
        <f t="shared" si="62"/>
        <v>720</v>
      </c>
      <c r="AH183" s="10" t="s">
        <v>362</v>
      </c>
      <c r="AI183" s="106" t="s">
        <v>363</v>
      </c>
      <c r="AJ183" s="11" t="s">
        <v>68</v>
      </c>
      <c r="AK183" s="12">
        <v>10</v>
      </c>
      <c r="AL183" s="28">
        <f>3+3+18+3</f>
        <v>27</v>
      </c>
      <c r="AM183" s="28">
        <f t="shared" si="70"/>
        <v>270</v>
      </c>
      <c r="AN183" s="114"/>
      <c r="AO183" s="114"/>
      <c r="AP183" s="28">
        <v>7</v>
      </c>
      <c r="AQ183" s="28">
        <f>+AP183*AK183</f>
        <v>70</v>
      </c>
      <c r="AR183" s="28"/>
      <c r="AS183" s="28"/>
      <c r="AT183" s="28">
        <f>0+3+5+12+0</f>
        <v>20</v>
      </c>
      <c r="AU183" s="28">
        <f t="shared" si="61"/>
        <v>200</v>
      </c>
      <c r="AV183" s="28">
        <v>18</v>
      </c>
      <c r="AW183" s="28">
        <f>AK183*AV183</f>
        <v>180</v>
      </c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7">
        <f t="shared" si="52"/>
        <v>72</v>
      </c>
      <c r="BK183" s="42">
        <f t="shared" si="52"/>
        <v>720</v>
      </c>
    </row>
    <row r="184" spans="2:63" x14ac:dyDescent="0.25">
      <c r="B184" s="43" t="s">
        <v>139</v>
      </c>
      <c r="C184" s="16" t="s">
        <v>139</v>
      </c>
      <c r="D184" s="10">
        <v>4410200100251420</v>
      </c>
      <c r="E184" s="9" t="s">
        <v>364</v>
      </c>
      <c r="F184" s="11" t="s">
        <v>68</v>
      </c>
      <c r="G184" s="12">
        <v>8</v>
      </c>
      <c r="H184" s="19"/>
      <c r="I184" s="19"/>
      <c r="J184" s="85"/>
      <c r="K184" s="85"/>
      <c r="L184" s="19"/>
      <c r="M184" s="19"/>
      <c r="N184" s="19">
        <v>8</v>
      </c>
      <c r="O184" s="19">
        <f>N184*G184</f>
        <v>64</v>
      </c>
      <c r="P184" s="19"/>
      <c r="Q184" s="19"/>
      <c r="R184" s="19"/>
      <c r="S184" s="19"/>
      <c r="T184" s="20"/>
      <c r="U184" s="20"/>
      <c r="V184" s="19"/>
      <c r="W184" s="19"/>
      <c r="X184" s="19"/>
      <c r="Y184" s="20"/>
      <c r="Z184" s="20"/>
      <c r="AA184" s="20"/>
      <c r="AB184" s="20"/>
      <c r="AC184" s="20"/>
      <c r="AD184" s="20"/>
      <c r="AE184" s="20"/>
      <c r="AF184" s="19">
        <f t="shared" si="62"/>
        <v>8</v>
      </c>
      <c r="AG184" s="19">
        <f t="shared" si="62"/>
        <v>64</v>
      </c>
      <c r="AH184" s="10">
        <v>4410200100251420</v>
      </c>
      <c r="AI184" s="9" t="s">
        <v>364</v>
      </c>
      <c r="AJ184" s="11" t="s">
        <v>68</v>
      </c>
      <c r="AK184" s="12">
        <v>8</v>
      </c>
      <c r="AL184" s="28"/>
      <c r="AM184" s="28"/>
      <c r="AN184" s="114"/>
      <c r="AO184" s="114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7">
        <f t="shared" si="52"/>
        <v>0</v>
      </c>
      <c r="BK184" s="42">
        <f t="shared" si="52"/>
        <v>0</v>
      </c>
    </row>
    <row r="185" spans="2:63" ht="24" x14ac:dyDescent="0.25">
      <c r="B185" s="43" t="s">
        <v>65</v>
      </c>
      <c r="C185" s="17" t="s">
        <v>66</v>
      </c>
      <c r="D185" s="10" t="s">
        <v>365</v>
      </c>
      <c r="E185" s="11" t="s">
        <v>366</v>
      </c>
      <c r="F185" s="11"/>
      <c r="G185" s="12">
        <v>65</v>
      </c>
      <c r="H185" s="19">
        <v>3</v>
      </c>
      <c r="I185" s="19">
        <f t="shared" si="69"/>
        <v>195</v>
      </c>
      <c r="J185" s="85"/>
      <c r="K185" s="85"/>
      <c r="L185" s="19"/>
      <c r="M185" s="19"/>
      <c r="N185" s="19"/>
      <c r="O185" s="19"/>
      <c r="P185" s="19">
        <v>5</v>
      </c>
      <c r="Q185" s="19">
        <f>G185*P185</f>
        <v>325</v>
      </c>
      <c r="R185" s="19"/>
      <c r="S185" s="19"/>
      <c r="T185" s="20">
        <v>3</v>
      </c>
      <c r="U185" s="20">
        <f t="shared" ref="U185:U193" si="74">+T185*G185</f>
        <v>195</v>
      </c>
      <c r="V185" s="19"/>
      <c r="W185" s="19"/>
      <c r="X185" s="19">
        <v>10</v>
      </c>
      <c r="Y185" s="20">
        <f>+X185*G185</f>
        <v>650</v>
      </c>
      <c r="Z185" s="20"/>
      <c r="AA185" s="20"/>
      <c r="AB185" s="20"/>
      <c r="AC185" s="20"/>
      <c r="AD185" s="20"/>
      <c r="AE185" s="20"/>
      <c r="AF185" s="19">
        <f t="shared" si="62"/>
        <v>21</v>
      </c>
      <c r="AG185" s="19">
        <f t="shared" si="62"/>
        <v>1365</v>
      </c>
      <c r="AH185" s="10" t="s">
        <v>365</v>
      </c>
      <c r="AI185" s="11" t="s">
        <v>366</v>
      </c>
      <c r="AJ185" s="11"/>
      <c r="AK185" s="12">
        <v>65</v>
      </c>
      <c r="AL185" s="28">
        <v>2</v>
      </c>
      <c r="AM185" s="28">
        <f t="shared" si="70"/>
        <v>130</v>
      </c>
      <c r="AN185" s="114"/>
      <c r="AO185" s="114"/>
      <c r="AP185" s="28"/>
      <c r="AQ185" s="28"/>
      <c r="AR185" s="28"/>
      <c r="AS185" s="28"/>
      <c r="AT185" s="28">
        <v>5</v>
      </c>
      <c r="AU185" s="28">
        <f t="shared" si="61"/>
        <v>325</v>
      </c>
      <c r="AV185" s="28"/>
      <c r="AW185" s="28"/>
      <c r="AX185" s="28">
        <v>2</v>
      </c>
      <c r="AY185" s="28">
        <f t="shared" ref="AY185:AY193" si="75">AX185*AK185</f>
        <v>130</v>
      </c>
      <c r="AZ185" s="28"/>
      <c r="BA185" s="28"/>
      <c r="BB185" s="28">
        <v>10</v>
      </c>
      <c r="BC185" s="114">
        <f>+BB185*AK185</f>
        <v>650</v>
      </c>
      <c r="BD185" s="114"/>
      <c r="BE185" s="114"/>
      <c r="BF185" s="114"/>
      <c r="BG185" s="114"/>
      <c r="BH185" s="114"/>
      <c r="BI185" s="114"/>
      <c r="BJ185" s="7">
        <f t="shared" si="52"/>
        <v>19</v>
      </c>
      <c r="BK185" s="42">
        <f t="shared" si="52"/>
        <v>1235</v>
      </c>
    </row>
    <row r="186" spans="2:63" ht="24" x14ac:dyDescent="0.25">
      <c r="B186" s="43" t="s">
        <v>65</v>
      </c>
      <c r="C186" s="17" t="s">
        <v>66</v>
      </c>
      <c r="D186" s="10" t="s">
        <v>367</v>
      </c>
      <c r="E186" s="11" t="s">
        <v>368</v>
      </c>
      <c r="F186" s="11" t="s">
        <v>68</v>
      </c>
      <c r="G186" s="12">
        <v>65</v>
      </c>
      <c r="H186" s="19">
        <v>23</v>
      </c>
      <c r="I186" s="19">
        <f t="shared" si="69"/>
        <v>1495</v>
      </c>
      <c r="J186" s="85"/>
      <c r="K186" s="85"/>
      <c r="L186" s="19">
        <f>8+6+2+2</f>
        <v>18</v>
      </c>
      <c r="M186" s="19">
        <f>+L186*G186</f>
        <v>1170</v>
      </c>
      <c r="N186" s="19"/>
      <c r="O186" s="19"/>
      <c r="P186" s="19">
        <v>13</v>
      </c>
      <c r="Q186" s="19">
        <f>G186*P186</f>
        <v>845</v>
      </c>
      <c r="R186" s="19"/>
      <c r="S186" s="19"/>
      <c r="T186" s="20">
        <v>1</v>
      </c>
      <c r="U186" s="20">
        <f t="shared" si="74"/>
        <v>65</v>
      </c>
      <c r="V186" s="19">
        <f>5+5</f>
        <v>10</v>
      </c>
      <c r="W186" s="19">
        <f t="shared" ref="W186:W201" si="76">G186*V186</f>
        <v>650</v>
      </c>
      <c r="X186" s="19">
        <v>8</v>
      </c>
      <c r="Y186" s="20">
        <f>+X186*G186</f>
        <v>520</v>
      </c>
      <c r="Z186" s="20"/>
      <c r="AA186" s="20"/>
      <c r="AB186" s="20">
        <v>2</v>
      </c>
      <c r="AC186" s="20">
        <f>+AB186*G186</f>
        <v>130</v>
      </c>
      <c r="AD186" s="20"/>
      <c r="AE186" s="20"/>
      <c r="AF186" s="19">
        <f t="shared" si="62"/>
        <v>75</v>
      </c>
      <c r="AG186" s="19">
        <f t="shared" si="62"/>
        <v>4875</v>
      </c>
      <c r="AH186" s="10" t="s">
        <v>367</v>
      </c>
      <c r="AI186" s="11" t="s">
        <v>368</v>
      </c>
      <c r="AJ186" s="11" t="s">
        <v>68</v>
      </c>
      <c r="AK186" s="12">
        <v>65</v>
      </c>
      <c r="AL186" s="28">
        <v>20</v>
      </c>
      <c r="AM186" s="28">
        <f t="shared" si="70"/>
        <v>1300</v>
      </c>
      <c r="AN186" s="114"/>
      <c r="AO186" s="114"/>
      <c r="AP186" s="28">
        <f>8+6+0+140</f>
        <v>154</v>
      </c>
      <c r="AQ186" s="28">
        <f>+AP186*AK186</f>
        <v>10010</v>
      </c>
      <c r="AR186" s="28"/>
      <c r="AS186" s="28"/>
      <c r="AT186" s="28">
        <f>0+0+0+5</f>
        <v>5</v>
      </c>
      <c r="AU186" s="28">
        <f t="shared" si="61"/>
        <v>325</v>
      </c>
      <c r="AV186" s="28">
        <v>8</v>
      </c>
      <c r="AW186" s="28">
        <f>AK186*AV186</f>
        <v>520</v>
      </c>
      <c r="AX186" s="28">
        <v>1</v>
      </c>
      <c r="AY186" s="28">
        <f t="shared" si="75"/>
        <v>65</v>
      </c>
      <c r="AZ186" s="28">
        <v>5</v>
      </c>
      <c r="BA186" s="28">
        <f>AK186*AZ186</f>
        <v>325</v>
      </c>
      <c r="BB186" s="28">
        <v>8</v>
      </c>
      <c r="BC186" s="114">
        <f>+BB186*AK186</f>
        <v>520</v>
      </c>
      <c r="BD186" s="114"/>
      <c r="BE186" s="114"/>
      <c r="BF186" s="114">
        <v>1</v>
      </c>
      <c r="BG186" s="114">
        <f>+BF186*AK186</f>
        <v>65</v>
      </c>
      <c r="BH186" s="114"/>
      <c r="BI186" s="114"/>
      <c r="BJ186" s="7">
        <f t="shared" si="52"/>
        <v>202</v>
      </c>
      <c r="BK186" s="42">
        <f t="shared" si="52"/>
        <v>13130</v>
      </c>
    </row>
    <row r="187" spans="2:63" ht="24" x14ac:dyDescent="0.25">
      <c r="B187" s="43" t="s">
        <v>65</v>
      </c>
      <c r="C187" s="17" t="s">
        <v>66</v>
      </c>
      <c r="D187" s="10" t="s">
        <v>369</v>
      </c>
      <c r="E187" s="11" t="s">
        <v>370</v>
      </c>
      <c r="F187" s="11" t="s">
        <v>68</v>
      </c>
      <c r="G187" s="12">
        <v>50</v>
      </c>
      <c r="H187" s="19">
        <v>7</v>
      </c>
      <c r="I187" s="19">
        <f t="shared" si="69"/>
        <v>350</v>
      </c>
      <c r="J187" s="85"/>
      <c r="K187" s="85"/>
      <c r="L187" s="19"/>
      <c r="M187" s="19"/>
      <c r="N187" s="19"/>
      <c r="O187" s="19"/>
      <c r="P187" s="19">
        <v>3</v>
      </c>
      <c r="Q187" s="19">
        <f>G187*P187</f>
        <v>150</v>
      </c>
      <c r="R187" s="19"/>
      <c r="S187" s="19"/>
      <c r="T187" s="20">
        <v>2</v>
      </c>
      <c r="U187" s="20">
        <f t="shared" si="74"/>
        <v>100</v>
      </c>
      <c r="V187" s="19"/>
      <c r="W187" s="19"/>
      <c r="X187" s="19">
        <v>6</v>
      </c>
      <c r="Y187" s="20">
        <f>+X187*G187</f>
        <v>300</v>
      </c>
      <c r="Z187" s="20"/>
      <c r="AA187" s="20"/>
      <c r="AB187" s="20"/>
      <c r="AC187" s="20"/>
      <c r="AD187" s="20"/>
      <c r="AE187" s="20"/>
      <c r="AF187" s="19">
        <f t="shared" si="62"/>
        <v>18</v>
      </c>
      <c r="AG187" s="19">
        <f t="shared" si="62"/>
        <v>900</v>
      </c>
      <c r="AH187" s="10" t="s">
        <v>369</v>
      </c>
      <c r="AI187" s="11" t="s">
        <v>370</v>
      </c>
      <c r="AJ187" s="11" t="s">
        <v>68</v>
      </c>
      <c r="AK187" s="12">
        <v>50</v>
      </c>
      <c r="AL187" s="28">
        <v>7</v>
      </c>
      <c r="AM187" s="28">
        <f t="shared" si="70"/>
        <v>350</v>
      </c>
      <c r="AN187" s="114"/>
      <c r="AO187" s="114"/>
      <c r="AP187" s="28"/>
      <c r="AQ187" s="28"/>
      <c r="AR187" s="28"/>
      <c r="AS187" s="28"/>
      <c r="AT187" s="28">
        <v>3</v>
      </c>
      <c r="AU187" s="28">
        <f t="shared" si="61"/>
        <v>150</v>
      </c>
      <c r="AV187" s="28"/>
      <c r="AW187" s="28"/>
      <c r="AX187" s="28">
        <v>2</v>
      </c>
      <c r="AY187" s="28">
        <f t="shared" si="75"/>
        <v>100</v>
      </c>
      <c r="AZ187" s="28"/>
      <c r="BA187" s="28"/>
      <c r="BB187" s="28">
        <v>6</v>
      </c>
      <c r="BC187" s="114">
        <f>+BB187*AK187</f>
        <v>300</v>
      </c>
      <c r="BD187" s="114"/>
      <c r="BE187" s="114"/>
      <c r="BF187" s="114"/>
      <c r="BG187" s="114"/>
      <c r="BH187" s="114"/>
      <c r="BI187" s="114"/>
      <c r="BJ187" s="7">
        <f t="shared" si="52"/>
        <v>18</v>
      </c>
      <c r="BK187" s="42">
        <f t="shared" si="52"/>
        <v>900</v>
      </c>
    </row>
    <row r="188" spans="2:63" ht="24" x14ac:dyDescent="0.25">
      <c r="B188" s="43" t="s">
        <v>65</v>
      </c>
      <c r="C188" s="17" t="s">
        <v>66</v>
      </c>
      <c r="D188" s="10" t="s">
        <v>371</v>
      </c>
      <c r="E188" s="9" t="s">
        <v>372</v>
      </c>
      <c r="F188" s="115" t="s">
        <v>68</v>
      </c>
      <c r="G188" s="12">
        <v>40</v>
      </c>
      <c r="H188" s="19">
        <v>6</v>
      </c>
      <c r="I188" s="19">
        <f t="shared" si="69"/>
        <v>240</v>
      </c>
      <c r="J188" s="85"/>
      <c r="K188" s="85"/>
      <c r="L188" s="19">
        <f>8+2</f>
        <v>10</v>
      </c>
      <c r="M188" s="19">
        <f>+L188*G188</f>
        <v>400</v>
      </c>
      <c r="N188" s="19"/>
      <c r="O188" s="19"/>
      <c r="P188" s="19">
        <v>5</v>
      </c>
      <c r="Q188" s="19">
        <f>G188*P188</f>
        <v>200</v>
      </c>
      <c r="R188" s="19"/>
      <c r="S188" s="19"/>
      <c r="T188" s="20">
        <v>3</v>
      </c>
      <c r="U188" s="20">
        <f t="shared" si="74"/>
        <v>120</v>
      </c>
      <c r="V188" s="19">
        <v>3</v>
      </c>
      <c r="W188" s="19">
        <f t="shared" si="76"/>
        <v>120</v>
      </c>
      <c r="X188" s="19">
        <v>10</v>
      </c>
      <c r="Y188" s="20">
        <f>+X188*G188</f>
        <v>400</v>
      </c>
      <c r="Z188" s="20">
        <v>3</v>
      </c>
      <c r="AA188" s="20">
        <f>+Z188*G188</f>
        <v>120</v>
      </c>
      <c r="AB188" s="20">
        <v>2</v>
      </c>
      <c r="AC188" s="20">
        <f>+AB188*G188</f>
        <v>80</v>
      </c>
      <c r="AD188" s="20"/>
      <c r="AE188" s="20"/>
      <c r="AF188" s="19">
        <f t="shared" si="62"/>
        <v>42</v>
      </c>
      <c r="AG188" s="19">
        <f t="shared" si="62"/>
        <v>1680</v>
      </c>
      <c r="AH188" s="10" t="s">
        <v>371</v>
      </c>
      <c r="AI188" s="9" t="s">
        <v>372</v>
      </c>
      <c r="AJ188" s="115" t="s">
        <v>68</v>
      </c>
      <c r="AK188" s="12">
        <v>40</v>
      </c>
      <c r="AL188" s="28">
        <v>0</v>
      </c>
      <c r="AM188" s="28">
        <f t="shared" si="70"/>
        <v>0</v>
      </c>
      <c r="AN188" s="114"/>
      <c r="AO188" s="114"/>
      <c r="AP188" s="28">
        <f>8+2</f>
        <v>10</v>
      </c>
      <c r="AQ188" s="28">
        <f>+AP188*AK188</f>
        <v>400</v>
      </c>
      <c r="AR188" s="28"/>
      <c r="AS188" s="28"/>
      <c r="AT188" s="28">
        <v>3</v>
      </c>
      <c r="AU188" s="28">
        <f t="shared" si="61"/>
        <v>120</v>
      </c>
      <c r="AV188" s="28"/>
      <c r="AW188" s="28"/>
      <c r="AX188" s="28">
        <v>3</v>
      </c>
      <c r="AY188" s="28">
        <f t="shared" si="75"/>
        <v>120</v>
      </c>
      <c r="AZ188" s="28"/>
      <c r="BA188" s="28"/>
      <c r="BB188" s="28">
        <v>10</v>
      </c>
      <c r="BC188" s="114">
        <f>+BB188*AK188</f>
        <v>400</v>
      </c>
      <c r="BD188" s="114"/>
      <c r="BE188" s="114"/>
      <c r="BF188" s="114"/>
      <c r="BG188" s="114"/>
      <c r="BH188" s="114"/>
      <c r="BI188" s="114"/>
      <c r="BJ188" s="7">
        <f t="shared" si="52"/>
        <v>26</v>
      </c>
      <c r="BK188" s="42">
        <f t="shared" si="52"/>
        <v>1040</v>
      </c>
    </row>
    <row r="189" spans="2:63" ht="24" x14ac:dyDescent="0.25">
      <c r="B189" s="43" t="s">
        <v>65</v>
      </c>
      <c r="C189" s="17" t="s">
        <v>66</v>
      </c>
      <c r="D189" s="10" t="s">
        <v>373</v>
      </c>
      <c r="E189" s="9" t="s">
        <v>374</v>
      </c>
      <c r="F189" s="115" t="s">
        <v>68</v>
      </c>
      <c r="G189" s="12">
        <v>15</v>
      </c>
      <c r="H189" s="19">
        <v>15</v>
      </c>
      <c r="I189" s="19">
        <f t="shared" si="69"/>
        <v>225</v>
      </c>
      <c r="J189" s="85"/>
      <c r="K189" s="85"/>
      <c r="L189" s="19">
        <v>5</v>
      </c>
      <c r="M189" s="19">
        <f>+L189*G189</f>
        <v>75</v>
      </c>
      <c r="N189" s="19"/>
      <c r="O189" s="19"/>
      <c r="P189" s="20">
        <v>3</v>
      </c>
      <c r="Q189" s="19">
        <f>G189*P189</f>
        <v>45</v>
      </c>
      <c r="R189" s="19"/>
      <c r="S189" s="19"/>
      <c r="T189" s="20">
        <v>10</v>
      </c>
      <c r="U189" s="20">
        <f t="shared" si="74"/>
        <v>150</v>
      </c>
      <c r="V189" s="19"/>
      <c r="W189" s="19"/>
      <c r="X189" s="19"/>
      <c r="Y189" s="20"/>
      <c r="Z189" s="20"/>
      <c r="AA189" s="20"/>
      <c r="AB189" s="20"/>
      <c r="AC189" s="20"/>
      <c r="AD189" s="20"/>
      <c r="AE189" s="20"/>
      <c r="AF189" s="19">
        <f t="shared" si="62"/>
        <v>33</v>
      </c>
      <c r="AG189" s="19">
        <f t="shared" si="62"/>
        <v>495</v>
      </c>
      <c r="AH189" s="10" t="s">
        <v>373</v>
      </c>
      <c r="AI189" s="9" t="s">
        <v>374</v>
      </c>
      <c r="AJ189" s="115" t="s">
        <v>68</v>
      </c>
      <c r="AK189" s="12">
        <v>15</v>
      </c>
      <c r="AL189" s="28">
        <v>5</v>
      </c>
      <c r="AM189" s="28">
        <f t="shared" si="70"/>
        <v>75</v>
      </c>
      <c r="AN189" s="114"/>
      <c r="AO189" s="114"/>
      <c r="AP189" s="28">
        <v>5</v>
      </c>
      <c r="AQ189" s="28">
        <f>+AP189*AK189</f>
        <v>75</v>
      </c>
      <c r="AR189" s="28"/>
      <c r="AS189" s="28"/>
      <c r="AT189" s="28">
        <v>0</v>
      </c>
      <c r="AU189" s="28">
        <f t="shared" si="61"/>
        <v>0</v>
      </c>
      <c r="AV189" s="28"/>
      <c r="AW189" s="28"/>
      <c r="AX189" s="28">
        <v>9</v>
      </c>
      <c r="AY189" s="28">
        <f t="shared" si="75"/>
        <v>135</v>
      </c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7">
        <f t="shared" si="52"/>
        <v>19</v>
      </c>
      <c r="BK189" s="42">
        <f t="shared" si="52"/>
        <v>285</v>
      </c>
    </row>
    <row r="190" spans="2:63" ht="24" x14ac:dyDescent="0.25">
      <c r="B190" s="43" t="s">
        <v>65</v>
      </c>
      <c r="C190" s="17" t="s">
        <v>66</v>
      </c>
      <c r="D190" s="10" t="s">
        <v>375</v>
      </c>
      <c r="E190" s="9" t="s">
        <v>376</v>
      </c>
      <c r="F190" s="115" t="s">
        <v>68</v>
      </c>
      <c r="G190" s="12">
        <v>20</v>
      </c>
      <c r="H190" s="19">
        <v>20</v>
      </c>
      <c r="I190" s="19">
        <f t="shared" si="69"/>
        <v>400</v>
      </c>
      <c r="J190" s="85"/>
      <c r="K190" s="85"/>
      <c r="L190" s="19">
        <v>4</v>
      </c>
      <c r="M190" s="19">
        <f>+L190*G190</f>
        <v>80</v>
      </c>
      <c r="N190" s="19"/>
      <c r="O190" s="19"/>
      <c r="P190" s="20"/>
      <c r="Q190" s="19"/>
      <c r="R190" s="19"/>
      <c r="S190" s="19"/>
      <c r="T190" s="20"/>
      <c r="U190" s="20"/>
      <c r="V190" s="19">
        <v>4</v>
      </c>
      <c r="W190" s="19">
        <f t="shared" si="76"/>
        <v>80</v>
      </c>
      <c r="X190" s="19"/>
      <c r="Y190" s="20"/>
      <c r="Z190" s="20"/>
      <c r="AA190" s="20"/>
      <c r="AB190" s="20">
        <v>2</v>
      </c>
      <c r="AC190" s="20">
        <f>+AB190*G190</f>
        <v>40</v>
      </c>
      <c r="AD190" s="20"/>
      <c r="AE190" s="20"/>
      <c r="AF190" s="19">
        <f t="shared" si="62"/>
        <v>30</v>
      </c>
      <c r="AG190" s="19">
        <f t="shared" si="62"/>
        <v>600</v>
      </c>
      <c r="AH190" s="10" t="s">
        <v>375</v>
      </c>
      <c r="AI190" s="9" t="s">
        <v>376</v>
      </c>
      <c r="AJ190" s="115" t="s">
        <v>68</v>
      </c>
      <c r="AK190" s="12">
        <v>20</v>
      </c>
      <c r="AL190" s="28">
        <v>8</v>
      </c>
      <c r="AM190" s="28">
        <f t="shared" si="70"/>
        <v>160</v>
      </c>
      <c r="AN190" s="114"/>
      <c r="AO190" s="114"/>
      <c r="AP190" s="28">
        <v>4</v>
      </c>
      <c r="AQ190" s="28">
        <f>+AP190*AK190</f>
        <v>80</v>
      </c>
      <c r="AR190" s="28"/>
      <c r="AS190" s="28"/>
      <c r="AT190" s="28"/>
      <c r="AU190" s="28"/>
      <c r="AV190" s="28"/>
      <c r="AW190" s="28"/>
      <c r="AX190" s="28"/>
      <c r="AY190" s="28"/>
      <c r="AZ190" s="28">
        <v>4</v>
      </c>
      <c r="BA190" s="28">
        <f>AK190*AZ190</f>
        <v>80</v>
      </c>
      <c r="BB190" s="28"/>
      <c r="BC190" s="28"/>
      <c r="BD190" s="28"/>
      <c r="BE190" s="28"/>
      <c r="BF190" s="28"/>
      <c r="BG190" s="28"/>
      <c r="BH190" s="28"/>
      <c r="BI190" s="28"/>
      <c r="BJ190" s="7">
        <f t="shared" si="52"/>
        <v>16</v>
      </c>
      <c r="BK190" s="42">
        <f t="shared" si="52"/>
        <v>320</v>
      </c>
    </row>
    <row r="191" spans="2:63" ht="24" x14ac:dyDescent="0.25">
      <c r="B191" s="43" t="s">
        <v>65</v>
      </c>
      <c r="C191" s="17" t="s">
        <v>66</v>
      </c>
      <c r="D191" s="10" t="s">
        <v>377</v>
      </c>
      <c r="E191" s="9" t="s">
        <v>378</v>
      </c>
      <c r="F191" s="115" t="s">
        <v>68</v>
      </c>
      <c r="G191" s="12">
        <v>1</v>
      </c>
      <c r="H191" s="19">
        <v>30</v>
      </c>
      <c r="I191" s="19">
        <f t="shared" si="69"/>
        <v>30</v>
      </c>
      <c r="J191" s="85"/>
      <c r="K191" s="85"/>
      <c r="L191" s="19">
        <v>20</v>
      </c>
      <c r="M191" s="19">
        <f>+L191*G191</f>
        <v>20</v>
      </c>
      <c r="N191" s="19"/>
      <c r="O191" s="19"/>
      <c r="P191" s="19">
        <v>20</v>
      </c>
      <c r="Q191" s="19">
        <f>G191*P191</f>
        <v>20</v>
      </c>
      <c r="R191" s="19"/>
      <c r="S191" s="19"/>
      <c r="T191" s="20">
        <v>21</v>
      </c>
      <c r="U191" s="20">
        <f t="shared" si="74"/>
        <v>21</v>
      </c>
      <c r="V191" s="19">
        <f>2+2</f>
        <v>4</v>
      </c>
      <c r="W191" s="19">
        <f t="shared" si="76"/>
        <v>4</v>
      </c>
      <c r="X191" s="19">
        <v>7</v>
      </c>
      <c r="Y191" s="20">
        <f>+X191*G191</f>
        <v>7</v>
      </c>
      <c r="Z191" s="20">
        <v>4</v>
      </c>
      <c r="AA191" s="20">
        <f>+Z191*G191</f>
        <v>4</v>
      </c>
      <c r="AB191" s="20">
        <v>4</v>
      </c>
      <c r="AC191" s="20">
        <f>+AB191*G191</f>
        <v>4</v>
      </c>
      <c r="AD191" s="20"/>
      <c r="AE191" s="20"/>
      <c r="AF191" s="19">
        <f t="shared" si="62"/>
        <v>110</v>
      </c>
      <c r="AG191" s="19">
        <f t="shared" si="62"/>
        <v>110</v>
      </c>
      <c r="AH191" s="10" t="s">
        <v>377</v>
      </c>
      <c r="AI191" s="9" t="s">
        <v>378</v>
      </c>
      <c r="AJ191" s="115" t="s">
        <v>68</v>
      </c>
      <c r="AK191" s="12">
        <v>1</v>
      </c>
      <c r="AL191" s="28">
        <f>1+3+4+6+2+9+0</f>
        <v>25</v>
      </c>
      <c r="AM191" s="28">
        <f t="shared" si="70"/>
        <v>25</v>
      </c>
      <c r="AN191" s="114"/>
      <c r="AO191" s="114"/>
      <c r="AP191" s="28">
        <v>9</v>
      </c>
      <c r="AQ191" s="28">
        <f>+AP191*AK191</f>
        <v>9</v>
      </c>
      <c r="AR191" s="28"/>
      <c r="AS191" s="28"/>
      <c r="AT191" s="28">
        <v>10</v>
      </c>
      <c r="AU191" s="28">
        <f t="shared" ref="AU191:AU197" si="77">+AK191*AT191</f>
        <v>10</v>
      </c>
      <c r="AV191" s="28"/>
      <c r="AW191" s="28"/>
      <c r="AX191" s="28">
        <v>21</v>
      </c>
      <c r="AY191" s="28">
        <f t="shared" si="75"/>
        <v>21</v>
      </c>
      <c r="AZ191" s="28">
        <v>2</v>
      </c>
      <c r="BA191" s="28">
        <f>AK191*AZ191</f>
        <v>2</v>
      </c>
      <c r="BB191" s="28">
        <v>7</v>
      </c>
      <c r="BC191" s="114">
        <f>+BB191*AK191</f>
        <v>7</v>
      </c>
      <c r="BD191" s="114"/>
      <c r="BE191" s="114"/>
      <c r="BF191" s="114"/>
      <c r="BG191" s="114"/>
      <c r="BH191" s="114"/>
      <c r="BI191" s="114"/>
      <c r="BJ191" s="7">
        <f t="shared" si="52"/>
        <v>74</v>
      </c>
      <c r="BK191" s="42">
        <f t="shared" si="52"/>
        <v>74</v>
      </c>
    </row>
    <row r="192" spans="2:63" ht="24" x14ac:dyDescent="0.25">
      <c r="B192" s="43" t="s">
        <v>65</v>
      </c>
      <c r="C192" s="17" t="s">
        <v>66</v>
      </c>
      <c r="D192" s="10" t="s">
        <v>379</v>
      </c>
      <c r="E192" s="11" t="s">
        <v>380</v>
      </c>
      <c r="F192" s="11" t="s">
        <v>68</v>
      </c>
      <c r="G192" s="12">
        <v>1.5</v>
      </c>
      <c r="H192" s="19">
        <v>10</v>
      </c>
      <c r="I192" s="19">
        <f t="shared" si="69"/>
        <v>15</v>
      </c>
      <c r="J192" s="85"/>
      <c r="K192" s="85"/>
      <c r="L192" s="19"/>
      <c r="M192" s="19"/>
      <c r="N192" s="19"/>
      <c r="O192" s="19"/>
      <c r="P192" s="20"/>
      <c r="Q192" s="19"/>
      <c r="R192" s="19"/>
      <c r="S192" s="19"/>
      <c r="T192" s="20"/>
      <c r="U192" s="20"/>
      <c r="V192" s="19"/>
      <c r="W192" s="19">
        <f t="shared" si="76"/>
        <v>0</v>
      </c>
      <c r="X192" s="19"/>
      <c r="Y192" s="20"/>
      <c r="Z192" s="20"/>
      <c r="AA192" s="20"/>
      <c r="AB192" s="20"/>
      <c r="AC192" s="20"/>
      <c r="AD192" s="20"/>
      <c r="AE192" s="20"/>
      <c r="AF192" s="19">
        <f t="shared" si="62"/>
        <v>10</v>
      </c>
      <c r="AG192" s="19">
        <f t="shared" si="62"/>
        <v>15</v>
      </c>
      <c r="AH192" s="10" t="s">
        <v>379</v>
      </c>
      <c r="AI192" s="11" t="s">
        <v>380</v>
      </c>
      <c r="AJ192" s="11" t="s">
        <v>68</v>
      </c>
      <c r="AK192" s="12">
        <v>1.5</v>
      </c>
      <c r="AL192" s="28">
        <v>10</v>
      </c>
      <c r="AM192" s="28">
        <f t="shared" si="70"/>
        <v>15</v>
      </c>
      <c r="AN192" s="114"/>
      <c r="AO192" s="114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7">
        <f t="shared" si="52"/>
        <v>10</v>
      </c>
      <c r="BK192" s="42">
        <f t="shared" si="52"/>
        <v>15</v>
      </c>
    </row>
    <row r="193" spans="2:63" ht="24" x14ac:dyDescent="0.25">
      <c r="B193" s="43" t="s">
        <v>65</v>
      </c>
      <c r="C193" s="17" t="s">
        <v>66</v>
      </c>
      <c r="D193" s="10" t="s">
        <v>381</v>
      </c>
      <c r="E193" s="11" t="s">
        <v>382</v>
      </c>
      <c r="F193" s="11" t="s">
        <v>68</v>
      </c>
      <c r="G193" s="12">
        <v>15</v>
      </c>
      <c r="H193" s="19">
        <f>39+6+12+6</f>
        <v>63</v>
      </c>
      <c r="I193" s="19">
        <f t="shared" si="69"/>
        <v>945</v>
      </c>
      <c r="J193" s="85"/>
      <c r="K193" s="85"/>
      <c r="L193" s="19">
        <v>50</v>
      </c>
      <c r="M193" s="19">
        <f>+L193*G193</f>
        <v>750</v>
      </c>
      <c r="N193" s="19"/>
      <c r="O193" s="19"/>
      <c r="P193" s="19">
        <v>7</v>
      </c>
      <c r="Q193" s="19">
        <f t="shared" ref="Q193:Q198" si="78">G193*P193</f>
        <v>105</v>
      </c>
      <c r="R193" s="19"/>
      <c r="S193" s="19"/>
      <c r="T193" s="20">
        <v>20</v>
      </c>
      <c r="U193" s="20">
        <f t="shared" si="74"/>
        <v>300</v>
      </c>
      <c r="V193" s="19">
        <v>54</v>
      </c>
      <c r="W193" s="19">
        <f t="shared" si="76"/>
        <v>810</v>
      </c>
      <c r="X193" s="19"/>
      <c r="Y193" s="20"/>
      <c r="Z193" s="20">
        <v>40</v>
      </c>
      <c r="AA193" s="20">
        <f>+Z193*G193</f>
        <v>600</v>
      </c>
      <c r="AB193" s="20">
        <v>5</v>
      </c>
      <c r="AC193" s="20">
        <f>+AB193*G193</f>
        <v>75</v>
      </c>
      <c r="AD193" s="20"/>
      <c r="AE193" s="20"/>
      <c r="AF193" s="19">
        <f t="shared" si="62"/>
        <v>239</v>
      </c>
      <c r="AG193" s="19">
        <f t="shared" si="62"/>
        <v>3585</v>
      </c>
      <c r="AH193" s="10" t="s">
        <v>381</v>
      </c>
      <c r="AI193" s="11" t="s">
        <v>382</v>
      </c>
      <c r="AJ193" s="11" t="s">
        <v>68</v>
      </c>
      <c r="AK193" s="12">
        <v>15</v>
      </c>
      <c r="AL193" s="28">
        <f>39+6+12+3</f>
        <v>60</v>
      </c>
      <c r="AM193" s="28">
        <f t="shared" si="70"/>
        <v>900</v>
      </c>
      <c r="AN193" s="114"/>
      <c r="AO193" s="114"/>
      <c r="AP193" s="28">
        <v>48</v>
      </c>
      <c r="AQ193" s="28">
        <f>+AP193*AK193</f>
        <v>720</v>
      </c>
      <c r="AR193" s="28"/>
      <c r="AS193" s="28"/>
      <c r="AT193" s="28">
        <v>7</v>
      </c>
      <c r="AU193" s="28">
        <f t="shared" si="77"/>
        <v>105</v>
      </c>
      <c r="AV193" s="28"/>
      <c r="AW193" s="28"/>
      <c r="AX193" s="28">
        <v>20</v>
      </c>
      <c r="AY193" s="28">
        <f t="shared" si="75"/>
        <v>300</v>
      </c>
      <c r="AZ193" s="28">
        <v>53</v>
      </c>
      <c r="BA193" s="28">
        <f>AK193*AZ193</f>
        <v>795</v>
      </c>
      <c r="BB193" s="28"/>
      <c r="BC193" s="28"/>
      <c r="BD193" s="28">
        <v>40</v>
      </c>
      <c r="BE193" s="28">
        <f>+BD193*AK193</f>
        <v>600</v>
      </c>
      <c r="BF193" s="28">
        <v>5</v>
      </c>
      <c r="BG193" s="114">
        <f>+BF193*AK193</f>
        <v>75</v>
      </c>
      <c r="BH193" s="28"/>
      <c r="BI193" s="28"/>
      <c r="BJ193" s="7">
        <f t="shared" si="52"/>
        <v>233</v>
      </c>
      <c r="BK193" s="42">
        <f t="shared" si="52"/>
        <v>3495</v>
      </c>
    </row>
    <row r="194" spans="2:63" ht="24" x14ac:dyDescent="0.25">
      <c r="B194" s="43" t="s">
        <v>65</v>
      </c>
      <c r="C194" s="17" t="s">
        <v>66</v>
      </c>
      <c r="D194" s="10" t="s">
        <v>383</v>
      </c>
      <c r="E194" s="11" t="s">
        <v>384</v>
      </c>
      <c r="F194" s="11" t="s">
        <v>68</v>
      </c>
      <c r="G194" s="12">
        <v>15</v>
      </c>
      <c r="H194" s="19">
        <v>50</v>
      </c>
      <c r="I194" s="19">
        <f t="shared" si="69"/>
        <v>750</v>
      </c>
      <c r="J194" s="85"/>
      <c r="K194" s="85"/>
      <c r="L194" s="19">
        <f>15+8+1</f>
        <v>24</v>
      </c>
      <c r="M194" s="19">
        <f>+L194*G194</f>
        <v>360</v>
      </c>
      <c r="N194" s="19"/>
      <c r="O194" s="19"/>
      <c r="P194" s="19">
        <f>2+6</f>
        <v>8</v>
      </c>
      <c r="Q194" s="19">
        <f t="shared" si="78"/>
        <v>120</v>
      </c>
      <c r="R194" s="19"/>
      <c r="S194" s="19"/>
      <c r="T194" s="20"/>
      <c r="U194" s="20"/>
      <c r="V194" s="19"/>
      <c r="W194" s="19">
        <f t="shared" si="76"/>
        <v>0</v>
      </c>
      <c r="X194" s="19"/>
      <c r="Y194" s="20"/>
      <c r="Z194" s="20"/>
      <c r="AA194" s="20"/>
      <c r="AB194" s="20"/>
      <c r="AC194" s="20"/>
      <c r="AD194" s="20"/>
      <c r="AE194" s="20"/>
      <c r="AF194" s="19">
        <f t="shared" si="62"/>
        <v>82</v>
      </c>
      <c r="AG194" s="19">
        <f t="shared" si="62"/>
        <v>1230</v>
      </c>
      <c r="AH194" s="10" t="s">
        <v>383</v>
      </c>
      <c r="AI194" s="11" t="s">
        <v>384</v>
      </c>
      <c r="AJ194" s="11" t="s">
        <v>68</v>
      </c>
      <c r="AK194" s="12">
        <v>15</v>
      </c>
      <c r="AL194" s="28">
        <v>48</v>
      </c>
      <c r="AM194" s="28">
        <f t="shared" si="70"/>
        <v>720</v>
      </c>
      <c r="AN194" s="114"/>
      <c r="AO194" s="114"/>
      <c r="AP194" s="28">
        <f>15+8+1</f>
        <v>24</v>
      </c>
      <c r="AQ194" s="28">
        <f>+AP194*AK194</f>
        <v>360</v>
      </c>
      <c r="AR194" s="28"/>
      <c r="AS194" s="28"/>
      <c r="AT194" s="28">
        <f>2+6</f>
        <v>8</v>
      </c>
      <c r="AU194" s="28">
        <f t="shared" si="77"/>
        <v>120</v>
      </c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7">
        <f t="shared" si="52"/>
        <v>80</v>
      </c>
      <c r="BK194" s="42">
        <f t="shared" si="52"/>
        <v>1200</v>
      </c>
    </row>
    <row r="195" spans="2:63" ht="24" x14ac:dyDescent="0.25">
      <c r="B195" s="43" t="s">
        <v>65</v>
      </c>
      <c r="C195" s="17" t="s">
        <v>66</v>
      </c>
      <c r="D195" s="10" t="s">
        <v>383</v>
      </c>
      <c r="E195" s="11" t="s">
        <v>385</v>
      </c>
      <c r="F195" s="11" t="s">
        <v>68</v>
      </c>
      <c r="G195" s="12">
        <v>45</v>
      </c>
      <c r="H195" s="19"/>
      <c r="I195" s="19"/>
      <c r="J195" s="85"/>
      <c r="K195" s="85"/>
      <c r="L195" s="19">
        <v>6</v>
      </c>
      <c r="M195" s="19">
        <f>+L195*G195</f>
        <v>270</v>
      </c>
      <c r="N195" s="19"/>
      <c r="O195" s="19"/>
      <c r="P195" s="19">
        <v>2</v>
      </c>
      <c r="Q195" s="19">
        <f t="shared" si="78"/>
        <v>90</v>
      </c>
      <c r="R195" s="19"/>
      <c r="S195" s="19"/>
      <c r="T195" s="20"/>
      <c r="U195" s="20"/>
      <c r="V195" s="19"/>
      <c r="W195" s="19"/>
      <c r="X195" s="19"/>
      <c r="Y195" s="20"/>
      <c r="Z195" s="20"/>
      <c r="AA195" s="20"/>
      <c r="AB195" s="20"/>
      <c r="AC195" s="20"/>
      <c r="AD195" s="20"/>
      <c r="AE195" s="20"/>
      <c r="AF195" s="19">
        <f t="shared" si="62"/>
        <v>8</v>
      </c>
      <c r="AG195" s="19">
        <f t="shared" si="62"/>
        <v>360</v>
      </c>
      <c r="AH195" s="10" t="s">
        <v>383</v>
      </c>
      <c r="AI195" s="11" t="s">
        <v>385</v>
      </c>
      <c r="AJ195" s="11" t="s">
        <v>68</v>
      </c>
      <c r="AK195" s="12">
        <v>45</v>
      </c>
      <c r="AL195" s="28"/>
      <c r="AM195" s="28"/>
      <c r="AN195" s="114"/>
      <c r="AO195" s="114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7">
        <f t="shared" si="52"/>
        <v>0</v>
      </c>
      <c r="BK195" s="42">
        <f t="shared" si="52"/>
        <v>0</v>
      </c>
    </row>
    <row r="196" spans="2:63" ht="24" x14ac:dyDescent="0.25">
      <c r="B196" s="43" t="s">
        <v>65</v>
      </c>
      <c r="C196" s="17" t="s">
        <v>66</v>
      </c>
      <c r="D196" s="10" t="s">
        <v>386</v>
      </c>
      <c r="E196" s="11" t="s">
        <v>387</v>
      </c>
      <c r="F196" s="11" t="s">
        <v>68</v>
      </c>
      <c r="G196" s="12">
        <v>50</v>
      </c>
      <c r="H196" s="19">
        <v>25</v>
      </c>
      <c r="I196" s="19">
        <f t="shared" si="69"/>
        <v>1250</v>
      </c>
      <c r="J196" s="85"/>
      <c r="K196" s="85"/>
      <c r="L196" s="19"/>
      <c r="M196" s="19"/>
      <c r="N196" s="19"/>
      <c r="O196" s="19"/>
      <c r="P196" s="19">
        <v>11</v>
      </c>
      <c r="Q196" s="19">
        <f t="shared" si="78"/>
        <v>550</v>
      </c>
      <c r="R196" s="19"/>
      <c r="S196" s="19"/>
      <c r="T196" s="20"/>
      <c r="U196" s="20"/>
      <c r="V196" s="19"/>
      <c r="W196" s="19"/>
      <c r="X196" s="19"/>
      <c r="Y196" s="20"/>
      <c r="Z196" s="20">
        <v>2</v>
      </c>
      <c r="AA196" s="20">
        <f>+Z196*G196</f>
        <v>100</v>
      </c>
      <c r="AB196" s="20">
        <v>2</v>
      </c>
      <c r="AC196" s="20">
        <f>+AB196*G196</f>
        <v>100</v>
      </c>
      <c r="AD196" s="20">
        <v>1</v>
      </c>
      <c r="AE196" s="20">
        <f>AD196*G196</f>
        <v>50</v>
      </c>
      <c r="AF196" s="19">
        <f t="shared" si="62"/>
        <v>41</v>
      </c>
      <c r="AG196" s="19">
        <f t="shared" si="62"/>
        <v>2050</v>
      </c>
      <c r="AH196" s="10" t="s">
        <v>386</v>
      </c>
      <c r="AI196" s="11" t="s">
        <v>387</v>
      </c>
      <c r="AJ196" s="11" t="s">
        <v>68</v>
      </c>
      <c r="AK196" s="12">
        <v>50</v>
      </c>
      <c r="AL196" s="28">
        <v>20</v>
      </c>
      <c r="AM196" s="28">
        <f t="shared" si="70"/>
        <v>1000</v>
      </c>
      <c r="AN196" s="114"/>
      <c r="AO196" s="114"/>
      <c r="AP196" s="28"/>
      <c r="AQ196" s="28"/>
      <c r="AR196" s="28"/>
      <c r="AS196" s="28"/>
      <c r="AT196" s="28">
        <v>10</v>
      </c>
      <c r="AU196" s="28">
        <f t="shared" si="77"/>
        <v>500</v>
      </c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7">
        <f t="shared" si="52"/>
        <v>30</v>
      </c>
      <c r="BK196" s="42">
        <f t="shared" si="52"/>
        <v>1500</v>
      </c>
    </row>
    <row r="197" spans="2:63" ht="24" x14ac:dyDescent="0.25">
      <c r="B197" s="43" t="s">
        <v>65</v>
      </c>
      <c r="C197" s="17" t="s">
        <v>66</v>
      </c>
      <c r="D197" s="10" t="s">
        <v>388</v>
      </c>
      <c r="E197" s="11" t="s">
        <v>389</v>
      </c>
      <c r="F197" s="11" t="s">
        <v>68</v>
      </c>
      <c r="G197" s="12">
        <v>50</v>
      </c>
      <c r="H197" s="19">
        <v>2</v>
      </c>
      <c r="I197" s="19">
        <f t="shared" si="69"/>
        <v>100</v>
      </c>
      <c r="J197" s="85"/>
      <c r="K197" s="85"/>
      <c r="L197" s="19">
        <v>2</v>
      </c>
      <c r="M197" s="19">
        <f>+L197*G197</f>
        <v>100</v>
      </c>
      <c r="N197" s="19"/>
      <c r="O197" s="19"/>
      <c r="P197" s="19">
        <v>8</v>
      </c>
      <c r="Q197" s="19">
        <f t="shared" si="78"/>
        <v>400</v>
      </c>
      <c r="R197" s="19"/>
      <c r="S197" s="19"/>
      <c r="T197" s="20"/>
      <c r="U197" s="20"/>
      <c r="V197" s="19"/>
      <c r="W197" s="19"/>
      <c r="X197" s="19">
        <v>15</v>
      </c>
      <c r="Y197" s="20">
        <f>+X197*G197</f>
        <v>750</v>
      </c>
      <c r="Z197" s="20"/>
      <c r="AA197" s="20"/>
      <c r="AB197" s="20"/>
      <c r="AC197" s="20"/>
      <c r="AD197" s="20"/>
      <c r="AE197" s="20"/>
      <c r="AF197" s="19">
        <f t="shared" si="62"/>
        <v>27</v>
      </c>
      <c r="AG197" s="19">
        <f t="shared" si="62"/>
        <v>1350</v>
      </c>
      <c r="AH197" s="10" t="s">
        <v>388</v>
      </c>
      <c r="AI197" s="11" t="s">
        <v>389</v>
      </c>
      <c r="AJ197" s="11" t="s">
        <v>68</v>
      </c>
      <c r="AK197" s="12">
        <v>50</v>
      </c>
      <c r="AL197" s="28">
        <v>2</v>
      </c>
      <c r="AM197" s="28">
        <f t="shared" si="70"/>
        <v>100</v>
      </c>
      <c r="AN197" s="114"/>
      <c r="AO197" s="114"/>
      <c r="AP197" s="28"/>
      <c r="AQ197" s="28"/>
      <c r="AR197" s="28"/>
      <c r="AS197" s="28"/>
      <c r="AT197" s="28">
        <v>8</v>
      </c>
      <c r="AU197" s="28">
        <f t="shared" si="77"/>
        <v>400</v>
      </c>
      <c r="AV197" s="28"/>
      <c r="AW197" s="28"/>
      <c r="AX197" s="28"/>
      <c r="AY197" s="28"/>
      <c r="AZ197" s="28"/>
      <c r="BA197" s="28"/>
      <c r="BB197" s="28">
        <v>15</v>
      </c>
      <c r="BC197" s="114">
        <f>+BB197*AK197</f>
        <v>750</v>
      </c>
      <c r="BD197" s="114"/>
      <c r="BE197" s="114"/>
      <c r="BF197" s="114"/>
      <c r="BG197" s="114"/>
      <c r="BH197" s="114"/>
      <c r="BI197" s="114"/>
      <c r="BJ197" s="7">
        <f t="shared" si="52"/>
        <v>25</v>
      </c>
      <c r="BK197" s="42">
        <f t="shared" si="52"/>
        <v>1250</v>
      </c>
    </row>
    <row r="198" spans="2:63" ht="24" x14ac:dyDescent="0.25">
      <c r="B198" s="43" t="s">
        <v>65</v>
      </c>
      <c r="C198" s="17" t="s">
        <v>66</v>
      </c>
      <c r="D198" s="10" t="s">
        <v>390</v>
      </c>
      <c r="E198" s="9" t="s">
        <v>391</v>
      </c>
      <c r="F198" s="115" t="s">
        <v>68</v>
      </c>
      <c r="G198" s="12">
        <v>11</v>
      </c>
      <c r="H198" s="20"/>
      <c r="I198" s="19"/>
      <c r="J198" s="85"/>
      <c r="K198" s="85"/>
      <c r="L198" s="19"/>
      <c r="M198" s="19"/>
      <c r="N198" s="19"/>
      <c r="O198" s="19"/>
      <c r="P198" s="19">
        <v>3</v>
      </c>
      <c r="Q198" s="19">
        <f t="shared" si="78"/>
        <v>33</v>
      </c>
      <c r="R198" s="19"/>
      <c r="S198" s="19"/>
      <c r="T198" s="20"/>
      <c r="U198" s="20"/>
      <c r="V198" s="19">
        <f>4+4</f>
        <v>8</v>
      </c>
      <c r="W198" s="19">
        <f t="shared" si="76"/>
        <v>88</v>
      </c>
      <c r="X198" s="19"/>
      <c r="Y198" s="20"/>
      <c r="Z198" s="20"/>
      <c r="AA198" s="20"/>
      <c r="AB198" s="20"/>
      <c r="AC198" s="20"/>
      <c r="AD198" s="20"/>
      <c r="AE198" s="20"/>
      <c r="AF198" s="19">
        <f t="shared" si="62"/>
        <v>11</v>
      </c>
      <c r="AG198" s="19">
        <f t="shared" si="62"/>
        <v>121</v>
      </c>
      <c r="AH198" s="10" t="s">
        <v>390</v>
      </c>
      <c r="AI198" s="9" t="s">
        <v>391</v>
      </c>
      <c r="AJ198" s="115" t="s">
        <v>68</v>
      </c>
      <c r="AK198" s="12">
        <v>11</v>
      </c>
      <c r="AL198" s="28"/>
      <c r="AM198" s="28"/>
      <c r="AN198" s="114"/>
      <c r="AO198" s="114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>
        <v>4</v>
      </c>
      <c r="BA198" s="28">
        <f>AK198*AZ198</f>
        <v>44</v>
      </c>
      <c r="BB198" s="28"/>
      <c r="BC198" s="28"/>
      <c r="BD198" s="28"/>
      <c r="BE198" s="28"/>
      <c r="BF198" s="28"/>
      <c r="BG198" s="28"/>
      <c r="BH198" s="28"/>
      <c r="BI198" s="28"/>
      <c r="BJ198" s="7">
        <f t="shared" si="52"/>
        <v>4</v>
      </c>
      <c r="BK198" s="42">
        <f t="shared" si="52"/>
        <v>44</v>
      </c>
    </row>
    <row r="199" spans="2:63" ht="24" x14ac:dyDescent="0.25">
      <c r="B199" s="43" t="s">
        <v>65</v>
      </c>
      <c r="C199" s="17" t="s">
        <v>66</v>
      </c>
      <c r="D199" s="10" t="s">
        <v>392</v>
      </c>
      <c r="E199" s="11" t="s">
        <v>393</v>
      </c>
      <c r="F199" s="11" t="s">
        <v>68</v>
      </c>
      <c r="G199" s="12">
        <v>300</v>
      </c>
      <c r="H199" s="19">
        <v>6</v>
      </c>
      <c r="I199" s="19">
        <f>H199*G199</f>
        <v>1800</v>
      </c>
      <c r="J199" s="85"/>
      <c r="K199" s="85"/>
      <c r="L199" s="19"/>
      <c r="M199" s="19"/>
      <c r="N199" s="19"/>
      <c r="O199" s="19"/>
      <c r="P199" s="20"/>
      <c r="Q199" s="19"/>
      <c r="R199" s="19"/>
      <c r="S199" s="19"/>
      <c r="T199" s="20"/>
      <c r="U199" s="20"/>
      <c r="V199" s="19"/>
      <c r="W199" s="19"/>
      <c r="X199" s="19"/>
      <c r="Y199" s="20"/>
      <c r="Z199" s="20"/>
      <c r="AA199" s="20"/>
      <c r="AB199" s="20"/>
      <c r="AC199" s="20"/>
      <c r="AD199" s="20"/>
      <c r="AE199" s="20"/>
      <c r="AF199" s="19">
        <f t="shared" si="62"/>
        <v>6</v>
      </c>
      <c r="AG199" s="19">
        <f t="shared" si="62"/>
        <v>1800</v>
      </c>
      <c r="AH199" s="10" t="s">
        <v>392</v>
      </c>
      <c r="AI199" s="11" t="s">
        <v>393</v>
      </c>
      <c r="AJ199" s="11" t="s">
        <v>68</v>
      </c>
      <c r="AK199" s="12">
        <v>300</v>
      </c>
      <c r="AL199" s="28">
        <v>6</v>
      </c>
      <c r="AM199" s="28">
        <f>AL199*AK199</f>
        <v>1800</v>
      </c>
      <c r="AN199" s="114"/>
      <c r="AO199" s="114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7">
        <f t="shared" si="52"/>
        <v>6</v>
      </c>
      <c r="BK199" s="42">
        <f t="shared" si="52"/>
        <v>1800</v>
      </c>
    </row>
    <row r="200" spans="2:63" ht="24" x14ac:dyDescent="0.25">
      <c r="B200" s="43" t="s">
        <v>65</v>
      </c>
      <c r="C200" s="17" t="s">
        <v>66</v>
      </c>
      <c r="D200" s="10" t="s">
        <v>394</v>
      </c>
      <c r="E200" s="11" t="s">
        <v>395</v>
      </c>
      <c r="F200" s="11" t="s">
        <v>68</v>
      </c>
      <c r="G200" s="12">
        <v>270</v>
      </c>
      <c r="H200" s="19">
        <v>8</v>
      </c>
      <c r="I200" s="19">
        <f>H200*G200</f>
        <v>2160</v>
      </c>
      <c r="J200" s="85"/>
      <c r="K200" s="85"/>
      <c r="L200" s="19"/>
      <c r="M200" s="19"/>
      <c r="N200" s="19"/>
      <c r="O200" s="19"/>
      <c r="P200" s="20"/>
      <c r="Q200" s="19"/>
      <c r="R200" s="19"/>
      <c r="S200" s="19"/>
      <c r="T200" s="20">
        <v>12</v>
      </c>
      <c r="U200" s="20">
        <f t="shared" ref="U200" si="79">+T200*G200</f>
        <v>3240</v>
      </c>
      <c r="V200" s="19">
        <f>15+8</f>
        <v>23</v>
      </c>
      <c r="W200" s="19">
        <f t="shared" si="76"/>
        <v>6210</v>
      </c>
      <c r="X200" s="19"/>
      <c r="Y200" s="20"/>
      <c r="Z200" s="20"/>
      <c r="AA200" s="20"/>
      <c r="AB200" s="20"/>
      <c r="AC200" s="20"/>
      <c r="AD200" s="20"/>
      <c r="AE200" s="20"/>
      <c r="AF200" s="19">
        <f t="shared" si="62"/>
        <v>43</v>
      </c>
      <c r="AG200" s="19">
        <f t="shared" si="62"/>
        <v>11610</v>
      </c>
      <c r="AH200" s="10" t="s">
        <v>394</v>
      </c>
      <c r="AI200" s="11" t="s">
        <v>395</v>
      </c>
      <c r="AJ200" s="11" t="s">
        <v>68</v>
      </c>
      <c r="AK200" s="12">
        <v>270</v>
      </c>
      <c r="AL200" s="28">
        <v>6</v>
      </c>
      <c r="AM200" s="28">
        <f>AL200*AK200</f>
        <v>1620</v>
      </c>
      <c r="AN200" s="114"/>
      <c r="AO200" s="114"/>
      <c r="AP200" s="28"/>
      <c r="AQ200" s="28"/>
      <c r="AR200" s="28"/>
      <c r="AS200" s="28"/>
      <c r="AT200" s="28"/>
      <c r="AU200" s="28"/>
      <c r="AV200" s="28"/>
      <c r="AW200" s="28"/>
      <c r="AX200" s="28">
        <v>12</v>
      </c>
      <c r="AY200" s="28">
        <f t="shared" ref="AY200" si="80">AX200*AK200</f>
        <v>3240</v>
      </c>
      <c r="AZ200" s="28">
        <v>13</v>
      </c>
      <c r="BA200" s="28">
        <f>AK200*AZ200</f>
        <v>3510</v>
      </c>
      <c r="BB200" s="28"/>
      <c r="BC200" s="28"/>
      <c r="BD200" s="28"/>
      <c r="BE200" s="28"/>
      <c r="BF200" s="28"/>
      <c r="BG200" s="28"/>
      <c r="BH200" s="28"/>
      <c r="BI200" s="28"/>
      <c r="BJ200" s="7">
        <f t="shared" si="52"/>
        <v>31</v>
      </c>
      <c r="BK200" s="42">
        <f t="shared" si="52"/>
        <v>8370</v>
      </c>
    </row>
    <row r="201" spans="2:63" ht="24" x14ac:dyDescent="0.25">
      <c r="B201" s="43" t="s">
        <v>65</v>
      </c>
      <c r="C201" s="17" t="s">
        <v>66</v>
      </c>
      <c r="D201" s="10">
        <v>4410310300355570</v>
      </c>
      <c r="E201" s="11" t="s">
        <v>396</v>
      </c>
      <c r="F201" s="11" t="s">
        <v>68</v>
      </c>
      <c r="G201" s="12">
        <v>270</v>
      </c>
      <c r="H201" s="19">
        <v>6</v>
      </c>
      <c r="I201" s="19">
        <f>H201*G201</f>
        <v>1620</v>
      </c>
      <c r="J201" s="85"/>
      <c r="K201" s="85"/>
      <c r="L201" s="19">
        <v>8</v>
      </c>
      <c r="M201" s="19">
        <f>+L201*G201</f>
        <v>2160</v>
      </c>
      <c r="N201" s="19">
        <f>2</f>
        <v>2</v>
      </c>
      <c r="O201" s="19">
        <f>+N201*G201</f>
        <v>540</v>
      </c>
      <c r="P201" s="20"/>
      <c r="Q201" s="19"/>
      <c r="R201" s="19"/>
      <c r="S201" s="19"/>
      <c r="T201" s="20"/>
      <c r="U201" s="20"/>
      <c r="V201" s="19">
        <f>15+8+3+4+3</f>
        <v>33</v>
      </c>
      <c r="W201" s="19">
        <f t="shared" si="76"/>
        <v>8910</v>
      </c>
      <c r="X201" s="19"/>
      <c r="Y201" s="20"/>
      <c r="Z201" s="20"/>
      <c r="AA201" s="20"/>
      <c r="AB201" s="20"/>
      <c r="AC201" s="20"/>
      <c r="AD201" s="20"/>
      <c r="AE201" s="20"/>
      <c r="AF201" s="19">
        <f t="shared" si="62"/>
        <v>49</v>
      </c>
      <c r="AG201" s="19">
        <f t="shared" si="62"/>
        <v>13230</v>
      </c>
      <c r="AH201" s="10">
        <v>4410310300355570</v>
      </c>
      <c r="AI201" s="11" t="s">
        <v>396</v>
      </c>
      <c r="AJ201" s="11" t="s">
        <v>68</v>
      </c>
      <c r="AK201" s="12">
        <v>270</v>
      </c>
      <c r="AL201" s="28">
        <v>6</v>
      </c>
      <c r="AM201" s="28">
        <f>AL201*AK201</f>
        <v>1620</v>
      </c>
      <c r="AN201" s="114"/>
      <c r="AO201" s="114"/>
      <c r="AP201" s="28">
        <v>8</v>
      </c>
      <c r="AQ201" s="28">
        <f>+AP201*AK201</f>
        <v>2160</v>
      </c>
      <c r="AR201" s="28"/>
      <c r="AS201" s="28"/>
      <c r="AT201" s="28"/>
      <c r="AU201" s="28"/>
      <c r="AV201" s="28"/>
      <c r="AW201" s="28"/>
      <c r="AX201" s="28"/>
      <c r="AY201" s="28"/>
      <c r="AZ201" s="28">
        <f>13+3+4+3</f>
        <v>23</v>
      </c>
      <c r="BA201" s="28">
        <f>AK201*AZ201</f>
        <v>6210</v>
      </c>
      <c r="BB201" s="28"/>
      <c r="BC201" s="28"/>
      <c r="BD201" s="28"/>
      <c r="BE201" s="28"/>
      <c r="BF201" s="28"/>
      <c r="BG201" s="28"/>
      <c r="BH201" s="28"/>
      <c r="BI201" s="28"/>
      <c r="BJ201" s="7">
        <f t="shared" si="52"/>
        <v>37</v>
      </c>
      <c r="BK201" s="42">
        <f t="shared" si="52"/>
        <v>9990</v>
      </c>
    </row>
    <row r="202" spans="2:63" x14ac:dyDescent="0.25">
      <c r="B202" s="43" t="s">
        <v>139</v>
      </c>
      <c r="C202" s="17" t="s">
        <v>139</v>
      </c>
      <c r="D202" s="10">
        <v>4410310300355570</v>
      </c>
      <c r="E202" s="11" t="s">
        <v>396</v>
      </c>
      <c r="F202" s="11" t="s">
        <v>68</v>
      </c>
      <c r="G202" s="12">
        <v>280</v>
      </c>
      <c r="H202" s="19"/>
      <c r="I202" s="19"/>
      <c r="J202" s="85"/>
      <c r="K202" s="85"/>
      <c r="L202" s="19"/>
      <c r="M202" s="19"/>
      <c r="N202" s="19">
        <v>4</v>
      </c>
      <c r="O202" s="19">
        <f>+N202*G202</f>
        <v>1120</v>
      </c>
      <c r="P202" s="20"/>
      <c r="Q202" s="19"/>
      <c r="R202" s="19"/>
      <c r="S202" s="19"/>
      <c r="T202" s="20"/>
      <c r="U202" s="20"/>
      <c r="V202" s="19"/>
      <c r="W202" s="19"/>
      <c r="X202" s="19"/>
      <c r="Y202" s="20"/>
      <c r="Z202" s="20"/>
      <c r="AA202" s="20"/>
      <c r="AB202" s="20"/>
      <c r="AC202" s="20"/>
      <c r="AD202" s="20"/>
      <c r="AE202" s="20"/>
      <c r="AF202" s="19">
        <f t="shared" si="62"/>
        <v>4</v>
      </c>
      <c r="AG202" s="19">
        <f t="shared" si="62"/>
        <v>1120</v>
      </c>
      <c r="AH202" s="10">
        <v>4410310300355570</v>
      </c>
      <c r="AI202" s="11" t="s">
        <v>396</v>
      </c>
      <c r="AJ202" s="11" t="s">
        <v>68</v>
      </c>
      <c r="AK202" s="12">
        <v>280</v>
      </c>
      <c r="AL202" s="28"/>
      <c r="AM202" s="28"/>
      <c r="AN202" s="114"/>
      <c r="AO202" s="114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7">
        <f t="shared" si="52"/>
        <v>0</v>
      </c>
      <c r="BK202" s="42">
        <f t="shared" si="52"/>
        <v>0</v>
      </c>
    </row>
    <row r="203" spans="2:63" ht="24" x14ac:dyDescent="0.25">
      <c r="B203" s="43" t="s">
        <v>65</v>
      </c>
      <c r="C203" s="17" t="s">
        <v>66</v>
      </c>
      <c r="D203" s="10" t="s">
        <v>394</v>
      </c>
      <c r="E203" s="11" t="s">
        <v>397</v>
      </c>
      <c r="F203" s="11" t="s">
        <v>68</v>
      </c>
      <c r="G203" s="12">
        <v>300</v>
      </c>
      <c r="H203" s="19">
        <v>7</v>
      </c>
      <c r="I203" s="19">
        <f>H203*G203</f>
        <v>2100</v>
      </c>
      <c r="J203" s="85"/>
      <c r="K203" s="85"/>
      <c r="L203" s="19"/>
      <c r="M203" s="19"/>
      <c r="N203" s="19"/>
      <c r="O203" s="19"/>
      <c r="P203" s="20"/>
      <c r="Q203" s="19"/>
      <c r="R203" s="19"/>
      <c r="S203" s="19"/>
      <c r="T203" s="20"/>
      <c r="U203" s="20"/>
      <c r="V203" s="19"/>
      <c r="W203" s="19"/>
      <c r="X203" s="19"/>
      <c r="Y203" s="20"/>
      <c r="Z203" s="20"/>
      <c r="AA203" s="20"/>
      <c r="AB203" s="20"/>
      <c r="AC203" s="20"/>
      <c r="AD203" s="20"/>
      <c r="AE203" s="20"/>
      <c r="AF203" s="19">
        <f t="shared" si="62"/>
        <v>7</v>
      </c>
      <c r="AG203" s="19">
        <f t="shared" si="62"/>
        <v>2100</v>
      </c>
      <c r="AH203" s="10" t="s">
        <v>394</v>
      </c>
      <c r="AI203" s="11" t="s">
        <v>397</v>
      </c>
      <c r="AJ203" s="11" t="s">
        <v>68</v>
      </c>
      <c r="AK203" s="12">
        <v>300</v>
      </c>
      <c r="AL203" s="28">
        <v>6</v>
      </c>
      <c r="AM203" s="28">
        <f>AL203*AK203</f>
        <v>1800</v>
      </c>
      <c r="AN203" s="114"/>
      <c r="AO203" s="114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7">
        <f t="shared" si="52"/>
        <v>6</v>
      </c>
      <c r="BK203" s="42">
        <f t="shared" si="52"/>
        <v>1800</v>
      </c>
    </row>
    <row r="204" spans="2:63" ht="25.5" customHeight="1" x14ac:dyDescent="0.25">
      <c r="B204" s="43" t="s">
        <v>65</v>
      </c>
      <c r="C204" s="17" t="s">
        <v>66</v>
      </c>
      <c r="D204" s="10" t="s">
        <v>392</v>
      </c>
      <c r="E204" s="11" t="s">
        <v>398</v>
      </c>
      <c r="F204" s="11" t="s">
        <v>68</v>
      </c>
      <c r="G204" s="12">
        <v>500</v>
      </c>
      <c r="H204" s="19">
        <v>11</v>
      </c>
      <c r="I204" s="19">
        <f t="shared" ref="I204:I213" si="81">H204*G204</f>
        <v>5500</v>
      </c>
      <c r="J204" s="85"/>
      <c r="K204" s="85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20"/>
      <c r="Z204" s="19"/>
      <c r="AA204" s="19"/>
      <c r="AB204" s="19"/>
      <c r="AC204" s="19"/>
      <c r="AD204" s="19"/>
      <c r="AE204" s="19"/>
      <c r="AF204" s="19">
        <f t="shared" si="62"/>
        <v>11</v>
      </c>
      <c r="AG204" s="19">
        <f t="shared" si="62"/>
        <v>5500</v>
      </c>
      <c r="AH204" s="10" t="s">
        <v>392</v>
      </c>
      <c r="AI204" s="11" t="s">
        <v>398</v>
      </c>
      <c r="AJ204" s="11" t="s">
        <v>68</v>
      </c>
      <c r="AK204" s="12">
        <v>500</v>
      </c>
      <c r="AL204" s="28">
        <v>1</v>
      </c>
      <c r="AM204" s="28">
        <f t="shared" ref="AM204:AM213" si="82">AL204*AK204</f>
        <v>500</v>
      </c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7">
        <f t="shared" si="52"/>
        <v>1</v>
      </c>
      <c r="BK204" s="42">
        <f t="shared" si="52"/>
        <v>500</v>
      </c>
    </row>
    <row r="205" spans="2:63" ht="25.5" customHeight="1" x14ac:dyDescent="0.25">
      <c r="B205" s="43" t="s">
        <v>65</v>
      </c>
      <c r="C205" s="17" t="s">
        <v>66</v>
      </c>
      <c r="D205" s="10">
        <v>4410312700367330</v>
      </c>
      <c r="E205" s="11" t="s">
        <v>399</v>
      </c>
      <c r="F205" s="11" t="s">
        <v>68</v>
      </c>
      <c r="G205" s="12">
        <v>300</v>
      </c>
      <c r="H205" s="19"/>
      <c r="I205" s="19"/>
      <c r="J205" s="85"/>
      <c r="K205" s="85"/>
      <c r="L205" s="19">
        <v>1</v>
      </c>
      <c r="M205" s="19">
        <f>+L205*G205</f>
        <v>300</v>
      </c>
      <c r="N205" s="19">
        <v>1</v>
      </c>
      <c r="O205" s="19">
        <f>+N205*G205</f>
        <v>300</v>
      </c>
      <c r="P205" s="19"/>
      <c r="Q205" s="19"/>
      <c r="R205" s="19"/>
      <c r="S205" s="19"/>
      <c r="T205" s="19"/>
      <c r="U205" s="19"/>
      <c r="V205" s="19"/>
      <c r="W205" s="19"/>
      <c r="X205" s="19"/>
      <c r="Y205" s="20"/>
      <c r="Z205" s="19"/>
      <c r="AA205" s="19"/>
      <c r="AB205" s="19"/>
      <c r="AC205" s="19"/>
      <c r="AD205" s="19"/>
      <c r="AE205" s="19"/>
      <c r="AF205" s="19">
        <f t="shared" si="62"/>
        <v>2</v>
      </c>
      <c r="AG205" s="19">
        <f t="shared" si="62"/>
        <v>600</v>
      </c>
      <c r="AH205" s="10">
        <v>4410312700367330</v>
      </c>
      <c r="AI205" s="11" t="s">
        <v>399</v>
      </c>
      <c r="AJ205" s="11" t="s">
        <v>68</v>
      </c>
      <c r="AK205" s="12">
        <v>300</v>
      </c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7">
        <f t="shared" si="52"/>
        <v>0</v>
      </c>
      <c r="BK205" s="42">
        <f t="shared" si="52"/>
        <v>0</v>
      </c>
    </row>
    <row r="206" spans="2:63" x14ac:dyDescent="0.25">
      <c r="B206" s="43" t="s">
        <v>139</v>
      </c>
      <c r="C206" s="16" t="s">
        <v>139</v>
      </c>
      <c r="D206" s="10">
        <v>4410312700367330</v>
      </c>
      <c r="E206" s="11" t="s">
        <v>399</v>
      </c>
      <c r="F206" s="11" t="s">
        <v>68</v>
      </c>
      <c r="G206" s="12">
        <v>300</v>
      </c>
      <c r="H206" s="19"/>
      <c r="I206" s="19"/>
      <c r="J206" s="85"/>
      <c r="K206" s="85"/>
      <c r="L206" s="19"/>
      <c r="M206" s="19"/>
      <c r="N206" s="19">
        <v>2</v>
      </c>
      <c r="O206" s="19">
        <f>+N206*G206</f>
        <v>600</v>
      </c>
      <c r="P206" s="19"/>
      <c r="Q206" s="19"/>
      <c r="R206" s="19"/>
      <c r="S206" s="19"/>
      <c r="T206" s="19"/>
      <c r="U206" s="19"/>
      <c r="V206" s="19"/>
      <c r="W206" s="19"/>
      <c r="X206" s="19"/>
      <c r="Y206" s="20"/>
      <c r="Z206" s="19"/>
      <c r="AA206" s="19"/>
      <c r="AB206" s="19"/>
      <c r="AC206" s="19"/>
      <c r="AD206" s="19"/>
      <c r="AE206" s="19"/>
      <c r="AF206" s="19">
        <f t="shared" si="62"/>
        <v>2</v>
      </c>
      <c r="AG206" s="19">
        <f t="shared" si="62"/>
        <v>600</v>
      </c>
      <c r="AH206" s="10">
        <v>4410312700367330</v>
      </c>
      <c r="AI206" s="11" t="s">
        <v>399</v>
      </c>
      <c r="AJ206" s="11" t="s">
        <v>68</v>
      </c>
      <c r="AK206" s="12">
        <v>300</v>
      </c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7">
        <f t="shared" si="52"/>
        <v>0</v>
      </c>
      <c r="BK206" s="42">
        <f t="shared" si="52"/>
        <v>0</v>
      </c>
    </row>
    <row r="207" spans="2:63" ht="24" x14ac:dyDescent="0.25">
      <c r="B207" s="43" t="s">
        <v>65</v>
      </c>
      <c r="C207" s="17" t="s">
        <v>66</v>
      </c>
      <c r="D207" s="10" t="s">
        <v>392</v>
      </c>
      <c r="E207" s="11" t="s">
        <v>400</v>
      </c>
      <c r="F207" s="11" t="s">
        <v>68</v>
      </c>
      <c r="G207" s="12">
        <v>300</v>
      </c>
      <c r="H207" s="19">
        <v>6</v>
      </c>
      <c r="I207" s="19">
        <f t="shared" si="81"/>
        <v>1800</v>
      </c>
      <c r="J207" s="85"/>
      <c r="K207" s="85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20"/>
      <c r="Z207" s="19"/>
      <c r="AA207" s="19"/>
      <c r="AB207" s="19"/>
      <c r="AC207" s="19"/>
      <c r="AD207" s="19"/>
      <c r="AE207" s="19"/>
      <c r="AF207" s="19">
        <f t="shared" si="62"/>
        <v>6</v>
      </c>
      <c r="AG207" s="19">
        <f t="shared" si="62"/>
        <v>1800</v>
      </c>
      <c r="AH207" s="10" t="s">
        <v>392</v>
      </c>
      <c r="AI207" s="11" t="s">
        <v>400</v>
      </c>
      <c r="AJ207" s="11" t="s">
        <v>68</v>
      </c>
      <c r="AK207" s="12">
        <v>300</v>
      </c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7">
        <f t="shared" si="52"/>
        <v>0</v>
      </c>
      <c r="BK207" s="42">
        <f t="shared" si="52"/>
        <v>0</v>
      </c>
    </row>
    <row r="208" spans="2:63" ht="24" x14ac:dyDescent="0.25">
      <c r="B208" s="43" t="s">
        <v>65</v>
      </c>
      <c r="C208" s="17" t="s">
        <v>66</v>
      </c>
      <c r="D208" s="10" t="s">
        <v>401</v>
      </c>
      <c r="E208" s="11" t="s">
        <v>402</v>
      </c>
      <c r="F208" s="11" t="s">
        <v>68</v>
      </c>
      <c r="G208" s="12">
        <v>3.5</v>
      </c>
      <c r="H208" s="19">
        <v>20</v>
      </c>
      <c r="I208" s="19">
        <f t="shared" si="81"/>
        <v>70</v>
      </c>
      <c r="J208" s="85"/>
      <c r="K208" s="85"/>
      <c r="L208" s="19">
        <v>8</v>
      </c>
      <c r="M208" s="19">
        <f>+L208*G208</f>
        <v>28</v>
      </c>
      <c r="N208" s="19"/>
      <c r="O208" s="19"/>
      <c r="P208" s="20">
        <v>20</v>
      </c>
      <c r="Q208" s="19">
        <f t="shared" ref="Q208:Q223" si="83">G208*P208</f>
        <v>70</v>
      </c>
      <c r="R208" s="19"/>
      <c r="S208" s="19"/>
      <c r="T208" s="20">
        <v>8</v>
      </c>
      <c r="U208" s="20">
        <f t="shared" ref="U208" si="84">+T208*G208</f>
        <v>28</v>
      </c>
      <c r="V208" s="19">
        <f>5+5</f>
        <v>10</v>
      </c>
      <c r="W208" s="19">
        <f t="shared" ref="W208:W214" si="85">G208*V208</f>
        <v>35</v>
      </c>
      <c r="X208" s="19"/>
      <c r="Y208" s="20"/>
      <c r="Z208" s="20">
        <v>4</v>
      </c>
      <c r="AA208" s="20">
        <f>+Z208*G208</f>
        <v>14</v>
      </c>
      <c r="AB208" s="20">
        <v>2</v>
      </c>
      <c r="AC208" s="20">
        <f>+AB208*G208</f>
        <v>7</v>
      </c>
      <c r="AD208" s="20"/>
      <c r="AE208" s="20"/>
      <c r="AF208" s="19">
        <f t="shared" si="62"/>
        <v>72</v>
      </c>
      <c r="AG208" s="19">
        <f t="shared" si="62"/>
        <v>252</v>
      </c>
      <c r="AH208" s="10" t="s">
        <v>401</v>
      </c>
      <c r="AI208" s="11" t="s">
        <v>402</v>
      </c>
      <c r="AJ208" s="11" t="s">
        <v>68</v>
      </c>
      <c r="AK208" s="12">
        <v>3.5</v>
      </c>
      <c r="AL208" s="28">
        <v>12</v>
      </c>
      <c r="AM208" s="28">
        <f t="shared" si="82"/>
        <v>42</v>
      </c>
      <c r="AN208" s="114"/>
      <c r="AO208" s="114"/>
      <c r="AP208" s="28">
        <v>6</v>
      </c>
      <c r="AQ208" s="28">
        <f>+AP208*AK208</f>
        <v>21</v>
      </c>
      <c r="AR208" s="28"/>
      <c r="AS208" s="28"/>
      <c r="AT208" s="28">
        <v>10</v>
      </c>
      <c r="AU208" s="28">
        <f t="shared" ref="AU208:AU213" si="86">+AK208*AT208</f>
        <v>35</v>
      </c>
      <c r="AV208" s="28"/>
      <c r="AW208" s="28"/>
      <c r="AX208" s="28"/>
      <c r="AY208" s="28"/>
      <c r="AZ208" s="28">
        <v>5</v>
      </c>
      <c r="BA208" s="28">
        <f>AK208*AZ208</f>
        <v>17.5</v>
      </c>
      <c r="BB208" s="28"/>
      <c r="BC208" s="28"/>
      <c r="BD208" s="28"/>
      <c r="BE208" s="28"/>
      <c r="BF208" s="28"/>
      <c r="BG208" s="28"/>
      <c r="BH208" s="28"/>
      <c r="BI208" s="28"/>
      <c r="BJ208" s="7">
        <f t="shared" si="52"/>
        <v>33</v>
      </c>
      <c r="BK208" s="42">
        <f t="shared" si="52"/>
        <v>115.5</v>
      </c>
    </row>
    <row r="209" spans="2:63" ht="24" x14ac:dyDescent="0.25">
      <c r="B209" s="43" t="s">
        <v>65</v>
      </c>
      <c r="C209" s="17" t="s">
        <v>66</v>
      </c>
      <c r="D209" s="10" t="s">
        <v>403</v>
      </c>
      <c r="E209" s="11" t="s">
        <v>404</v>
      </c>
      <c r="F209" s="11" t="s">
        <v>68</v>
      </c>
      <c r="G209" s="12">
        <v>70</v>
      </c>
      <c r="H209" s="19">
        <f>3+4+4+3</f>
        <v>14</v>
      </c>
      <c r="I209" s="19">
        <f t="shared" si="81"/>
        <v>980</v>
      </c>
      <c r="J209" s="85"/>
      <c r="K209" s="85"/>
      <c r="L209" s="19">
        <v>5</v>
      </c>
      <c r="M209" s="19">
        <f>+L209*G209</f>
        <v>350</v>
      </c>
      <c r="N209" s="19"/>
      <c r="O209" s="19"/>
      <c r="P209" s="20">
        <v>9</v>
      </c>
      <c r="Q209" s="19">
        <f t="shared" si="83"/>
        <v>630</v>
      </c>
      <c r="R209" s="19"/>
      <c r="S209" s="19"/>
      <c r="T209" s="20"/>
      <c r="U209" s="20"/>
      <c r="V209" s="19"/>
      <c r="W209" s="19">
        <f t="shared" si="85"/>
        <v>0</v>
      </c>
      <c r="X209" s="19"/>
      <c r="Y209" s="20"/>
      <c r="Z209" s="20"/>
      <c r="AA209" s="20"/>
      <c r="AB209" s="20"/>
      <c r="AC209" s="20"/>
      <c r="AD209" s="20"/>
      <c r="AE209" s="20"/>
      <c r="AF209" s="19">
        <f t="shared" si="62"/>
        <v>28</v>
      </c>
      <c r="AG209" s="19">
        <f t="shared" si="62"/>
        <v>1960</v>
      </c>
      <c r="AH209" s="10" t="s">
        <v>403</v>
      </c>
      <c r="AI209" s="11" t="s">
        <v>404</v>
      </c>
      <c r="AJ209" s="11" t="s">
        <v>68</v>
      </c>
      <c r="AK209" s="12">
        <v>70</v>
      </c>
      <c r="AL209" s="28">
        <f>3+4+4+3</f>
        <v>14</v>
      </c>
      <c r="AM209" s="28">
        <f t="shared" si="82"/>
        <v>980</v>
      </c>
      <c r="AN209" s="114"/>
      <c r="AO209" s="114"/>
      <c r="AP209" s="28">
        <v>2</v>
      </c>
      <c r="AQ209" s="28">
        <f>+AP209*AK209</f>
        <v>140</v>
      </c>
      <c r="AR209" s="28"/>
      <c r="AS209" s="28"/>
      <c r="AT209" s="28">
        <v>9</v>
      </c>
      <c r="AU209" s="28">
        <f t="shared" si="86"/>
        <v>630</v>
      </c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7">
        <f t="shared" si="52"/>
        <v>25</v>
      </c>
      <c r="BK209" s="42">
        <f t="shared" si="52"/>
        <v>1750</v>
      </c>
    </row>
    <row r="210" spans="2:63" ht="24" x14ac:dyDescent="0.25">
      <c r="B210" s="43" t="s">
        <v>65</v>
      </c>
      <c r="C210" s="17" t="s">
        <v>66</v>
      </c>
      <c r="D210" s="10" t="s">
        <v>405</v>
      </c>
      <c r="E210" s="11" t="s">
        <v>406</v>
      </c>
      <c r="F210" s="11" t="s">
        <v>68</v>
      </c>
      <c r="G210" s="12">
        <v>70</v>
      </c>
      <c r="H210" s="19">
        <f>3+4+4</f>
        <v>11</v>
      </c>
      <c r="I210" s="19">
        <f t="shared" si="81"/>
        <v>770</v>
      </c>
      <c r="J210" s="85"/>
      <c r="K210" s="85"/>
      <c r="L210" s="19"/>
      <c r="M210" s="19"/>
      <c r="N210" s="19"/>
      <c r="O210" s="19"/>
      <c r="P210" s="20">
        <v>6</v>
      </c>
      <c r="Q210" s="19">
        <f t="shared" si="83"/>
        <v>420</v>
      </c>
      <c r="R210" s="19"/>
      <c r="S210" s="19"/>
      <c r="T210" s="20"/>
      <c r="U210" s="20"/>
      <c r="V210" s="19"/>
      <c r="W210" s="19">
        <f t="shared" si="85"/>
        <v>0</v>
      </c>
      <c r="X210" s="19"/>
      <c r="Y210" s="20"/>
      <c r="Z210" s="20"/>
      <c r="AA210" s="20"/>
      <c r="AB210" s="20"/>
      <c r="AC210" s="20"/>
      <c r="AD210" s="20"/>
      <c r="AE210" s="20"/>
      <c r="AF210" s="19">
        <f t="shared" si="62"/>
        <v>17</v>
      </c>
      <c r="AG210" s="19">
        <f t="shared" si="62"/>
        <v>1190</v>
      </c>
      <c r="AH210" s="10" t="s">
        <v>405</v>
      </c>
      <c r="AI210" s="11" t="s">
        <v>406</v>
      </c>
      <c r="AJ210" s="11" t="s">
        <v>68</v>
      </c>
      <c r="AK210" s="12">
        <v>70</v>
      </c>
      <c r="AL210" s="28">
        <f>3+4+4</f>
        <v>11</v>
      </c>
      <c r="AM210" s="28">
        <f t="shared" si="82"/>
        <v>770</v>
      </c>
      <c r="AN210" s="114"/>
      <c r="AO210" s="114"/>
      <c r="AP210" s="28"/>
      <c r="AQ210" s="28"/>
      <c r="AR210" s="28"/>
      <c r="AS210" s="28"/>
      <c r="AT210" s="28">
        <v>6</v>
      </c>
      <c r="AU210" s="28">
        <f t="shared" si="86"/>
        <v>420</v>
      </c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7">
        <f t="shared" si="52"/>
        <v>17</v>
      </c>
      <c r="BK210" s="42">
        <f t="shared" si="52"/>
        <v>1190</v>
      </c>
    </row>
    <row r="211" spans="2:63" ht="24" x14ac:dyDescent="0.25">
      <c r="B211" s="43" t="s">
        <v>65</v>
      </c>
      <c r="C211" s="17" t="s">
        <v>66</v>
      </c>
      <c r="D211" s="10" t="s">
        <v>407</v>
      </c>
      <c r="E211" s="11" t="s">
        <v>408</v>
      </c>
      <c r="F211" s="11" t="s">
        <v>68</v>
      </c>
      <c r="G211" s="12">
        <v>70</v>
      </c>
      <c r="H211" s="19">
        <f>3+4+4+3</f>
        <v>14</v>
      </c>
      <c r="I211" s="19">
        <f t="shared" si="81"/>
        <v>980</v>
      </c>
      <c r="J211" s="85"/>
      <c r="K211" s="85"/>
      <c r="L211" s="19">
        <v>2</v>
      </c>
      <c r="M211" s="19">
        <f>+L211*G211</f>
        <v>140</v>
      </c>
      <c r="N211" s="19"/>
      <c r="O211" s="19"/>
      <c r="P211" s="20">
        <v>9</v>
      </c>
      <c r="Q211" s="19">
        <f t="shared" si="83"/>
        <v>630</v>
      </c>
      <c r="R211" s="19"/>
      <c r="S211" s="19"/>
      <c r="T211" s="20"/>
      <c r="U211" s="20"/>
      <c r="V211" s="19"/>
      <c r="W211" s="19">
        <f t="shared" si="85"/>
        <v>0</v>
      </c>
      <c r="X211" s="19"/>
      <c r="Y211" s="20"/>
      <c r="Z211" s="20"/>
      <c r="AA211" s="20"/>
      <c r="AB211" s="20"/>
      <c r="AC211" s="20"/>
      <c r="AD211" s="20"/>
      <c r="AE211" s="20"/>
      <c r="AF211" s="19">
        <f t="shared" si="62"/>
        <v>25</v>
      </c>
      <c r="AG211" s="19">
        <f t="shared" si="62"/>
        <v>1750</v>
      </c>
      <c r="AH211" s="10" t="s">
        <v>407</v>
      </c>
      <c r="AI211" s="11" t="s">
        <v>408</v>
      </c>
      <c r="AJ211" s="11" t="s">
        <v>68</v>
      </c>
      <c r="AK211" s="12">
        <v>70</v>
      </c>
      <c r="AL211" s="28">
        <f>3+4+4+3</f>
        <v>14</v>
      </c>
      <c r="AM211" s="28">
        <f t="shared" si="82"/>
        <v>980</v>
      </c>
      <c r="AN211" s="114"/>
      <c r="AO211" s="114"/>
      <c r="AP211" s="28">
        <v>2</v>
      </c>
      <c r="AQ211" s="28">
        <f>+AP211*AK211</f>
        <v>140</v>
      </c>
      <c r="AR211" s="28"/>
      <c r="AS211" s="28"/>
      <c r="AT211" s="28">
        <v>9</v>
      </c>
      <c r="AU211" s="28">
        <f t="shared" si="86"/>
        <v>630</v>
      </c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7">
        <f t="shared" si="52"/>
        <v>25</v>
      </c>
      <c r="BK211" s="42">
        <f t="shared" si="52"/>
        <v>1750</v>
      </c>
    </row>
    <row r="212" spans="2:63" ht="24" x14ac:dyDescent="0.25">
      <c r="B212" s="43" t="s">
        <v>65</v>
      </c>
      <c r="C212" s="17" t="s">
        <v>66</v>
      </c>
      <c r="D212" s="10" t="s">
        <v>409</v>
      </c>
      <c r="E212" s="9" t="s">
        <v>410</v>
      </c>
      <c r="F212" s="11" t="s">
        <v>68</v>
      </c>
      <c r="G212" s="12">
        <v>70</v>
      </c>
      <c r="H212" s="19">
        <f>3+4+4+3</f>
        <v>14</v>
      </c>
      <c r="I212" s="19">
        <f t="shared" si="81"/>
        <v>980</v>
      </c>
      <c r="J212" s="85"/>
      <c r="K212" s="85"/>
      <c r="L212" s="19">
        <v>2</v>
      </c>
      <c r="M212" s="19">
        <f>+L212*G212</f>
        <v>140</v>
      </c>
      <c r="N212" s="19"/>
      <c r="O212" s="19"/>
      <c r="P212" s="20">
        <v>9</v>
      </c>
      <c r="Q212" s="19">
        <f t="shared" si="83"/>
        <v>630</v>
      </c>
      <c r="R212" s="19"/>
      <c r="S212" s="19"/>
      <c r="T212" s="20"/>
      <c r="U212" s="20"/>
      <c r="V212" s="19"/>
      <c r="W212" s="19"/>
      <c r="X212" s="19"/>
      <c r="Y212" s="20"/>
      <c r="Z212" s="20"/>
      <c r="AA212" s="20"/>
      <c r="AB212" s="20"/>
      <c r="AC212" s="20"/>
      <c r="AD212" s="20"/>
      <c r="AE212" s="20"/>
      <c r="AF212" s="19">
        <f t="shared" si="62"/>
        <v>25</v>
      </c>
      <c r="AG212" s="19">
        <f t="shared" si="62"/>
        <v>1750</v>
      </c>
      <c r="AH212" s="10" t="s">
        <v>409</v>
      </c>
      <c r="AI212" s="9" t="s">
        <v>410</v>
      </c>
      <c r="AJ212" s="11" t="s">
        <v>68</v>
      </c>
      <c r="AK212" s="12">
        <v>70</v>
      </c>
      <c r="AL212" s="28">
        <f>3+4+4+3</f>
        <v>14</v>
      </c>
      <c r="AM212" s="28">
        <f t="shared" si="82"/>
        <v>980</v>
      </c>
      <c r="AN212" s="114"/>
      <c r="AO212" s="114"/>
      <c r="AP212" s="28">
        <v>2</v>
      </c>
      <c r="AQ212" s="28">
        <f>+AP212*AK212</f>
        <v>140</v>
      </c>
      <c r="AR212" s="28"/>
      <c r="AS212" s="28"/>
      <c r="AT212" s="28">
        <v>9</v>
      </c>
      <c r="AU212" s="28">
        <f t="shared" si="86"/>
        <v>630</v>
      </c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7">
        <f t="shared" si="52"/>
        <v>25</v>
      </c>
      <c r="BK212" s="42">
        <f t="shared" si="52"/>
        <v>1750</v>
      </c>
    </row>
    <row r="213" spans="2:63" ht="24" x14ac:dyDescent="0.25">
      <c r="B213" s="43" t="s">
        <v>65</v>
      </c>
      <c r="C213" s="17" t="s">
        <v>66</v>
      </c>
      <c r="D213" s="10" t="s">
        <v>411</v>
      </c>
      <c r="E213" s="11" t="s">
        <v>412</v>
      </c>
      <c r="F213" s="11" t="s">
        <v>68</v>
      </c>
      <c r="G213" s="12">
        <v>70</v>
      </c>
      <c r="H213" s="19">
        <f>3+4+4+3</f>
        <v>14</v>
      </c>
      <c r="I213" s="19">
        <f t="shared" si="81"/>
        <v>980</v>
      </c>
      <c r="J213" s="85"/>
      <c r="K213" s="85"/>
      <c r="L213" s="19">
        <v>2</v>
      </c>
      <c r="M213" s="19">
        <f>+L213*G213</f>
        <v>140</v>
      </c>
      <c r="N213" s="19"/>
      <c r="O213" s="19"/>
      <c r="P213" s="19">
        <v>9</v>
      </c>
      <c r="Q213" s="19">
        <f t="shared" si="83"/>
        <v>630</v>
      </c>
      <c r="R213" s="19"/>
      <c r="S213" s="19"/>
      <c r="T213" s="20"/>
      <c r="U213" s="20"/>
      <c r="V213" s="19"/>
      <c r="W213" s="19">
        <f t="shared" si="85"/>
        <v>0</v>
      </c>
      <c r="X213" s="19"/>
      <c r="Y213" s="20"/>
      <c r="Z213" s="20"/>
      <c r="AA213" s="20"/>
      <c r="AB213" s="20"/>
      <c r="AC213" s="20"/>
      <c r="AD213" s="20"/>
      <c r="AE213" s="20"/>
      <c r="AF213" s="19">
        <f t="shared" si="62"/>
        <v>25</v>
      </c>
      <c r="AG213" s="19">
        <f t="shared" si="62"/>
        <v>1750</v>
      </c>
      <c r="AH213" s="10" t="s">
        <v>411</v>
      </c>
      <c r="AI213" s="11" t="s">
        <v>412</v>
      </c>
      <c r="AJ213" s="11" t="s">
        <v>68</v>
      </c>
      <c r="AK213" s="12">
        <v>70</v>
      </c>
      <c r="AL213" s="28">
        <f>3+4+4+3</f>
        <v>14</v>
      </c>
      <c r="AM213" s="28">
        <f t="shared" si="82"/>
        <v>980</v>
      </c>
      <c r="AN213" s="114"/>
      <c r="AO213" s="114"/>
      <c r="AP213" s="28">
        <v>2</v>
      </c>
      <c r="AQ213" s="28">
        <f>+AP213*AK213</f>
        <v>140</v>
      </c>
      <c r="AR213" s="28"/>
      <c r="AS213" s="28"/>
      <c r="AT213" s="28">
        <v>9</v>
      </c>
      <c r="AU213" s="28">
        <f t="shared" si="86"/>
        <v>630</v>
      </c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7">
        <f t="shared" si="52"/>
        <v>25</v>
      </c>
      <c r="BK213" s="42">
        <f t="shared" si="52"/>
        <v>1750</v>
      </c>
    </row>
    <row r="214" spans="2:63" ht="24" x14ac:dyDescent="0.25">
      <c r="B214" s="43" t="s">
        <v>65</v>
      </c>
      <c r="C214" s="17" t="s">
        <v>66</v>
      </c>
      <c r="D214" s="10" t="s">
        <v>411</v>
      </c>
      <c r="E214" s="11" t="s">
        <v>413</v>
      </c>
      <c r="F214" s="11" t="s">
        <v>68</v>
      </c>
      <c r="G214" s="12">
        <v>160</v>
      </c>
      <c r="H214" s="20"/>
      <c r="I214" s="19"/>
      <c r="J214" s="85"/>
      <c r="K214" s="85"/>
      <c r="L214" s="19"/>
      <c r="M214" s="19"/>
      <c r="N214" s="19"/>
      <c r="O214" s="19"/>
      <c r="P214" s="19">
        <v>10</v>
      </c>
      <c r="Q214" s="19">
        <f t="shared" si="83"/>
        <v>1600</v>
      </c>
      <c r="R214" s="19"/>
      <c r="S214" s="19"/>
      <c r="T214" s="20"/>
      <c r="U214" s="20"/>
      <c r="V214" s="19"/>
      <c r="W214" s="19">
        <f t="shared" si="85"/>
        <v>0</v>
      </c>
      <c r="X214" s="19"/>
      <c r="Y214" s="20"/>
      <c r="Z214" s="20"/>
      <c r="AA214" s="20"/>
      <c r="AB214" s="20"/>
      <c r="AC214" s="20"/>
      <c r="AD214" s="20"/>
      <c r="AE214" s="20"/>
      <c r="AF214" s="19">
        <f t="shared" si="62"/>
        <v>10</v>
      </c>
      <c r="AG214" s="19">
        <f t="shared" si="62"/>
        <v>1600</v>
      </c>
      <c r="AH214" s="10" t="s">
        <v>411</v>
      </c>
      <c r="AI214" s="11" t="s">
        <v>413</v>
      </c>
      <c r="AJ214" s="11" t="s">
        <v>68</v>
      </c>
      <c r="AK214" s="12">
        <v>160</v>
      </c>
      <c r="AL214" s="28"/>
      <c r="AM214" s="28"/>
      <c r="AN214" s="114"/>
      <c r="AO214" s="114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7">
        <f t="shared" si="52"/>
        <v>0</v>
      </c>
      <c r="BK214" s="42">
        <f t="shared" si="52"/>
        <v>0</v>
      </c>
    </row>
    <row r="215" spans="2:63" ht="24" x14ac:dyDescent="0.25">
      <c r="B215" s="43" t="s">
        <v>65</v>
      </c>
      <c r="C215" s="17" t="s">
        <v>66</v>
      </c>
      <c r="D215" s="10" t="s">
        <v>414</v>
      </c>
      <c r="E215" s="11" t="s">
        <v>415</v>
      </c>
      <c r="F215" s="11" t="s">
        <v>68</v>
      </c>
      <c r="G215" s="12">
        <v>160</v>
      </c>
      <c r="H215" s="20"/>
      <c r="I215" s="19"/>
      <c r="J215" s="85"/>
      <c r="K215" s="85"/>
      <c r="L215" s="19"/>
      <c r="M215" s="19"/>
      <c r="N215" s="19"/>
      <c r="O215" s="19"/>
      <c r="P215" s="19">
        <v>10</v>
      </c>
      <c r="Q215" s="19">
        <f t="shared" si="83"/>
        <v>1600</v>
      </c>
      <c r="R215" s="19"/>
      <c r="S215" s="19"/>
      <c r="T215" s="20"/>
      <c r="U215" s="20"/>
      <c r="V215" s="19"/>
      <c r="W215" s="19"/>
      <c r="X215" s="19"/>
      <c r="Y215" s="20"/>
      <c r="Z215" s="20"/>
      <c r="AA215" s="20"/>
      <c r="AB215" s="20"/>
      <c r="AC215" s="20"/>
      <c r="AD215" s="20"/>
      <c r="AE215" s="20"/>
      <c r="AF215" s="19">
        <f t="shared" si="62"/>
        <v>10</v>
      </c>
      <c r="AG215" s="19">
        <f t="shared" si="62"/>
        <v>1600</v>
      </c>
      <c r="AH215" s="10" t="s">
        <v>414</v>
      </c>
      <c r="AI215" s="11" t="s">
        <v>415</v>
      </c>
      <c r="AJ215" s="11" t="s">
        <v>68</v>
      </c>
      <c r="AK215" s="12">
        <v>160</v>
      </c>
      <c r="AL215" s="28"/>
      <c r="AM215" s="28"/>
      <c r="AN215" s="114"/>
      <c r="AO215" s="114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7">
        <f t="shared" si="52"/>
        <v>0</v>
      </c>
      <c r="BK215" s="42">
        <f t="shared" si="52"/>
        <v>0</v>
      </c>
    </row>
    <row r="216" spans="2:63" ht="24" x14ac:dyDescent="0.25">
      <c r="B216" s="43" t="s">
        <v>65</v>
      </c>
      <c r="C216" s="17" t="s">
        <v>66</v>
      </c>
      <c r="D216" s="10" t="s">
        <v>416</v>
      </c>
      <c r="E216" s="11" t="s">
        <v>417</v>
      </c>
      <c r="F216" s="11" t="s">
        <v>68</v>
      </c>
      <c r="G216" s="12">
        <v>160</v>
      </c>
      <c r="H216" s="20"/>
      <c r="I216" s="19"/>
      <c r="J216" s="85"/>
      <c r="K216" s="85"/>
      <c r="L216" s="19"/>
      <c r="M216" s="19"/>
      <c r="N216" s="19"/>
      <c r="O216" s="19"/>
      <c r="P216" s="19">
        <v>10</v>
      </c>
      <c r="Q216" s="19">
        <f t="shared" si="83"/>
        <v>1600</v>
      </c>
      <c r="R216" s="19"/>
      <c r="S216" s="19"/>
      <c r="T216" s="20"/>
      <c r="U216" s="20"/>
      <c r="V216" s="19"/>
      <c r="W216" s="19"/>
      <c r="X216" s="19"/>
      <c r="Y216" s="20"/>
      <c r="Z216" s="20"/>
      <c r="AA216" s="20"/>
      <c r="AB216" s="20"/>
      <c r="AC216" s="20"/>
      <c r="AD216" s="20"/>
      <c r="AE216" s="20"/>
      <c r="AF216" s="19">
        <f t="shared" si="62"/>
        <v>10</v>
      </c>
      <c r="AG216" s="19">
        <f t="shared" si="62"/>
        <v>1600</v>
      </c>
      <c r="AH216" s="10" t="s">
        <v>416</v>
      </c>
      <c r="AI216" s="11" t="s">
        <v>417</v>
      </c>
      <c r="AJ216" s="11" t="s">
        <v>68</v>
      </c>
      <c r="AK216" s="12">
        <v>160</v>
      </c>
      <c r="AL216" s="28"/>
      <c r="AM216" s="28"/>
      <c r="AN216" s="114"/>
      <c r="AO216" s="114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7">
        <f t="shared" ref="BJ216:BK247" si="87">AL216+AN216+AP216+AR216+AT216+AV216+AX216+AZ216+BB216+BD216+BF216+BH216</f>
        <v>0</v>
      </c>
      <c r="BK216" s="42">
        <f t="shared" si="87"/>
        <v>0</v>
      </c>
    </row>
    <row r="217" spans="2:63" ht="24" x14ac:dyDescent="0.25">
      <c r="B217" s="43" t="s">
        <v>65</v>
      </c>
      <c r="C217" s="17" t="s">
        <v>66</v>
      </c>
      <c r="D217" s="10" t="s">
        <v>418</v>
      </c>
      <c r="E217" s="11" t="s">
        <v>419</v>
      </c>
      <c r="F217" s="11" t="s">
        <v>68</v>
      </c>
      <c r="G217" s="12">
        <v>160</v>
      </c>
      <c r="H217" s="20"/>
      <c r="I217" s="19"/>
      <c r="J217" s="85"/>
      <c r="K217" s="85"/>
      <c r="L217" s="19"/>
      <c r="M217" s="19"/>
      <c r="N217" s="19"/>
      <c r="O217" s="19"/>
      <c r="P217" s="19">
        <v>10</v>
      </c>
      <c r="Q217" s="19">
        <f t="shared" si="83"/>
        <v>1600</v>
      </c>
      <c r="R217" s="19"/>
      <c r="S217" s="19"/>
      <c r="T217" s="20"/>
      <c r="U217" s="20"/>
      <c r="V217" s="19"/>
      <c r="W217" s="19"/>
      <c r="X217" s="19"/>
      <c r="Y217" s="20"/>
      <c r="Z217" s="20"/>
      <c r="AA217" s="20"/>
      <c r="AB217" s="20"/>
      <c r="AC217" s="20"/>
      <c r="AD217" s="20"/>
      <c r="AE217" s="20"/>
      <c r="AF217" s="19">
        <f t="shared" si="62"/>
        <v>10</v>
      </c>
      <c r="AG217" s="19">
        <f t="shared" si="62"/>
        <v>1600</v>
      </c>
      <c r="AH217" s="10" t="s">
        <v>418</v>
      </c>
      <c r="AI217" s="11" t="s">
        <v>419</v>
      </c>
      <c r="AJ217" s="11" t="s">
        <v>68</v>
      </c>
      <c r="AK217" s="12">
        <v>160</v>
      </c>
      <c r="AL217" s="28"/>
      <c r="AM217" s="28"/>
      <c r="AN217" s="114"/>
      <c r="AO217" s="114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7">
        <f t="shared" si="87"/>
        <v>0</v>
      </c>
      <c r="BK217" s="42">
        <f t="shared" si="87"/>
        <v>0</v>
      </c>
    </row>
    <row r="218" spans="2:63" ht="24" x14ac:dyDescent="0.25">
      <c r="B218" s="43" t="s">
        <v>65</v>
      </c>
      <c r="C218" s="17" t="s">
        <v>66</v>
      </c>
      <c r="D218" s="10">
        <v>767400051823</v>
      </c>
      <c r="E218" s="9" t="s">
        <v>420</v>
      </c>
      <c r="F218" s="11" t="s">
        <v>68</v>
      </c>
      <c r="G218" s="12">
        <v>150</v>
      </c>
      <c r="H218" s="19">
        <v>8</v>
      </c>
      <c r="I218" s="19">
        <f t="shared" ref="I218:I228" si="88">H218*G218</f>
        <v>1200</v>
      </c>
      <c r="J218" s="85"/>
      <c r="K218" s="85"/>
      <c r="L218" s="19"/>
      <c r="M218" s="19"/>
      <c r="N218" s="19"/>
      <c r="O218" s="19"/>
      <c r="P218" s="19">
        <v>5</v>
      </c>
      <c r="Q218" s="19">
        <f t="shared" si="83"/>
        <v>750</v>
      </c>
      <c r="R218" s="19"/>
      <c r="S218" s="19"/>
      <c r="T218" s="20"/>
      <c r="U218" s="20"/>
      <c r="V218" s="19"/>
      <c r="W218" s="19"/>
      <c r="X218" s="19"/>
      <c r="Y218" s="20"/>
      <c r="Z218" s="20"/>
      <c r="AA218" s="20"/>
      <c r="AB218" s="20"/>
      <c r="AC218" s="20"/>
      <c r="AD218" s="20"/>
      <c r="AE218" s="20"/>
      <c r="AF218" s="19">
        <f t="shared" si="62"/>
        <v>13</v>
      </c>
      <c r="AG218" s="19">
        <f t="shared" si="62"/>
        <v>1950</v>
      </c>
      <c r="AH218" s="10">
        <v>767400051823</v>
      </c>
      <c r="AI218" s="9" t="s">
        <v>420</v>
      </c>
      <c r="AJ218" s="11" t="s">
        <v>68</v>
      </c>
      <c r="AK218" s="12">
        <v>150</v>
      </c>
      <c r="AL218" s="28">
        <v>8</v>
      </c>
      <c r="AM218" s="28">
        <f t="shared" ref="AM218:AM227" si="89">AL218*AK218</f>
        <v>1200</v>
      </c>
      <c r="AN218" s="114"/>
      <c r="AO218" s="114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7">
        <f t="shared" si="87"/>
        <v>8</v>
      </c>
      <c r="BK218" s="42">
        <f t="shared" si="87"/>
        <v>1200</v>
      </c>
    </row>
    <row r="219" spans="2:63" ht="24" x14ac:dyDescent="0.25">
      <c r="B219" s="43" t="s">
        <v>65</v>
      </c>
      <c r="C219" s="17" t="s">
        <v>66</v>
      </c>
      <c r="D219" s="10">
        <v>767400051809</v>
      </c>
      <c r="E219" s="9" t="s">
        <v>421</v>
      </c>
      <c r="F219" s="11" t="s">
        <v>68</v>
      </c>
      <c r="G219" s="12">
        <v>150</v>
      </c>
      <c r="H219" s="19">
        <v>8</v>
      </c>
      <c r="I219" s="19">
        <f t="shared" si="88"/>
        <v>1200</v>
      </c>
      <c r="J219" s="85"/>
      <c r="K219" s="85"/>
      <c r="L219" s="19"/>
      <c r="M219" s="19"/>
      <c r="N219" s="19"/>
      <c r="O219" s="19"/>
      <c r="P219" s="19">
        <v>3</v>
      </c>
      <c r="Q219" s="19">
        <f t="shared" si="83"/>
        <v>450</v>
      </c>
      <c r="R219" s="19"/>
      <c r="S219" s="19"/>
      <c r="T219" s="20"/>
      <c r="U219" s="20"/>
      <c r="V219" s="19"/>
      <c r="W219" s="19"/>
      <c r="X219" s="19"/>
      <c r="Y219" s="20"/>
      <c r="Z219" s="20"/>
      <c r="AA219" s="20"/>
      <c r="AB219" s="20"/>
      <c r="AC219" s="20"/>
      <c r="AD219" s="20"/>
      <c r="AE219" s="20"/>
      <c r="AF219" s="19">
        <f t="shared" si="62"/>
        <v>11</v>
      </c>
      <c r="AG219" s="19">
        <f t="shared" si="62"/>
        <v>1650</v>
      </c>
      <c r="AH219" s="10">
        <v>767400051809</v>
      </c>
      <c r="AI219" s="9" t="s">
        <v>421</v>
      </c>
      <c r="AJ219" s="11" t="s">
        <v>68</v>
      </c>
      <c r="AK219" s="12">
        <v>150</v>
      </c>
      <c r="AL219" s="28">
        <v>8</v>
      </c>
      <c r="AM219" s="28">
        <f t="shared" si="89"/>
        <v>1200</v>
      </c>
      <c r="AN219" s="114"/>
      <c r="AO219" s="114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7">
        <f t="shared" si="87"/>
        <v>8</v>
      </c>
      <c r="BK219" s="42">
        <f t="shared" si="87"/>
        <v>1200</v>
      </c>
    </row>
    <row r="220" spans="2:63" ht="24" x14ac:dyDescent="0.25">
      <c r="B220" s="43" t="s">
        <v>65</v>
      </c>
      <c r="C220" s="17" t="s">
        <v>66</v>
      </c>
      <c r="D220" s="10">
        <v>767400050045</v>
      </c>
      <c r="E220" s="9" t="s">
        <v>422</v>
      </c>
      <c r="F220" s="11" t="s">
        <v>68</v>
      </c>
      <c r="G220" s="12">
        <v>150</v>
      </c>
      <c r="H220" s="19">
        <v>8</v>
      </c>
      <c r="I220" s="19">
        <f t="shared" si="88"/>
        <v>1200</v>
      </c>
      <c r="J220" s="85"/>
      <c r="K220" s="85"/>
      <c r="L220" s="19"/>
      <c r="M220" s="19"/>
      <c r="N220" s="19"/>
      <c r="O220" s="19"/>
      <c r="P220" s="19">
        <v>3</v>
      </c>
      <c r="Q220" s="19">
        <f t="shared" si="83"/>
        <v>450</v>
      </c>
      <c r="R220" s="19"/>
      <c r="S220" s="19"/>
      <c r="T220" s="20"/>
      <c r="U220" s="20"/>
      <c r="V220" s="19"/>
      <c r="W220" s="19"/>
      <c r="X220" s="19"/>
      <c r="Y220" s="20"/>
      <c r="Z220" s="20"/>
      <c r="AA220" s="20"/>
      <c r="AB220" s="20"/>
      <c r="AC220" s="20"/>
      <c r="AD220" s="20"/>
      <c r="AE220" s="20"/>
      <c r="AF220" s="19">
        <f t="shared" si="62"/>
        <v>11</v>
      </c>
      <c r="AG220" s="19">
        <f t="shared" si="62"/>
        <v>1650</v>
      </c>
      <c r="AH220" s="10">
        <v>767400050045</v>
      </c>
      <c r="AI220" s="9" t="s">
        <v>422</v>
      </c>
      <c r="AJ220" s="11" t="s">
        <v>68</v>
      </c>
      <c r="AK220" s="12">
        <v>150</v>
      </c>
      <c r="AL220" s="28">
        <v>8</v>
      </c>
      <c r="AM220" s="28">
        <f t="shared" si="89"/>
        <v>1200</v>
      </c>
      <c r="AN220" s="114"/>
      <c r="AO220" s="114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7">
        <f t="shared" si="87"/>
        <v>8</v>
      </c>
      <c r="BK220" s="42">
        <f t="shared" si="87"/>
        <v>1200</v>
      </c>
    </row>
    <row r="221" spans="2:63" ht="24" x14ac:dyDescent="0.25">
      <c r="B221" s="43" t="s">
        <v>65</v>
      </c>
      <c r="C221" s="17" t="s">
        <v>66</v>
      </c>
      <c r="D221" s="10">
        <v>767400050044</v>
      </c>
      <c r="E221" s="9" t="s">
        <v>423</v>
      </c>
      <c r="F221" s="11" t="s">
        <v>68</v>
      </c>
      <c r="G221" s="12">
        <v>150</v>
      </c>
      <c r="H221" s="19">
        <v>8</v>
      </c>
      <c r="I221" s="19">
        <f t="shared" si="88"/>
        <v>1200</v>
      </c>
      <c r="J221" s="85"/>
      <c r="K221" s="85"/>
      <c r="L221" s="19"/>
      <c r="M221" s="19"/>
      <c r="N221" s="19"/>
      <c r="O221" s="19"/>
      <c r="P221" s="19">
        <v>3</v>
      </c>
      <c r="Q221" s="19">
        <f t="shared" si="83"/>
        <v>450</v>
      </c>
      <c r="R221" s="19"/>
      <c r="S221" s="19"/>
      <c r="T221" s="20"/>
      <c r="U221" s="20"/>
      <c r="V221" s="19"/>
      <c r="W221" s="19"/>
      <c r="X221" s="19"/>
      <c r="Y221" s="20"/>
      <c r="Z221" s="20"/>
      <c r="AA221" s="20"/>
      <c r="AB221" s="20"/>
      <c r="AC221" s="20"/>
      <c r="AD221" s="20"/>
      <c r="AE221" s="20"/>
      <c r="AF221" s="19">
        <f t="shared" si="62"/>
        <v>11</v>
      </c>
      <c r="AG221" s="19">
        <f t="shared" si="62"/>
        <v>1650</v>
      </c>
      <c r="AH221" s="10">
        <v>767400050044</v>
      </c>
      <c r="AI221" s="9" t="s">
        <v>423</v>
      </c>
      <c r="AJ221" s="11" t="s">
        <v>68</v>
      </c>
      <c r="AK221" s="12">
        <v>150</v>
      </c>
      <c r="AL221" s="28">
        <v>8</v>
      </c>
      <c r="AM221" s="28">
        <f t="shared" si="89"/>
        <v>1200</v>
      </c>
      <c r="AN221" s="114"/>
      <c r="AO221" s="114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7">
        <f t="shared" si="87"/>
        <v>8</v>
      </c>
      <c r="BK221" s="42">
        <f t="shared" si="87"/>
        <v>1200</v>
      </c>
    </row>
    <row r="222" spans="2:63" ht="24" x14ac:dyDescent="0.25">
      <c r="B222" s="43" t="s">
        <v>65</v>
      </c>
      <c r="C222" s="17" t="s">
        <v>66</v>
      </c>
      <c r="D222" s="10">
        <v>767400050046</v>
      </c>
      <c r="E222" s="9" t="s">
        <v>424</v>
      </c>
      <c r="F222" s="11" t="s">
        <v>68</v>
      </c>
      <c r="G222" s="12">
        <v>150</v>
      </c>
      <c r="H222" s="19">
        <v>16</v>
      </c>
      <c r="I222" s="19">
        <f t="shared" si="88"/>
        <v>2400</v>
      </c>
      <c r="J222" s="85"/>
      <c r="K222" s="85"/>
      <c r="L222" s="19"/>
      <c r="M222" s="19"/>
      <c r="N222" s="19"/>
      <c r="O222" s="19"/>
      <c r="P222" s="19">
        <v>3</v>
      </c>
      <c r="Q222" s="19">
        <f t="shared" si="83"/>
        <v>450</v>
      </c>
      <c r="R222" s="19"/>
      <c r="S222" s="19"/>
      <c r="T222" s="20"/>
      <c r="U222" s="20"/>
      <c r="V222" s="19"/>
      <c r="W222" s="19"/>
      <c r="X222" s="19"/>
      <c r="Y222" s="20"/>
      <c r="Z222" s="20"/>
      <c r="AA222" s="20"/>
      <c r="AB222" s="20"/>
      <c r="AC222" s="20"/>
      <c r="AD222" s="20"/>
      <c r="AE222" s="20"/>
      <c r="AF222" s="19">
        <f t="shared" si="62"/>
        <v>19</v>
      </c>
      <c r="AG222" s="19">
        <f t="shared" si="62"/>
        <v>2850</v>
      </c>
      <c r="AH222" s="10">
        <v>767400050046</v>
      </c>
      <c r="AI222" s="9" t="s">
        <v>424</v>
      </c>
      <c r="AJ222" s="11" t="s">
        <v>68</v>
      </c>
      <c r="AK222" s="12">
        <v>150</v>
      </c>
      <c r="AL222" s="28">
        <v>16</v>
      </c>
      <c r="AM222" s="28">
        <f t="shared" si="89"/>
        <v>2400</v>
      </c>
      <c r="AN222" s="114"/>
      <c r="AO222" s="114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7">
        <f t="shared" si="87"/>
        <v>16</v>
      </c>
      <c r="BK222" s="42">
        <f t="shared" si="87"/>
        <v>2400</v>
      </c>
    </row>
    <row r="223" spans="2:63" ht="24" x14ac:dyDescent="0.25">
      <c r="B223" s="43" t="s">
        <v>65</v>
      </c>
      <c r="C223" s="17" t="s">
        <v>66</v>
      </c>
      <c r="D223" s="10">
        <v>4410310500356160</v>
      </c>
      <c r="E223" s="18" t="s">
        <v>425</v>
      </c>
      <c r="F223" s="11" t="s">
        <v>68</v>
      </c>
      <c r="G223" s="12">
        <v>45</v>
      </c>
      <c r="H223" s="19"/>
      <c r="I223" s="19"/>
      <c r="J223" s="85"/>
      <c r="K223" s="85"/>
      <c r="L223" s="19"/>
      <c r="M223" s="19"/>
      <c r="N223" s="19">
        <v>3</v>
      </c>
      <c r="O223" s="19">
        <f>+N223*G223</f>
        <v>135</v>
      </c>
      <c r="P223" s="19">
        <v>2</v>
      </c>
      <c r="Q223" s="19">
        <f t="shared" si="83"/>
        <v>90</v>
      </c>
      <c r="R223" s="19"/>
      <c r="S223" s="19"/>
      <c r="T223" s="20"/>
      <c r="U223" s="20"/>
      <c r="V223" s="19"/>
      <c r="W223" s="19"/>
      <c r="X223" s="19"/>
      <c r="Y223" s="20"/>
      <c r="Z223" s="20"/>
      <c r="AA223" s="20"/>
      <c r="AB223" s="20"/>
      <c r="AC223" s="20"/>
      <c r="AD223" s="20"/>
      <c r="AE223" s="20"/>
      <c r="AF223" s="19">
        <f t="shared" si="62"/>
        <v>5</v>
      </c>
      <c r="AG223" s="19">
        <f t="shared" si="62"/>
        <v>225</v>
      </c>
      <c r="AH223" s="10">
        <v>4410310500356160</v>
      </c>
      <c r="AI223" s="18" t="s">
        <v>425</v>
      </c>
      <c r="AJ223" s="11" t="s">
        <v>68</v>
      </c>
      <c r="AK223" s="12">
        <v>45</v>
      </c>
      <c r="AL223" s="28"/>
      <c r="AM223" s="28"/>
      <c r="AN223" s="114"/>
      <c r="AO223" s="114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7">
        <f t="shared" si="87"/>
        <v>0</v>
      </c>
      <c r="BK223" s="42">
        <f t="shared" si="87"/>
        <v>0</v>
      </c>
    </row>
    <row r="224" spans="2:63" ht="30" customHeight="1" x14ac:dyDescent="0.25">
      <c r="B224" s="43" t="s">
        <v>139</v>
      </c>
      <c r="C224" s="17" t="s">
        <v>139</v>
      </c>
      <c r="D224" s="10">
        <v>4410310500356160</v>
      </c>
      <c r="E224" s="18" t="s">
        <v>425</v>
      </c>
      <c r="F224" s="11" t="s">
        <v>68</v>
      </c>
      <c r="G224" s="12">
        <v>45</v>
      </c>
      <c r="H224" s="19"/>
      <c r="I224" s="19"/>
      <c r="J224" s="85"/>
      <c r="K224" s="85"/>
      <c r="L224" s="19"/>
      <c r="M224" s="19"/>
      <c r="N224" s="19">
        <v>9</v>
      </c>
      <c r="O224" s="19">
        <f>+N224*G224</f>
        <v>405</v>
      </c>
      <c r="P224" s="19"/>
      <c r="Q224" s="19"/>
      <c r="R224" s="19"/>
      <c r="S224" s="19"/>
      <c r="T224" s="20"/>
      <c r="U224" s="20"/>
      <c r="V224" s="19"/>
      <c r="W224" s="19"/>
      <c r="X224" s="19"/>
      <c r="Y224" s="20"/>
      <c r="Z224" s="20"/>
      <c r="AA224" s="20"/>
      <c r="AB224" s="20"/>
      <c r="AC224" s="20"/>
      <c r="AD224" s="20"/>
      <c r="AE224" s="20"/>
      <c r="AF224" s="19">
        <f t="shared" si="62"/>
        <v>9</v>
      </c>
      <c r="AG224" s="19">
        <f t="shared" si="62"/>
        <v>405</v>
      </c>
      <c r="AH224" s="10">
        <v>4410310500356160</v>
      </c>
      <c r="AI224" s="18" t="s">
        <v>425</v>
      </c>
      <c r="AJ224" s="11" t="s">
        <v>68</v>
      </c>
      <c r="AK224" s="12">
        <v>45</v>
      </c>
      <c r="AL224" s="28"/>
      <c r="AM224" s="28"/>
      <c r="AN224" s="114"/>
      <c r="AO224" s="114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7">
        <f t="shared" si="87"/>
        <v>0</v>
      </c>
      <c r="BK224" s="42">
        <f t="shared" si="87"/>
        <v>0</v>
      </c>
    </row>
    <row r="225" spans="1:63" ht="24" x14ac:dyDescent="0.25">
      <c r="A225" s="118" t="s">
        <v>426</v>
      </c>
      <c r="B225" s="43" t="s">
        <v>65</v>
      </c>
      <c r="C225" s="17" t="s">
        <v>66</v>
      </c>
      <c r="D225" s="10" t="s">
        <v>362</v>
      </c>
      <c r="E225" s="11" t="s">
        <v>427</v>
      </c>
      <c r="F225" s="11" t="s">
        <v>68</v>
      </c>
      <c r="G225" s="12">
        <v>10</v>
      </c>
      <c r="H225" s="19">
        <v>16</v>
      </c>
      <c r="I225" s="19">
        <f t="shared" si="88"/>
        <v>160</v>
      </c>
      <c r="J225" s="85"/>
      <c r="K225" s="85"/>
      <c r="L225" s="19">
        <f>4+2</f>
        <v>6</v>
      </c>
      <c r="M225" s="19">
        <f>+L225*G225</f>
        <v>60</v>
      </c>
      <c r="N225" s="19"/>
      <c r="O225" s="19"/>
      <c r="P225" s="19">
        <v>4</v>
      </c>
      <c r="Q225" s="19">
        <f>G225*P225</f>
        <v>40</v>
      </c>
      <c r="R225" s="19"/>
      <c r="S225" s="19"/>
      <c r="T225" s="20">
        <v>30</v>
      </c>
      <c r="U225" s="20">
        <f t="shared" ref="U225" si="90">+T225*G225</f>
        <v>300</v>
      </c>
      <c r="V225" s="19">
        <f>3+3</f>
        <v>6</v>
      </c>
      <c r="W225" s="19">
        <f>G225*V225</f>
        <v>60</v>
      </c>
      <c r="X225" s="19"/>
      <c r="Y225" s="20"/>
      <c r="Z225" s="20"/>
      <c r="AA225" s="20"/>
      <c r="AB225" s="20"/>
      <c r="AC225" s="20"/>
      <c r="AD225" s="20"/>
      <c r="AE225" s="20"/>
      <c r="AF225" s="19">
        <f t="shared" si="62"/>
        <v>62</v>
      </c>
      <c r="AG225" s="19">
        <f t="shared" si="62"/>
        <v>620</v>
      </c>
      <c r="AH225" s="10" t="s">
        <v>362</v>
      </c>
      <c r="AI225" s="11" t="s">
        <v>427</v>
      </c>
      <c r="AJ225" s="11" t="s">
        <v>68</v>
      </c>
      <c r="AK225" s="12">
        <v>10</v>
      </c>
      <c r="AL225" s="28">
        <v>15</v>
      </c>
      <c r="AM225" s="28">
        <f t="shared" si="89"/>
        <v>150</v>
      </c>
      <c r="AN225" s="114"/>
      <c r="AO225" s="114"/>
      <c r="AP225" s="28">
        <f>4+2</f>
        <v>6</v>
      </c>
      <c r="AQ225" s="28">
        <f>+AP225*AK225</f>
        <v>60</v>
      </c>
      <c r="AR225" s="28"/>
      <c r="AS225" s="28"/>
      <c r="AT225" s="28"/>
      <c r="AU225" s="28"/>
      <c r="AV225" s="28"/>
      <c r="AW225" s="28"/>
      <c r="AX225" s="28">
        <v>10</v>
      </c>
      <c r="AY225" s="28">
        <f t="shared" ref="AY225" si="91">AX225*AK225</f>
        <v>100</v>
      </c>
      <c r="AZ225" s="28">
        <v>3</v>
      </c>
      <c r="BA225" s="28">
        <f>AK225*AZ225</f>
        <v>30</v>
      </c>
      <c r="BB225" s="28"/>
      <c r="BC225" s="28"/>
      <c r="BD225" s="28"/>
      <c r="BE225" s="28"/>
      <c r="BF225" s="28"/>
      <c r="BG225" s="28"/>
      <c r="BH225" s="28"/>
      <c r="BI225" s="28"/>
      <c r="BJ225" s="7">
        <f t="shared" si="87"/>
        <v>34</v>
      </c>
      <c r="BK225" s="42">
        <f t="shared" si="87"/>
        <v>340</v>
      </c>
    </row>
    <row r="226" spans="1:63" ht="24" x14ac:dyDescent="0.25">
      <c r="B226" s="43" t="s">
        <v>65</v>
      </c>
      <c r="C226" s="17" t="s">
        <v>66</v>
      </c>
      <c r="D226" s="10" t="s">
        <v>428</v>
      </c>
      <c r="E226" s="11" t="s">
        <v>429</v>
      </c>
      <c r="F226" s="11" t="s">
        <v>68</v>
      </c>
      <c r="G226" s="12">
        <v>1</v>
      </c>
      <c r="H226" s="20">
        <v>11</v>
      </c>
      <c r="I226" s="19">
        <f t="shared" si="88"/>
        <v>11</v>
      </c>
      <c r="J226" s="85"/>
      <c r="K226" s="85"/>
      <c r="L226" s="19">
        <v>6</v>
      </c>
      <c r="M226" s="19">
        <f>+L226*G226</f>
        <v>6</v>
      </c>
      <c r="N226" s="19"/>
      <c r="O226" s="19"/>
      <c r="P226" s="19">
        <f>1200+24</f>
        <v>1224</v>
      </c>
      <c r="Q226" s="19">
        <f t="shared" ref="Q226:Q235" si="92">G226*P226</f>
        <v>1224</v>
      </c>
      <c r="R226" s="19"/>
      <c r="S226" s="19"/>
      <c r="T226" s="20"/>
      <c r="U226" s="20"/>
      <c r="V226" s="19"/>
      <c r="W226" s="19"/>
      <c r="X226" s="19"/>
      <c r="Y226" s="20"/>
      <c r="Z226" s="20"/>
      <c r="AA226" s="20"/>
      <c r="AB226" s="20"/>
      <c r="AC226" s="20"/>
      <c r="AD226" s="20"/>
      <c r="AE226" s="20"/>
      <c r="AF226" s="19">
        <f t="shared" si="62"/>
        <v>1241</v>
      </c>
      <c r="AG226" s="19">
        <f t="shared" si="62"/>
        <v>1241</v>
      </c>
      <c r="AH226" s="10" t="s">
        <v>428</v>
      </c>
      <c r="AI226" s="11" t="s">
        <v>429</v>
      </c>
      <c r="AJ226" s="11" t="s">
        <v>68</v>
      </c>
      <c r="AK226" s="12">
        <v>1</v>
      </c>
      <c r="AL226" s="28">
        <v>10</v>
      </c>
      <c r="AM226" s="28">
        <f t="shared" si="89"/>
        <v>10</v>
      </c>
      <c r="AN226" s="114"/>
      <c r="AO226" s="114"/>
      <c r="AP226" s="28">
        <v>6</v>
      </c>
      <c r="AQ226" s="28">
        <f>+AP226*AK226</f>
        <v>6</v>
      </c>
      <c r="AR226" s="28"/>
      <c r="AS226" s="28"/>
      <c r="AT226" s="28">
        <f>0+24</f>
        <v>24</v>
      </c>
      <c r="AU226" s="28">
        <f t="shared" ref="AU226:AU234" si="93">+AK226*AT226</f>
        <v>24</v>
      </c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7">
        <f t="shared" si="87"/>
        <v>40</v>
      </c>
      <c r="BK226" s="42">
        <f t="shared" si="87"/>
        <v>40</v>
      </c>
    </row>
    <row r="227" spans="1:63" ht="24" x14ac:dyDescent="0.25">
      <c r="B227" s="43" t="s">
        <v>65</v>
      </c>
      <c r="C227" s="17" t="s">
        <v>66</v>
      </c>
      <c r="D227" s="10" t="s">
        <v>430</v>
      </c>
      <c r="E227" s="11" t="s">
        <v>431</v>
      </c>
      <c r="F227" s="11" t="s">
        <v>68</v>
      </c>
      <c r="G227" s="12">
        <v>60</v>
      </c>
      <c r="H227" s="19">
        <v>8</v>
      </c>
      <c r="I227" s="19">
        <f t="shared" si="88"/>
        <v>480</v>
      </c>
      <c r="J227" s="85"/>
      <c r="K227" s="85"/>
      <c r="L227" s="19"/>
      <c r="M227" s="19"/>
      <c r="N227" s="19"/>
      <c r="O227" s="19"/>
      <c r="P227" s="19"/>
      <c r="Q227" s="19"/>
      <c r="R227" s="19"/>
      <c r="S227" s="19"/>
      <c r="T227" s="20"/>
      <c r="U227" s="20"/>
      <c r="V227" s="19"/>
      <c r="W227" s="19"/>
      <c r="X227" s="19"/>
      <c r="Y227" s="20"/>
      <c r="Z227" s="20"/>
      <c r="AA227" s="20"/>
      <c r="AB227" s="20">
        <v>2</v>
      </c>
      <c r="AC227" s="20">
        <f>+AB227*G227</f>
        <v>120</v>
      </c>
      <c r="AD227" s="20"/>
      <c r="AE227" s="20"/>
      <c r="AF227" s="19">
        <f t="shared" si="62"/>
        <v>10</v>
      </c>
      <c r="AG227" s="19">
        <f t="shared" si="62"/>
        <v>600</v>
      </c>
      <c r="AH227" s="10" t="s">
        <v>430</v>
      </c>
      <c r="AI227" s="11" t="s">
        <v>431</v>
      </c>
      <c r="AJ227" s="11" t="s">
        <v>68</v>
      </c>
      <c r="AK227" s="12">
        <v>60</v>
      </c>
      <c r="AL227" s="28">
        <v>5</v>
      </c>
      <c r="AM227" s="28">
        <f t="shared" si="89"/>
        <v>300</v>
      </c>
      <c r="AN227" s="114"/>
      <c r="AO227" s="114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7">
        <f t="shared" si="87"/>
        <v>5</v>
      </c>
      <c r="BK227" s="42">
        <f t="shared" si="87"/>
        <v>300</v>
      </c>
    </row>
    <row r="228" spans="1:63" ht="24" x14ac:dyDescent="0.25">
      <c r="B228" s="43" t="s">
        <v>65</v>
      </c>
      <c r="C228" s="17" t="s">
        <v>66</v>
      </c>
      <c r="D228" s="10" t="s">
        <v>432</v>
      </c>
      <c r="E228" s="11" t="s">
        <v>433</v>
      </c>
      <c r="F228" s="11" t="s">
        <v>68</v>
      </c>
      <c r="G228" s="12">
        <v>1.5</v>
      </c>
      <c r="H228" s="19">
        <v>8</v>
      </c>
      <c r="I228" s="19">
        <f t="shared" si="88"/>
        <v>12</v>
      </c>
      <c r="J228" s="85"/>
      <c r="K228" s="85"/>
      <c r="L228" s="19"/>
      <c r="M228" s="19"/>
      <c r="N228" s="19"/>
      <c r="O228" s="19"/>
      <c r="P228" s="19">
        <v>5</v>
      </c>
      <c r="Q228" s="19">
        <f t="shared" si="92"/>
        <v>7.5</v>
      </c>
      <c r="R228" s="20"/>
      <c r="S228" s="20"/>
      <c r="T228" s="20"/>
      <c r="U228" s="20"/>
      <c r="V228" s="20"/>
      <c r="W228" s="20"/>
      <c r="X228" s="19"/>
      <c r="Y228" s="20"/>
      <c r="Z228" s="20"/>
      <c r="AA228" s="20"/>
      <c r="AB228" s="20"/>
      <c r="AC228" s="20"/>
      <c r="AD228" s="20"/>
      <c r="AE228" s="20"/>
      <c r="AF228" s="19">
        <f t="shared" si="62"/>
        <v>13</v>
      </c>
      <c r="AG228" s="19">
        <f t="shared" si="62"/>
        <v>19.5</v>
      </c>
      <c r="AH228" s="10" t="s">
        <v>432</v>
      </c>
      <c r="AI228" s="11" t="s">
        <v>433</v>
      </c>
      <c r="AJ228" s="11" t="s">
        <v>68</v>
      </c>
      <c r="AK228" s="12">
        <v>1.5</v>
      </c>
      <c r="AL228" s="28"/>
      <c r="AM228" s="28"/>
      <c r="AN228" s="114"/>
      <c r="AO228" s="114"/>
      <c r="AP228" s="28"/>
      <c r="AQ228" s="28"/>
      <c r="AR228" s="28"/>
      <c r="AS228" s="28"/>
      <c r="AT228" s="28"/>
      <c r="AU228" s="28"/>
      <c r="AV228" s="28"/>
      <c r="AW228" s="114"/>
      <c r="AX228" s="114"/>
      <c r="AY228" s="114"/>
      <c r="AZ228" s="28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7">
        <f t="shared" si="87"/>
        <v>0</v>
      </c>
      <c r="BK228" s="42">
        <f t="shared" si="87"/>
        <v>0</v>
      </c>
    </row>
    <row r="229" spans="1:63" ht="24" x14ac:dyDescent="0.25">
      <c r="B229" s="43" t="s">
        <v>65</v>
      </c>
      <c r="C229" s="17" t="s">
        <v>66</v>
      </c>
      <c r="D229" s="10" t="s">
        <v>434</v>
      </c>
      <c r="E229" s="11" t="s">
        <v>435</v>
      </c>
      <c r="F229" s="11" t="s">
        <v>68</v>
      </c>
      <c r="G229" s="12">
        <v>7</v>
      </c>
      <c r="H229" s="19">
        <v>29</v>
      </c>
      <c r="I229" s="19">
        <f>H229*G229</f>
        <v>203</v>
      </c>
      <c r="J229" s="27"/>
      <c r="K229" s="27"/>
      <c r="L229" s="26">
        <v>6</v>
      </c>
      <c r="M229" s="19">
        <f>+L229*G229</f>
        <v>42</v>
      </c>
      <c r="N229" s="19">
        <v>1</v>
      </c>
      <c r="O229" s="19">
        <f>+N229*G229</f>
        <v>7</v>
      </c>
      <c r="P229" s="19">
        <v>20</v>
      </c>
      <c r="Q229" s="19">
        <f t="shared" si="92"/>
        <v>140</v>
      </c>
      <c r="R229" s="112"/>
      <c r="S229" s="112"/>
      <c r="T229" s="112"/>
      <c r="U229" s="112"/>
      <c r="V229" s="112"/>
      <c r="W229" s="112"/>
      <c r="X229" s="19">
        <v>20</v>
      </c>
      <c r="Y229" s="20">
        <f>+X229*G229</f>
        <v>140</v>
      </c>
      <c r="Z229" s="112">
        <v>8</v>
      </c>
      <c r="AA229" s="20">
        <f>+Z229*G229</f>
        <v>56</v>
      </c>
      <c r="AB229" s="112">
        <v>4</v>
      </c>
      <c r="AC229" s="20">
        <f>+AB229*G229</f>
        <v>28</v>
      </c>
      <c r="AD229" s="112"/>
      <c r="AE229" s="112"/>
      <c r="AF229" s="19">
        <f t="shared" si="62"/>
        <v>88</v>
      </c>
      <c r="AG229" s="19">
        <f t="shared" si="62"/>
        <v>616</v>
      </c>
      <c r="AH229" s="10" t="s">
        <v>434</v>
      </c>
      <c r="AI229" s="11" t="s">
        <v>435</v>
      </c>
      <c r="AJ229" s="11" t="s">
        <v>68</v>
      </c>
      <c r="AK229" s="12">
        <v>7</v>
      </c>
      <c r="AL229" s="28">
        <v>20</v>
      </c>
      <c r="AM229" s="28">
        <f>AL229*AK229</f>
        <v>140</v>
      </c>
      <c r="AN229" s="81"/>
      <c r="AO229" s="81"/>
      <c r="AP229" s="7">
        <f>3+2</f>
        <v>5</v>
      </c>
      <c r="AQ229" s="28">
        <f>+AP229*AK229</f>
        <v>35</v>
      </c>
      <c r="AR229" s="28">
        <v>0</v>
      </c>
      <c r="AS229" s="28">
        <f>+AR229*AK229</f>
        <v>0</v>
      </c>
      <c r="AT229" s="28">
        <v>11</v>
      </c>
      <c r="AU229" s="28">
        <f t="shared" si="93"/>
        <v>77</v>
      </c>
      <c r="AV229" s="7"/>
      <c r="AW229" s="81"/>
      <c r="AX229" s="81"/>
      <c r="AY229" s="81"/>
      <c r="AZ229" s="28"/>
      <c r="BA229" s="81"/>
      <c r="BB229" s="28">
        <v>20</v>
      </c>
      <c r="BC229" s="114">
        <f>+BB229*AK229</f>
        <v>140</v>
      </c>
      <c r="BD229" s="114"/>
      <c r="BE229" s="114"/>
      <c r="BF229" s="114"/>
      <c r="BG229" s="114"/>
      <c r="BH229" s="114"/>
      <c r="BI229" s="114"/>
      <c r="BJ229" s="7">
        <f t="shared" si="87"/>
        <v>56</v>
      </c>
      <c r="BK229" s="42">
        <f t="shared" si="87"/>
        <v>392</v>
      </c>
    </row>
    <row r="230" spans="1:63" x14ac:dyDescent="0.25">
      <c r="B230" s="43" t="s">
        <v>139</v>
      </c>
      <c r="C230" s="16" t="s">
        <v>139</v>
      </c>
      <c r="D230" s="10">
        <v>6012150900068360</v>
      </c>
      <c r="E230" s="11" t="s">
        <v>436</v>
      </c>
      <c r="F230" s="11" t="s">
        <v>68</v>
      </c>
      <c r="G230" s="12">
        <v>7</v>
      </c>
      <c r="H230" s="19"/>
      <c r="I230" s="19"/>
      <c r="J230" s="27"/>
      <c r="K230" s="27"/>
      <c r="L230" s="26"/>
      <c r="M230" s="19"/>
      <c r="N230" s="19">
        <v>10</v>
      </c>
      <c r="O230" s="19">
        <f>+N230*G230</f>
        <v>70</v>
      </c>
      <c r="P230" s="19"/>
      <c r="Q230" s="19"/>
      <c r="R230" s="112"/>
      <c r="S230" s="112"/>
      <c r="T230" s="112"/>
      <c r="U230" s="112"/>
      <c r="V230" s="112"/>
      <c r="W230" s="112"/>
      <c r="X230" s="19"/>
      <c r="Y230" s="20"/>
      <c r="Z230" s="112"/>
      <c r="AA230" s="112"/>
      <c r="AB230" s="112"/>
      <c r="AC230" s="112"/>
      <c r="AD230" s="112"/>
      <c r="AE230" s="112"/>
      <c r="AF230" s="19">
        <f t="shared" si="62"/>
        <v>10</v>
      </c>
      <c r="AG230" s="19">
        <f t="shared" si="62"/>
        <v>70</v>
      </c>
      <c r="AH230" s="10">
        <v>6012150900068360</v>
      </c>
      <c r="AI230" s="11" t="s">
        <v>436</v>
      </c>
      <c r="AJ230" s="11" t="s">
        <v>68</v>
      </c>
      <c r="AK230" s="12">
        <v>7</v>
      </c>
      <c r="AL230" s="28"/>
      <c r="AM230" s="28"/>
      <c r="AN230" s="81"/>
      <c r="AO230" s="81"/>
      <c r="AP230" s="7"/>
      <c r="AQ230" s="28"/>
      <c r="AR230" s="28"/>
      <c r="AS230" s="28"/>
      <c r="AT230" s="28"/>
      <c r="AU230" s="28"/>
      <c r="AV230" s="7"/>
      <c r="AW230" s="81"/>
      <c r="AX230" s="81"/>
      <c r="AY230" s="81"/>
      <c r="AZ230" s="28"/>
      <c r="BA230" s="81"/>
      <c r="BB230" s="81"/>
      <c r="BC230" s="81"/>
      <c r="BD230" s="81"/>
      <c r="BE230" s="81"/>
      <c r="BF230" s="81"/>
      <c r="BG230" s="81"/>
      <c r="BH230" s="81"/>
      <c r="BI230" s="81"/>
      <c r="BJ230" s="7">
        <f t="shared" si="87"/>
        <v>0</v>
      </c>
      <c r="BK230" s="42">
        <f t="shared" si="87"/>
        <v>0</v>
      </c>
    </row>
    <row r="231" spans="1:63" ht="24" x14ac:dyDescent="0.25">
      <c r="B231" s="43" t="s">
        <v>65</v>
      </c>
      <c r="C231" s="17" t="s">
        <v>66</v>
      </c>
      <c r="D231" s="10" t="s">
        <v>437</v>
      </c>
      <c r="E231" s="11" t="s">
        <v>438</v>
      </c>
      <c r="F231" s="11" t="s">
        <v>68</v>
      </c>
      <c r="G231" s="12">
        <v>2</v>
      </c>
      <c r="H231" s="19">
        <v>6</v>
      </c>
      <c r="I231" s="19">
        <f>H231*G231</f>
        <v>12</v>
      </c>
      <c r="J231" s="85"/>
      <c r="K231" s="85"/>
      <c r="L231" s="19"/>
      <c r="M231" s="19"/>
      <c r="N231" s="19"/>
      <c r="O231" s="19"/>
      <c r="P231" s="19">
        <v>2</v>
      </c>
      <c r="Q231" s="19">
        <f t="shared" si="92"/>
        <v>4</v>
      </c>
      <c r="R231" s="19"/>
      <c r="S231" s="19"/>
      <c r="T231" s="19"/>
      <c r="U231" s="19"/>
      <c r="V231" s="19"/>
      <c r="W231" s="19"/>
      <c r="X231" s="19"/>
      <c r="Y231" s="20"/>
      <c r="Z231" s="19"/>
      <c r="AA231" s="19"/>
      <c r="AB231" s="19"/>
      <c r="AC231" s="19"/>
      <c r="AD231" s="19"/>
      <c r="AE231" s="19"/>
      <c r="AF231" s="19">
        <f t="shared" si="62"/>
        <v>8</v>
      </c>
      <c r="AG231" s="19">
        <f t="shared" si="62"/>
        <v>16</v>
      </c>
      <c r="AH231" s="10" t="s">
        <v>437</v>
      </c>
      <c r="AI231" s="11" t="s">
        <v>438</v>
      </c>
      <c r="AJ231" s="11" t="s">
        <v>68</v>
      </c>
      <c r="AK231" s="12">
        <v>2</v>
      </c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7">
        <f t="shared" si="87"/>
        <v>0</v>
      </c>
      <c r="BK231" s="42">
        <f t="shared" si="87"/>
        <v>0</v>
      </c>
    </row>
    <row r="232" spans="1:63" ht="24" x14ac:dyDescent="0.25">
      <c r="B232" s="43" t="s">
        <v>65</v>
      </c>
      <c r="C232" s="17" t="s">
        <v>66</v>
      </c>
      <c r="D232" s="10" t="s">
        <v>439</v>
      </c>
      <c r="E232" s="11" t="s">
        <v>440</v>
      </c>
      <c r="F232" s="11" t="s">
        <v>68</v>
      </c>
      <c r="G232" s="12">
        <v>3</v>
      </c>
      <c r="H232" s="19">
        <v>5</v>
      </c>
      <c r="I232" s="19">
        <f>H232*G232</f>
        <v>15</v>
      </c>
      <c r="J232" s="85"/>
      <c r="K232" s="85"/>
      <c r="L232" s="19"/>
      <c r="M232" s="19"/>
      <c r="N232" s="19"/>
      <c r="O232" s="19"/>
      <c r="P232" s="19">
        <v>8</v>
      </c>
      <c r="Q232" s="19">
        <f t="shared" si="92"/>
        <v>24</v>
      </c>
      <c r="R232" s="19"/>
      <c r="S232" s="19"/>
      <c r="T232" s="19">
        <v>12</v>
      </c>
      <c r="U232" s="20">
        <f t="shared" ref="U232" si="94">+T232*G232</f>
        <v>36</v>
      </c>
      <c r="V232" s="19"/>
      <c r="W232" s="19"/>
      <c r="X232" s="19"/>
      <c r="Y232" s="20"/>
      <c r="Z232" s="19"/>
      <c r="AA232" s="19"/>
      <c r="AB232" s="19"/>
      <c r="AC232" s="19"/>
      <c r="AD232" s="19"/>
      <c r="AE232" s="19"/>
      <c r="AF232" s="19">
        <f t="shared" ref="AF232:AG247" si="95">H232+J232+L232+N232+P232+R232+T232+V232+X232+Z232+AB232+AD232</f>
        <v>25</v>
      </c>
      <c r="AG232" s="19">
        <f t="shared" si="95"/>
        <v>75</v>
      </c>
      <c r="AH232" s="10" t="s">
        <v>439</v>
      </c>
      <c r="AI232" s="11" t="s">
        <v>440</v>
      </c>
      <c r="AJ232" s="11" t="s">
        <v>68</v>
      </c>
      <c r="AK232" s="12">
        <v>3</v>
      </c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7">
        <f t="shared" si="87"/>
        <v>0</v>
      </c>
      <c r="BK232" s="42">
        <f t="shared" si="87"/>
        <v>0</v>
      </c>
    </row>
    <row r="233" spans="1:63" ht="24" x14ac:dyDescent="0.25">
      <c r="B233" s="43" t="s">
        <v>65</v>
      </c>
      <c r="C233" s="17" t="s">
        <v>66</v>
      </c>
      <c r="D233" s="10" t="s">
        <v>441</v>
      </c>
      <c r="E233" s="11" t="s">
        <v>442</v>
      </c>
      <c r="F233" s="11" t="s">
        <v>212</v>
      </c>
      <c r="G233" s="12">
        <v>2.5</v>
      </c>
      <c r="H233" s="19"/>
      <c r="I233" s="19"/>
      <c r="J233" s="85"/>
      <c r="K233" s="85"/>
      <c r="L233" s="19"/>
      <c r="M233" s="19"/>
      <c r="N233" s="19"/>
      <c r="O233" s="19"/>
      <c r="P233" s="19">
        <v>20</v>
      </c>
      <c r="Q233" s="19">
        <f t="shared" si="92"/>
        <v>50</v>
      </c>
      <c r="R233" s="19"/>
      <c r="S233" s="19"/>
      <c r="T233" s="19"/>
      <c r="U233" s="19"/>
      <c r="V233" s="19"/>
      <c r="W233" s="19"/>
      <c r="X233" s="19"/>
      <c r="Y233" s="20"/>
      <c r="Z233" s="19"/>
      <c r="AA233" s="19"/>
      <c r="AB233" s="19"/>
      <c r="AC233" s="19"/>
      <c r="AD233" s="19"/>
      <c r="AE233" s="19"/>
      <c r="AF233" s="19">
        <f t="shared" si="95"/>
        <v>20</v>
      </c>
      <c r="AG233" s="19">
        <f t="shared" si="95"/>
        <v>50</v>
      </c>
      <c r="AH233" s="10" t="s">
        <v>441</v>
      </c>
      <c r="AI233" s="11" t="s">
        <v>442</v>
      </c>
      <c r="AJ233" s="11" t="s">
        <v>212</v>
      </c>
      <c r="AK233" s="12">
        <v>2.5</v>
      </c>
      <c r="AL233" s="28"/>
      <c r="AM233" s="28"/>
      <c r="AN233" s="28"/>
      <c r="AO233" s="28"/>
      <c r="AP233" s="28"/>
      <c r="AQ233" s="28"/>
      <c r="AR233" s="28"/>
      <c r="AS233" s="28"/>
      <c r="AT233" s="28">
        <v>10</v>
      </c>
      <c r="AU233" s="28">
        <f t="shared" si="93"/>
        <v>25</v>
      </c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7">
        <f t="shared" si="87"/>
        <v>10</v>
      </c>
      <c r="BK233" s="42">
        <f t="shared" si="87"/>
        <v>25</v>
      </c>
    </row>
    <row r="234" spans="1:63" ht="24" x14ac:dyDescent="0.25">
      <c r="B234" s="43" t="s">
        <v>65</v>
      </c>
      <c r="C234" s="17" t="s">
        <v>66</v>
      </c>
      <c r="D234" s="10" t="s">
        <v>443</v>
      </c>
      <c r="E234" s="11" t="s">
        <v>444</v>
      </c>
      <c r="F234" s="11" t="s">
        <v>68</v>
      </c>
      <c r="G234" s="12">
        <v>1</v>
      </c>
      <c r="H234" s="19"/>
      <c r="I234" s="19"/>
      <c r="J234" s="85"/>
      <c r="K234" s="85"/>
      <c r="L234" s="19"/>
      <c r="M234" s="19"/>
      <c r="N234" s="19"/>
      <c r="O234" s="19"/>
      <c r="P234" s="19">
        <v>100</v>
      </c>
      <c r="Q234" s="19">
        <f t="shared" si="92"/>
        <v>100</v>
      </c>
      <c r="R234" s="19"/>
      <c r="S234" s="19"/>
      <c r="T234" s="19"/>
      <c r="U234" s="19"/>
      <c r="V234" s="19"/>
      <c r="W234" s="19"/>
      <c r="X234" s="19"/>
      <c r="Y234" s="20"/>
      <c r="Z234" s="19"/>
      <c r="AA234" s="19"/>
      <c r="AB234" s="19"/>
      <c r="AC234" s="19"/>
      <c r="AD234" s="19"/>
      <c r="AE234" s="19"/>
      <c r="AF234" s="19">
        <f t="shared" si="95"/>
        <v>100</v>
      </c>
      <c r="AG234" s="19">
        <f t="shared" si="95"/>
        <v>100</v>
      </c>
      <c r="AH234" s="10" t="s">
        <v>443</v>
      </c>
      <c r="AI234" s="11" t="s">
        <v>444</v>
      </c>
      <c r="AJ234" s="11" t="s">
        <v>68</v>
      </c>
      <c r="AK234" s="12">
        <v>1</v>
      </c>
      <c r="AL234" s="28"/>
      <c r="AM234" s="28"/>
      <c r="AN234" s="28"/>
      <c r="AO234" s="28"/>
      <c r="AP234" s="28"/>
      <c r="AQ234" s="28"/>
      <c r="AR234" s="28"/>
      <c r="AS234" s="28"/>
      <c r="AT234" s="28">
        <v>10</v>
      </c>
      <c r="AU234" s="28">
        <f t="shared" si="93"/>
        <v>10</v>
      </c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7">
        <f t="shared" si="87"/>
        <v>10</v>
      </c>
      <c r="BK234" s="42">
        <f t="shared" si="87"/>
        <v>10</v>
      </c>
    </row>
    <row r="235" spans="1:63" ht="24" x14ac:dyDescent="0.25">
      <c r="B235" s="43" t="s">
        <v>65</v>
      </c>
      <c r="C235" s="17" t="s">
        <v>66</v>
      </c>
      <c r="D235" s="10" t="s">
        <v>445</v>
      </c>
      <c r="E235" s="11" t="s">
        <v>446</v>
      </c>
      <c r="F235" s="11" t="s">
        <v>68</v>
      </c>
      <c r="G235" s="12">
        <v>2.08</v>
      </c>
      <c r="H235" s="19">
        <v>1000</v>
      </c>
      <c r="I235" s="19">
        <f t="shared" ref="I235:I240" si="96">H235*G235</f>
        <v>2080</v>
      </c>
      <c r="J235" s="85"/>
      <c r="K235" s="85"/>
      <c r="L235" s="19">
        <v>1000</v>
      </c>
      <c r="M235" s="19">
        <f>+L235*G235</f>
        <v>2080</v>
      </c>
      <c r="N235" s="19"/>
      <c r="O235" s="19"/>
      <c r="P235" s="19">
        <v>20</v>
      </c>
      <c r="Q235" s="19">
        <f t="shared" si="92"/>
        <v>41.6</v>
      </c>
      <c r="R235" s="19"/>
      <c r="S235" s="19"/>
      <c r="T235" s="19"/>
      <c r="U235" s="19"/>
      <c r="V235" s="19"/>
      <c r="W235" s="19"/>
      <c r="X235" s="19"/>
      <c r="Y235" s="20"/>
      <c r="Z235" s="19"/>
      <c r="AA235" s="19"/>
      <c r="AB235" s="19"/>
      <c r="AC235" s="19"/>
      <c r="AD235" s="19"/>
      <c r="AE235" s="19"/>
      <c r="AF235" s="19">
        <f t="shared" si="95"/>
        <v>2020</v>
      </c>
      <c r="AG235" s="19">
        <f t="shared" si="95"/>
        <v>4201.6000000000004</v>
      </c>
      <c r="AH235" s="10" t="s">
        <v>445</v>
      </c>
      <c r="AI235" s="11" t="s">
        <v>446</v>
      </c>
      <c r="AJ235" s="11" t="s">
        <v>68</v>
      </c>
      <c r="AK235" s="11">
        <v>2.08</v>
      </c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7">
        <f t="shared" si="87"/>
        <v>0</v>
      </c>
      <c r="BK235" s="42">
        <f t="shared" si="87"/>
        <v>0</v>
      </c>
    </row>
    <row r="236" spans="1:63" ht="24" x14ac:dyDescent="0.25">
      <c r="B236" s="43" t="s">
        <v>65</v>
      </c>
      <c r="C236" s="17" t="s">
        <v>66</v>
      </c>
      <c r="D236" s="10" t="s">
        <v>447</v>
      </c>
      <c r="E236" s="11" t="s">
        <v>448</v>
      </c>
      <c r="F236" s="11" t="s">
        <v>68</v>
      </c>
      <c r="G236" s="12">
        <v>35</v>
      </c>
      <c r="H236" s="19">
        <v>3</v>
      </c>
      <c r="I236" s="19">
        <f t="shared" si="96"/>
        <v>105</v>
      </c>
      <c r="J236" s="85"/>
      <c r="K236" s="85"/>
      <c r="L236" s="19">
        <v>3</v>
      </c>
      <c r="M236" s="19">
        <f>+L236*G236</f>
        <v>105</v>
      </c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20"/>
      <c r="Z236" s="19"/>
      <c r="AA236" s="19"/>
      <c r="AB236" s="19"/>
      <c r="AC236" s="19"/>
      <c r="AD236" s="19"/>
      <c r="AE236" s="19"/>
      <c r="AF236" s="19">
        <f t="shared" si="95"/>
        <v>6</v>
      </c>
      <c r="AG236" s="19">
        <f t="shared" si="95"/>
        <v>210</v>
      </c>
      <c r="AH236" s="10" t="s">
        <v>447</v>
      </c>
      <c r="AI236" s="11" t="s">
        <v>448</v>
      </c>
      <c r="AJ236" s="11" t="s">
        <v>68</v>
      </c>
      <c r="AK236" s="112">
        <v>35</v>
      </c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7">
        <f t="shared" si="87"/>
        <v>0</v>
      </c>
      <c r="BK236" s="42">
        <f t="shared" si="87"/>
        <v>0</v>
      </c>
    </row>
    <row r="237" spans="1:63" ht="24" x14ac:dyDescent="0.25">
      <c r="B237" s="43" t="s">
        <v>65</v>
      </c>
      <c r="C237" s="17" t="s">
        <v>66</v>
      </c>
      <c r="D237" s="10" t="s">
        <v>449</v>
      </c>
      <c r="E237" s="11" t="s">
        <v>450</v>
      </c>
      <c r="F237" s="11" t="s">
        <v>68</v>
      </c>
      <c r="G237" s="12">
        <v>100</v>
      </c>
      <c r="H237" s="19">
        <v>1</v>
      </c>
      <c r="I237" s="19">
        <f t="shared" si="96"/>
        <v>100</v>
      </c>
      <c r="J237" s="85"/>
      <c r="K237" s="85"/>
      <c r="L237" s="19">
        <v>1</v>
      </c>
      <c r="M237" s="19">
        <f>+L237*G237</f>
        <v>100</v>
      </c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20"/>
      <c r="Z237" s="19"/>
      <c r="AA237" s="19"/>
      <c r="AB237" s="19"/>
      <c r="AC237" s="19"/>
      <c r="AD237" s="19"/>
      <c r="AE237" s="19"/>
      <c r="AF237" s="19">
        <f t="shared" si="95"/>
        <v>2</v>
      </c>
      <c r="AG237" s="19">
        <f t="shared" si="95"/>
        <v>200</v>
      </c>
      <c r="AH237" s="10" t="s">
        <v>449</v>
      </c>
      <c r="AI237" s="11" t="s">
        <v>450</v>
      </c>
      <c r="AJ237" s="11" t="s">
        <v>68</v>
      </c>
      <c r="AK237" s="112">
        <v>100</v>
      </c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7">
        <f t="shared" si="87"/>
        <v>0</v>
      </c>
      <c r="BK237" s="42">
        <f t="shared" si="87"/>
        <v>0</v>
      </c>
    </row>
    <row r="238" spans="1:63" ht="24" x14ac:dyDescent="0.25">
      <c r="B238" s="43" t="s">
        <v>65</v>
      </c>
      <c r="C238" s="17" t="s">
        <v>66</v>
      </c>
      <c r="D238" s="10" t="s">
        <v>451</v>
      </c>
      <c r="E238" s="11" t="s">
        <v>452</v>
      </c>
      <c r="F238" s="11" t="s">
        <v>68</v>
      </c>
      <c r="G238" s="12">
        <v>30</v>
      </c>
      <c r="H238" s="19">
        <v>6</v>
      </c>
      <c r="I238" s="19">
        <f t="shared" si="96"/>
        <v>180</v>
      </c>
      <c r="J238" s="85"/>
      <c r="K238" s="85"/>
      <c r="L238" s="19">
        <v>6</v>
      </c>
      <c r="M238" s="19">
        <f>+L238*G238</f>
        <v>180</v>
      </c>
      <c r="N238" s="19"/>
      <c r="O238" s="19"/>
      <c r="P238" s="19">
        <v>7</v>
      </c>
      <c r="Q238" s="19">
        <f t="shared" ref="Q238" si="97">G238*P238</f>
        <v>210</v>
      </c>
      <c r="R238" s="19"/>
      <c r="S238" s="19"/>
      <c r="T238" s="19"/>
      <c r="U238" s="19"/>
      <c r="V238" s="19"/>
      <c r="W238" s="19"/>
      <c r="X238" s="19"/>
      <c r="Y238" s="20"/>
      <c r="Z238" s="19"/>
      <c r="AA238" s="19"/>
      <c r="AB238" s="19"/>
      <c r="AC238" s="19"/>
      <c r="AD238" s="19"/>
      <c r="AE238" s="19"/>
      <c r="AF238" s="19">
        <f t="shared" si="95"/>
        <v>19</v>
      </c>
      <c r="AG238" s="19">
        <f t="shared" si="95"/>
        <v>570</v>
      </c>
      <c r="AH238" s="10" t="s">
        <v>451</v>
      </c>
      <c r="AI238" s="11" t="s">
        <v>452</v>
      </c>
      <c r="AJ238" s="11" t="s">
        <v>68</v>
      </c>
      <c r="AK238" s="112">
        <v>30</v>
      </c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7">
        <f t="shared" si="87"/>
        <v>0</v>
      </c>
      <c r="BK238" s="42">
        <f t="shared" si="87"/>
        <v>0</v>
      </c>
    </row>
    <row r="239" spans="1:63" ht="24" x14ac:dyDescent="0.25">
      <c r="B239" s="43" t="s">
        <v>65</v>
      </c>
      <c r="C239" s="17" t="s">
        <v>66</v>
      </c>
      <c r="D239" s="10" t="s">
        <v>453</v>
      </c>
      <c r="E239" s="9" t="s">
        <v>454</v>
      </c>
      <c r="F239" s="9" t="s">
        <v>455</v>
      </c>
      <c r="G239" s="12">
        <v>50</v>
      </c>
      <c r="H239" s="19">
        <v>150</v>
      </c>
      <c r="I239" s="19">
        <f t="shared" si="96"/>
        <v>7500</v>
      </c>
      <c r="J239" s="85"/>
      <c r="K239" s="85"/>
      <c r="L239" s="19">
        <v>50</v>
      </c>
      <c r="M239" s="19">
        <f t="shared" ref="M239:M240" si="98">+L239*G239</f>
        <v>2500</v>
      </c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20"/>
      <c r="Z239" s="19"/>
      <c r="AA239" s="19"/>
      <c r="AB239" s="19"/>
      <c r="AC239" s="19"/>
      <c r="AD239" s="19"/>
      <c r="AE239" s="19"/>
      <c r="AF239" s="19">
        <f t="shared" si="95"/>
        <v>200</v>
      </c>
      <c r="AG239" s="19">
        <f t="shared" si="95"/>
        <v>10000</v>
      </c>
      <c r="AH239" s="10" t="s">
        <v>453</v>
      </c>
      <c r="AI239" s="9" t="s">
        <v>454</v>
      </c>
      <c r="AJ239" s="9" t="s">
        <v>455</v>
      </c>
      <c r="AK239" s="112">
        <v>50</v>
      </c>
      <c r="AL239" s="28">
        <v>50</v>
      </c>
      <c r="AM239" s="28">
        <f>AL239*AK239</f>
        <v>2500</v>
      </c>
      <c r="AN239" s="28"/>
      <c r="AO239" s="28"/>
      <c r="AP239" s="28">
        <v>50</v>
      </c>
      <c r="AQ239" s="28">
        <f t="shared" ref="AQ239:AQ240" si="99">+AP239*AK239</f>
        <v>2500</v>
      </c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7">
        <f t="shared" si="87"/>
        <v>100</v>
      </c>
      <c r="BK239" s="42">
        <f t="shared" si="87"/>
        <v>5000</v>
      </c>
    </row>
    <row r="240" spans="1:63" ht="24" x14ac:dyDescent="0.25">
      <c r="B240" s="43" t="s">
        <v>65</v>
      </c>
      <c r="C240" s="17" t="s">
        <v>66</v>
      </c>
      <c r="D240" s="10" t="s">
        <v>456</v>
      </c>
      <c r="E240" s="9" t="s">
        <v>457</v>
      </c>
      <c r="F240" s="9" t="s">
        <v>68</v>
      </c>
      <c r="G240" s="12">
        <v>100</v>
      </c>
      <c r="H240" s="19">
        <v>200</v>
      </c>
      <c r="I240" s="19">
        <f t="shared" si="96"/>
        <v>20000</v>
      </c>
      <c r="J240" s="85"/>
      <c r="K240" s="85"/>
      <c r="L240" s="19">
        <v>100</v>
      </c>
      <c r="M240" s="19">
        <f t="shared" si="98"/>
        <v>10000</v>
      </c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20"/>
      <c r="Z240" s="19"/>
      <c r="AA240" s="19"/>
      <c r="AB240" s="19"/>
      <c r="AC240" s="19"/>
      <c r="AD240" s="19"/>
      <c r="AE240" s="19"/>
      <c r="AF240" s="19">
        <f t="shared" si="95"/>
        <v>300</v>
      </c>
      <c r="AG240" s="19">
        <f t="shared" si="95"/>
        <v>30000</v>
      </c>
      <c r="AH240" s="10" t="s">
        <v>456</v>
      </c>
      <c r="AI240" s="9" t="s">
        <v>457</v>
      </c>
      <c r="AJ240" s="9" t="s">
        <v>68</v>
      </c>
      <c r="AK240" s="112">
        <v>100</v>
      </c>
      <c r="AL240" s="28">
        <v>200</v>
      </c>
      <c r="AM240" s="28">
        <f>AL240*AK240</f>
        <v>20000</v>
      </c>
      <c r="AN240" s="28"/>
      <c r="AO240" s="28"/>
      <c r="AP240" s="28">
        <v>100</v>
      </c>
      <c r="AQ240" s="28">
        <f t="shared" si="99"/>
        <v>10000</v>
      </c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7">
        <f t="shared" si="87"/>
        <v>300</v>
      </c>
      <c r="BK240" s="42">
        <f t="shared" si="87"/>
        <v>30000</v>
      </c>
    </row>
    <row r="241" spans="2:63" ht="24" x14ac:dyDescent="0.25">
      <c r="B241" s="43" t="s">
        <v>65</v>
      </c>
      <c r="C241" s="17" t="s">
        <v>66</v>
      </c>
      <c r="D241" s="10" t="s">
        <v>458</v>
      </c>
      <c r="E241" s="9" t="s">
        <v>459</v>
      </c>
      <c r="F241" s="9" t="s">
        <v>68</v>
      </c>
      <c r="G241" s="12">
        <v>15</v>
      </c>
      <c r="H241" s="19"/>
      <c r="I241" s="19"/>
      <c r="J241" s="85"/>
      <c r="K241" s="85"/>
      <c r="L241" s="19"/>
      <c r="M241" s="19"/>
      <c r="N241" s="19"/>
      <c r="O241" s="19"/>
      <c r="P241" s="19">
        <v>6</v>
      </c>
      <c r="Q241" s="19">
        <f t="shared" ref="Q241" si="100">G241*P241</f>
        <v>90</v>
      </c>
      <c r="R241" s="19"/>
      <c r="S241" s="19"/>
      <c r="T241" s="19"/>
      <c r="U241" s="19"/>
      <c r="V241" s="19"/>
      <c r="W241" s="19"/>
      <c r="X241" s="19">
        <v>10</v>
      </c>
      <c r="Y241" s="20">
        <f>+X241*G241</f>
        <v>150</v>
      </c>
      <c r="Z241" s="19"/>
      <c r="AA241" s="19"/>
      <c r="AB241" s="19"/>
      <c r="AC241" s="19"/>
      <c r="AD241" s="19"/>
      <c r="AE241" s="19"/>
      <c r="AF241" s="19">
        <f t="shared" si="95"/>
        <v>16</v>
      </c>
      <c r="AG241" s="19">
        <f t="shared" si="95"/>
        <v>240</v>
      </c>
      <c r="AH241" s="10" t="s">
        <v>458</v>
      </c>
      <c r="AI241" s="9" t="s">
        <v>459</v>
      </c>
      <c r="AJ241" s="9" t="s">
        <v>68</v>
      </c>
      <c r="AK241" s="112">
        <v>15</v>
      </c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>
        <v>10</v>
      </c>
      <c r="BC241" s="28">
        <f>BB241*AK241</f>
        <v>150</v>
      </c>
      <c r="BD241" s="28"/>
      <c r="BE241" s="28"/>
      <c r="BF241" s="28"/>
      <c r="BG241" s="28"/>
      <c r="BH241" s="28"/>
      <c r="BI241" s="28"/>
      <c r="BJ241" s="7">
        <f t="shared" si="87"/>
        <v>10</v>
      </c>
      <c r="BK241" s="42">
        <f t="shared" si="87"/>
        <v>150</v>
      </c>
    </row>
    <row r="242" spans="2:63" ht="24" x14ac:dyDescent="0.25">
      <c r="B242" s="43" t="s">
        <v>65</v>
      </c>
      <c r="C242" s="17" t="s">
        <v>66</v>
      </c>
      <c r="D242" s="10" t="s">
        <v>460</v>
      </c>
      <c r="E242" s="18" t="s">
        <v>461</v>
      </c>
      <c r="F242" s="9" t="s">
        <v>462</v>
      </c>
      <c r="G242" s="12">
        <v>7</v>
      </c>
      <c r="H242" s="19"/>
      <c r="I242" s="19"/>
      <c r="J242" s="85"/>
      <c r="K242" s="85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>
        <v>250</v>
      </c>
      <c r="Y242" s="20">
        <f>+X242*G242</f>
        <v>1750</v>
      </c>
      <c r="Z242" s="19"/>
      <c r="AA242" s="19"/>
      <c r="AB242" s="19"/>
      <c r="AC242" s="19"/>
      <c r="AD242" s="19"/>
      <c r="AE242" s="19"/>
      <c r="AF242" s="19">
        <f t="shared" si="95"/>
        <v>250</v>
      </c>
      <c r="AG242" s="19">
        <f t="shared" si="95"/>
        <v>1750</v>
      </c>
      <c r="AH242" s="10" t="s">
        <v>460</v>
      </c>
      <c r="AI242" s="18" t="s">
        <v>461</v>
      </c>
      <c r="AJ242" s="9" t="s">
        <v>462</v>
      </c>
      <c r="AK242" s="112">
        <v>7</v>
      </c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>
        <v>250</v>
      </c>
      <c r="BC242" s="28">
        <f>BB242*AK242</f>
        <v>1750</v>
      </c>
      <c r="BD242" s="28"/>
      <c r="BE242" s="28"/>
      <c r="BF242" s="28"/>
      <c r="BG242" s="28"/>
      <c r="BH242" s="28"/>
      <c r="BI242" s="28"/>
      <c r="BJ242" s="7">
        <f t="shared" si="87"/>
        <v>250</v>
      </c>
      <c r="BK242" s="42">
        <f t="shared" si="87"/>
        <v>1750</v>
      </c>
    </row>
    <row r="243" spans="2:63" ht="24" x14ac:dyDescent="0.25">
      <c r="B243" s="43" t="s">
        <v>65</v>
      </c>
      <c r="C243" s="17" t="s">
        <v>66</v>
      </c>
      <c r="D243" s="10" t="s">
        <v>463</v>
      </c>
      <c r="E243" s="18" t="s">
        <v>464</v>
      </c>
      <c r="F243" s="9" t="s">
        <v>68</v>
      </c>
      <c r="G243" s="12">
        <v>100</v>
      </c>
      <c r="H243" s="19">
        <v>3</v>
      </c>
      <c r="I243" s="19">
        <f>H243*G243</f>
        <v>300</v>
      </c>
      <c r="J243" s="85"/>
      <c r="K243" s="85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20"/>
      <c r="Z243" s="19"/>
      <c r="AA243" s="19"/>
      <c r="AB243" s="19"/>
      <c r="AC243" s="19"/>
      <c r="AD243" s="19"/>
      <c r="AE243" s="19"/>
      <c r="AF243" s="19">
        <f t="shared" si="95"/>
        <v>3</v>
      </c>
      <c r="AG243" s="19">
        <f t="shared" si="95"/>
        <v>300</v>
      </c>
      <c r="AH243" s="10" t="s">
        <v>463</v>
      </c>
      <c r="AI243" s="18" t="s">
        <v>464</v>
      </c>
      <c r="AJ243" s="9" t="s">
        <v>68</v>
      </c>
      <c r="AK243" s="112">
        <v>100</v>
      </c>
      <c r="AL243" s="28">
        <v>1</v>
      </c>
      <c r="AM243" s="28">
        <f>AL243*AK243</f>
        <v>100</v>
      </c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7">
        <f t="shared" si="87"/>
        <v>1</v>
      </c>
      <c r="BK243" s="42">
        <f t="shared" si="87"/>
        <v>100</v>
      </c>
    </row>
    <row r="244" spans="2:63" ht="24" x14ac:dyDescent="0.25">
      <c r="B244" s="43" t="s">
        <v>65</v>
      </c>
      <c r="C244" s="17" t="s">
        <v>66</v>
      </c>
      <c r="D244" s="10" t="s">
        <v>465</v>
      </c>
      <c r="E244" s="9" t="s">
        <v>466</v>
      </c>
      <c r="F244" s="11" t="s">
        <v>68</v>
      </c>
      <c r="G244" s="12">
        <v>6</v>
      </c>
      <c r="H244" s="19">
        <f>2+3</f>
        <v>5</v>
      </c>
      <c r="I244" s="19">
        <f>H244*G244</f>
        <v>30</v>
      </c>
      <c r="J244" s="119"/>
      <c r="K244" s="111"/>
      <c r="L244" s="26"/>
      <c r="M244" s="26"/>
      <c r="N244" s="26"/>
      <c r="O244" s="26"/>
      <c r="P244" s="26"/>
      <c r="Q244" s="19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19">
        <f t="shared" si="95"/>
        <v>5</v>
      </c>
      <c r="AG244" s="19">
        <f t="shared" si="95"/>
        <v>30</v>
      </c>
      <c r="AH244" s="10" t="s">
        <v>465</v>
      </c>
      <c r="AI244" s="9" t="s">
        <v>466</v>
      </c>
      <c r="AJ244" s="11" t="s">
        <v>68</v>
      </c>
      <c r="AK244" s="12">
        <v>6</v>
      </c>
      <c r="AL244" s="7">
        <v>2</v>
      </c>
      <c r="AM244" s="28">
        <f>AL244*AK244</f>
        <v>12</v>
      </c>
      <c r="AN244" s="7"/>
      <c r="AO244" s="7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7">
        <f t="shared" si="87"/>
        <v>2</v>
      </c>
      <c r="BK244" s="42">
        <f t="shared" si="87"/>
        <v>12</v>
      </c>
    </row>
    <row r="245" spans="2:63" ht="24" x14ac:dyDescent="0.25">
      <c r="B245" s="43" t="s">
        <v>65</v>
      </c>
      <c r="C245" s="17" t="s">
        <v>66</v>
      </c>
      <c r="D245" s="10" t="s">
        <v>467</v>
      </c>
      <c r="E245" s="9" t="s">
        <v>468</v>
      </c>
      <c r="F245" s="11" t="s">
        <v>68</v>
      </c>
      <c r="G245" s="12">
        <v>10</v>
      </c>
      <c r="H245" s="19">
        <v>20</v>
      </c>
      <c r="I245" s="19">
        <f>H245*G245</f>
        <v>200</v>
      </c>
      <c r="J245" s="119"/>
      <c r="K245" s="111"/>
      <c r="L245" s="26"/>
      <c r="M245" s="26"/>
      <c r="N245" s="26"/>
      <c r="O245" s="26"/>
      <c r="P245" s="26"/>
      <c r="Q245" s="19"/>
      <c r="R245" s="26"/>
      <c r="S245" s="26"/>
      <c r="T245" s="26">
        <v>40</v>
      </c>
      <c r="U245" s="20">
        <f t="shared" ref="U245:U247" si="101">+T245*G245</f>
        <v>400</v>
      </c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19">
        <f t="shared" si="95"/>
        <v>60</v>
      </c>
      <c r="AG245" s="19">
        <f t="shared" si="95"/>
        <v>600</v>
      </c>
      <c r="AH245" s="10" t="s">
        <v>467</v>
      </c>
      <c r="AI245" s="9" t="s">
        <v>468</v>
      </c>
      <c r="AJ245" s="11" t="s">
        <v>68</v>
      </c>
      <c r="AK245" s="12">
        <v>10</v>
      </c>
      <c r="AL245" s="7"/>
      <c r="AM245" s="28"/>
      <c r="AN245" s="7"/>
      <c r="AO245" s="7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7">
        <f t="shared" si="87"/>
        <v>0</v>
      </c>
      <c r="BK245" s="42">
        <f t="shared" si="87"/>
        <v>0</v>
      </c>
    </row>
    <row r="246" spans="2:63" ht="24" x14ac:dyDescent="0.25">
      <c r="B246" s="43" t="s">
        <v>65</v>
      </c>
      <c r="C246" s="17" t="s">
        <v>66</v>
      </c>
      <c r="D246" s="10" t="s">
        <v>469</v>
      </c>
      <c r="E246" s="9" t="s">
        <v>470</v>
      </c>
      <c r="F246" s="11" t="s">
        <v>68</v>
      </c>
      <c r="G246" s="12">
        <v>3</v>
      </c>
      <c r="H246" s="19"/>
      <c r="I246" s="19"/>
      <c r="J246" s="119"/>
      <c r="K246" s="111"/>
      <c r="L246" s="26"/>
      <c r="M246" s="26"/>
      <c r="N246" s="26"/>
      <c r="O246" s="26"/>
      <c r="P246" s="26"/>
      <c r="Q246" s="19"/>
      <c r="R246" s="26"/>
      <c r="S246" s="26"/>
      <c r="T246" s="26">
        <v>20</v>
      </c>
      <c r="U246" s="20">
        <f t="shared" si="101"/>
        <v>60</v>
      </c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19">
        <f t="shared" si="95"/>
        <v>20</v>
      </c>
      <c r="AG246" s="19">
        <f t="shared" si="95"/>
        <v>60</v>
      </c>
      <c r="AH246" s="10" t="s">
        <v>469</v>
      </c>
      <c r="AI246" s="9" t="s">
        <v>470</v>
      </c>
      <c r="AJ246" s="11" t="s">
        <v>68</v>
      </c>
      <c r="AK246" s="12">
        <v>3</v>
      </c>
      <c r="AL246" s="7"/>
      <c r="AM246" s="28"/>
      <c r="AN246" s="7"/>
      <c r="AO246" s="7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7">
        <f t="shared" si="87"/>
        <v>0</v>
      </c>
      <c r="BK246" s="42">
        <f t="shared" si="87"/>
        <v>0</v>
      </c>
    </row>
    <row r="247" spans="2:63" ht="24" x14ac:dyDescent="0.25">
      <c r="B247" s="43" t="s">
        <v>65</v>
      </c>
      <c r="C247" s="17" t="s">
        <v>66</v>
      </c>
      <c r="D247" s="10" t="s">
        <v>471</v>
      </c>
      <c r="E247" s="9" t="s">
        <v>472</v>
      </c>
      <c r="F247" s="11" t="s">
        <v>90</v>
      </c>
      <c r="G247" s="12">
        <v>3</v>
      </c>
      <c r="H247" s="19"/>
      <c r="I247" s="19"/>
      <c r="J247" s="119"/>
      <c r="K247" s="111"/>
      <c r="L247" s="26"/>
      <c r="M247" s="26"/>
      <c r="N247" s="26"/>
      <c r="O247" s="26"/>
      <c r="P247" s="26">
        <v>6</v>
      </c>
      <c r="Q247" s="19">
        <f t="shared" ref="Q247" si="102">G247*P247</f>
        <v>18</v>
      </c>
      <c r="R247" s="26"/>
      <c r="S247" s="26"/>
      <c r="T247" s="26">
        <v>8</v>
      </c>
      <c r="U247" s="20">
        <f t="shared" si="101"/>
        <v>24</v>
      </c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19">
        <f t="shared" si="95"/>
        <v>14</v>
      </c>
      <c r="AG247" s="19">
        <f t="shared" si="95"/>
        <v>42</v>
      </c>
      <c r="AH247" s="10" t="s">
        <v>471</v>
      </c>
      <c r="AI247" s="9" t="s">
        <v>472</v>
      </c>
      <c r="AJ247" s="11" t="s">
        <v>90</v>
      </c>
      <c r="AK247" s="12">
        <v>3</v>
      </c>
      <c r="AL247" s="7"/>
      <c r="AM247" s="28"/>
      <c r="AN247" s="7"/>
      <c r="AO247" s="7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7">
        <f t="shared" si="87"/>
        <v>0</v>
      </c>
      <c r="BK247" s="42">
        <f t="shared" si="87"/>
        <v>0</v>
      </c>
    </row>
    <row r="248" spans="2:63" x14ac:dyDescent="0.25">
      <c r="B248" s="92"/>
      <c r="C248" s="93"/>
      <c r="D248" s="73" t="s">
        <v>473</v>
      </c>
      <c r="E248" s="95" t="s">
        <v>474</v>
      </c>
      <c r="F248" s="90"/>
      <c r="G248" s="90"/>
      <c r="H248" s="77"/>
      <c r="I248" s="78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3" t="s">
        <v>473</v>
      </c>
      <c r="AI248" s="95" t="s">
        <v>474</v>
      </c>
      <c r="AJ248" s="91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3"/>
    </row>
    <row r="249" spans="2:63" x14ac:dyDescent="0.25">
      <c r="B249" s="66"/>
      <c r="C249" s="74"/>
      <c r="D249" s="84" t="s">
        <v>475</v>
      </c>
      <c r="E249" s="97" t="s">
        <v>476</v>
      </c>
      <c r="F249" s="90"/>
      <c r="G249" s="90"/>
      <c r="H249" s="90"/>
      <c r="I249" s="10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84" t="s">
        <v>475</v>
      </c>
      <c r="AI249" s="97" t="s">
        <v>476</v>
      </c>
      <c r="AJ249" s="94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1"/>
    </row>
    <row r="250" spans="2:63" ht="24" x14ac:dyDescent="0.25">
      <c r="B250" s="43" t="s">
        <v>65</v>
      </c>
      <c r="C250" s="17" t="s">
        <v>66</v>
      </c>
      <c r="D250" s="17" t="s">
        <v>477</v>
      </c>
      <c r="E250" s="120" t="s">
        <v>478</v>
      </c>
      <c r="F250" s="11" t="s">
        <v>479</v>
      </c>
      <c r="G250" s="12">
        <v>15</v>
      </c>
      <c r="H250" s="19">
        <f>12+3+20</f>
        <v>35</v>
      </c>
      <c r="I250" s="19">
        <f>H250*G250</f>
        <v>525</v>
      </c>
      <c r="J250" s="111"/>
      <c r="K250" s="111"/>
      <c r="L250" s="19"/>
      <c r="M250" s="19"/>
      <c r="N250" s="19"/>
      <c r="O250" s="19"/>
      <c r="P250" s="20">
        <v>156</v>
      </c>
      <c r="Q250" s="19">
        <f t="shared" ref="Q250:Q251" si="103">G250*P250</f>
        <v>2340</v>
      </c>
      <c r="R250" s="19"/>
      <c r="S250" s="19"/>
      <c r="T250" s="20"/>
      <c r="U250" s="20"/>
      <c r="V250" s="19"/>
      <c r="W250" s="19"/>
      <c r="X250" s="20">
        <v>15</v>
      </c>
      <c r="Y250" s="20">
        <f>+X250*G250</f>
        <v>225</v>
      </c>
      <c r="Z250" s="20"/>
      <c r="AA250" s="20"/>
      <c r="AB250" s="20">
        <v>8</v>
      </c>
      <c r="AC250" s="20">
        <f>+AB250*G250</f>
        <v>120</v>
      </c>
      <c r="AD250" s="20"/>
      <c r="AE250" s="20"/>
      <c r="AF250" s="19">
        <f t="shared" ref="AF250:AG311" si="104">H250+J250+L250+N250+P250+R250+T250+V250+X250+Z250+AB250+AD250</f>
        <v>214</v>
      </c>
      <c r="AG250" s="19">
        <f t="shared" si="104"/>
        <v>3210</v>
      </c>
      <c r="AH250" s="17" t="s">
        <v>477</v>
      </c>
      <c r="AI250" s="120" t="s">
        <v>478</v>
      </c>
      <c r="AJ250" s="11" t="s">
        <v>479</v>
      </c>
      <c r="AK250" s="12">
        <v>15</v>
      </c>
      <c r="AL250" s="28">
        <f>12+3+20</f>
        <v>35</v>
      </c>
      <c r="AM250" s="28">
        <f>AL250*AK250</f>
        <v>525</v>
      </c>
      <c r="AN250" s="121"/>
      <c r="AO250" s="121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114">
        <v>15</v>
      </c>
      <c r="BC250" s="114">
        <f>+BB250*AK250</f>
        <v>225</v>
      </c>
      <c r="BD250" s="114"/>
      <c r="BE250" s="114"/>
      <c r="BF250" s="114"/>
      <c r="BG250" s="114"/>
      <c r="BH250" s="114"/>
      <c r="BI250" s="114"/>
      <c r="BJ250" s="7">
        <f t="shared" ref="BJ250:BK311" si="105">AL250+AN250+AP250+AR250+AT250+AV250+AX250+AZ250+BB250+BD250+BF250+BH250</f>
        <v>50</v>
      </c>
      <c r="BK250" s="42">
        <f t="shared" si="105"/>
        <v>750</v>
      </c>
    </row>
    <row r="251" spans="2:63" ht="24" x14ac:dyDescent="0.25">
      <c r="B251" s="43" t="s">
        <v>65</v>
      </c>
      <c r="C251" s="17" t="s">
        <v>66</v>
      </c>
      <c r="D251" s="17" t="s">
        <v>480</v>
      </c>
      <c r="E251" s="120" t="s">
        <v>481</v>
      </c>
      <c r="F251" s="11" t="s">
        <v>479</v>
      </c>
      <c r="G251" s="12">
        <v>18</v>
      </c>
      <c r="H251" s="19">
        <f>30+3+10</f>
        <v>43</v>
      </c>
      <c r="I251" s="19">
        <f>H251*G251</f>
        <v>774</v>
      </c>
      <c r="J251" s="111"/>
      <c r="K251" s="111"/>
      <c r="L251" s="19"/>
      <c r="M251" s="19"/>
      <c r="N251" s="19"/>
      <c r="O251" s="19"/>
      <c r="P251" s="19">
        <v>6</v>
      </c>
      <c r="Q251" s="19">
        <f t="shared" si="103"/>
        <v>108</v>
      </c>
      <c r="R251" s="19"/>
      <c r="S251" s="19"/>
      <c r="T251" s="20">
        <v>12</v>
      </c>
      <c r="U251" s="20">
        <f t="shared" ref="U251" si="106">+T251*G251</f>
        <v>216</v>
      </c>
      <c r="V251" s="19"/>
      <c r="W251" s="19"/>
      <c r="X251" s="20"/>
      <c r="Y251" s="20"/>
      <c r="Z251" s="20"/>
      <c r="AA251" s="20"/>
      <c r="AB251" s="20">
        <v>4</v>
      </c>
      <c r="AC251" s="20">
        <f>+AB251*G251</f>
        <v>72</v>
      </c>
      <c r="AD251" s="20">
        <v>6</v>
      </c>
      <c r="AE251" s="20">
        <f>AD251*G251</f>
        <v>108</v>
      </c>
      <c r="AF251" s="19">
        <f t="shared" si="104"/>
        <v>71</v>
      </c>
      <c r="AG251" s="19">
        <f t="shared" si="104"/>
        <v>1278</v>
      </c>
      <c r="AH251" s="17" t="s">
        <v>480</v>
      </c>
      <c r="AI251" s="120" t="s">
        <v>481</v>
      </c>
      <c r="AJ251" s="11" t="s">
        <v>479</v>
      </c>
      <c r="AK251" s="12">
        <v>18</v>
      </c>
      <c r="AL251" s="28">
        <f>30+3+10</f>
        <v>43</v>
      </c>
      <c r="AM251" s="28">
        <f>AL251*AK251</f>
        <v>774</v>
      </c>
      <c r="AN251" s="114"/>
      <c r="AO251" s="114"/>
      <c r="AP251" s="28"/>
      <c r="AQ251" s="28"/>
      <c r="AR251" s="28"/>
      <c r="AS251" s="28"/>
      <c r="AT251" s="28"/>
      <c r="AU251" s="28"/>
      <c r="AV251" s="28"/>
      <c r="AW251" s="28"/>
      <c r="AX251" s="28">
        <v>12</v>
      </c>
      <c r="AY251" s="28">
        <f t="shared" ref="AY251" si="107">AX251*AK251</f>
        <v>216</v>
      </c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7">
        <f t="shared" si="105"/>
        <v>55</v>
      </c>
      <c r="BK251" s="42">
        <f t="shared" si="105"/>
        <v>990</v>
      </c>
    </row>
    <row r="252" spans="2:63" ht="24" x14ac:dyDescent="0.25">
      <c r="B252" s="43" t="s">
        <v>65</v>
      </c>
      <c r="C252" s="17" t="s">
        <v>66</v>
      </c>
      <c r="D252" s="17">
        <v>353800020006</v>
      </c>
      <c r="E252" s="120" t="s">
        <v>482</v>
      </c>
      <c r="F252" s="11" t="s">
        <v>479</v>
      </c>
      <c r="G252" s="12">
        <v>15</v>
      </c>
      <c r="H252" s="19">
        <v>2</v>
      </c>
      <c r="I252" s="19">
        <f>H252*G252</f>
        <v>30</v>
      </c>
      <c r="J252" s="111"/>
      <c r="K252" s="111"/>
      <c r="L252" s="19">
        <v>192</v>
      </c>
      <c r="M252" s="19">
        <f>+L252*G252</f>
        <v>2880</v>
      </c>
      <c r="N252" s="19"/>
      <c r="O252" s="19"/>
      <c r="P252" s="20"/>
      <c r="Q252" s="19"/>
      <c r="R252" s="19"/>
      <c r="S252" s="19"/>
      <c r="T252" s="20"/>
      <c r="U252" s="20"/>
      <c r="V252" s="19"/>
      <c r="W252" s="19"/>
      <c r="X252" s="20"/>
      <c r="Y252" s="20"/>
      <c r="Z252" s="20"/>
      <c r="AA252" s="20"/>
      <c r="AB252" s="20"/>
      <c r="AC252" s="20"/>
      <c r="AD252" s="20"/>
      <c r="AE252" s="20"/>
      <c r="AF252" s="19">
        <f t="shared" si="104"/>
        <v>194</v>
      </c>
      <c r="AG252" s="19">
        <f t="shared" si="104"/>
        <v>2910</v>
      </c>
      <c r="AH252" s="17">
        <v>353800020006</v>
      </c>
      <c r="AI252" s="120" t="s">
        <v>482</v>
      </c>
      <c r="AJ252" s="11" t="s">
        <v>479</v>
      </c>
      <c r="AK252" s="12">
        <v>15</v>
      </c>
      <c r="AL252" s="28">
        <v>2</v>
      </c>
      <c r="AM252" s="28">
        <f>AL252*AK252</f>
        <v>30</v>
      </c>
      <c r="AN252" s="114"/>
      <c r="AO252" s="114"/>
      <c r="AP252" s="28">
        <f>32*6</f>
        <v>192</v>
      </c>
      <c r="AQ252" s="28">
        <f t="shared" ref="AQ252" si="108">+AP252*AK252</f>
        <v>2880</v>
      </c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7">
        <f t="shared" si="105"/>
        <v>194</v>
      </c>
      <c r="BK252" s="42">
        <f t="shared" si="105"/>
        <v>2910</v>
      </c>
    </row>
    <row r="253" spans="2:63" ht="24" x14ac:dyDescent="0.25">
      <c r="B253" s="43" t="s">
        <v>65</v>
      </c>
      <c r="C253" s="17" t="s">
        <v>66</v>
      </c>
      <c r="D253" s="10" t="s">
        <v>483</v>
      </c>
      <c r="E253" s="11" t="s">
        <v>484</v>
      </c>
      <c r="F253" s="11" t="s">
        <v>479</v>
      </c>
      <c r="G253" s="12">
        <v>15</v>
      </c>
      <c r="H253" s="19">
        <v>3</v>
      </c>
      <c r="I253" s="19">
        <f>H253*G253</f>
        <v>45</v>
      </c>
      <c r="J253" s="111"/>
      <c r="K253" s="111"/>
      <c r="L253" s="19"/>
      <c r="M253" s="19"/>
      <c r="N253" s="19"/>
      <c r="O253" s="19"/>
      <c r="P253" s="20"/>
      <c r="Q253" s="19"/>
      <c r="R253" s="19"/>
      <c r="S253" s="19"/>
      <c r="T253" s="20"/>
      <c r="U253" s="20"/>
      <c r="V253" s="19"/>
      <c r="W253" s="19"/>
      <c r="X253" s="20"/>
      <c r="Y253" s="20"/>
      <c r="Z253" s="20"/>
      <c r="AA253" s="20"/>
      <c r="AB253" s="20"/>
      <c r="AC253" s="20"/>
      <c r="AD253" s="20"/>
      <c r="AE253" s="20"/>
      <c r="AF253" s="19">
        <f t="shared" si="104"/>
        <v>3</v>
      </c>
      <c r="AG253" s="19">
        <f t="shared" si="104"/>
        <v>45</v>
      </c>
      <c r="AH253" s="10" t="s">
        <v>483</v>
      </c>
      <c r="AI253" s="11" t="s">
        <v>484</v>
      </c>
      <c r="AJ253" s="11" t="s">
        <v>479</v>
      </c>
      <c r="AK253" s="12">
        <v>15</v>
      </c>
      <c r="AL253" s="28">
        <v>3</v>
      </c>
      <c r="AM253" s="28">
        <f>AL253*AK253</f>
        <v>45</v>
      </c>
      <c r="AN253" s="114"/>
      <c r="AO253" s="114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7">
        <f t="shared" si="105"/>
        <v>3</v>
      </c>
      <c r="BK253" s="42">
        <f t="shared" si="105"/>
        <v>45</v>
      </c>
    </row>
    <row r="254" spans="2:63" ht="24" x14ac:dyDescent="0.25">
      <c r="B254" s="43" t="s">
        <v>65</v>
      </c>
      <c r="C254" s="17" t="s">
        <v>66</v>
      </c>
      <c r="D254" s="10" t="s">
        <v>485</v>
      </c>
      <c r="E254" s="11" t="s">
        <v>486</v>
      </c>
      <c r="F254" s="11" t="s">
        <v>487</v>
      </c>
      <c r="G254" s="12">
        <v>25</v>
      </c>
      <c r="H254" s="19">
        <v>2</v>
      </c>
      <c r="I254" s="19">
        <f t="shared" ref="I254:I274" si="109">H254*G254</f>
        <v>50</v>
      </c>
      <c r="J254" s="111"/>
      <c r="K254" s="111"/>
      <c r="L254" s="19"/>
      <c r="M254" s="19"/>
      <c r="N254" s="19"/>
      <c r="O254" s="19"/>
      <c r="P254" s="20"/>
      <c r="Q254" s="19"/>
      <c r="R254" s="19"/>
      <c r="S254" s="19"/>
      <c r="T254" s="20"/>
      <c r="U254" s="20"/>
      <c r="V254" s="19"/>
      <c r="W254" s="19"/>
      <c r="X254" s="20"/>
      <c r="Y254" s="20"/>
      <c r="Z254" s="20"/>
      <c r="AA254" s="20"/>
      <c r="AB254" s="20"/>
      <c r="AC254" s="20"/>
      <c r="AD254" s="20"/>
      <c r="AE254" s="20"/>
      <c r="AF254" s="19">
        <f t="shared" si="104"/>
        <v>2</v>
      </c>
      <c r="AG254" s="19">
        <f t="shared" si="104"/>
        <v>50</v>
      </c>
      <c r="AH254" s="10" t="s">
        <v>485</v>
      </c>
      <c r="AI254" s="11" t="s">
        <v>486</v>
      </c>
      <c r="AJ254" s="11" t="s">
        <v>487</v>
      </c>
      <c r="AK254" s="12">
        <v>25</v>
      </c>
      <c r="AL254" s="28">
        <v>2</v>
      </c>
      <c r="AM254" s="28">
        <f t="shared" ref="AM254:AM274" si="110">AL254*AK254</f>
        <v>50</v>
      </c>
      <c r="AN254" s="114"/>
      <c r="AO254" s="114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7">
        <f t="shared" si="105"/>
        <v>2</v>
      </c>
      <c r="BK254" s="42">
        <f t="shared" si="105"/>
        <v>50</v>
      </c>
    </row>
    <row r="255" spans="2:63" ht="24" x14ac:dyDescent="0.25">
      <c r="B255" s="43" t="s">
        <v>65</v>
      </c>
      <c r="C255" s="17" t="s">
        <v>66</v>
      </c>
      <c r="D255" s="10" t="s">
        <v>488</v>
      </c>
      <c r="E255" s="11" t="s">
        <v>489</v>
      </c>
      <c r="F255" s="11" t="s">
        <v>68</v>
      </c>
      <c r="G255" s="12">
        <v>5</v>
      </c>
      <c r="H255" s="19">
        <v>10</v>
      </c>
      <c r="I255" s="19">
        <f t="shared" si="109"/>
        <v>50</v>
      </c>
      <c r="J255" s="111"/>
      <c r="K255" s="111"/>
      <c r="L255" s="19"/>
      <c r="M255" s="19"/>
      <c r="N255" s="19"/>
      <c r="O255" s="19"/>
      <c r="P255" s="20"/>
      <c r="Q255" s="19"/>
      <c r="R255" s="19"/>
      <c r="S255" s="19"/>
      <c r="T255" s="20"/>
      <c r="U255" s="20"/>
      <c r="V255" s="19"/>
      <c r="W255" s="19"/>
      <c r="X255" s="20"/>
      <c r="Y255" s="20"/>
      <c r="Z255" s="20"/>
      <c r="AA255" s="20"/>
      <c r="AB255" s="20"/>
      <c r="AC255" s="20"/>
      <c r="AD255" s="20">
        <v>28</v>
      </c>
      <c r="AE255" s="20">
        <f>AD255*G255</f>
        <v>140</v>
      </c>
      <c r="AF255" s="19">
        <f t="shared" si="104"/>
        <v>38</v>
      </c>
      <c r="AG255" s="19">
        <f t="shared" si="104"/>
        <v>190</v>
      </c>
      <c r="AH255" s="10" t="s">
        <v>488</v>
      </c>
      <c r="AI255" s="11" t="s">
        <v>489</v>
      </c>
      <c r="AJ255" s="11" t="s">
        <v>68</v>
      </c>
      <c r="AK255" s="12">
        <v>5</v>
      </c>
      <c r="AL255" s="28">
        <v>10</v>
      </c>
      <c r="AM255" s="28">
        <f t="shared" si="110"/>
        <v>50</v>
      </c>
      <c r="AN255" s="114"/>
      <c r="AO255" s="114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>
        <v>20</v>
      </c>
      <c r="BI255" s="114">
        <f>+BH255*AK255</f>
        <v>100</v>
      </c>
      <c r="BJ255" s="7">
        <f t="shared" si="105"/>
        <v>30</v>
      </c>
      <c r="BK255" s="42">
        <f t="shared" si="105"/>
        <v>150</v>
      </c>
    </row>
    <row r="256" spans="2:63" ht="24" x14ac:dyDescent="0.25">
      <c r="B256" s="43" t="s">
        <v>65</v>
      </c>
      <c r="C256" s="17" t="s">
        <v>66</v>
      </c>
      <c r="D256" s="10" t="s">
        <v>490</v>
      </c>
      <c r="E256" s="11" t="s">
        <v>491</v>
      </c>
      <c r="F256" s="11" t="s">
        <v>68</v>
      </c>
      <c r="G256" s="12">
        <v>7</v>
      </c>
      <c r="H256" s="19">
        <v>15</v>
      </c>
      <c r="I256" s="19">
        <f t="shared" si="109"/>
        <v>105</v>
      </c>
      <c r="J256" s="111"/>
      <c r="K256" s="111"/>
      <c r="L256" s="19">
        <v>8</v>
      </c>
      <c r="M256" s="19">
        <f>+L256*G256</f>
        <v>56</v>
      </c>
      <c r="N256" s="19"/>
      <c r="O256" s="19"/>
      <c r="P256" s="20"/>
      <c r="Q256" s="19"/>
      <c r="R256" s="19"/>
      <c r="S256" s="19"/>
      <c r="T256" s="20"/>
      <c r="U256" s="20"/>
      <c r="V256" s="19"/>
      <c r="W256" s="19"/>
      <c r="X256" s="20"/>
      <c r="Y256" s="20"/>
      <c r="Z256" s="20"/>
      <c r="AA256" s="20"/>
      <c r="AB256" s="20"/>
      <c r="AC256" s="20"/>
      <c r="AD256" s="20"/>
      <c r="AE256" s="20"/>
      <c r="AF256" s="19">
        <f t="shared" si="104"/>
        <v>23</v>
      </c>
      <c r="AG256" s="19">
        <f t="shared" si="104"/>
        <v>161</v>
      </c>
      <c r="AH256" s="10" t="s">
        <v>490</v>
      </c>
      <c r="AI256" s="11" t="s">
        <v>491</v>
      </c>
      <c r="AJ256" s="11" t="s">
        <v>68</v>
      </c>
      <c r="AK256" s="12">
        <v>7</v>
      </c>
      <c r="AL256" s="28">
        <v>15</v>
      </c>
      <c r="AM256" s="28">
        <f t="shared" si="110"/>
        <v>105</v>
      </c>
      <c r="AN256" s="114"/>
      <c r="AO256" s="114"/>
      <c r="AP256" s="28">
        <v>8</v>
      </c>
      <c r="AQ256" s="28">
        <f t="shared" ref="AQ256:AQ257" si="111">+AP256*AK256</f>
        <v>56</v>
      </c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7">
        <f t="shared" si="105"/>
        <v>23</v>
      </c>
      <c r="BK256" s="42">
        <f t="shared" si="105"/>
        <v>161</v>
      </c>
    </row>
    <row r="257" spans="2:63" ht="24" x14ac:dyDescent="0.25">
      <c r="B257" s="43" t="s">
        <v>65</v>
      </c>
      <c r="C257" s="17" t="s">
        <v>66</v>
      </c>
      <c r="D257" s="10" t="s">
        <v>492</v>
      </c>
      <c r="E257" s="11" t="s">
        <v>493</v>
      </c>
      <c r="F257" s="11" t="s">
        <v>494</v>
      </c>
      <c r="G257" s="12">
        <v>8</v>
      </c>
      <c r="H257" s="19">
        <v>20</v>
      </c>
      <c r="I257" s="19">
        <f t="shared" si="109"/>
        <v>160</v>
      </c>
      <c r="J257" s="111"/>
      <c r="K257" s="111"/>
      <c r="L257" s="19">
        <f>2+2</f>
        <v>4</v>
      </c>
      <c r="M257" s="19">
        <f>+L257*G257</f>
        <v>32</v>
      </c>
      <c r="N257" s="19"/>
      <c r="O257" s="19"/>
      <c r="P257" s="20">
        <v>8</v>
      </c>
      <c r="Q257" s="19">
        <f>G257*P257</f>
        <v>64</v>
      </c>
      <c r="R257" s="19"/>
      <c r="S257" s="19"/>
      <c r="T257" s="20"/>
      <c r="U257" s="20"/>
      <c r="V257" s="19"/>
      <c r="W257" s="19"/>
      <c r="X257" s="20"/>
      <c r="Y257" s="20"/>
      <c r="Z257" s="20"/>
      <c r="AA257" s="20"/>
      <c r="AB257" s="20">
        <v>4</v>
      </c>
      <c r="AC257" s="20">
        <f>+AB257*G257</f>
        <v>32</v>
      </c>
      <c r="AD257" s="20"/>
      <c r="AE257" s="20"/>
      <c r="AF257" s="19">
        <f t="shared" si="104"/>
        <v>36</v>
      </c>
      <c r="AG257" s="19">
        <f t="shared" si="104"/>
        <v>288</v>
      </c>
      <c r="AH257" s="10" t="s">
        <v>492</v>
      </c>
      <c r="AI257" s="11" t="s">
        <v>493</v>
      </c>
      <c r="AJ257" s="11" t="s">
        <v>494</v>
      </c>
      <c r="AK257" s="12">
        <v>8</v>
      </c>
      <c r="AL257" s="28">
        <v>11</v>
      </c>
      <c r="AM257" s="28">
        <f t="shared" si="110"/>
        <v>88</v>
      </c>
      <c r="AN257" s="114"/>
      <c r="AO257" s="114"/>
      <c r="AP257" s="28">
        <f>2+2</f>
        <v>4</v>
      </c>
      <c r="AQ257" s="28">
        <f t="shared" si="111"/>
        <v>32</v>
      </c>
      <c r="AR257" s="121"/>
      <c r="AS257" s="28"/>
      <c r="AT257" s="28">
        <v>8</v>
      </c>
      <c r="AU257" s="28">
        <f t="shared" ref="AU257" si="112">+AK257*AT257</f>
        <v>64</v>
      </c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7">
        <f t="shared" si="105"/>
        <v>23</v>
      </c>
      <c r="BK257" s="42">
        <f t="shared" si="105"/>
        <v>184</v>
      </c>
    </row>
    <row r="258" spans="2:63" ht="24" x14ac:dyDescent="0.25">
      <c r="B258" s="43" t="s">
        <v>65</v>
      </c>
      <c r="C258" s="17" t="s">
        <v>66</v>
      </c>
      <c r="D258" s="10" t="s">
        <v>495</v>
      </c>
      <c r="E258" s="11" t="s">
        <v>496</v>
      </c>
      <c r="F258" s="11" t="s">
        <v>479</v>
      </c>
      <c r="G258" s="12">
        <v>10</v>
      </c>
      <c r="H258" s="19">
        <v>1</v>
      </c>
      <c r="I258" s="19">
        <f t="shared" si="109"/>
        <v>10</v>
      </c>
      <c r="J258" s="111"/>
      <c r="K258" s="111"/>
      <c r="L258" s="19"/>
      <c r="M258" s="19"/>
      <c r="N258" s="19"/>
      <c r="O258" s="19"/>
      <c r="P258" s="19">
        <v>3</v>
      </c>
      <c r="Q258" s="19">
        <f>G258*P258</f>
        <v>30</v>
      </c>
      <c r="R258" s="19"/>
      <c r="S258" s="19"/>
      <c r="T258" s="20"/>
      <c r="U258" s="20"/>
      <c r="V258" s="19"/>
      <c r="W258" s="19"/>
      <c r="X258" s="20"/>
      <c r="Y258" s="20"/>
      <c r="Z258" s="20"/>
      <c r="AA258" s="20"/>
      <c r="AB258" s="20"/>
      <c r="AC258" s="20"/>
      <c r="AD258" s="20">
        <v>6</v>
      </c>
      <c r="AE258" s="20">
        <f>AD258*G258</f>
        <v>60</v>
      </c>
      <c r="AF258" s="19">
        <f t="shared" si="104"/>
        <v>10</v>
      </c>
      <c r="AG258" s="19">
        <f t="shared" si="104"/>
        <v>100</v>
      </c>
      <c r="AH258" s="10" t="s">
        <v>495</v>
      </c>
      <c r="AI258" s="11" t="s">
        <v>496</v>
      </c>
      <c r="AJ258" s="11" t="s">
        <v>479</v>
      </c>
      <c r="AK258" s="12">
        <v>10</v>
      </c>
      <c r="AL258" s="28">
        <v>1</v>
      </c>
      <c r="AM258" s="28">
        <f t="shared" si="110"/>
        <v>10</v>
      </c>
      <c r="AN258" s="114"/>
      <c r="AO258" s="114"/>
      <c r="AP258" s="28"/>
      <c r="AQ258" s="28"/>
      <c r="AR258" s="121"/>
      <c r="AS258" s="121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7">
        <f t="shared" si="105"/>
        <v>1</v>
      </c>
      <c r="BK258" s="42">
        <f t="shared" si="105"/>
        <v>10</v>
      </c>
    </row>
    <row r="259" spans="2:63" x14ac:dyDescent="0.25">
      <c r="B259" s="43" t="s">
        <v>139</v>
      </c>
      <c r="C259" s="16" t="s">
        <v>139</v>
      </c>
      <c r="D259" s="10">
        <v>4713181600005440</v>
      </c>
      <c r="E259" s="9" t="s">
        <v>497</v>
      </c>
      <c r="F259" s="9" t="s">
        <v>68</v>
      </c>
      <c r="G259" s="12">
        <v>20</v>
      </c>
      <c r="H259" s="19"/>
      <c r="I259" s="19"/>
      <c r="J259" s="111"/>
      <c r="K259" s="111"/>
      <c r="L259" s="19"/>
      <c r="M259" s="19"/>
      <c r="N259" s="19">
        <v>0</v>
      </c>
      <c r="O259" s="19">
        <f>+N259*G259</f>
        <v>0</v>
      </c>
      <c r="P259" s="19"/>
      <c r="Q259" s="19"/>
      <c r="R259" s="19"/>
      <c r="S259" s="19"/>
      <c r="T259" s="20"/>
      <c r="U259" s="20"/>
      <c r="V259" s="19"/>
      <c r="W259" s="19"/>
      <c r="X259" s="20"/>
      <c r="Y259" s="20"/>
      <c r="Z259" s="20"/>
      <c r="AA259" s="20"/>
      <c r="AB259" s="20"/>
      <c r="AC259" s="20"/>
      <c r="AD259" s="20"/>
      <c r="AE259" s="20"/>
      <c r="AF259" s="19">
        <f t="shared" si="104"/>
        <v>0</v>
      </c>
      <c r="AG259" s="19">
        <f t="shared" si="104"/>
        <v>0</v>
      </c>
      <c r="AH259" s="10">
        <v>4713181600005440</v>
      </c>
      <c r="AI259" s="9" t="s">
        <v>497</v>
      </c>
      <c r="AJ259" s="9" t="s">
        <v>68</v>
      </c>
      <c r="AK259" s="12">
        <v>20</v>
      </c>
      <c r="AL259" s="28"/>
      <c r="AM259" s="28"/>
      <c r="AN259" s="114"/>
      <c r="AO259" s="114"/>
      <c r="AP259" s="28"/>
      <c r="AQ259" s="28"/>
      <c r="AR259" s="28">
        <v>2</v>
      </c>
      <c r="AS259" s="28">
        <f>+AR259*AK259</f>
        <v>40</v>
      </c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7">
        <f t="shared" si="105"/>
        <v>2</v>
      </c>
      <c r="BK259" s="42">
        <f t="shared" si="105"/>
        <v>40</v>
      </c>
    </row>
    <row r="260" spans="2:63" ht="24" x14ac:dyDescent="0.25">
      <c r="B260" s="43" t="s">
        <v>65</v>
      </c>
      <c r="C260" s="17" t="s">
        <v>66</v>
      </c>
      <c r="D260" s="10">
        <v>4713181600005440</v>
      </c>
      <c r="E260" s="9" t="s">
        <v>497</v>
      </c>
      <c r="F260" s="9" t="s">
        <v>68</v>
      </c>
      <c r="G260" s="12">
        <v>20</v>
      </c>
      <c r="H260" s="19">
        <v>15</v>
      </c>
      <c r="I260" s="19">
        <f t="shared" si="109"/>
        <v>300</v>
      </c>
      <c r="J260" s="111"/>
      <c r="K260" s="111"/>
      <c r="L260" s="19"/>
      <c r="M260" s="19"/>
      <c r="N260" s="19">
        <v>2</v>
      </c>
      <c r="O260" s="19">
        <f>+N260*G260</f>
        <v>40</v>
      </c>
      <c r="P260" s="19"/>
      <c r="Q260" s="19"/>
      <c r="R260" s="19"/>
      <c r="S260" s="19"/>
      <c r="T260" s="20">
        <v>12</v>
      </c>
      <c r="U260" s="20">
        <f t="shared" ref="U260" si="113">+T260*G260</f>
        <v>240</v>
      </c>
      <c r="V260" s="19">
        <v>9</v>
      </c>
      <c r="W260" s="19">
        <f>G260*V260</f>
        <v>180</v>
      </c>
      <c r="X260" s="20"/>
      <c r="Y260" s="20"/>
      <c r="Z260" s="20"/>
      <c r="AA260" s="20"/>
      <c r="AB260" s="20"/>
      <c r="AC260" s="20"/>
      <c r="AD260" s="20"/>
      <c r="AE260" s="20"/>
      <c r="AF260" s="19">
        <f t="shared" si="104"/>
        <v>38</v>
      </c>
      <c r="AG260" s="19">
        <f t="shared" si="104"/>
        <v>760</v>
      </c>
      <c r="AH260" s="10">
        <v>4713181600005440</v>
      </c>
      <c r="AI260" s="9" t="s">
        <v>497</v>
      </c>
      <c r="AJ260" s="9" t="s">
        <v>68</v>
      </c>
      <c r="AK260" s="12">
        <v>20</v>
      </c>
      <c r="AL260" s="28">
        <v>15</v>
      </c>
      <c r="AM260" s="28">
        <f t="shared" si="110"/>
        <v>300</v>
      </c>
      <c r="AN260" s="114"/>
      <c r="AO260" s="114"/>
      <c r="AP260" s="28"/>
      <c r="AQ260" s="28"/>
      <c r="AR260" s="28">
        <v>0</v>
      </c>
      <c r="AS260" s="28">
        <f>+AR260*AK260</f>
        <v>0</v>
      </c>
      <c r="AT260" s="28"/>
      <c r="AU260" s="28"/>
      <c r="AV260" s="28"/>
      <c r="AW260" s="28"/>
      <c r="AX260" s="28">
        <v>12</v>
      </c>
      <c r="AY260" s="28">
        <f t="shared" ref="AY260" si="114">AX260*AK260</f>
        <v>240</v>
      </c>
      <c r="AZ260" s="28">
        <v>9</v>
      </c>
      <c r="BA260" s="28">
        <f>AK260*AZ260</f>
        <v>180</v>
      </c>
      <c r="BB260" s="28"/>
      <c r="BC260" s="28"/>
      <c r="BD260" s="28"/>
      <c r="BE260" s="28"/>
      <c r="BF260" s="28"/>
      <c r="BG260" s="28"/>
      <c r="BH260" s="28"/>
      <c r="BI260" s="28"/>
      <c r="BJ260" s="7">
        <f t="shared" si="105"/>
        <v>36</v>
      </c>
      <c r="BK260" s="42">
        <f t="shared" si="105"/>
        <v>720</v>
      </c>
    </row>
    <row r="261" spans="2:63" ht="24" x14ac:dyDescent="0.25">
      <c r="B261" s="43" t="s">
        <v>65</v>
      </c>
      <c r="C261" s="17" t="s">
        <v>66</v>
      </c>
      <c r="D261" s="10" t="s">
        <v>498</v>
      </c>
      <c r="E261" s="11" t="s">
        <v>499</v>
      </c>
      <c r="F261" s="11" t="s">
        <v>68</v>
      </c>
      <c r="G261" s="12">
        <v>10</v>
      </c>
      <c r="H261" s="19">
        <v>1</v>
      </c>
      <c r="I261" s="19">
        <f t="shared" si="109"/>
        <v>10</v>
      </c>
      <c r="J261" s="111"/>
      <c r="K261" s="111"/>
      <c r="L261" s="19">
        <v>5</v>
      </c>
      <c r="M261" s="19">
        <f>+L261*G261</f>
        <v>50</v>
      </c>
      <c r="N261" s="19"/>
      <c r="O261" s="19"/>
      <c r="P261" s="20">
        <v>4</v>
      </c>
      <c r="Q261" s="19">
        <f>G261*P261</f>
        <v>40</v>
      </c>
      <c r="R261" s="19"/>
      <c r="S261" s="19"/>
      <c r="T261" s="20"/>
      <c r="U261" s="20"/>
      <c r="V261" s="19"/>
      <c r="W261" s="19"/>
      <c r="X261" s="20"/>
      <c r="Y261" s="20"/>
      <c r="Z261" s="20"/>
      <c r="AA261" s="20"/>
      <c r="AB261" s="20"/>
      <c r="AC261" s="20"/>
      <c r="AD261" s="20"/>
      <c r="AE261" s="20"/>
      <c r="AF261" s="19">
        <f t="shared" si="104"/>
        <v>10</v>
      </c>
      <c r="AG261" s="19">
        <f t="shared" si="104"/>
        <v>100</v>
      </c>
      <c r="AH261" s="10" t="s">
        <v>498</v>
      </c>
      <c r="AI261" s="11" t="s">
        <v>499</v>
      </c>
      <c r="AJ261" s="11" t="s">
        <v>68</v>
      </c>
      <c r="AK261" s="12">
        <v>10</v>
      </c>
      <c r="AL261" s="28">
        <v>1</v>
      </c>
      <c r="AM261" s="28">
        <f t="shared" si="110"/>
        <v>10</v>
      </c>
      <c r="AN261" s="114"/>
      <c r="AO261" s="114"/>
      <c r="AP261" s="28"/>
      <c r="AQ261" s="28"/>
      <c r="AR261" s="121"/>
      <c r="AS261" s="121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7">
        <f t="shared" si="105"/>
        <v>1</v>
      </c>
      <c r="BK261" s="42">
        <f t="shared" si="105"/>
        <v>10</v>
      </c>
    </row>
    <row r="262" spans="2:63" ht="24" x14ac:dyDescent="0.25">
      <c r="B262" s="43" t="s">
        <v>65</v>
      </c>
      <c r="C262" s="17" t="s">
        <v>66</v>
      </c>
      <c r="D262" s="10" t="s">
        <v>500</v>
      </c>
      <c r="E262" s="11" t="s">
        <v>501</v>
      </c>
      <c r="F262" s="11" t="s">
        <v>68</v>
      </c>
      <c r="G262" s="12">
        <v>5</v>
      </c>
      <c r="H262" s="19">
        <f>3+200+50</f>
        <v>253</v>
      </c>
      <c r="I262" s="19">
        <f t="shared" si="109"/>
        <v>1265</v>
      </c>
      <c r="J262" s="111"/>
      <c r="K262" s="111"/>
      <c r="L262" s="19"/>
      <c r="M262" s="19"/>
      <c r="N262" s="19"/>
      <c r="O262" s="19"/>
      <c r="P262" s="20">
        <v>5</v>
      </c>
      <c r="Q262" s="19">
        <f>G262*P262</f>
        <v>25</v>
      </c>
      <c r="R262" s="19"/>
      <c r="S262" s="19"/>
      <c r="T262" s="20"/>
      <c r="U262" s="20"/>
      <c r="V262" s="19"/>
      <c r="W262" s="19"/>
      <c r="X262" s="20"/>
      <c r="Y262" s="20"/>
      <c r="Z262" s="20"/>
      <c r="AA262" s="20"/>
      <c r="AB262" s="20"/>
      <c r="AC262" s="20"/>
      <c r="AD262" s="20"/>
      <c r="AE262" s="20"/>
      <c r="AF262" s="19">
        <f t="shared" si="104"/>
        <v>258</v>
      </c>
      <c r="AG262" s="19">
        <f t="shared" si="104"/>
        <v>1290</v>
      </c>
      <c r="AH262" s="10" t="s">
        <v>500</v>
      </c>
      <c r="AI262" s="11" t="s">
        <v>501</v>
      </c>
      <c r="AJ262" s="11" t="s">
        <v>68</v>
      </c>
      <c r="AK262" s="12">
        <v>5</v>
      </c>
      <c r="AL262" s="28">
        <f>3+200+50</f>
        <v>253</v>
      </c>
      <c r="AM262" s="28">
        <f t="shared" si="110"/>
        <v>1265</v>
      </c>
      <c r="AN262" s="114"/>
      <c r="AO262" s="114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7">
        <f t="shared" si="105"/>
        <v>253</v>
      </c>
      <c r="BK262" s="42">
        <f t="shared" si="105"/>
        <v>1265</v>
      </c>
    </row>
    <row r="263" spans="2:63" ht="24" x14ac:dyDescent="0.25">
      <c r="B263" s="43" t="s">
        <v>65</v>
      </c>
      <c r="C263" s="17" t="s">
        <v>66</v>
      </c>
      <c r="D263" s="10">
        <v>5313160800006490</v>
      </c>
      <c r="E263" s="11" t="s">
        <v>502</v>
      </c>
      <c r="F263" s="11" t="s">
        <v>68</v>
      </c>
      <c r="G263" s="12">
        <v>8</v>
      </c>
      <c r="H263" s="19"/>
      <c r="I263" s="19"/>
      <c r="J263" s="111"/>
      <c r="K263" s="111"/>
      <c r="L263" s="19"/>
      <c r="M263" s="19"/>
      <c r="N263" s="19">
        <v>10</v>
      </c>
      <c r="O263" s="19">
        <f>+N263*G263</f>
        <v>80</v>
      </c>
      <c r="P263" s="19">
        <v>30</v>
      </c>
      <c r="Q263" s="19">
        <f>G263*P263</f>
        <v>240</v>
      </c>
      <c r="R263" s="19"/>
      <c r="S263" s="19"/>
      <c r="T263" s="20">
        <v>12</v>
      </c>
      <c r="U263" s="20">
        <f t="shared" ref="U263" si="115">+T263*G263</f>
        <v>96</v>
      </c>
      <c r="V263" s="19"/>
      <c r="W263" s="19"/>
      <c r="X263" s="20"/>
      <c r="Y263" s="20"/>
      <c r="Z263" s="20"/>
      <c r="AA263" s="20"/>
      <c r="AB263" s="20"/>
      <c r="AC263" s="20"/>
      <c r="AD263" s="20"/>
      <c r="AE263" s="20"/>
      <c r="AF263" s="19">
        <f t="shared" si="104"/>
        <v>52</v>
      </c>
      <c r="AG263" s="19">
        <f t="shared" si="104"/>
        <v>416</v>
      </c>
      <c r="AH263" s="10">
        <v>5313160800006490</v>
      </c>
      <c r="AI263" s="11" t="s">
        <v>502</v>
      </c>
      <c r="AJ263" s="11" t="s">
        <v>68</v>
      </c>
      <c r="AK263" s="12">
        <v>8</v>
      </c>
      <c r="AL263" s="28"/>
      <c r="AM263" s="28"/>
      <c r="AN263" s="114"/>
      <c r="AO263" s="114"/>
      <c r="AP263" s="28"/>
      <c r="AQ263" s="28"/>
      <c r="AR263" s="28">
        <v>0</v>
      </c>
      <c r="AS263" s="28">
        <f>+AR263*AK263</f>
        <v>0</v>
      </c>
      <c r="AT263" s="28">
        <v>30</v>
      </c>
      <c r="AU263" s="28">
        <f t="shared" ref="AU263:AU265" si="116">+AK263*AT263</f>
        <v>240</v>
      </c>
      <c r="AV263" s="28"/>
      <c r="AW263" s="28"/>
      <c r="AX263" s="28">
        <v>12</v>
      </c>
      <c r="AY263" s="28">
        <f t="shared" ref="AY263" si="117">AX263*AK263</f>
        <v>96</v>
      </c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7">
        <f t="shared" si="105"/>
        <v>42</v>
      </c>
      <c r="BK263" s="42">
        <f t="shared" si="105"/>
        <v>336</v>
      </c>
    </row>
    <row r="264" spans="2:63" x14ac:dyDescent="0.25">
      <c r="B264" s="43" t="s">
        <v>139</v>
      </c>
      <c r="C264" s="16" t="s">
        <v>139</v>
      </c>
      <c r="D264" s="10">
        <v>5313160800006490</v>
      </c>
      <c r="E264" s="11" t="s">
        <v>502</v>
      </c>
      <c r="F264" s="11" t="s">
        <v>68</v>
      </c>
      <c r="G264" s="12">
        <v>8</v>
      </c>
      <c r="H264" s="19"/>
      <c r="I264" s="19"/>
      <c r="J264" s="111"/>
      <c r="K264" s="111"/>
      <c r="L264" s="19"/>
      <c r="M264" s="19"/>
      <c r="N264" s="19">
        <v>0</v>
      </c>
      <c r="O264" s="19">
        <f>+N264*G264</f>
        <v>0</v>
      </c>
      <c r="P264" s="19"/>
      <c r="Q264" s="19"/>
      <c r="R264" s="19"/>
      <c r="S264" s="19"/>
      <c r="T264" s="20"/>
      <c r="U264" s="20"/>
      <c r="V264" s="19"/>
      <c r="W264" s="19"/>
      <c r="X264" s="20"/>
      <c r="Y264" s="20"/>
      <c r="Z264" s="20"/>
      <c r="AA264" s="20"/>
      <c r="AB264" s="20"/>
      <c r="AC264" s="20"/>
      <c r="AD264" s="20"/>
      <c r="AE264" s="20"/>
      <c r="AF264" s="19">
        <f t="shared" si="104"/>
        <v>0</v>
      </c>
      <c r="AG264" s="19">
        <f t="shared" si="104"/>
        <v>0</v>
      </c>
      <c r="AH264" s="10">
        <v>5313160800006490</v>
      </c>
      <c r="AI264" s="11" t="s">
        <v>502</v>
      </c>
      <c r="AJ264" s="11" t="s">
        <v>68</v>
      </c>
      <c r="AK264" s="12">
        <v>8</v>
      </c>
      <c r="AL264" s="28"/>
      <c r="AM264" s="28"/>
      <c r="AN264" s="114"/>
      <c r="AO264" s="114"/>
      <c r="AP264" s="28"/>
      <c r="AQ264" s="28"/>
      <c r="AR264" s="28">
        <v>5</v>
      </c>
      <c r="AS264" s="28">
        <f>+AR264*AK264</f>
        <v>40</v>
      </c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7">
        <f t="shared" si="105"/>
        <v>5</v>
      </c>
      <c r="BK264" s="42">
        <f t="shared" si="105"/>
        <v>40</v>
      </c>
    </row>
    <row r="265" spans="2:63" ht="24" x14ac:dyDescent="0.25">
      <c r="B265" s="43" t="s">
        <v>65</v>
      </c>
      <c r="C265" s="17" t="s">
        <v>66</v>
      </c>
      <c r="D265" s="10" t="s">
        <v>503</v>
      </c>
      <c r="E265" s="11" t="s">
        <v>504</v>
      </c>
      <c r="F265" s="11" t="s">
        <v>68</v>
      </c>
      <c r="G265" s="12">
        <v>3.4</v>
      </c>
      <c r="H265" s="19">
        <v>16</v>
      </c>
      <c r="I265" s="19">
        <f t="shared" si="109"/>
        <v>54.4</v>
      </c>
      <c r="J265" s="111"/>
      <c r="K265" s="111"/>
      <c r="L265" s="19"/>
      <c r="M265" s="19"/>
      <c r="N265" s="19"/>
      <c r="O265" s="19"/>
      <c r="P265" s="20">
        <v>25</v>
      </c>
      <c r="Q265" s="19">
        <f>G265*P265</f>
        <v>85</v>
      </c>
      <c r="R265" s="19"/>
      <c r="S265" s="19"/>
      <c r="T265" s="20"/>
      <c r="U265" s="20"/>
      <c r="V265" s="19"/>
      <c r="W265" s="19"/>
      <c r="X265" s="20"/>
      <c r="Y265" s="20"/>
      <c r="Z265" s="20"/>
      <c r="AA265" s="20"/>
      <c r="AB265" s="20"/>
      <c r="AC265" s="20"/>
      <c r="AD265" s="20"/>
      <c r="AE265" s="20"/>
      <c r="AF265" s="19">
        <f t="shared" si="104"/>
        <v>41</v>
      </c>
      <c r="AG265" s="19">
        <f t="shared" si="104"/>
        <v>139.4</v>
      </c>
      <c r="AH265" s="10" t="s">
        <v>503</v>
      </c>
      <c r="AI265" s="11" t="s">
        <v>504</v>
      </c>
      <c r="AJ265" s="11" t="s">
        <v>68</v>
      </c>
      <c r="AK265" s="12">
        <v>3.4</v>
      </c>
      <c r="AL265" s="28">
        <v>8</v>
      </c>
      <c r="AM265" s="28">
        <f t="shared" si="110"/>
        <v>27.2</v>
      </c>
      <c r="AN265" s="114"/>
      <c r="AO265" s="114"/>
      <c r="AP265" s="28"/>
      <c r="AQ265" s="28"/>
      <c r="AR265" s="28"/>
      <c r="AS265" s="28"/>
      <c r="AT265" s="28">
        <v>25</v>
      </c>
      <c r="AU265" s="28">
        <f t="shared" si="116"/>
        <v>85</v>
      </c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7">
        <f t="shared" si="105"/>
        <v>33</v>
      </c>
      <c r="BK265" s="42">
        <f t="shared" si="105"/>
        <v>112.2</v>
      </c>
    </row>
    <row r="266" spans="2:63" ht="24" x14ac:dyDescent="0.25">
      <c r="B266" s="43" t="s">
        <v>65</v>
      </c>
      <c r="C266" s="17" t="s">
        <v>66</v>
      </c>
      <c r="D266" s="17" t="s">
        <v>505</v>
      </c>
      <c r="E266" s="120" t="s">
        <v>506</v>
      </c>
      <c r="F266" s="11" t="s">
        <v>68</v>
      </c>
      <c r="G266" s="12">
        <v>8</v>
      </c>
      <c r="H266" s="19">
        <f>75+10</f>
        <v>85</v>
      </c>
      <c r="I266" s="19">
        <f t="shared" si="109"/>
        <v>680</v>
      </c>
      <c r="J266" s="111"/>
      <c r="K266" s="111"/>
      <c r="L266" s="19"/>
      <c r="M266" s="19"/>
      <c r="N266" s="19">
        <v>6</v>
      </c>
      <c r="O266" s="19">
        <f>+N266*G266</f>
        <v>48</v>
      </c>
      <c r="P266" s="20"/>
      <c r="Q266" s="19"/>
      <c r="R266" s="19">
        <v>5</v>
      </c>
      <c r="S266" s="19">
        <f t="shared" ref="S266:S273" si="118">G266*R266</f>
        <v>40</v>
      </c>
      <c r="T266" s="20"/>
      <c r="U266" s="20"/>
      <c r="V266" s="19">
        <f>4+6</f>
        <v>10</v>
      </c>
      <c r="W266" s="19">
        <f>G266*V266</f>
        <v>80</v>
      </c>
      <c r="X266" s="20"/>
      <c r="Y266" s="20"/>
      <c r="Z266" s="20"/>
      <c r="AA266" s="20"/>
      <c r="AB266" s="20"/>
      <c r="AC266" s="20"/>
      <c r="AD266" s="20"/>
      <c r="AE266" s="20"/>
      <c r="AF266" s="19">
        <f t="shared" si="104"/>
        <v>106</v>
      </c>
      <c r="AG266" s="19">
        <f t="shared" si="104"/>
        <v>848</v>
      </c>
      <c r="AH266" s="17" t="s">
        <v>505</v>
      </c>
      <c r="AI266" s="120" t="s">
        <v>506</v>
      </c>
      <c r="AJ266" s="11" t="s">
        <v>68</v>
      </c>
      <c r="AK266" s="12">
        <v>8</v>
      </c>
      <c r="AL266" s="28">
        <f>75+10</f>
        <v>85</v>
      </c>
      <c r="AM266" s="28">
        <f t="shared" si="110"/>
        <v>680</v>
      </c>
      <c r="AN266" s="114"/>
      <c r="AO266" s="114"/>
      <c r="AP266" s="28"/>
      <c r="AQ266" s="28"/>
      <c r="AR266" s="28">
        <v>0</v>
      </c>
      <c r="AS266" s="28">
        <f>+AR266*AK266</f>
        <v>0</v>
      </c>
      <c r="AT266" s="28"/>
      <c r="AU266" s="28"/>
      <c r="AV266" s="28"/>
      <c r="AW266" s="28"/>
      <c r="AX266" s="28"/>
      <c r="AY266" s="28"/>
      <c r="AZ266" s="28">
        <v>3</v>
      </c>
      <c r="BA266" s="28">
        <f>AK266*AZ266</f>
        <v>24</v>
      </c>
      <c r="BB266" s="28"/>
      <c r="BC266" s="28"/>
      <c r="BD266" s="28"/>
      <c r="BE266" s="28"/>
      <c r="BF266" s="28"/>
      <c r="BG266" s="28"/>
      <c r="BH266" s="28"/>
      <c r="BI266" s="28"/>
      <c r="BJ266" s="7">
        <f t="shared" si="105"/>
        <v>88</v>
      </c>
      <c r="BK266" s="42">
        <f t="shared" si="105"/>
        <v>704</v>
      </c>
    </row>
    <row r="267" spans="2:63" x14ac:dyDescent="0.25">
      <c r="B267" s="43" t="s">
        <v>139</v>
      </c>
      <c r="C267" s="17" t="s">
        <v>139</v>
      </c>
      <c r="D267" s="17">
        <v>4713150100006090</v>
      </c>
      <c r="E267" s="120" t="s">
        <v>507</v>
      </c>
      <c r="F267" s="120" t="s">
        <v>68</v>
      </c>
      <c r="G267" s="12">
        <v>8</v>
      </c>
      <c r="H267" s="19"/>
      <c r="I267" s="19"/>
      <c r="J267" s="111"/>
      <c r="K267" s="111"/>
      <c r="L267" s="19"/>
      <c r="M267" s="19"/>
      <c r="N267" s="19">
        <v>0</v>
      </c>
      <c r="O267" s="19">
        <f>+N267*G267</f>
        <v>0</v>
      </c>
      <c r="P267" s="20"/>
      <c r="Q267" s="19"/>
      <c r="R267" s="19"/>
      <c r="S267" s="19"/>
      <c r="T267" s="20"/>
      <c r="U267" s="20"/>
      <c r="V267" s="19"/>
      <c r="W267" s="19"/>
      <c r="X267" s="20"/>
      <c r="Y267" s="20"/>
      <c r="Z267" s="20"/>
      <c r="AA267" s="20"/>
      <c r="AB267" s="20"/>
      <c r="AC267" s="20"/>
      <c r="AD267" s="20"/>
      <c r="AE267" s="20"/>
      <c r="AF267" s="19">
        <f t="shared" si="104"/>
        <v>0</v>
      </c>
      <c r="AG267" s="19">
        <f t="shared" si="104"/>
        <v>0</v>
      </c>
      <c r="AH267" s="17">
        <v>4713150100006090</v>
      </c>
      <c r="AI267" s="120" t="s">
        <v>508</v>
      </c>
      <c r="AJ267" s="122" t="s">
        <v>68</v>
      </c>
      <c r="AK267" s="114">
        <v>8</v>
      </c>
      <c r="AL267" s="28"/>
      <c r="AM267" s="28"/>
      <c r="AN267" s="114"/>
      <c r="AO267" s="114"/>
      <c r="AP267" s="28"/>
      <c r="AQ267" s="28"/>
      <c r="AR267" s="28">
        <v>2</v>
      </c>
      <c r="AS267" s="28">
        <f>+AR267*AK267</f>
        <v>16</v>
      </c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7">
        <f t="shared" si="105"/>
        <v>2</v>
      </c>
      <c r="BK267" s="42">
        <f t="shared" si="105"/>
        <v>16</v>
      </c>
    </row>
    <row r="268" spans="2:63" ht="24" x14ac:dyDescent="0.25">
      <c r="B268" s="43" t="s">
        <v>65</v>
      </c>
      <c r="C268" s="17" t="s">
        <v>66</v>
      </c>
      <c r="D268" s="17" t="s">
        <v>509</v>
      </c>
      <c r="E268" s="120" t="s">
        <v>510</v>
      </c>
      <c r="F268" s="11" t="s">
        <v>68</v>
      </c>
      <c r="G268" s="12">
        <v>15</v>
      </c>
      <c r="H268" s="19">
        <v>50</v>
      </c>
      <c r="I268" s="19">
        <f t="shared" si="109"/>
        <v>750</v>
      </c>
      <c r="J268" s="111"/>
      <c r="K268" s="111"/>
      <c r="L268" s="19"/>
      <c r="M268" s="19"/>
      <c r="N268" s="19"/>
      <c r="O268" s="19"/>
      <c r="P268" s="20"/>
      <c r="Q268" s="19"/>
      <c r="R268" s="19">
        <v>2</v>
      </c>
      <c r="S268" s="19">
        <f t="shared" si="118"/>
        <v>30</v>
      </c>
      <c r="T268" s="20"/>
      <c r="U268" s="20"/>
      <c r="V268" s="19"/>
      <c r="W268" s="19"/>
      <c r="X268" s="20"/>
      <c r="Y268" s="20"/>
      <c r="Z268" s="20"/>
      <c r="AA268" s="20"/>
      <c r="AB268" s="20"/>
      <c r="AC268" s="20"/>
      <c r="AD268" s="20"/>
      <c r="AE268" s="20"/>
      <c r="AF268" s="19">
        <f t="shared" si="104"/>
        <v>52</v>
      </c>
      <c r="AG268" s="19">
        <f t="shared" si="104"/>
        <v>780</v>
      </c>
      <c r="AH268" s="17" t="s">
        <v>509</v>
      </c>
      <c r="AI268" s="120" t="s">
        <v>510</v>
      </c>
      <c r="AJ268" s="123" t="s">
        <v>68</v>
      </c>
      <c r="AK268" s="114">
        <v>15</v>
      </c>
      <c r="AL268" s="28">
        <v>50</v>
      </c>
      <c r="AM268" s="28">
        <f t="shared" si="110"/>
        <v>750</v>
      </c>
      <c r="AN268" s="114"/>
      <c r="AO268" s="114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7">
        <f t="shared" si="105"/>
        <v>50</v>
      </c>
      <c r="BK268" s="42">
        <f t="shared" si="105"/>
        <v>750</v>
      </c>
    </row>
    <row r="269" spans="2:63" ht="24" x14ac:dyDescent="0.25">
      <c r="B269" s="43" t="s">
        <v>65</v>
      </c>
      <c r="C269" s="17" t="s">
        <v>66</v>
      </c>
      <c r="D269" s="17" t="s">
        <v>511</v>
      </c>
      <c r="E269" s="124" t="s">
        <v>512</v>
      </c>
      <c r="F269" s="11" t="s">
        <v>138</v>
      </c>
      <c r="G269" s="12">
        <v>39</v>
      </c>
      <c r="H269" s="19">
        <v>150</v>
      </c>
      <c r="I269" s="19">
        <f t="shared" si="109"/>
        <v>5850</v>
      </c>
      <c r="J269" s="111"/>
      <c r="K269" s="111"/>
      <c r="L269" s="19"/>
      <c r="M269" s="19"/>
      <c r="N269" s="19"/>
      <c r="O269" s="19"/>
      <c r="P269" s="19"/>
      <c r="Q269" s="19"/>
      <c r="R269" s="19">
        <v>5</v>
      </c>
      <c r="S269" s="19">
        <f t="shared" si="118"/>
        <v>195</v>
      </c>
      <c r="T269" s="20"/>
      <c r="U269" s="20"/>
      <c r="V269" s="19"/>
      <c r="W269" s="19"/>
      <c r="X269" s="20"/>
      <c r="Y269" s="20"/>
      <c r="Z269" s="20"/>
      <c r="AA269" s="20"/>
      <c r="AB269" s="20"/>
      <c r="AC269" s="20"/>
      <c r="AD269" s="20"/>
      <c r="AE269" s="20"/>
      <c r="AF269" s="19">
        <f t="shared" si="104"/>
        <v>155</v>
      </c>
      <c r="AG269" s="19">
        <f t="shared" si="104"/>
        <v>6045</v>
      </c>
      <c r="AH269" s="17" t="s">
        <v>511</v>
      </c>
      <c r="AI269" s="120" t="s">
        <v>512</v>
      </c>
      <c r="AJ269" s="123" t="s">
        <v>138</v>
      </c>
      <c r="AK269" s="114">
        <v>39</v>
      </c>
      <c r="AL269" s="28">
        <v>150</v>
      </c>
      <c r="AM269" s="28">
        <f t="shared" si="110"/>
        <v>5850</v>
      </c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7">
        <f t="shared" si="105"/>
        <v>150</v>
      </c>
      <c r="BK269" s="42">
        <f t="shared" si="105"/>
        <v>5850</v>
      </c>
    </row>
    <row r="270" spans="2:63" ht="24.75" x14ac:dyDescent="0.25">
      <c r="B270" s="43" t="s">
        <v>65</v>
      </c>
      <c r="C270" s="17" t="s">
        <v>66</v>
      </c>
      <c r="D270" s="17" t="s">
        <v>513</v>
      </c>
      <c r="E270" s="125" t="s">
        <v>514</v>
      </c>
      <c r="F270" s="11" t="s">
        <v>138</v>
      </c>
      <c r="G270" s="12">
        <v>39</v>
      </c>
      <c r="H270" s="19">
        <v>15</v>
      </c>
      <c r="I270" s="19">
        <f t="shared" si="109"/>
        <v>585</v>
      </c>
      <c r="J270" s="111"/>
      <c r="K270" s="111"/>
      <c r="L270" s="19"/>
      <c r="M270" s="19"/>
      <c r="N270" s="19"/>
      <c r="O270" s="19"/>
      <c r="P270" s="19"/>
      <c r="Q270" s="19"/>
      <c r="R270" s="19"/>
      <c r="S270" s="19"/>
      <c r="T270" s="20"/>
      <c r="U270" s="20"/>
      <c r="V270" s="19"/>
      <c r="W270" s="19"/>
      <c r="X270" s="20"/>
      <c r="Y270" s="20"/>
      <c r="Z270" s="20"/>
      <c r="AA270" s="20"/>
      <c r="AB270" s="20"/>
      <c r="AC270" s="20"/>
      <c r="AD270" s="20"/>
      <c r="AE270" s="20"/>
      <c r="AF270" s="19">
        <f t="shared" si="104"/>
        <v>15</v>
      </c>
      <c r="AG270" s="19">
        <f t="shared" si="104"/>
        <v>585</v>
      </c>
      <c r="AH270" s="17" t="s">
        <v>513</v>
      </c>
      <c r="AI270" s="125" t="s">
        <v>514</v>
      </c>
      <c r="AJ270" s="123" t="s">
        <v>138</v>
      </c>
      <c r="AK270" s="114">
        <v>39</v>
      </c>
      <c r="AL270" s="28">
        <v>15</v>
      </c>
      <c r="AM270" s="28">
        <f t="shared" si="110"/>
        <v>585</v>
      </c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7">
        <f t="shared" si="105"/>
        <v>15</v>
      </c>
      <c r="BK270" s="42">
        <f t="shared" si="105"/>
        <v>585</v>
      </c>
    </row>
    <row r="271" spans="2:63" ht="24" x14ac:dyDescent="0.25">
      <c r="B271" s="43" t="s">
        <v>65</v>
      </c>
      <c r="C271" s="17" t="s">
        <v>66</v>
      </c>
      <c r="D271" s="17" t="s">
        <v>515</v>
      </c>
      <c r="E271" s="125" t="s">
        <v>516</v>
      </c>
      <c r="F271" s="11" t="s">
        <v>138</v>
      </c>
      <c r="G271" s="12">
        <v>39</v>
      </c>
      <c r="H271" s="19">
        <v>15</v>
      </c>
      <c r="I271" s="19">
        <f t="shared" si="109"/>
        <v>585</v>
      </c>
      <c r="J271" s="111"/>
      <c r="K271" s="111"/>
      <c r="L271" s="19"/>
      <c r="M271" s="19"/>
      <c r="N271" s="19"/>
      <c r="O271" s="19"/>
      <c r="P271" s="19"/>
      <c r="Q271" s="19"/>
      <c r="R271" s="19"/>
      <c r="S271" s="19"/>
      <c r="T271" s="20"/>
      <c r="U271" s="20"/>
      <c r="V271" s="19"/>
      <c r="W271" s="19"/>
      <c r="X271" s="20"/>
      <c r="Y271" s="20"/>
      <c r="Z271" s="20"/>
      <c r="AA271" s="20"/>
      <c r="AB271" s="20"/>
      <c r="AC271" s="20"/>
      <c r="AD271" s="20"/>
      <c r="AE271" s="20"/>
      <c r="AF271" s="19">
        <f t="shared" si="104"/>
        <v>15</v>
      </c>
      <c r="AG271" s="19">
        <f t="shared" si="104"/>
        <v>585</v>
      </c>
      <c r="AH271" s="17" t="s">
        <v>515</v>
      </c>
      <c r="AI271" s="125" t="s">
        <v>516</v>
      </c>
      <c r="AJ271" s="123" t="s">
        <v>138</v>
      </c>
      <c r="AK271" s="114">
        <v>39</v>
      </c>
      <c r="AL271" s="28">
        <v>15</v>
      </c>
      <c r="AM271" s="28">
        <f t="shared" si="110"/>
        <v>585</v>
      </c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7">
        <f t="shared" si="105"/>
        <v>15</v>
      </c>
      <c r="BK271" s="42">
        <f t="shared" si="105"/>
        <v>585</v>
      </c>
    </row>
    <row r="272" spans="2:63" ht="24" x14ac:dyDescent="0.25">
      <c r="B272" s="43" t="s">
        <v>65</v>
      </c>
      <c r="C272" s="17" t="s">
        <v>66</v>
      </c>
      <c r="D272" s="17" t="s">
        <v>517</v>
      </c>
      <c r="E272" s="120" t="s">
        <v>518</v>
      </c>
      <c r="F272" s="11" t="s">
        <v>68</v>
      </c>
      <c r="G272" s="12">
        <v>12</v>
      </c>
      <c r="H272" s="19">
        <f>150+10</f>
        <v>160</v>
      </c>
      <c r="I272" s="19">
        <f t="shared" si="109"/>
        <v>1920</v>
      </c>
      <c r="J272" s="111"/>
      <c r="K272" s="111"/>
      <c r="L272" s="19"/>
      <c r="M272" s="19"/>
      <c r="N272" s="19"/>
      <c r="O272" s="19"/>
      <c r="P272" s="19"/>
      <c r="Q272" s="19"/>
      <c r="R272" s="19">
        <v>12</v>
      </c>
      <c r="S272" s="19">
        <f t="shared" si="118"/>
        <v>144</v>
      </c>
      <c r="T272" s="20"/>
      <c r="U272" s="20"/>
      <c r="V272" s="19">
        <f>6+6</f>
        <v>12</v>
      </c>
      <c r="W272" s="19">
        <f>G272*V272</f>
        <v>144</v>
      </c>
      <c r="X272" s="20"/>
      <c r="Y272" s="20"/>
      <c r="Z272" s="20"/>
      <c r="AA272" s="20"/>
      <c r="AB272" s="20"/>
      <c r="AC272" s="20"/>
      <c r="AD272" s="20"/>
      <c r="AE272" s="20"/>
      <c r="AF272" s="19">
        <f t="shared" si="104"/>
        <v>184</v>
      </c>
      <c r="AG272" s="19">
        <f t="shared" si="104"/>
        <v>2208</v>
      </c>
      <c r="AH272" s="17" t="s">
        <v>517</v>
      </c>
      <c r="AI272" s="120" t="s">
        <v>518</v>
      </c>
      <c r="AJ272" s="123" t="s">
        <v>68</v>
      </c>
      <c r="AK272" s="114">
        <v>12</v>
      </c>
      <c r="AL272" s="28">
        <f>150+10</f>
        <v>160</v>
      </c>
      <c r="AM272" s="28">
        <f t="shared" si="110"/>
        <v>1920</v>
      </c>
      <c r="AN272" s="28"/>
      <c r="AO272" s="28"/>
      <c r="AP272" s="28"/>
      <c r="AQ272" s="28"/>
      <c r="AR272" s="28"/>
      <c r="AS272" s="28"/>
      <c r="AT272" s="28"/>
      <c r="AU272" s="28"/>
      <c r="AV272" s="28">
        <v>3</v>
      </c>
      <c r="AW272" s="28">
        <f t="shared" ref="AW272" si="119">AK272*AV272</f>
        <v>36</v>
      </c>
      <c r="AX272" s="28"/>
      <c r="AY272" s="28"/>
      <c r="AZ272" s="28">
        <v>6</v>
      </c>
      <c r="BA272" s="28">
        <f>AK272*AZ272</f>
        <v>72</v>
      </c>
      <c r="BB272" s="28"/>
      <c r="BC272" s="28"/>
      <c r="BD272" s="28"/>
      <c r="BE272" s="28"/>
      <c r="BF272" s="28"/>
      <c r="BG272" s="28"/>
      <c r="BH272" s="28"/>
      <c r="BI272" s="28"/>
      <c r="BJ272" s="7">
        <f t="shared" si="105"/>
        <v>169</v>
      </c>
      <c r="BK272" s="42">
        <f t="shared" si="105"/>
        <v>2028</v>
      </c>
    </row>
    <row r="273" spans="2:63" ht="24" x14ac:dyDescent="0.25">
      <c r="B273" s="43" t="s">
        <v>65</v>
      </c>
      <c r="C273" s="17" t="s">
        <v>66</v>
      </c>
      <c r="D273" s="17" t="s">
        <v>519</v>
      </c>
      <c r="E273" s="120" t="s">
        <v>520</v>
      </c>
      <c r="F273" s="11" t="s">
        <v>68</v>
      </c>
      <c r="G273" s="12">
        <v>12</v>
      </c>
      <c r="H273" s="19">
        <v>65</v>
      </c>
      <c r="I273" s="19">
        <f t="shared" si="109"/>
        <v>780</v>
      </c>
      <c r="J273" s="111"/>
      <c r="K273" s="111"/>
      <c r="L273" s="19"/>
      <c r="M273" s="19"/>
      <c r="N273" s="19"/>
      <c r="O273" s="19"/>
      <c r="P273" s="19"/>
      <c r="Q273" s="19"/>
      <c r="R273" s="19">
        <v>10</v>
      </c>
      <c r="S273" s="19">
        <f t="shared" si="118"/>
        <v>120</v>
      </c>
      <c r="T273" s="20"/>
      <c r="U273" s="20"/>
      <c r="V273" s="19"/>
      <c r="W273" s="19"/>
      <c r="X273" s="20"/>
      <c r="Y273" s="20"/>
      <c r="Z273" s="20"/>
      <c r="AA273" s="20"/>
      <c r="AB273" s="20"/>
      <c r="AC273" s="20"/>
      <c r="AD273" s="20"/>
      <c r="AE273" s="20"/>
      <c r="AF273" s="19">
        <f t="shared" si="104"/>
        <v>75</v>
      </c>
      <c r="AG273" s="19">
        <f t="shared" si="104"/>
        <v>900</v>
      </c>
      <c r="AH273" s="17" t="s">
        <v>519</v>
      </c>
      <c r="AI273" s="120" t="s">
        <v>520</v>
      </c>
      <c r="AJ273" s="123" t="s">
        <v>68</v>
      </c>
      <c r="AK273" s="114">
        <v>12</v>
      </c>
      <c r="AL273" s="28">
        <v>65</v>
      </c>
      <c r="AM273" s="28">
        <f t="shared" si="110"/>
        <v>780</v>
      </c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7">
        <f t="shared" si="105"/>
        <v>65</v>
      </c>
      <c r="BK273" s="42">
        <f t="shared" si="105"/>
        <v>780</v>
      </c>
    </row>
    <row r="274" spans="2:63" ht="24" x14ac:dyDescent="0.25">
      <c r="B274" s="43" t="s">
        <v>65</v>
      </c>
      <c r="C274" s="17" t="s">
        <v>66</v>
      </c>
      <c r="D274" s="17">
        <v>1411170400379570</v>
      </c>
      <c r="E274" s="120" t="s">
        <v>521</v>
      </c>
      <c r="F274" s="11" t="s">
        <v>68</v>
      </c>
      <c r="G274" s="12">
        <v>12</v>
      </c>
      <c r="H274" s="19">
        <v>20</v>
      </c>
      <c r="I274" s="19">
        <f t="shared" si="109"/>
        <v>240</v>
      </c>
      <c r="J274" s="111"/>
      <c r="K274" s="111"/>
      <c r="L274" s="19"/>
      <c r="M274" s="19"/>
      <c r="N274" s="19"/>
      <c r="O274" s="19"/>
      <c r="P274" s="26">
        <v>6</v>
      </c>
      <c r="Q274" s="19">
        <f>G274*P274</f>
        <v>72</v>
      </c>
      <c r="R274" s="19"/>
      <c r="S274" s="19"/>
      <c r="T274" s="20">
        <v>12</v>
      </c>
      <c r="U274" s="20">
        <f t="shared" ref="U274:U280" si="120">+T274*G274</f>
        <v>144</v>
      </c>
      <c r="V274" s="19"/>
      <c r="W274" s="19"/>
      <c r="X274" s="20"/>
      <c r="Y274" s="20"/>
      <c r="Z274" s="20"/>
      <c r="AA274" s="20"/>
      <c r="AB274" s="20"/>
      <c r="AC274" s="20"/>
      <c r="AD274" s="20"/>
      <c r="AE274" s="20"/>
      <c r="AF274" s="19">
        <f t="shared" si="104"/>
        <v>38</v>
      </c>
      <c r="AG274" s="19">
        <f t="shared" si="104"/>
        <v>456</v>
      </c>
      <c r="AH274" s="17">
        <v>1411170400379570</v>
      </c>
      <c r="AI274" s="120" t="s">
        <v>521</v>
      </c>
      <c r="AJ274" s="123" t="s">
        <v>68</v>
      </c>
      <c r="AK274" s="114">
        <v>12</v>
      </c>
      <c r="AL274" s="28">
        <v>20</v>
      </c>
      <c r="AM274" s="28">
        <f t="shared" si="110"/>
        <v>240</v>
      </c>
      <c r="AN274" s="28"/>
      <c r="AO274" s="28"/>
      <c r="AP274" s="28"/>
      <c r="AQ274" s="28"/>
      <c r="AR274" s="28"/>
      <c r="AS274" s="28"/>
      <c r="AT274" s="28">
        <v>6</v>
      </c>
      <c r="AU274" s="28">
        <f t="shared" ref="AU274:AU275" si="121">+AK274*AT274</f>
        <v>72</v>
      </c>
      <c r="AV274" s="28"/>
      <c r="AW274" s="28"/>
      <c r="AX274" s="28">
        <v>12</v>
      </c>
      <c r="AY274" s="28">
        <f t="shared" ref="AY274:AY278" si="122">AX274*AK274</f>
        <v>144</v>
      </c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7">
        <f t="shared" si="105"/>
        <v>38</v>
      </c>
      <c r="BK274" s="42">
        <f t="shared" si="105"/>
        <v>456</v>
      </c>
    </row>
    <row r="275" spans="2:63" ht="29.25" customHeight="1" x14ac:dyDescent="0.25">
      <c r="B275" s="43" t="s">
        <v>65</v>
      </c>
      <c r="C275" s="17" t="s">
        <v>66</v>
      </c>
      <c r="D275" s="17">
        <v>1411170400379570</v>
      </c>
      <c r="E275" s="125" t="s">
        <v>522</v>
      </c>
      <c r="F275" s="11" t="s">
        <v>523</v>
      </c>
      <c r="G275" s="12">
        <v>28</v>
      </c>
      <c r="H275" s="19">
        <f>71+18</f>
        <v>89</v>
      </c>
      <c r="I275" s="19">
        <f>H275*G275</f>
        <v>2492</v>
      </c>
      <c r="J275" s="111"/>
      <c r="K275" s="111"/>
      <c r="L275" s="19"/>
      <c r="M275" s="19"/>
      <c r="N275" s="19">
        <v>5</v>
      </c>
      <c r="O275" s="19">
        <f>+N275*G275</f>
        <v>140</v>
      </c>
      <c r="P275" s="26">
        <v>23</v>
      </c>
      <c r="Q275" s="19">
        <f>G275*P275</f>
        <v>644</v>
      </c>
      <c r="R275" s="19"/>
      <c r="S275" s="19"/>
      <c r="T275" s="20"/>
      <c r="U275" s="20"/>
      <c r="V275" s="19">
        <f>5+4</f>
        <v>9</v>
      </c>
      <c r="W275" s="19">
        <f>G275*V275</f>
        <v>252</v>
      </c>
      <c r="X275" s="20"/>
      <c r="Y275" s="20"/>
      <c r="Z275" s="20"/>
      <c r="AA275" s="20"/>
      <c r="AB275" s="20">
        <v>71</v>
      </c>
      <c r="AC275" s="20">
        <f>+AB275*G275</f>
        <v>1988</v>
      </c>
      <c r="AD275" s="20"/>
      <c r="AE275" s="20"/>
      <c r="AF275" s="19">
        <f t="shared" si="104"/>
        <v>197</v>
      </c>
      <c r="AG275" s="19">
        <f t="shared" si="104"/>
        <v>5516</v>
      </c>
      <c r="AH275" s="17">
        <v>1411170400379570</v>
      </c>
      <c r="AI275" s="125" t="s">
        <v>522</v>
      </c>
      <c r="AJ275" s="123" t="s">
        <v>523</v>
      </c>
      <c r="AK275" s="114">
        <v>28</v>
      </c>
      <c r="AL275" s="28">
        <f>71+18</f>
        <v>89</v>
      </c>
      <c r="AM275" s="28">
        <f>AL275*AK275</f>
        <v>2492</v>
      </c>
      <c r="AN275" s="28"/>
      <c r="AO275" s="28"/>
      <c r="AP275" s="28"/>
      <c r="AQ275" s="28"/>
      <c r="AR275" s="28">
        <v>0</v>
      </c>
      <c r="AS275" s="28">
        <f>+AR275*AK275</f>
        <v>0</v>
      </c>
      <c r="AT275" s="28">
        <v>23</v>
      </c>
      <c r="AU275" s="28">
        <f t="shared" si="121"/>
        <v>644</v>
      </c>
      <c r="AV275" s="28"/>
      <c r="AW275" s="28"/>
      <c r="AX275" s="28"/>
      <c r="AY275" s="28"/>
      <c r="AZ275" s="28">
        <v>5</v>
      </c>
      <c r="BA275" s="28">
        <f>AK275*AZ275</f>
        <v>140</v>
      </c>
      <c r="BB275" s="28"/>
      <c r="BC275" s="28"/>
      <c r="BD275" s="28"/>
      <c r="BE275" s="28"/>
      <c r="BF275" s="28">
        <v>71</v>
      </c>
      <c r="BG275" s="114">
        <f>BF275*AK275</f>
        <v>1988</v>
      </c>
      <c r="BH275" s="28"/>
      <c r="BI275" s="28"/>
      <c r="BJ275" s="7">
        <f t="shared" si="105"/>
        <v>188</v>
      </c>
      <c r="BK275" s="42">
        <f t="shared" si="105"/>
        <v>5264</v>
      </c>
    </row>
    <row r="276" spans="2:63" x14ac:dyDescent="0.25">
      <c r="B276" s="43" t="s">
        <v>139</v>
      </c>
      <c r="C276" s="17" t="s">
        <v>139</v>
      </c>
      <c r="D276" s="17">
        <v>1411170400379570</v>
      </c>
      <c r="E276" s="120" t="s">
        <v>524</v>
      </c>
      <c r="F276" s="11" t="s">
        <v>523</v>
      </c>
      <c r="G276" s="12">
        <v>28</v>
      </c>
      <c r="H276" s="19">
        <v>60</v>
      </c>
      <c r="I276" s="19">
        <f>H276*G276</f>
        <v>1680</v>
      </c>
      <c r="J276" s="111"/>
      <c r="K276" s="111"/>
      <c r="L276" s="19"/>
      <c r="M276" s="19"/>
      <c r="N276" s="19">
        <v>0</v>
      </c>
      <c r="O276" s="19">
        <f>+N276*G276</f>
        <v>0</v>
      </c>
      <c r="P276" s="26">
        <v>4</v>
      </c>
      <c r="Q276" s="19">
        <f>G276*P276</f>
        <v>112</v>
      </c>
      <c r="R276" s="19"/>
      <c r="S276" s="19"/>
      <c r="T276" s="20">
        <v>12</v>
      </c>
      <c r="U276" s="20">
        <f t="shared" si="120"/>
        <v>336</v>
      </c>
      <c r="V276" s="19"/>
      <c r="W276" s="19"/>
      <c r="X276" s="20"/>
      <c r="Y276" s="20"/>
      <c r="Z276" s="20"/>
      <c r="AA276" s="20"/>
      <c r="AB276" s="20"/>
      <c r="AC276" s="20"/>
      <c r="AD276" s="20"/>
      <c r="AE276" s="20"/>
      <c r="AF276" s="19">
        <f t="shared" si="104"/>
        <v>76</v>
      </c>
      <c r="AG276" s="19">
        <f t="shared" si="104"/>
        <v>2128</v>
      </c>
      <c r="AH276" s="17">
        <v>1411170400379570</v>
      </c>
      <c r="AI276" s="120" t="s">
        <v>524</v>
      </c>
      <c r="AJ276" s="126" t="s">
        <v>523</v>
      </c>
      <c r="AK276" s="114">
        <v>28</v>
      </c>
      <c r="AL276" s="28">
        <v>60</v>
      </c>
      <c r="AM276" s="28">
        <f>AL276*AK276</f>
        <v>1680</v>
      </c>
      <c r="AN276" s="28"/>
      <c r="AO276" s="28"/>
      <c r="AP276" s="28"/>
      <c r="AQ276" s="28"/>
      <c r="AR276" s="28">
        <v>5</v>
      </c>
      <c r="AS276" s="28">
        <f>+AR276*AK276</f>
        <v>140</v>
      </c>
      <c r="AT276" s="28"/>
      <c r="AU276" s="28"/>
      <c r="AV276" s="28"/>
      <c r="AW276" s="28"/>
      <c r="AX276" s="28">
        <v>12</v>
      </c>
      <c r="AY276" s="28">
        <f t="shared" si="122"/>
        <v>336</v>
      </c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7">
        <f t="shared" si="105"/>
        <v>77</v>
      </c>
      <c r="BK276" s="42">
        <f t="shared" si="105"/>
        <v>2156</v>
      </c>
    </row>
    <row r="277" spans="2:63" ht="24" x14ac:dyDescent="0.25">
      <c r="B277" s="43" t="s">
        <v>65</v>
      </c>
      <c r="C277" s="17" t="s">
        <v>66</v>
      </c>
      <c r="D277" s="17" t="s">
        <v>525</v>
      </c>
      <c r="E277" s="120" t="s">
        <v>526</v>
      </c>
      <c r="F277" s="11" t="s">
        <v>68</v>
      </c>
      <c r="G277" s="12">
        <v>40</v>
      </c>
      <c r="H277" s="19">
        <v>15</v>
      </c>
      <c r="I277" s="19">
        <f>H277*G277</f>
        <v>600</v>
      </c>
      <c r="J277" s="85"/>
      <c r="K277" s="85"/>
      <c r="L277" s="19">
        <v>2</v>
      </c>
      <c r="M277" s="19">
        <f>+L277*G277</f>
        <v>80</v>
      </c>
      <c r="N277" s="19"/>
      <c r="O277" s="19"/>
      <c r="P277" s="20"/>
      <c r="Q277" s="19"/>
      <c r="R277" s="19"/>
      <c r="S277" s="19"/>
      <c r="T277" s="20"/>
      <c r="U277" s="20"/>
      <c r="V277" s="19"/>
      <c r="W277" s="19"/>
      <c r="X277" s="20"/>
      <c r="Y277" s="20"/>
      <c r="Z277" s="20"/>
      <c r="AA277" s="20"/>
      <c r="AB277" s="20"/>
      <c r="AC277" s="20"/>
      <c r="AD277" s="20"/>
      <c r="AE277" s="20"/>
      <c r="AF277" s="19">
        <f t="shared" si="104"/>
        <v>17</v>
      </c>
      <c r="AG277" s="19">
        <f t="shared" si="104"/>
        <v>680</v>
      </c>
      <c r="AH277" s="17" t="s">
        <v>525</v>
      </c>
      <c r="AI277" s="120" t="s">
        <v>527</v>
      </c>
      <c r="AJ277" s="122" t="s">
        <v>68</v>
      </c>
      <c r="AK277" s="114">
        <v>40</v>
      </c>
      <c r="AL277" s="28">
        <v>15</v>
      </c>
      <c r="AM277" s="28">
        <f>AL277*AK277</f>
        <v>600</v>
      </c>
      <c r="AN277" s="114"/>
      <c r="AO277" s="114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7">
        <f t="shared" si="105"/>
        <v>15</v>
      </c>
      <c r="BK277" s="42">
        <f t="shared" si="105"/>
        <v>600</v>
      </c>
    </row>
    <row r="278" spans="2:63" ht="24" x14ac:dyDescent="0.25">
      <c r="B278" s="43" t="s">
        <v>65</v>
      </c>
      <c r="C278" s="17" t="s">
        <v>66</v>
      </c>
      <c r="D278" s="10" t="s">
        <v>492</v>
      </c>
      <c r="E278" s="11" t="s">
        <v>528</v>
      </c>
      <c r="F278" s="11" t="s">
        <v>494</v>
      </c>
      <c r="G278" s="12">
        <v>16</v>
      </c>
      <c r="H278" s="19"/>
      <c r="I278" s="19"/>
      <c r="J278" s="85"/>
      <c r="K278" s="85"/>
      <c r="L278" s="19"/>
      <c r="M278" s="19"/>
      <c r="N278" s="19">
        <v>5</v>
      </c>
      <c r="O278" s="19">
        <f>+N278*G278</f>
        <v>80</v>
      </c>
      <c r="P278" s="26"/>
      <c r="Q278" s="19"/>
      <c r="R278" s="19"/>
      <c r="S278" s="19"/>
      <c r="T278" s="20">
        <v>6</v>
      </c>
      <c r="U278" s="20">
        <f t="shared" si="120"/>
        <v>96</v>
      </c>
      <c r="V278" s="19">
        <v>7</v>
      </c>
      <c r="W278" s="19">
        <f t="shared" ref="W278:W290" si="123">G278*V278</f>
        <v>112</v>
      </c>
      <c r="X278" s="20"/>
      <c r="Y278" s="20"/>
      <c r="Z278" s="20"/>
      <c r="AA278" s="20"/>
      <c r="AB278" s="20"/>
      <c r="AC278" s="20"/>
      <c r="AD278" s="20"/>
      <c r="AE278" s="20"/>
      <c r="AF278" s="19">
        <f t="shared" si="104"/>
        <v>18</v>
      </c>
      <c r="AG278" s="19">
        <f t="shared" si="104"/>
        <v>288</v>
      </c>
      <c r="AH278" s="10" t="s">
        <v>492</v>
      </c>
      <c r="AI278" s="11" t="s">
        <v>528</v>
      </c>
      <c r="AJ278" s="123" t="s">
        <v>494</v>
      </c>
      <c r="AK278" s="114">
        <v>5</v>
      </c>
      <c r="AL278" s="28">
        <f>2+2+65</f>
        <v>69</v>
      </c>
      <c r="AM278" s="28">
        <f>AL278*AK278</f>
        <v>345</v>
      </c>
      <c r="AN278" s="114"/>
      <c r="AO278" s="114"/>
      <c r="AP278" s="28"/>
      <c r="AQ278" s="28"/>
      <c r="AR278" s="28">
        <v>5</v>
      </c>
      <c r="AS278" s="28">
        <f>+AR278*AK278</f>
        <v>25</v>
      </c>
      <c r="AT278" s="28"/>
      <c r="AU278" s="28"/>
      <c r="AV278" s="28"/>
      <c r="AW278" s="28"/>
      <c r="AX278" s="28">
        <v>6</v>
      </c>
      <c r="AY278" s="28">
        <f t="shared" si="122"/>
        <v>30</v>
      </c>
      <c r="AZ278" s="28">
        <v>7</v>
      </c>
      <c r="BA278" s="28">
        <f t="shared" ref="BA278:BA290" si="124">AK278*AZ278</f>
        <v>35</v>
      </c>
      <c r="BB278" s="28"/>
      <c r="BC278" s="28"/>
      <c r="BD278" s="28"/>
      <c r="BE278" s="28"/>
      <c r="BF278" s="28"/>
      <c r="BG278" s="28"/>
      <c r="BH278" s="28"/>
      <c r="BI278" s="28"/>
      <c r="BJ278" s="7">
        <f t="shared" si="105"/>
        <v>87</v>
      </c>
      <c r="BK278" s="42">
        <f t="shared" si="105"/>
        <v>435</v>
      </c>
    </row>
    <row r="279" spans="2:63" x14ac:dyDescent="0.25">
      <c r="B279" s="43" t="s">
        <v>139</v>
      </c>
      <c r="C279" s="16" t="s">
        <v>139</v>
      </c>
      <c r="D279" s="10">
        <v>1116170400090600</v>
      </c>
      <c r="E279" s="9" t="s">
        <v>529</v>
      </c>
      <c r="F279" s="11" t="s">
        <v>530</v>
      </c>
      <c r="G279" s="12">
        <v>16</v>
      </c>
      <c r="H279" s="19"/>
      <c r="I279" s="19"/>
      <c r="J279" s="85"/>
      <c r="K279" s="85"/>
      <c r="L279" s="19"/>
      <c r="M279" s="19"/>
      <c r="N279" s="19">
        <v>0</v>
      </c>
      <c r="O279" s="19">
        <f t="shared" ref="O279:O284" si="125">+N279*G279</f>
        <v>0</v>
      </c>
      <c r="P279" s="26"/>
      <c r="Q279" s="19"/>
      <c r="R279" s="19"/>
      <c r="S279" s="19"/>
      <c r="T279" s="20"/>
      <c r="U279" s="20"/>
      <c r="V279" s="19"/>
      <c r="W279" s="19"/>
      <c r="X279" s="20"/>
      <c r="Y279" s="20"/>
      <c r="Z279" s="20"/>
      <c r="AA279" s="20"/>
      <c r="AB279" s="20"/>
      <c r="AC279" s="20"/>
      <c r="AD279" s="20"/>
      <c r="AE279" s="20"/>
      <c r="AF279" s="19">
        <f t="shared" si="104"/>
        <v>0</v>
      </c>
      <c r="AG279" s="19">
        <f t="shared" si="104"/>
        <v>0</v>
      </c>
      <c r="AH279" s="10">
        <v>1116170400090600</v>
      </c>
      <c r="AI279" s="9" t="s">
        <v>529</v>
      </c>
      <c r="AJ279" s="126" t="s">
        <v>530</v>
      </c>
      <c r="AK279" s="114">
        <v>18</v>
      </c>
      <c r="AL279" s="28"/>
      <c r="AM279" s="28"/>
      <c r="AN279" s="114"/>
      <c r="AO279" s="114"/>
      <c r="AP279" s="28"/>
      <c r="AQ279" s="28"/>
      <c r="AR279" s="28">
        <v>5</v>
      </c>
      <c r="AS279" s="28">
        <f t="shared" ref="AS279:AS283" si="126">+AR279*AK279</f>
        <v>90</v>
      </c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7">
        <f t="shared" si="105"/>
        <v>5</v>
      </c>
      <c r="BK279" s="42">
        <f t="shared" si="105"/>
        <v>90</v>
      </c>
    </row>
    <row r="280" spans="2:63" ht="24" x14ac:dyDescent="0.25">
      <c r="B280" s="43" t="s">
        <v>65</v>
      </c>
      <c r="C280" s="17" t="s">
        <v>66</v>
      </c>
      <c r="D280" s="10">
        <v>4713160400379580</v>
      </c>
      <c r="E280" s="11" t="s">
        <v>531</v>
      </c>
      <c r="F280" s="11" t="s">
        <v>68</v>
      </c>
      <c r="G280" s="12">
        <v>10</v>
      </c>
      <c r="H280" s="19">
        <v>8</v>
      </c>
      <c r="I280" s="19">
        <f>H280*G280</f>
        <v>80</v>
      </c>
      <c r="J280" s="85"/>
      <c r="K280" s="85"/>
      <c r="L280" s="19"/>
      <c r="M280" s="19"/>
      <c r="N280" s="19">
        <v>7</v>
      </c>
      <c r="O280" s="19">
        <f t="shared" si="125"/>
        <v>70</v>
      </c>
      <c r="P280" s="20"/>
      <c r="Q280" s="19"/>
      <c r="R280" s="19"/>
      <c r="S280" s="19"/>
      <c r="T280" s="20">
        <v>8</v>
      </c>
      <c r="U280" s="20">
        <f t="shared" si="120"/>
        <v>80</v>
      </c>
      <c r="V280" s="19">
        <f>4+6</f>
        <v>10</v>
      </c>
      <c r="W280" s="19">
        <f t="shared" si="123"/>
        <v>100</v>
      </c>
      <c r="X280" s="20"/>
      <c r="Y280" s="20"/>
      <c r="Z280" s="20"/>
      <c r="AA280" s="20"/>
      <c r="AB280" s="20"/>
      <c r="AC280" s="20"/>
      <c r="AD280" s="20"/>
      <c r="AE280" s="20"/>
      <c r="AF280" s="19">
        <f t="shared" si="104"/>
        <v>33</v>
      </c>
      <c r="AG280" s="19">
        <f t="shared" si="104"/>
        <v>330</v>
      </c>
      <c r="AH280" s="10">
        <v>4713160400379580</v>
      </c>
      <c r="AI280" s="11" t="s">
        <v>531</v>
      </c>
      <c r="AJ280" s="123" t="s">
        <v>68</v>
      </c>
      <c r="AK280" s="114">
        <v>10</v>
      </c>
      <c r="AL280" s="28">
        <v>7</v>
      </c>
      <c r="AM280" s="28">
        <f>AL280*AK280</f>
        <v>70</v>
      </c>
      <c r="AN280" s="114"/>
      <c r="AO280" s="114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>
        <v>4</v>
      </c>
      <c r="BA280" s="28">
        <f t="shared" si="124"/>
        <v>40</v>
      </c>
      <c r="BB280" s="28"/>
      <c r="BC280" s="28"/>
      <c r="BD280" s="28"/>
      <c r="BE280" s="28"/>
      <c r="BF280" s="28"/>
      <c r="BG280" s="28"/>
      <c r="BH280" s="28"/>
      <c r="BI280" s="28"/>
      <c r="BJ280" s="7">
        <f t="shared" si="105"/>
        <v>11</v>
      </c>
      <c r="BK280" s="42">
        <f t="shared" si="105"/>
        <v>110</v>
      </c>
    </row>
    <row r="281" spans="2:63" x14ac:dyDescent="0.25">
      <c r="B281" s="43" t="s">
        <v>139</v>
      </c>
      <c r="C281" s="17" t="s">
        <v>139</v>
      </c>
      <c r="D281" s="10">
        <v>4713160400379580</v>
      </c>
      <c r="E281" s="9" t="s">
        <v>531</v>
      </c>
      <c r="F281" s="9" t="s">
        <v>68</v>
      </c>
      <c r="G281" s="12">
        <v>12</v>
      </c>
      <c r="H281" s="19"/>
      <c r="I281" s="19"/>
      <c r="J281" s="85"/>
      <c r="K281" s="85"/>
      <c r="L281" s="19"/>
      <c r="M281" s="19"/>
      <c r="N281" s="19">
        <v>0</v>
      </c>
      <c r="O281" s="19">
        <f t="shared" si="125"/>
        <v>0</v>
      </c>
      <c r="P281" s="20"/>
      <c r="Q281" s="19"/>
      <c r="R281" s="19"/>
      <c r="S281" s="19"/>
      <c r="T281" s="20"/>
      <c r="U281" s="20"/>
      <c r="V281" s="19"/>
      <c r="W281" s="19"/>
      <c r="X281" s="20"/>
      <c r="Y281" s="20"/>
      <c r="Z281" s="20"/>
      <c r="AA281" s="20"/>
      <c r="AB281" s="20"/>
      <c r="AC281" s="20"/>
      <c r="AD281" s="20"/>
      <c r="AE281" s="20"/>
      <c r="AF281" s="19">
        <f t="shared" si="104"/>
        <v>0</v>
      </c>
      <c r="AG281" s="19">
        <f t="shared" si="104"/>
        <v>0</v>
      </c>
      <c r="AH281" s="10">
        <v>4713160400379580</v>
      </c>
      <c r="AI281" s="9" t="s">
        <v>531</v>
      </c>
      <c r="AJ281" s="127" t="s">
        <v>68</v>
      </c>
      <c r="AK281" s="114">
        <v>12</v>
      </c>
      <c r="AL281" s="28"/>
      <c r="AM281" s="28"/>
      <c r="AN281" s="114"/>
      <c r="AO281" s="114"/>
      <c r="AP281" s="28"/>
      <c r="AQ281" s="28"/>
      <c r="AR281" s="28">
        <v>2</v>
      </c>
      <c r="AS281" s="28">
        <f t="shared" si="126"/>
        <v>24</v>
      </c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7">
        <f t="shared" si="105"/>
        <v>2</v>
      </c>
      <c r="BK281" s="42">
        <f t="shared" si="105"/>
        <v>24</v>
      </c>
    </row>
    <row r="282" spans="2:63" ht="24" x14ac:dyDescent="0.25">
      <c r="B282" s="43" t="s">
        <v>65</v>
      </c>
      <c r="C282" s="17" t="s">
        <v>66</v>
      </c>
      <c r="D282" s="17" t="s">
        <v>532</v>
      </c>
      <c r="E282" s="11" t="s">
        <v>533</v>
      </c>
      <c r="F282" s="11" t="s">
        <v>68</v>
      </c>
      <c r="G282" s="12">
        <v>3</v>
      </c>
      <c r="H282" s="19">
        <v>8</v>
      </c>
      <c r="I282" s="19">
        <f>H282*G282</f>
        <v>24</v>
      </c>
      <c r="J282" s="111"/>
      <c r="K282" s="111"/>
      <c r="L282" s="19"/>
      <c r="M282" s="19"/>
      <c r="N282" s="19">
        <v>2</v>
      </c>
      <c r="O282" s="19">
        <f t="shared" si="125"/>
        <v>6</v>
      </c>
      <c r="P282" s="20"/>
      <c r="Q282" s="19"/>
      <c r="R282" s="20"/>
      <c r="S282" s="20"/>
      <c r="T282" s="20"/>
      <c r="U282" s="20"/>
      <c r="V282" s="19">
        <v>3</v>
      </c>
      <c r="W282" s="19">
        <f t="shared" si="123"/>
        <v>9</v>
      </c>
      <c r="X282" s="20"/>
      <c r="Y282" s="20"/>
      <c r="Z282" s="20"/>
      <c r="AA282" s="20"/>
      <c r="AB282" s="20"/>
      <c r="AC282" s="20"/>
      <c r="AD282" s="20"/>
      <c r="AE282" s="20"/>
      <c r="AF282" s="19">
        <f t="shared" si="104"/>
        <v>13</v>
      </c>
      <c r="AG282" s="19">
        <f t="shared" si="104"/>
        <v>39</v>
      </c>
      <c r="AH282" s="17" t="s">
        <v>532</v>
      </c>
      <c r="AI282" s="11" t="s">
        <v>533</v>
      </c>
      <c r="AJ282" s="123" t="s">
        <v>68</v>
      </c>
      <c r="AK282" s="114">
        <v>3</v>
      </c>
      <c r="AL282" s="28">
        <v>7</v>
      </c>
      <c r="AM282" s="28">
        <f>AL282*AK282</f>
        <v>21</v>
      </c>
      <c r="AN282" s="114"/>
      <c r="AO282" s="114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>
        <v>3</v>
      </c>
      <c r="BA282" s="28">
        <f t="shared" si="124"/>
        <v>9</v>
      </c>
      <c r="BB282" s="28"/>
      <c r="BC282" s="28"/>
      <c r="BD282" s="28"/>
      <c r="BE282" s="28"/>
      <c r="BF282" s="28"/>
      <c r="BG282" s="28"/>
      <c r="BH282" s="28"/>
      <c r="BI282" s="28"/>
      <c r="BJ282" s="7">
        <f t="shared" si="105"/>
        <v>10</v>
      </c>
      <c r="BK282" s="42">
        <f t="shared" si="105"/>
        <v>30</v>
      </c>
    </row>
    <row r="283" spans="2:63" x14ac:dyDescent="0.25">
      <c r="B283" s="43" t="s">
        <v>139</v>
      </c>
      <c r="C283" s="17" t="s">
        <v>139</v>
      </c>
      <c r="D283" s="10">
        <v>2711200900164940</v>
      </c>
      <c r="E283" s="9" t="s">
        <v>533</v>
      </c>
      <c r="F283" s="11" t="s">
        <v>68</v>
      </c>
      <c r="G283" s="12">
        <v>12</v>
      </c>
      <c r="H283" s="19"/>
      <c r="I283" s="19"/>
      <c r="J283" s="111"/>
      <c r="K283" s="111"/>
      <c r="L283" s="19"/>
      <c r="M283" s="19"/>
      <c r="N283" s="26">
        <v>0</v>
      </c>
      <c r="O283" s="19">
        <f t="shared" si="125"/>
        <v>0</v>
      </c>
      <c r="P283" s="20"/>
      <c r="Q283" s="19"/>
      <c r="R283" s="20"/>
      <c r="S283" s="20"/>
      <c r="T283" s="20"/>
      <c r="U283" s="20"/>
      <c r="V283" s="19"/>
      <c r="W283" s="19"/>
      <c r="X283" s="20"/>
      <c r="Y283" s="20"/>
      <c r="Z283" s="20"/>
      <c r="AA283" s="20"/>
      <c r="AB283" s="20"/>
      <c r="AC283" s="20"/>
      <c r="AD283" s="20"/>
      <c r="AE283" s="20"/>
      <c r="AF283" s="19">
        <f t="shared" si="104"/>
        <v>0</v>
      </c>
      <c r="AG283" s="19">
        <f t="shared" si="104"/>
        <v>0</v>
      </c>
      <c r="AH283" s="10">
        <v>2711200900164940</v>
      </c>
      <c r="AI283" s="9" t="s">
        <v>533</v>
      </c>
      <c r="AJ283" s="126" t="s">
        <v>68</v>
      </c>
      <c r="AK283" s="114">
        <v>12</v>
      </c>
      <c r="AL283" s="28"/>
      <c r="AM283" s="28"/>
      <c r="AN283" s="114"/>
      <c r="AO283" s="114"/>
      <c r="AP283" s="28"/>
      <c r="AQ283" s="28"/>
      <c r="AR283" s="28">
        <v>1</v>
      </c>
      <c r="AS283" s="28">
        <f t="shared" si="126"/>
        <v>12</v>
      </c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7">
        <f t="shared" si="105"/>
        <v>1</v>
      </c>
      <c r="BK283" s="42">
        <f t="shared" si="105"/>
        <v>12</v>
      </c>
    </row>
    <row r="284" spans="2:63" ht="24" x14ac:dyDescent="0.25">
      <c r="B284" s="43" t="s">
        <v>65</v>
      </c>
      <c r="C284" s="17" t="s">
        <v>66</v>
      </c>
      <c r="D284" s="10" t="s">
        <v>534</v>
      </c>
      <c r="E284" s="11" t="s">
        <v>535</v>
      </c>
      <c r="F284" s="11" t="s">
        <v>536</v>
      </c>
      <c r="G284" s="12">
        <v>90</v>
      </c>
      <c r="H284" s="19">
        <v>10</v>
      </c>
      <c r="I284" s="19">
        <f>H284*G284</f>
        <v>900</v>
      </c>
      <c r="J284" s="119"/>
      <c r="K284" s="119"/>
      <c r="L284" s="26"/>
      <c r="M284" s="26"/>
      <c r="N284" s="26">
        <v>8</v>
      </c>
      <c r="O284" s="26">
        <f t="shared" si="125"/>
        <v>720</v>
      </c>
      <c r="P284" s="26"/>
      <c r="Q284" s="26"/>
      <c r="R284" s="26"/>
      <c r="S284" s="26"/>
      <c r="T284" s="26"/>
      <c r="U284" s="26"/>
      <c r="V284" s="26">
        <f>8+9</f>
        <v>17</v>
      </c>
      <c r="W284" s="19">
        <f t="shared" si="123"/>
        <v>1530</v>
      </c>
      <c r="X284" s="26"/>
      <c r="Y284" s="26"/>
      <c r="Z284" s="26"/>
      <c r="AA284" s="26"/>
      <c r="AB284" s="26"/>
      <c r="AC284" s="26"/>
      <c r="AD284" s="26"/>
      <c r="AE284" s="26"/>
      <c r="AF284" s="19">
        <f t="shared" si="104"/>
        <v>35</v>
      </c>
      <c r="AG284" s="19">
        <f t="shared" si="104"/>
        <v>3150</v>
      </c>
      <c r="AH284" s="10" t="s">
        <v>534</v>
      </c>
      <c r="AI284" s="11" t="s">
        <v>537</v>
      </c>
      <c r="AJ284" s="123" t="s">
        <v>536</v>
      </c>
      <c r="AK284" s="114">
        <v>90</v>
      </c>
      <c r="AL284" s="28">
        <v>10</v>
      </c>
      <c r="AM284" s="28">
        <f>AL284*AK284</f>
        <v>900</v>
      </c>
      <c r="AN284" s="7"/>
      <c r="AO284" s="7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>
        <v>7</v>
      </c>
      <c r="BA284" s="28">
        <f t="shared" si="124"/>
        <v>630</v>
      </c>
      <c r="BB284" s="28"/>
      <c r="BC284" s="28"/>
      <c r="BD284" s="28"/>
      <c r="BE284" s="28"/>
      <c r="BF284" s="28"/>
      <c r="BG284" s="28"/>
      <c r="BH284" s="28"/>
      <c r="BI284" s="28"/>
      <c r="BJ284" s="7">
        <f t="shared" si="105"/>
        <v>17</v>
      </c>
      <c r="BK284" s="42">
        <f t="shared" si="105"/>
        <v>1530</v>
      </c>
    </row>
    <row r="285" spans="2:63" x14ac:dyDescent="0.25">
      <c r="B285" s="43" t="s">
        <v>139</v>
      </c>
      <c r="C285" s="17" t="s">
        <v>139</v>
      </c>
      <c r="D285" s="10">
        <v>4713181100005500</v>
      </c>
      <c r="E285" s="9" t="s">
        <v>538</v>
      </c>
      <c r="F285" s="9" t="s">
        <v>539</v>
      </c>
      <c r="G285" s="12">
        <v>20</v>
      </c>
      <c r="H285" s="19"/>
      <c r="I285" s="19"/>
      <c r="J285" s="119"/>
      <c r="K285" s="119"/>
      <c r="L285" s="26"/>
      <c r="M285" s="26"/>
      <c r="N285" s="26"/>
      <c r="O285" s="19"/>
      <c r="P285" s="26"/>
      <c r="Q285" s="26"/>
      <c r="R285" s="26"/>
      <c r="S285" s="26"/>
      <c r="T285" s="26"/>
      <c r="U285" s="26"/>
      <c r="V285" s="26"/>
      <c r="W285" s="19"/>
      <c r="X285" s="26"/>
      <c r="Y285" s="26"/>
      <c r="Z285" s="26"/>
      <c r="AA285" s="26"/>
      <c r="AB285" s="26"/>
      <c r="AC285" s="26"/>
      <c r="AD285" s="26"/>
      <c r="AE285" s="26"/>
      <c r="AF285" s="19">
        <f t="shared" si="104"/>
        <v>0</v>
      </c>
      <c r="AG285" s="19">
        <f t="shared" si="104"/>
        <v>0</v>
      </c>
      <c r="AH285" s="10">
        <v>4713181100005500</v>
      </c>
      <c r="AI285" s="9" t="s">
        <v>538</v>
      </c>
      <c r="AJ285" s="127" t="s">
        <v>539</v>
      </c>
      <c r="AK285" s="114">
        <v>20</v>
      </c>
      <c r="AL285" s="28"/>
      <c r="AM285" s="28"/>
      <c r="AN285" s="7"/>
      <c r="AO285" s="7"/>
      <c r="AP285" s="28"/>
      <c r="AQ285" s="28"/>
      <c r="AR285" s="28">
        <v>3</v>
      </c>
      <c r="AS285" s="28">
        <f>+AR285*AK285</f>
        <v>60</v>
      </c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7">
        <f t="shared" si="105"/>
        <v>3</v>
      </c>
      <c r="BK285" s="42">
        <f t="shared" si="105"/>
        <v>60</v>
      </c>
    </row>
    <row r="286" spans="2:63" ht="24" x14ac:dyDescent="0.25">
      <c r="B286" s="43" t="s">
        <v>65</v>
      </c>
      <c r="C286" s="17" t="s">
        <v>66</v>
      </c>
      <c r="D286" s="17" t="s">
        <v>540</v>
      </c>
      <c r="E286" s="11" t="s">
        <v>541</v>
      </c>
      <c r="F286" s="11" t="s">
        <v>68</v>
      </c>
      <c r="G286" s="12">
        <v>21</v>
      </c>
      <c r="H286" s="19">
        <v>10</v>
      </c>
      <c r="I286" s="19">
        <f>H286*G286</f>
        <v>210</v>
      </c>
      <c r="J286" s="119"/>
      <c r="K286" s="119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>
        <f>6+6</f>
        <v>12</v>
      </c>
      <c r="W286" s="19">
        <f t="shared" si="123"/>
        <v>252</v>
      </c>
      <c r="X286" s="26"/>
      <c r="Y286" s="26"/>
      <c r="Z286" s="26"/>
      <c r="AA286" s="26"/>
      <c r="AB286" s="26"/>
      <c r="AC286" s="26"/>
      <c r="AD286" s="26"/>
      <c r="AE286" s="26"/>
      <c r="AF286" s="19">
        <f t="shared" si="104"/>
        <v>22</v>
      </c>
      <c r="AG286" s="19">
        <f t="shared" si="104"/>
        <v>462</v>
      </c>
      <c r="AH286" s="17" t="s">
        <v>540</v>
      </c>
      <c r="AI286" s="11" t="s">
        <v>541</v>
      </c>
      <c r="AJ286" s="11" t="s">
        <v>68</v>
      </c>
      <c r="AK286" s="12">
        <v>21</v>
      </c>
      <c r="AL286" s="28">
        <v>10</v>
      </c>
      <c r="AM286" s="28">
        <f>AL286*AK286</f>
        <v>210</v>
      </c>
      <c r="AN286" s="7"/>
      <c r="AO286" s="7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>
        <v>6</v>
      </c>
      <c r="BA286" s="28">
        <f t="shared" si="124"/>
        <v>126</v>
      </c>
      <c r="BB286" s="28"/>
      <c r="BC286" s="28"/>
      <c r="BD286" s="28"/>
      <c r="BE286" s="28"/>
      <c r="BF286" s="28"/>
      <c r="BG286" s="28"/>
      <c r="BH286" s="28"/>
      <c r="BI286" s="28"/>
      <c r="BJ286" s="7">
        <f t="shared" si="105"/>
        <v>16</v>
      </c>
      <c r="BK286" s="42">
        <f t="shared" si="105"/>
        <v>336</v>
      </c>
    </row>
    <row r="287" spans="2:63" ht="24" x14ac:dyDescent="0.25">
      <c r="B287" s="43" t="s">
        <v>65</v>
      </c>
      <c r="C287" s="17" t="s">
        <v>66</v>
      </c>
      <c r="D287" s="17" t="s">
        <v>542</v>
      </c>
      <c r="E287" s="11" t="s">
        <v>543</v>
      </c>
      <c r="F287" s="11" t="s">
        <v>68</v>
      </c>
      <c r="G287" s="12">
        <v>18</v>
      </c>
      <c r="H287" s="19"/>
      <c r="I287" s="19"/>
      <c r="J287" s="119"/>
      <c r="K287" s="119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>
        <f>6+6</f>
        <v>12</v>
      </c>
      <c r="W287" s="19">
        <f t="shared" si="123"/>
        <v>216</v>
      </c>
      <c r="X287" s="26"/>
      <c r="Y287" s="26"/>
      <c r="Z287" s="26"/>
      <c r="AA287" s="26"/>
      <c r="AB287" s="26"/>
      <c r="AC287" s="26"/>
      <c r="AD287" s="26"/>
      <c r="AE287" s="26"/>
      <c r="AF287" s="19">
        <f t="shared" si="104"/>
        <v>12</v>
      </c>
      <c r="AG287" s="19">
        <f t="shared" si="104"/>
        <v>216</v>
      </c>
      <c r="AH287" s="17" t="s">
        <v>542</v>
      </c>
      <c r="AI287" s="11" t="s">
        <v>543</v>
      </c>
      <c r="AJ287" s="11" t="s">
        <v>68</v>
      </c>
      <c r="AK287" s="12">
        <v>18</v>
      </c>
      <c r="AL287" s="28"/>
      <c r="AM287" s="28"/>
      <c r="AN287" s="7"/>
      <c r="AO287" s="7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>
        <v>6</v>
      </c>
      <c r="BA287" s="28">
        <f t="shared" si="124"/>
        <v>108</v>
      </c>
      <c r="BB287" s="28"/>
      <c r="BC287" s="28"/>
      <c r="BD287" s="28"/>
      <c r="BE287" s="28"/>
      <c r="BF287" s="28"/>
      <c r="BG287" s="28"/>
      <c r="BH287" s="28"/>
      <c r="BI287" s="28"/>
      <c r="BJ287" s="7">
        <f t="shared" si="105"/>
        <v>6</v>
      </c>
      <c r="BK287" s="42">
        <f t="shared" si="105"/>
        <v>108</v>
      </c>
    </row>
    <row r="288" spans="2:63" x14ac:dyDescent="0.25">
      <c r="B288" s="43" t="s">
        <v>139</v>
      </c>
      <c r="C288" s="17" t="s">
        <v>139</v>
      </c>
      <c r="D288" s="10">
        <v>2411200600371090</v>
      </c>
      <c r="E288" s="9" t="s">
        <v>544</v>
      </c>
      <c r="F288" s="9" t="s">
        <v>68</v>
      </c>
      <c r="G288" s="12">
        <v>14</v>
      </c>
      <c r="H288" s="19"/>
      <c r="I288" s="19"/>
      <c r="J288" s="119"/>
      <c r="K288" s="119"/>
      <c r="L288" s="26"/>
      <c r="M288" s="26"/>
      <c r="N288" s="26">
        <v>0</v>
      </c>
      <c r="O288" s="19">
        <f>+N288*G288</f>
        <v>0</v>
      </c>
      <c r="P288" s="26"/>
      <c r="Q288" s="26"/>
      <c r="R288" s="26"/>
      <c r="S288" s="26"/>
      <c r="T288" s="26"/>
      <c r="U288" s="26"/>
      <c r="V288" s="26"/>
      <c r="W288" s="19"/>
      <c r="X288" s="26"/>
      <c r="Y288" s="26"/>
      <c r="Z288" s="26"/>
      <c r="AA288" s="26"/>
      <c r="AB288" s="26"/>
      <c r="AC288" s="26"/>
      <c r="AD288" s="26"/>
      <c r="AE288" s="26"/>
      <c r="AF288" s="19">
        <f t="shared" si="104"/>
        <v>0</v>
      </c>
      <c r="AG288" s="19">
        <f t="shared" si="104"/>
        <v>0</v>
      </c>
      <c r="AH288" s="10">
        <v>2411200600371090</v>
      </c>
      <c r="AI288" s="9" t="s">
        <v>544</v>
      </c>
      <c r="AJ288" s="9" t="s">
        <v>68</v>
      </c>
      <c r="AK288" s="12">
        <v>14</v>
      </c>
      <c r="AL288" s="28"/>
      <c r="AM288" s="28"/>
      <c r="AN288" s="7"/>
      <c r="AO288" s="7"/>
      <c r="AP288" s="28"/>
      <c r="AQ288" s="28"/>
      <c r="AR288" s="28">
        <v>1</v>
      </c>
      <c r="AS288" s="28">
        <f>+AR288*AK288</f>
        <v>14</v>
      </c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7">
        <f t="shared" si="105"/>
        <v>1</v>
      </c>
      <c r="BK288" s="42">
        <f t="shared" si="105"/>
        <v>14</v>
      </c>
    </row>
    <row r="289" spans="2:63" ht="24" x14ac:dyDescent="0.25">
      <c r="B289" s="43" t="s">
        <v>65</v>
      </c>
      <c r="C289" s="17" t="s">
        <v>66</v>
      </c>
      <c r="D289" s="10">
        <v>2411200600371090</v>
      </c>
      <c r="E289" s="9" t="s">
        <v>544</v>
      </c>
      <c r="F289" s="9" t="s">
        <v>68</v>
      </c>
      <c r="G289" s="12">
        <v>14</v>
      </c>
      <c r="H289" s="19">
        <v>8</v>
      </c>
      <c r="I289" s="19">
        <f>H289*G289</f>
        <v>112</v>
      </c>
      <c r="J289" s="119"/>
      <c r="K289" s="119"/>
      <c r="L289" s="26"/>
      <c r="M289" s="26"/>
      <c r="N289" s="26">
        <v>1</v>
      </c>
      <c r="O289" s="19">
        <f>+N289*G289</f>
        <v>14</v>
      </c>
      <c r="P289" s="26"/>
      <c r="Q289" s="26"/>
      <c r="R289" s="26"/>
      <c r="S289" s="26"/>
      <c r="T289" s="26"/>
      <c r="U289" s="26"/>
      <c r="V289" s="26"/>
      <c r="W289" s="19"/>
      <c r="X289" s="26"/>
      <c r="Y289" s="26"/>
      <c r="Z289" s="26"/>
      <c r="AA289" s="26"/>
      <c r="AB289" s="26"/>
      <c r="AC289" s="26"/>
      <c r="AD289" s="26"/>
      <c r="AE289" s="26"/>
      <c r="AF289" s="19">
        <f t="shared" si="104"/>
        <v>9</v>
      </c>
      <c r="AG289" s="19">
        <f t="shared" si="104"/>
        <v>126</v>
      </c>
      <c r="AH289" s="10">
        <v>2411200600371090</v>
      </c>
      <c r="AI289" s="9" t="s">
        <v>544</v>
      </c>
      <c r="AJ289" s="9" t="s">
        <v>68</v>
      </c>
      <c r="AK289" s="12">
        <v>14</v>
      </c>
      <c r="AL289" s="28">
        <v>7</v>
      </c>
      <c r="AM289" s="28">
        <f>AL289*AK289</f>
        <v>98</v>
      </c>
      <c r="AN289" s="7"/>
      <c r="AO289" s="7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7">
        <f t="shared" si="105"/>
        <v>7</v>
      </c>
      <c r="BK289" s="42">
        <f t="shared" si="105"/>
        <v>98</v>
      </c>
    </row>
    <row r="290" spans="2:63" ht="24" x14ac:dyDescent="0.25">
      <c r="B290" s="43" t="s">
        <v>65</v>
      </c>
      <c r="C290" s="17" t="s">
        <v>66</v>
      </c>
      <c r="D290" s="10" t="s">
        <v>545</v>
      </c>
      <c r="E290" s="11" t="s">
        <v>546</v>
      </c>
      <c r="F290" s="11" t="s">
        <v>138</v>
      </c>
      <c r="G290" s="12">
        <v>15</v>
      </c>
      <c r="H290" s="19">
        <v>2</v>
      </c>
      <c r="I290" s="19">
        <f>H290*G290</f>
        <v>30</v>
      </c>
      <c r="J290" s="119"/>
      <c r="K290" s="119"/>
      <c r="L290" s="26"/>
      <c r="M290" s="26"/>
      <c r="N290" s="26">
        <v>4</v>
      </c>
      <c r="O290" s="19">
        <f>+N290*G290</f>
        <v>60</v>
      </c>
      <c r="P290" s="26"/>
      <c r="Q290" s="26"/>
      <c r="R290" s="26"/>
      <c r="S290" s="26"/>
      <c r="T290" s="26"/>
      <c r="U290" s="26"/>
      <c r="V290" s="26">
        <f>6+6</f>
        <v>12</v>
      </c>
      <c r="W290" s="19">
        <f t="shared" si="123"/>
        <v>180</v>
      </c>
      <c r="X290" s="26"/>
      <c r="Y290" s="26"/>
      <c r="Z290" s="26"/>
      <c r="AA290" s="26"/>
      <c r="AB290" s="26"/>
      <c r="AC290" s="26"/>
      <c r="AD290" s="26"/>
      <c r="AE290" s="26"/>
      <c r="AF290" s="19">
        <f t="shared" si="104"/>
        <v>18</v>
      </c>
      <c r="AG290" s="19">
        <f t="shared" si="104"/>
        <v>270</v>
      </c>
      <c r="AH290" s="10" t="s">
        <v>545</v>
      </c>
      <c r="AI290" s="11" t="s">
        <v>546</v>
      </c>
      <c r="AJ290" s="11" t="s">
        <v>138</v>
      </c>
      <c r="AK290" s="12">
        <v>15</v>
      </c>
      <c r="AL290" s="28"/>
      <c r="AM290" s="28"/>
      <c r="AN290" s="7"/>
      <c r="AO290" s="7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>
        <v>5</v>
      </c>
      <c r="BA290" s="28">
        <f t="shared" si="124"/>
        <v>75</v>
      </c>
      <c r="BB290" s="28"/>
      <c r="BC290" s="28"/>
      <c r="BD290" s="28"/>
      <c r="BE290" s="28"/>
      <c r="BF290" s="28"/>
      <c r="BG290" s="28"/>
      <c r="BH290" s="28"/>
      <c r="BI290" s="28"/>
      <c r="BJ290" s="7">
        <f t="shared" si="105"/>
        <v>5</v>
      </c>
      <c r="BK290" s="42">
        <f t="shared" si="105"/>
        <v>75</v>
      </c>
    </row>
    <row r="291" spans="2:63" x14ac:dyDescent="0.25">
      <c r="B291" s="43" t="s">
        <v>139</v>
      </c>
      <c r="C291" s="17" t="s">
        <v>139</v>
      </c>
      <c r="D291" s="10">
        <v>4713180700005620</v>
      </c>
      <c r="E291" s="9" t="s">
        <v>547</v>
      </c>
      <c r="F291" s="11" t="s">
        <v>138</v>
      </c>
      <c r="G291" s="12">
        <v>15</v>
      </c>
      <c r="H291" s="19"/>
      <c r="I291" s="19"/>
      <c r="J291" s="119"/>
      <c r="K291" s="119"/>
      <c r="L291" s="26"/>
      <c r="M291" s="26"/>
      <c r="N291" s="26">
        <v>0</v>
      </c>
      <c r="O291" s="19">
        <f>+N291*G291</f>
        <v>0</v>
      </c>
      <c r="P291" s="26"/>
      <c r="Q291" s="26"/>
      <c r="R291" s="26"/>
      <c r="S291" s="26"/>
      <c r="T291" s="26"/>
      <c r="U291" s="26"/>
      <c r="V291" s="26"/>
      <c r="W291" s="19"/>
      <c r="X291" s="26"/>
      <c r="Y291" s="26"/>
      <c r="Z291" s="26"/>
      <c r="AA291" s="26"/>
      <c r="AB291" s="26"/>
      <c r="AC291" s="26"/>
      <c r="AD291" s="26"/>
      <c r="AE291" s="26"/>
      <c r="AF291" s="19">
        <f t="shared" si="104"/>
        <v>0</v>
      </c>
      <c r="AG291" s="19">
        <f t="shared" si="104"/>
        <v>0</v>
      </c>
      <c r="AH291" s="10">
        <v>4713180700005620</v>
      </c>
      <c r="AI291" s="9" t="s">
        <v>547</v>
      </c>
      <c r="AJ291" s="11" t="s">
        <v>138</v>
      </c>
      <c r="AK291" s="12">
        <v>15</v>
      </c>
      <c r="AL291" s="28"/>
      <c r="AM291" s="28"/>
      <c r="AN291" s="7"/>
      <c r="AO291" s="7"/>
      <c r="AP291" s="28"/>
      <c r="AQ291" s="28"/>
      <c r="AR291" s="28">
        <v>2</v>
      </c>
      <c r="AS291" s="28">
        <f>+AR291*AK291</f>
        <v>30</v>
      </c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7">
        <f t="shared" si="105"/>
        <v>2</v>
      </c>
      <c r="BK291" s="42">
        <f t="shared" si="105"/>
        <v>30</v>
      </c>
    </row>
    <row r="292" spans="2:63" ht="24" x14ac:dyDescent="0.25">
      <c r="B292" s="43" t="s">
        <v>65</v>
      </c>
      <c r="C292" s="17" t="s">
        <v>66</v>
      </c>
      <c r="D292" s="10" t="s">
        <v>548</v>
      </c>
      <c r="E292" s="11" t="s">
        <v>549</v>
      </c>
      <c r="F292" s="11" t="s">
        <v>68</v>
      </c>
      <c r="G292" s="12">
        <v>1</v>
      </c>
      <c r="H292" s="19">
        <f>125+20</f>
        <v>145</v>
      </c>
      <c r="I292" s="19">
        <f t="shared" ref="I292:I302" si="127">H292*G292</f>
        <v>145</v>
      </c>
      <c r="J292" s="119"/>
      <c r="K292" s="119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19">
        <f t="shared" si="104"/>
        <v>145</v>
      </c>
      <c r="AG292" s="19">
        <f t="shared" si="104"/>
        <v>145</v>
      </c>
      <c r="AH292" s="10" t="s">
        <v>548</v>
      </c>
      <c r="AI292" s="11" t="s">
        <v>549</v>
      </c>
      <c r="AJ292" s="11" t="s">
        <v>68</v>
      </c>
      <c r="AK292" s="12">
        <v>1</v>
      </c>
      <c r="AL292" s="28">
        <f>125+20</f>
        <v>145</v>
      </c>
      <c r="AM292" s="28">
        <f t="shared" ref="AM292:AM302" si="128">AL292*AK292</f>
        <v>145</v>
      </c>
      <c r="AN292" s="7"/>
      <c r="AO292" s="7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7">
        <f t="shared" si="105"/>
        <v>145</v>
      </c>
      <c r="BK292" s="42">
        <f t="shared" si="105"/>
        <v>145</v>
      </c>
    </row>
    <row r="293" spans="2:63" ht="24" x14ac:dyDescent="0.25">
      <c r="B293" s="43" t="s">
        <v>65</v>
      </c>
      <c r="C293" s="17" t="s">
        <v>66</v>
      </c>
      <c r="D293" s="10" t="s">
        <v>550</v>
      </c>
      <c r="E293" s="11" t="s">
        <v>551</v>
      </c>
      <c r="F293" s="11" t="s">
        <v>68</v>
      </c>
      <c r="G293" s="12">
        <v>30</v>
      </c>
      <c r="H293" s="19">
        <f>6+3</f>
        <v>9</v>
      </c>
      <c r="I293" s="19">
        <f t="shared" si="127"/>
        <v>270</v>
      </c>
      <c r="J293" s="119"/>
      <c r="K293" s="119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19">
        <f t="shared" si="104"/>
        <v>9</v>
      </c>
      <c r="AG293" s="19">
        <f t="shared" si="104"/>
        <v>270</v>
      </c>
      <c r="AH293" s="10" t="s">
        <v>550</v>
      </c>
      <c r="AI293" s="11" t="s">
        <v>551</v>
      </c>
      <c r="AJ293" s="11" t="s">
        <v>68</v>
      </c>
      <c r="AK293" s="12">
        <v>30</v>
      </c>
      <c r="AL293" s="28">
        <f>6+3</f>
        <v>9</v>
      </c>
      <c r="AM293" s="28">
        <f t="shared" si="128"/>
        <v>270</v>
      </c>
      <c r="AN293" s="7"/>
      <c r="AO293" s="7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7">
        <f t="shared" si="105"/>
        <v>9</v>
      </c>
      <c r="BK293" s="42">
        <f t="shared" si="105"/>
        <v>270</v>
      </c>
    </row>
    <row r="294" spans="2:63" ht="24" x14ac:dyDescent="0.25">
      <c r="B294" s="43" t="s">
        <v>65</v>
      </c>
      <c r="C294" s="17" t="s">
        <v>66</v>
      </c>
      <c r="D294" s="10" t="s">
        <v>552</v>
      </c>
      <c r="E294" s="9" t="s">
        <v>553</v>
      </c>
      <c r="F294" s="11" t="s">
        <v>68</v>
      </c>
      <c r="G294" s="12">
        <v>20</v>
      </c>
      <c r="H294" s="19">
        <v>3</v>
      </c>
      <c r="I294" s="19">
        <f t="shared" si="127"/>
        <v>60</v>
      </c>
      <c r="J294" s="119"/>
      <c r="K294" s="119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19">
        <f t="shared" si="104"/>
        <v>3</v>
      </c>
      <c r="AG294" s="19">
        <f t="shared" si="104"/>
        <v>60</v>
      </c>
      <c r="AH294" s="10" t="s">
        <v>552</v>
      </c>
      <c r="AI294" s="9" t="s">
        <v>553</v>
      </c>
      <c r="AJ294" s="11" t="s">
        <v>68</v>
      </c>
      <c r="AK294" s="12">
        <v>20</v>
      </c>
      <c r="AL294" s="28">
        <v>3</v>
      </c>
      <c r="AM294" s="28">
        <f t="shared" si="128"/>
        <v>60</v>
      </c>
      <c r="AN294" s="7"/>
      <c r="AO294" s="7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7">
        <f t="shared" si="105"/>
        <v>3</v>
      </c>
      <c r="BK294" s="42">
        <f t="shared" si="105"/>
        <v>60</v>
      </c>
    </row>
    <row r="295" spans="2:63" ht="24" x14ac:dyDescent="0.25">
      <c r="B295" s="43" t="s">
        <v>65</v>
      </c>
      <c r="C295" s="17" t="s">
        <v>66</v>
      </c>
      <c r="D295" s="10" t="s">
        <v>554</v>
      </c>
      <c r="E295" s="9" t="s">
        <v>555</v>
      </c>
      <c r="F295" s="11" t="s">
        <v>138</v>
      </c>
      <c r="G295" s="12">
        <v>40</v>
      </c>
      <c r="H295" s="19">
        <v>2</v>
      </c>
      <c r="I295" s="19">
        <f t="shared" si="127"/>
        <v>80</v>
      </c>
      <c r="J295" s="119"/>
      <c r="K295" s="119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19">
        <f t="shared" si="104"/>
        <v>2</v>
      </c>
      <c r="AG295" s="19">
        <f t="shared" si="104"/>
        <v>80</v>
      </c>
      <c r="AH295" s="10" t="s">
        <v>554</v>
      </c>
      <c r="AI295" s="9" t="s">
        <v>555</v>
      </c>
      <c r="AJ295" s="11" t="s">
        <v>138</v>
      </c>
      <c r="AK295" s="12">
        <v>40</v>
      </c>
      <c r="AL295" s="28">
        <v>1</v>
      </c>
      <c r="AM295" s="28">
        <f t="shared" si="128"/>
        <v>40</v>
      </c>
      <c r="AN295" s="7"/>
      <c r="AO295" s="7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7">
        <f t="shared" si="105"/>
        <v>1</v>
      </c>
      <c r="BK295" s="42">
        <f t="shared" si="105"/>
        <v>40</v>
      </c>
    </row>
    <row r="296" spans="2:63" ht="24" x14ac:dyDescent="0.25">
      <c r="B296" s="43" t="s">
        <v>65</v>
      </c>
      <c r="C296" s="17" t="s">
        <v>66</v>
      </c>
      <c r="D296" s="10" t="s">
        <v>556</v>
      </c>
      <c r="E296" s="9" t="s">
        <v>557</v>
      </c>
      <c r="F296" s="11" t="s">
        <v>539</v>
      </c>
      <c r="G296" s="12">
        <v>8</v>
      </c>
      <c r="H296" s="19">
        <f>1+10</f>
        <v>11</v>
      </c>
      <c r="I296" s="19">
        <f t="shared" si="127"/>
        <v>88</v>
      </c>
      <c r="J296" s="119"/>
      <c r="K296" s="119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19">
        <f t="shared" si="104"/>
        <v>11</v>
      </c>
      <c r="AG296" s="19">
        <f t="shared" si="104"/>
        <v>88</v>
      </c>
      <c r="AH296" s="10" t="s">
        <v>556</v>
      </c>
      <c r="AI296" s="9" t="s">
        <v>557</v>
      </c>
      <c r="AJ296" s="11" t="s">
        <v>539</v>
      </c>
      <c r="AK296" s="12">
        <v>8</v>
      </c>
      <c r="AL296" s="28">
        <f>1+10</f>
        <v>11</v>
      </c>
      <c r="AM296" s="28">
        <f t="shared" si="128"/>
        <v>88</v>
      </c>
      <c r="AN296" s="7"/>
      <c r="AO296" s="7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7">
        <f t="shared" si="105"/>
        <v>11</v>
      </c>
      <c r="BK296" s="42">
        <f t="shared" si="105"/>
        <v>88</v>
      </c>
    </row>
    <row r="297" spans="2:63" ht="24" x14ac:dyDescent="0.25">
      <c r="B297" s="43" t="s">
        <v>65</v>
      </c>
      <c r="C297" s="17" t="s">
        <v>66</v>
      </c>
      <c r="D297" s="10" t="s">
        <v>558</v>
      </c>
      <c r="E297" s="9" t="s">
        <v>559</v>
      </c>
      <c r="F297" s="11" t="s">
        <v>539</v>
      </c>
      <c r="G297" s="12">
        <v>14</v>
      </c>
      <c r="H297" s="19">
        <v>1</v>
      </c>
      <c r="I297" s="19">
        <f t="shared" si="127"/>
        <v>14</v>
      </c>
      <c r="J297" s="119"/>
      <c r="K297" s="119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19">
        <f t="shared" si="104"/>
        <v>1</v>
      </c>
      <c r="AG297" s="19">
        <f t="shared" si="104"/>
        <v>14</v>
      </c>
      <c r="AH297" s="10" t="s">
        <v>558</v>
      </c>
      <c r="AI297" s="9" t="s">
        <v>559</v>
      </c>
      <c r="AJ297" s="11" t="s">
        <v>539</v>
      </c>
      <c r="AK297" s="12">
        <v>14</v>
      </c>
      <c r="AL297" s="28">
        <v>0</v>
      </c>
      <c r="AM297" s="28">
        <f t="shared" si="128"/>
        <v>0</v>
      </c>
      <c r="AN297" s="7"/>
      <c r="AO297" s="7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7">
        <f t="shared" si="105"/>
        <v>0</v>
      </c>
      <c r="BK297" s="42">
        <f t="shared" si="105"/>
        <v>0</v>
      </c>
    </row>
    <row r="298" spans="2:63" ht="24" x14ac:dyDescent="0.25">
      <c r="B298" s="43" t="s">
        <v>65</v>
      </c>
      <c r="C298" s="17" t="s">
        <v>66</v>
      </c>
      <c r="D298" s="10" t="s">
        <v>560</v>
      </c>
      <c r="E298" s="9" t="s">
        <v>561</v>
      </c>
      <c r="F298" s="11" t="s">
        <v>539</v>
      </c>
      <c r="G298" s="12">
        <v>14</v>
      </c>
      <c r="H298" s="19">
        <v>1</v>
      </c>
      <c r="I298" s="19">
        <f t="shared" si="127"/>
        <v>14</v>
      </c>
      <c r="J298" s="119"/>
      <c r="K298" s="119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19">
        <f t="shared" si="104"/>
        <v>1</v>
      </c>
      <c r="AG298" s="19">
        <f t="shared" si="104"/>
        <v>14</v>
      </c>
      <c r="AH298" s="10" t="s">
        <v>560</v>
      </c>
      <c r="AI298" s="9" t="s">
        <v>561</v>
      </c>
      <c r="AJ298" s="11" t="s">
        <v>539</v>
      </c>
      <c r="AK298" s="12">
        <v>14</v>
      </c>
      <c r="AL298" s="28">
        <v>0</v>
      </c>
      <c r="AM298" s="28">
        <f t="shared" si="128"/>
        <v>0</v>
      </c>
      <c r="AN298" s="7"/>
      <c r="AO298" s="7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7">
        <f t="shared" si="105"/>
        <v>0</v>
      </c>
      <c r="BK298" s="42">
        <f t="shared" si="105"/>
        <v>0</v>
      </c>
    </row>
    <row r="299" spans="2:63" ht="24" x14ac:dyDescent="0.25">
      <c r="B299" s="43" t="s">
        <v>65</v>
      </c>
      <c r="C299" s="17" t="s">
        <v>66</v>
      </c>
      <c r="D299" s="10" t="s">
        <v>562</v>
      </c>
      <c r="E299" s="9" t="s">
        <v>563</v>
      </c>
      <c r="F299" s="11" t="s">
        <v>539</v>
      </c>
      <c r="G299" s="12">
        <v>14</v>
      </c>
      <c r="H299" s="19">
        <v>1</v>
      </c>
      <c r="I299" s="19">
        <f t="shared" si="127"/>
        <v>14</v>
      </c>
      <c r="J299" s="119"/>
      <c r="K299" s="119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19">
        <f t="shared" si="104"/>
        <v>1</v>
      </c>
      <c r="AG299" s="19">
        <f t="shared" si="104"/>
        <v>14</v>
      </c>
      <c r="AH299" s="10" t="s">
        <v>562</v>
      </c>
      <c r="AI299" s="9" t="s">
        <v>563</v>
      </c>
      <c r="AJ299" s="11" t="s">
        <v>539</v>
      </c>
      <c r="AK299" s="12">
        <v>14</v>
      </c>
      <c r="AL299" s="7">
        <v>0</v>
      </c>
      <c r="AM299" s="28">
        <f t="shared" si="128"/>
        <v>0</v>
      </c>
      <c r="AN299" s="7"/>
      <c r="AO299" s="7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7">
        <f t="shared" si="105"/>
        <v>0</v>
      </c>
      <c r="BK299" s="42">
        <f t="shared" si="105"/>
        <v>0</v>
      </c>
    </row>
    <row r="300" spans="2:63" ht="24" x14ac:dyDescent="0.25">
      <c r="B300" s="43" t="s">
        <v>65</v>
      </c>
      <c r="C300" s="17" t="s">
        <v>66</v>
      </c>
      <c r="D300" s="10" t="s">
        <v>525</v>
      </c>
      <c r="E300" s="18" t="s">
        <v>564</v>
      </c>
      <c r="F300" s="11" t="s">
        <v>68</v>
      </c>
      <c r="G300" s="12">
        <v>80</v>
      </c>
      <c r="H300" s="19">
        <f>15+1</f>
        <v>16</v>
      </c>
      <c r="I300" s="19">
        <f t="shared" si="127"/>
        <v>1280</v>
      </c>
      <c r="J300" s="119"/>
      <c r="K300" s="119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19">
        <f t="shared" si="104"/>
        <v>16</v>
      </c>
      <c r="AG300" s="19">
        <f t="shared" si="104"/>
        <v>1280</v>
      </c>
      <c r="AH300" s="10" t="s">
        <v>525</v>
      </c>
      <c r="AI300" s="18" t="s">
        <v>564</v>
      </c>
      <c r="AJ300" s="11" t="s">
        <v>68</v>
      </c>
      <c r="AK300" s="12">
        <v>80</v>
      </c>
      <c r="AL300" s="7">
        <f>0+1</f>
        <v>1</v>
      </c>
      <c r="AM300" s="28">
        <f t="shared" si="128"/>
        <v>80</v>
      </c>
      <c r="AN300" s="7"/>
      <c r="AO300" s="7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7">
        <f t="shared" si="105"/>
        <v>1</v>
      </c>
      <c r="BK300" s="42">
        <f t="shared" si="105"/>
        <v>80</v>
      </c>
    </row>
    <row r="301" spans="2:63" ht="24" x14ac:dyDescent="0.25">
      <c r="B301" s="43" t="s">
        <v>65</v>
      </c>
      <c r="C301" s="17" t="s">
        <v>66</v>
      </c>
      <c r="D301" s="10" t="s">
        <v>488</v>
      </c>
      <c r="E301" s="18" t="s">
        <v>565</v>
      </c>
      <c r="F301" s="11" t="s">
        <v>90</v>
      </c>
      <c r="G301" s="12">
        <v>18</v>
      </c>
      <c r="H301" s="19">
        <v>10</v>
      </c>
      <c r="I301" s="19">
        <f t="shared" si="127"/>
        <v>180</v>
      </c>
      <c r="J301" s="119"/>
      <c r="K301" s="119"/>
      <c r="L301" s="26">
        <v>30</v>
      </c>
      <c r="M301" s="19">
        <f>+L301*G301</f>
        <v>540</v>
      </c>
      <c r="N301" s="26"/>
      <c r="O301" s="26"/>
      <c r="P301" s="26"/>
      <c r="Q301" s="19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19">
        <f t="shared" si="104"/>
        <v>40</v>
      </c>
      <c r="AG301" s="19">
        <f t="shared" si="104"/>
        <v>720</v>
      </c>
      <c r="AH301" s="10" t="s">
        <v>488</v>
      </c>
      <c r="AI301" s="18" t="s">
        <v>565</v>
      </c>
      <c r="AJ301" s="11" t="s">
        <v>90</v>
      </c>
      <c r="AK301" s="12">
        <v>18</v>
      </c>
      <c r="AL301" s="7">
        <v>10</v>
      </c>
      <c r="AM301" s="28">
        <f t="shared" si="128"/>
        <v>180</v>
      </c>
      <c r="AN301" s="7"/>
      <c r="AO301" s="7"/>
      <c r="AP301" s="28">
        <v>30</v>
      </c>
      <c r="AQ301" s="28">
        <f t="shared" ref="AQ301" si="129">+AP301*AK301</f>
        <v>540</v>
      </c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7">
        <f t="shared" si="105"/>
        <v>40</v>
      </c>
      <c r="BK301" s="42">
        <f t="shared" si="105"/>
        <v>720</v>
      </c>
    </row>
    <row r="302" spans="2:63" ht="24" x14ac:dyDescent="0.25">
      <c r="B302" s="43" t="s">
        <v>65</v>
      </c>
      <c r="C302" s="17" t="s">
        <v>66</v>
      </c>
      <c r="D302" s="10" t="s">
        <v>566</v>
      </c>
      <c r="E302" s="18" t="s">
        <v>567</v>
      </c>
      <c r="F302" s="11" t="s">
        <v>68</v>
      </c>
      <c r="G302" s="12">
        <v>10</v>
      </c>
      <c r="H302" s="19">
        <v>20</v>
      </c>
      <c r="I302" s="19">
        <f t="shared" si="127"/>
        <v>200</v>
      </c>
      <c r="J302" s="119"/>
      <c r="K302" s="119"/>
      <c r="L302" s="26"/>
      <c r="M302" s="26"/>
      <c r="N302" s="26"/>
      <c r="O302" s="26"/>
      <c r="P302" s="26">
        <v>4</v>
      </c>
      <c r="Q302" s="19">
        <f>G302*P302</f>
        <v>40</v>
      </c>
      <c r="R302" s="26"/>
      <c r="S302" s="26"/>
      <c r="T302" s="26">
        <v>12</v>
      </c>
      <c r="U302" s="20">
        <f t="shared" ref="U302" si="130">+T302*G302</f>
        <v>120</v>
      </c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19">
        <f t="shared" si="104"/>
        <v>36</v>
      </c>
      <c r="AG302" s="19">
        <f t="shared" si="104"/>
        <v>360</v>
      </c>
      <c r="AH302" s="10" t="s">
        <v>566</v>
      </c>
      <c r="AI302" s="18" t="s">
        <v>567</v>
      </c>
      <c r="AJ302" s="11" t="s">
        <v>68</v>
      </c>
      <c r="AK302" s="12">
        <v>10</v>
      </c>
      <c r="AL302" s="7">
        <v>20</v>
      </c>
      <c r="AM302" s="28">
        <f t="shared" si="128"/>
        <v>200</v>
      </c>
      <c r="AN302" s="7"/>
      <c r="AO302" s="7"/>
      <c r="AP302" s="28"/>
      <c r="AQ302" s="28"/>
      <c r="AR302" s="28"/>
      <c r="AS302" s="28"/>
      <c r="AT302" s="28"/>
      <c r="AU302" s="28"/>
      <c r="AV302" s="28"/>
      <c r="AW302" s="28"/>
      <c r="AX302" s="28">
        <v>12</v>
      </c>
      <c r="AY302" s="28">
        <f t="shared" ref="AY302" si="131">AX302*AK302</f>
        <v>120</v>
      </c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7">
        <f t="shared" si="105"/>
        <v>32</v>
      </c>
      <c r="BK302" s="42">
        <f t="shared" si="105"/>
        <v>320</v>
      </c>
    </row>
    <row r="303" spans="2:63" x14ac:dyDescent="0.25">
      <c r="B303" s="43" t="s">
        <v>139</v>
      </c>
      <c r="C303" s="17" t="s">
        <v>139</v>
      </c>
      <c r="D303" s="10">
        <v>4713180300005390</v>
      </c>
      <c r="E303" s="9" t="s">
        <v>568</v>
      </c>
      <c r="F303" s="11" t="s">
        <v>138</v>
      </c>
      <c r="G303" s="12">
        <v>30</v>
      </c>
      <c r="H303" s="19"/>
      <c r="I303" s="19"/>
      <c r="J303" s="119"/>
      <c r="K303" s="111"/>
      <c r="L303" s="26"/>
      <c r="M303" s="26"/>
      <c r="N303" s="26">
        <v>0</v>
      </c>
      <c r="O303" s="26">
        <f t="shared" ref="O303:O308" si="132">+N303*G303</f>
        <v>0</v>
      </c>
      <c r="P303" s="26"/>
      <c r="Q303" s="19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19">
        <f t="shared" si="104"/>
        <v>0</v>
      </c>
      <c r="AG303" s="19">
        <f t="shared" si="104"/>
        <v>0</v>
      </c>
      <c r="AH303" s="10">
        <v>4713180300005390</v>
      </c>
      <c r="AI303" s="9" t="s">
        <v>568</v>
      </c>
      <c r="AJ303" s="11" t="s">
        <v>138</v>
      </c>
      <c r="AK303" s="12">
        <v>30</v>
      </c>
      <c r="AL303" s="7"/>
      <c r="AM303" s="28"/>
      <c r="AN303" s="7"/>
      <c r="AO303" s="7"/>
      <c r="AP303" s="28"/>
      <c r="AQ303" s="28"/>
      <c r="AR303" s="28">
        <v>4</v>
      </c>
      <c r="AS303" s="28">
        <f t="shared" ref="AS303:AS308" si="133">+AR303*AK303</f>
        <v>120</v>
      </c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7">
        <f t="shared" si="105"/>
        <v>4</v>
      </c>
      <c r="BK303" s="42">
        <f t="shared" si="105"/>
        <v>120</v>
      </c>
    </row>
    <row r="304" spans="2:63" ht="24" x14ac:dyDescent="0.25">
      <c r="B304" s="43" t="s">
        <v>65</v>
      </c>
      <c r="C304" s="17" t="s">
        <v>66</v>
      </c>
      <c r="D304" s="10">
        <v>4713180300005390</v>
      </c>
      <c r="E304" s="9" t="s">
        <v>568</v>
      </c>
      <c r="F304" s="11" t="s">
        <v>138</v>
      </c>
      <c r="G304" s="12">
        <v>30</v>
      </c>
      <c r="H304" s="19"/>
      <c r="I304" s="19"/>
      <c r="J304" s="119"/>
      <c r="K304" s="111"/>
      <c r="L304" s="26"/>
      <c r="M304" s="26"/>
      <c r="N304" s="26">
        <v>1</v>
      </c>
      <c r="O304" s="26">
        <f t="shared" si="132"/>
        <v>30</v>
      </c>
      <c r="P304" s="26"/>
      <c r="Q304" s="19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19">
        <f t="shared" si="104"/>
        <v>1</v>
      </c>
      <c r="AG304" s="19">
        <f t="shared" si="104"/>
        <v>30</v>
      </c>
      <c r="AH304" s="10">
        <v>4713180300005390</v>
      </c>
      <c r="AI304" s="9" t="s">
        <v>568</v>
      </c>
      <c r="AJ304" s="11" t="s">
        <v>138</v>
      </c>
      <c r="AK304" s="12">
        <v>30</v>
      </c>
      <c r="AL304" s="7"/>
      <c r="AM304" s="28"/>
      <c r="AN304" s="7"/>
      <c r="AO304" s="7"/>
      <c r="AP304" s="28"/>
      <c r="AQ304" s="28"/>
      <c r="AR304" s="28">
        <v>0</v>
      </c>
      <c r="AS304" s="28">
        <f t="shared" si="133"/>
        <v>0</v>
      </c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7">
        <f t="shared" si="105"/>
        <v>0</v>
      </c>
      <c r="BK304" s="42">
        <f t="shared" si="105"/>
        <v>0</v>
      </c>
    </row>
    <row r="305" spans="2:63" x14ac:dyDescent="0.25">
      <c r="B305" s="43" t="s">
        <v>139</v>
      </c>
      <c r="C305" s="17" t="s">
        <v>139</v>
      </c>
      <c r="D305" s="10">
        <v>4713182900135700</v>
      </c>
      <c r="E305" s="115" t="s">
        <v>569</v>
      </c>
      <c r="F305" s="11" t="s">
        <v>68</v>
      </c>
      <c r="G305" s="12">
        <v>30</v>
      </c>
      <c r="H305" s="19"/>
      <c r="I305" s="19"/>
      <c r="J305" s="119"/>
      <c r="K305" s="111"/>
      <c r="L305" s="26"/>
      <c r="M305" s="26"/>
      <c r="N305" s="26">
        <v>0</v>
      </c>
      <c r="O305" s="26">
        <f t="shared" si="132"/>
        <v>0</v>
      </c>
      <c r="P305" s="26"/>
      <c r="Q305" s="19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19">
        <f t="shared" si="104"/>
        <v>0</v>
      </c>
      <c r="AG305" s="19">
        <f t="shared" si="104"/>
        <v>0</v>
      </c>
      <c r="AH305" s="10">
        <v>4713182900135700</v>
      </c>
      <c r="AI305" s="115" t="s">
        <v>569</v>
      </c>
      <c r="AJ305" s="11" t="s">
        <v>68</v>
      </c>
      <c r="AK305" s="12">
        <v>30</v>
      </c>
      <c r="AL305" s="7"/>
      <c r="AM305" s="28"/>
      <c r="AN305" s="7"/>
      <c r="AO305" s="7"/>
      <c r="AP305" s="28"/>
      <c r="AQ305" s="28"/>
      <c r="AR305" s="28">
        <v>2</v>
      </c>
      <c r="AS305" s="28">
        <f t="shared" si="133"/>
        <v>60</v>
      </c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7">
        <f t="shared" si="105"/>
        <v>2</v>
      </c>
      <c r="BK305" s="42">
        <f t="shared" si="105"/>
        <v>60</v>
      </c>
    </row>
    <row r="306" spans="2:63" ht="24" x14ac:dyDescent="0.25">
      <c r="B306" s="43" t="s">
        <v>65</v>
      </c>
      <c r="C306" s="17" t="s">
        <v>66</v>
      </c>
      <c r="D306" s="10">
        <v>4713182900135700</v>
      </c>
      <c r="E306" s="115" t="s">
        <v>569</v>
      </c>
      <c r="F306" s="11" t="s">
        <v>68</v>
      </c>
      <c r="G306" s="12">
        <v>30</v>
      </c>
      <c r="H306" s="19">
        <v>15</v>
      </c>
      <c r="I306" s="19">
        <f t="shared" ref="I306" si="134">H306*G306</f>
        <v>450</v>
      </c>
      <c r="J306" s="119"/>
      <c r="K306" s="111"/>
      <c r="L306" s="26"/>
      <c r="M306" s="26"/>
      <c r="N306" s="26">
        <v>1</v>
      </c>
      <c r="O306" s="26">
        <f t="shared" si="132"/>
        <v>30</v>
      </c>
      <c r="P306" s="26"/>
      <c r="Q306" s="19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19">
        <f t="shared" si="104"/>
        <v>16</v>
      </c>
      <c r="AG306" s="19">
        <f t="shared" si="104"/>
        <v>480</v>
      </c>
      <c r="AH306" s="10">
        <v>4713182900135700</v>
      </c>
      <c r="AI306" s="115" t="s">
        <v>569</v>
      </c>
      <c r="AJ306" s="11" t="s">
        <v>68</v>
      </c>
      <c r="AK306" s="12">
        <v>30</v>
      </c>
      <c r="AL306" s="7">
        <v>15</v>
      </c>
      <c r="AM306" s="28">
        <f t="shared" ref="AM306" si="135">AL306*AK306</f>
        <v>450</v>
      </c>
      <c r="AN306" s="7"/>
      <c r="AO306" s="7"/>
      <c r="AP306" s="28"/>
      <c r="AQ306" s="28"/>
      <c r="AR306" s="28">
        <v>0</v>
      </c>
      <c r="AS306" s="28">
        <f t="shared" si="133"/>
        <v>0</v>
      </c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7">
        <f t="shared" si="105"/>
        <v>15</v>
      </c>
      <c r="BK306" s="42">
        <f t="shared" si="105"/>
        <v>450</v>
      </c>
    </row>
    <row r="307" spans="2:63" x14ac:dyDescent="0.25">
      <c r="B307" s="43" t="s">
        <v>139</v>
      </c>
      <c r="C307" s="17" t="s">
        <v>139</v>
      </c>
      <c r="D307" s="10">
        <v>4713160300005980</v>
      </c>
      <c r="E307" s="9" t="s">
        <v>570</v>
      </c>
      <c r="F307" s="11" t="s">
        <v>68</v>
      </c>
      <c r="G307" s="12">
        <v>18</v>
      </c>
      <c r="H307" s="19"/>
      <c r="I307" s="19"/>
      <c r="J307" s="119"/>
      <c r="K307" s="111"/>
      <c r="L307" s="26"/>
      <c r="M307" s="26"/>
      <c r="N307" s="26">
        <v>0</v>
      </c>
      <c r="O307" s="26">
        <f t="shared" si="132"/>
        <v>0</v>
      </c>
      <c r="P307" s="26"/>
      <c r="Q307" s="19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19">
        <f t="shared" si="104"/>
        <v>0</v>
      </c>
      <c r="AG307" s="19">
        <f t="shared" si="104"/>
        <v>0</v>
      </c>
      <c r="AH307" s="10">
        <v>4713160300005980</v>
      </c>
      <c r="AI307" s="9" t="s">
        <v>570</v>
      </c>
      <c r="AJ307" s="11" t="s">
        <v>68</v>
      </c>
      <c r="AK307" s="12">
        <v>18</v>
      </c>
      <c r="AL307" s="7"/>
      <c r="AM307" s="28"/>
      <c r="AN307" s="7"/>
      <c r="AO307" s="7"/>
      <c r="AP307" s="28"/>
      <c r="AQ307" s="28"/>
      <c r="AR307" s="28">
        <v>2</v>
      </c>
      <c r="AS307" s="28">
        <f t="shared" si="133"/>
        <v>36</v>
      </c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7">
        <f t="shared" si="105"/>
        <v>2</v>
      </c>
      <c r="BK307" s="42">
        <f t="shared" si="105"/>
        <v>36</v>
      </c>
    </row>
    <row r="308" spans="2:63" ht="24" x14ac:dyDescent="0.25">
      <c r="B308" s="43" t="s">
        <v>65</v>
      </c>
      <c r="C308" s="17" t="s">
        <v>66</v>
      </c>
      <c r="D308" s="10">
        <v>4713160300005980</v>
      </c>
      <c r="E308" s="9" t="s">
        <v>570</v>
      </c>
      <c r="F308" s="11" t="s">
        <v>68</v>
      </c>
      <c r="G308" s="12">
        <v>18</v>
      </c>
      <c r="H308" s="19"/>
      <c r="I308" s="19"/>
      <c r="J308" s="119"/>
      <c r="K308" s="111"/>
      <c r="L308" s="26"/>
      <c r="M308" s="26"/>
      <c r="N308" s="26">
        <v>4</v>
      </c>
      <c r="O308" s="26">
        <f t="shared" si="132"/>
        <v>72</v>
      </c>
      <c r="P308" s="26"/>
      <c r="Q308" s="19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19">
        <f t="shared" si="104"/>
        <v>4</v>
      </c>
      <c r="AG308" s="19">
        <f t="shared" si="104"/>
        <v>72</v>
      </c>
      <c r="AH308" s="10">
        <v>4713160300005980</v>
      </c>
      <c r="AI308" s="9" t="s">
        <v>570</v>
      </c>
      <c r="AJ308" s="11" t="s">
        <v>68</v>
      </c>
      <c r="AK308" s="12">
        <v>18</v>
      </c>
      <c r="AL308" s="7"/>
      <c r="AM308" s="28"/>
      <c r="AN308" s="7"/>
      <c r="AO308" s="7"/>
      <c r="AP308" s="28"/>
      <c r="AQ308" s="28"/>
      <c r="AR308" s="28">
        <v>0</v>
      </c>
      <c r="AS308" s="28">
        <f t="shared" si="133"/>
        <v>0</v>
      </c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7">
        <f t="shared" si="105"/>
        <v>0</v>
      </c>
      <c r="BK308" s="42">
        <f t="shared" si="105"/>
        <v>0</v>
      </c>
    </row>
    <row r="309" spans="2:63" ht="24" x14ac:dyDescent="0.25">
      <c r="B309" s="43" t="s">
        <v>65</v>
      </c>
      <c r="C309" s="17" t="s">
        <v>66</v>
      </c>
      <c r="D309" s="10" t="s">
        <v>519</v>
      </c>
      <c r="E309" s="9" t="s">
        <v>571</v>
      </c>
      <c r="F309" s="11" t="s">
        <v>138</v>
      </c>
      <c r="G309" s="12">
        <v>18</v>
      </c>
      <c r="H309" s="19"/>
      <c r="I309" s="19"/>
      <c r="J309" s="119"/>
      <c r="K309" s="111"/>
      <c r="L309" s="26"/>
      <c r="M309" s="26"/>
      <c r="N309" s="26"/>
      <c r="O309" s="26"/>
      <c r="P309" s="26"/>
      <c r="Q309" s="19"/>
      <c r="R309" s="26"/>
      <c r="S309" s="26"/>
      <c r="T309" s="26">
        <v>12</v>
      </c>
      <c r="U309" s="20">
        <f t="shared" ref="U309:U310" si="136">+T309*G309</f>
        <v>216</v>
      </c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19">
        <f t="shared" si="104"/>
        <v>12</v>
      </c>
      <c r="AG309" s="19">
        <f t="shared" si="104"/>
        <v>216</v>
      </c>
      <c r="AH309" s="10" t="s">
        <v>519</v>
      </c>
      <c r="AI309" s="9" t="s">
        <v>571</v>
      </c>
      <c r="AJ309" s="11" t="s">
        <v>138</v>
      </c>
      <c r="AK309" s="12">
        <v>18</v>
      </c>
      <c r="AL309" s="7"/>
      <c r="AM309" s="28"/>
      <c r="AN309" s="7"/>
      <c r="AO309" s="7"/>
      <c r="AP309" s="28"/>
      <c r="AQ309" s="28"/>
      <c r="AR309" s="28"/>
      <c r="AS309" s="28"/>
      <c r="AT309" s="28"/>
      <c r="AU309" s="28"/>
      <c r="AV309" s="28"/>
      <c r="AW309" s="28"/>
      <c r="AX309" s="28">
        <v>12</v>
      </c>
      <c r="AY309" s="28">
        <f t="shared" ref="AY309:AY310" si="137">AX309*AK309</f>
        <v>216</v>
      </c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7">
        <f t="shared" si="105"/>
        <v>12</v>
      </c>
      <c r="BK309" s="42">
        <f t="shared" si="105"/>
        <v>216</v>
      </c>
    </row>
    <row r="310" spans="2:63" ht="24" x14ac:dyDescent="0.25">
      <c r="B310" s="43" t="s">
        <v>65</v>
      </c>
      <c r="C310" s="17" t="s">
        <v>66</v>
      </c>
      <c r="D310" s="10" t="s">
        <v>572</v>
      </c>
      <c r="E310" s="9" t="s">
        <v>573</v>
      </c>
      <c r="F310" s="11" t="s">
        <v>68</v>
      </c>
      <c r="G310" s="12">
        <v>18</v>
      </c>
      <c r="H310" s="19"/>
      <c r="I310" s="19"/>
      <c r="J310" s="119"/>
      <c r="K310" s="111"/>
      <c r="L310" s="26"/>
      <c r="M310" s="26"/>
      <c r="N310" s="26"/>
      <c r="O310" s="26"/>
      <c r="P310" s="26"/>
      <c r="Q310" s="19"/>
      <c r="R310" s="26"/>
      <c r="S310" s="26"/>
      <c r="T310" s="26">
        <v>4</v>
      </c>
      <c r="U310" s="20">
        <f t="shared" si="136"/>
        <v>72</v>
      </c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19">
        <f t="shared" si="104"/>
        <v>4</v>
      </c>
      <c r="AG310" s="19">
        <f t="shared" si="104"/>
        <v>72</v>
      </c>
      <c r="AH310" s="10" t="s">
        <v>572</v>
      </c>
      <c r="AI310" s="9" t="s">
        <v>573</v>
      </c>
      <c r="AJ310" s="11" t="s">
        <v>68</v>
      </c>
      <c r="AK310" s="12">
        <v>18</v>
      </c>
      <c r="AL310" s="7"/>
      <c r="AM310" s="28"/>
      <c r="AN310" s="7"/>
      <c r="AO310" s="7"/>
      <c r="AP310" s="28"/>
      <c r="AQ310" s="28"/>
      <c r="AR310" s="28"/>
      <c r="AS310" s="28"/>
      <c r="AT310" s="28"/>
      <c r="AU310" s="28"/>
      <c r="AV310" s="28"/>
      <c r="AW310" s="28"/>
      <c r="AX310" s="28">
        <v>4</v>
      </c>
      <c r="AY310" s="28">
        <f t="shared" si="137"/>
        <v>72</v>
      </c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7">
        <f t="shared" si="105"/>
        <v>4</v>
      </c>
      <c r="BK310" s="42">
        <f t="shared" si="105"/>
        <v>72</v>
      </c>
    </row>
    <row r="311" spans="2:63" ht="24" x14ac:dyDescent="0.25">
      <c r="B311" s="43" t="s">
        <v>65</v>
      </c>
      <c r="C311" s="17" t="s">
        <v>66</v>
      </c>
      <c r="D311" s="10">
        <v>4713182900135700</v>
      </c>
      <c r="E311" s="9" t="s">
        <v>574</v>
      </c>
      <c r="F311" s="11" t="s">
        <v>103</v>
      </c>
      <c r="G311" s="12">
        <v>500</v>
      </c>
      <c r="H311" s="19"/>
      <c r="I311" s="19"/>
      <c r="J311" s="119"/>
      <c r="K311" s="111"/>
      <c r="L311" s="26"/>
      <c r="M311" s="26"/>
      <c r="N311" s="26">
        <v>1</v>
      </c>
      <c r="O311" s="26">
        <f t="shared" ref="O311" si="138">+N311*G311</f>
        <v>500</v>
      </c>
      <c r="P311" s="26"/>
      <c r="Q311" s="19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19">
        <f t="shared" si="104"/>
        <v>1</v>
      </c>
      <c r="AG311" s="19">
        <f t="shared" si="104"/>
        <v>500</v>
      </c>
      <c r="AH311" s="10">
        <v>4713182900135700</v>
      </c>
      <c r="AI311" s="9" t="s">
        <v>574</v>
      </c>
      <c r="AJ311" s="11" t="s">
        <v>103</v>
      </c>
      <c r="AK311" s="12">
        <v>500</v>
      </c>
      <c r="AL311" s="7"/>
      <c r="AM311" s="28"/>
      <c r="AN311" s="7"/>
      <c r="AO311" s="7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7">
        <f t="shared" si="105"/>
        <v>0</v>
      </c>
      <c r="BK311" s="42">
        <f t="shared" si="105"/>
        <v>0</v>
      </c>
    </row>
    <row r="312" spans="2:63" x14ac:dyDescent="0.25">
      <c r="B312" s="92"/>
      <c r="C312" s="93"/>
      <c r="D312" s="73" t="s">
        <v>575</v>
      </c>
      <c r="E312" s="95" t="s">
        <v>576</v>
      </c>
      <c r="F312" s="90"/>
      <c r="G312" s="90"/>
      <c r="H312" s="77"/>
      <c r="I312" s="78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3" t="s">
        <v>575</v>
      </c>
      <c r="AI312" s="95" t="s">
        <v>576</v>
      </c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128"/>
    </row>
    <row r="313" spans="2:63" x14ac:dyDescent="0.25">
      <c r="B313" s="66"/>
      <c r="C313" s="74"/>
      <c r="D313" s="84" t="s">
        <v>577</v>
      </c>
      <c r="E313" s="97" t="s">
        <v>576</v>
      </c>
      <c r="F313" s="11"/>
      <c r="G313" s="11"/>
      <c r="H313" s="77"/>
      <c r="I313" s="78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84" t="s">
        <v>577</v>
      </c>
      <c r="AI313" s="97" t="s">
        <v>576</v>
      </c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128"/>
    </row>
    <row r="314" spans="2:63" ht="24" x14ac:dyDescent="0.25">
      <c r="B314" s="43" t="s">
        <v>65</v>
      </c>
      <c r="C314" s="17" t="s">
        <v>66</v>
      </c>
      <c r="D314" s="10">
        <v>462252150080</v>
      </c>
      <c r="E314" s="9" t="s">
        <v>578</v>
      </c>
      <c r="F314" s="11" t="s">
        <v>68</v>
      </c>
      <c r="G314" s="12">
        <v>120</v>
      </c>
      <c r="H314" s="19">
        <v>4</v>
      </c>
      <c r="I314" s="19">
        <f>H314*G314</f>
        <v>480</v>
      </c>
      <c r="J314" s="85"/>
      <c r="K314" s="85"/>
      <c r="L314" s="19"/>
      <c r="M314" s="19"/>
      <c r="N314" s="19"/>
      <c r="O314" s="19"/>
      <c r="P314" s="19">
        <v>2</v>
      </c>
      <c r="Q314" s="19">
        <f>G314*P314</f>
        <v>240</v>
      </c>
      <c r="R314" s="19"/>
      <c r="S314" s="19"/>
      <c r="T314" s="19"/>
      <c r="U314" s="19"/>
      <c r="V314" s="98"/>
      <c r="W314" s="19"/>
      <c r="X314" s="19"/>
      <c r="Y314" s="19"/>
      <c r="Z314" s="19"/>
      <c r="AA314" s="19"/>
      <c r="AB314" s="19"/>
      <c r="AC314" s="19"/>
      <c r="AD314" s="19"/>
      <c r="AE314" s="19"/>
      <c r="AF314" s="19">
        <f t="shared" ref="AF314:AG318" si="139">H314+J314+L314+N314+P314+R314+T314+V314+X314+Z314+AB314+AD314</f>
        <v>6</v>
      </c>
      <c r="AG314" s="19">
        <f t="shared" si="139"/>
        <v>720</v>
      </c>
      <c r="AH314" s="10">
        <v>462252150080</v>
      </c>
      <c r="AI314" s="9" t="s">
        <v>578</v>
      </c>
      <c r="AJ314" s="11" t="s">
        <v>68</v>
      </c>
      <c r="AK314" s="12">
        <v>120</v>
      </c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7">
        <f t="shared" ref="BJ314:BK318" si="140">AL314+AN314+AP314+AR314+AT314+AV314+AX314+AZ314+BB314+BD314+BF314+BH314</f>
        <v>0</v>
      </c>
      <c r="BK314" s="42">
        <f t="shared" si="140"/>
        <v>0</v>
      </c>
    </row>
    <row r="315" spans="2:63" ht="24" x14ac:dyDescent="0.25">
      <c r="B315" s="43" t="s">
        <v>65</v>
      </c>
      <c r="C315" s="17" t="s">
        <v>66</v>
      </c>
      <c r="D315" s="10">
        <v>285400120034</v>
      </c>
      <c r="E315" s="18" t="s">
        <v>579</v>
      </c>
      <c r="F315" s="115" t="s">
        <v>68</v>
      </c>
      <c r="G315" s="12">
        <v>350</v>
      </c>
      <c r="H315" s="19">
        <v>2</v>
      </c>
      <c r="I315" s="19">
        <f>H315*G315</f>
        <v>700</v>
      </c>
      <c r="J315" s="85"/>
      <c r="K315" s="85"/>
      <c r="L315" s="19"/>
      <c r="M315" s="19"/>
      <c r="N315" s="19"/>
      <c r="O315" s="19"/>
      <c r="P315" s="19"/>
      <c r="Q315" s="19"/>
      <c r="R315" s="19">
        <v>4</v>
      </c>
      <c r="S315" s="19">
        <f>G315*R315</f>
        <v>1400</v>
      </c>
      <c r="T315" s="19"/>
      <c r="U315" s="19"/>
      <c r="V315" s="98"/>
      <c r="W315" s="19"/>
      <c r="X315" s="19"/>
      <c r="Y315" s="19"/>
      <c r="Z315" s="19"/>
      <c r="AA315" s="19"/>
      <c r="AB315" s="19"/>
      <c r="AC315" s="19"/>
      <c r="AD315" s="19"/>
      <c r="AE315" s="19"/>
      <c r="AF315" s="19">
        <f t="shared" si="139"/>
        <v>6</v>
      </c>
      <c r="AG315" s="19">
        <f t="shared" si="139"/>
        <v>2100</v>
      </c>
      <c r="AH315" s="10">
        <v>285400120034</v>
      </c>
      <c r="AI315" s="18" t="s">
        <v>579</v>
      </c>
      <c r="AJ315" s="115" t="s">
        <v>68</v>
      </c>
      <c r="AK315" s="12">
        <v>350</v>
      </c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7">
        <f t="shared" si="140"/>
        <v>0</v>
      </c>
      <c r="BK315" s="42">
        <f t="shared" si="140"/>
        <v>0</v>
      </c>
    </row>
    <row r="316" spans="2:63" ht="24" x14ac:dyDescent="0.25">
      <c r="B316" s="43" t="s">
        <v>65</v>
      </c>
      <c r="C316" s="17" t="s">
        <v>66</v>
      </c>
      <c r="D316" s="10">
        <v>281600210216</v>
      </c>
      <c r="E316" s="18" t="s">
        <v>580</v>
      </c>
      <c r="F316" s="115" t="s">
        <v>68</v>
      </c>
      <c r="G316" s="12">
        <v>90</v>
      </c>
      <c r="H316" s="19">
        <v>2</v>
      </c>
      <c r="I316" s="19">
        <f>H316*G316</f>
        <v>180</v>
      </c>
      <c r="J316" s="85"/>
      <c r="K316" s="85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98"/>
      <c r="W316" s="19"/>
      <c r="X316" s="19"/>
      <c r="Y316" s="19"/>
      <c r="Z316" s="19"/>
      <c r="AA316" s="19"/>
      <c r="AB316" s="19"/>
      <c r="AC316" s="19"/>
      <c r="AD316" s="19"/>
      <c r="AE316" s="19"/>
      <c r="AF316" s="19">
        <f t="shared" si="139"/>
        <v>2</v>
      </c>
      <c r="AG316" s="19">
        <f t="shared" si="139"/>
        <v>180</v>
      </c>
      <c r="AH316" s="10">
        <v>281600210216</v>
      </c>
      <c r="AI316" s="18" t="s">
        <v>580</v>
      </c>
      <c r="AJ316" s="115" t="s">
        <v>68</v>
      </c>
      <c r="AK316" s="12">
        <v>90</v>
      </c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7">
        <f t="shared" si="140"/>
        <v>0</v>
      </c>
      <c r="BK316" s="42">
        <f t="shared" si="140"/>
        <v>0</v>
      </c>
    </row>
    <row r="317" spans="2:63" ht="24" x14ac:dyDescent="0.25">
      <c r="B317" s="43" t="s">
        <v>65</v>
      </c>
      <c r="C317" s="17" t="s">
        <v>66</v>
      </c>
      <c r="D317" s="10" t="s">
        <v>581</v>
      </c>
      <c r="E317" s="18" t="s">
        <v>582</v>
      </c>
      <c r="F317" s="115" t="s">
        <v>68</v>
      </c>
      <c r="G317" s="12">
        <v>60</v>
      </c>
      <c r="H317" s="19">
        <v>2</v>
      </c>
      <c r="I317" s="19">
        <f>H317*G317</f>
        <v>120</v>
      </c>
      <c r="J317" s="85"/>
      <c r="K317" s="85"/>
      <c r="L317" s="19"/>
      <c r="M317" s="19"/>
      <c r="N317" s="19"/>
      <c r="O317" s="19"/>
      <c r="P317" s="19">
        <v>1</v>
      </c>
      <c r="Q317" s="19">
        <f>G317*P317</f>
        <v>60</v>
      </c>
      <c r="R317" s="19"/>
      <c r="S317" s="19"/>
      <c r="T317" s="19"/>
      <c r="U317" s="19"/>
      <c r="V317" s="98"/>
      <c r="W317" s="19"/>
      <c r="X317" s="19"/>
      <c r="Y317" s="19"/>
      <c r="Z317" s="19"/>
      <c r="AA317" s="19"/>
      <c r="AB317" s="19"/>
      <c r="AC317" s="19"/>
      <c r="AD317" s="19"/>
      <c r="AE317" s="19"/>
      <c r="AF317" s="19">
        <f t="shared" si="139"/>
        <v>3</v>
      </c>
      <c r="AG317" s="19">
        <f t="shared" si="139"/>
        <v>180</v>
      </c>
      <c r="AH317" s="10" t="s">
        <v>581</v>
      </c>
      <c r="AI317" s="18" t="s">
        <v>582</v>
      </c>
      <c r="AJ317" s="115" t="s">
        <v>68</v>
      </c>
      <c r="AK317" s="12">
        <v>60</v>
      </c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7">
        <f t="shared" si="140"/>
        <v>0</v>
      </c>
      <c r="BK317" s="42">
        <f t="shared" si="140"/>
        <v>0</v>
      </c>
    </row>
    <row r="318" spans="2:63" ht="24" x14ac:dyDescent="0.25">
      <c r="B318" s="43" t="s">
        <v>65</v>
      </c>
      <c r="C318" s="17" t="s">
        <v>66</v>
      </c>
      <c r="D318" s="10" t="s">
        <v>583</v>
      </c>
      <c r="E318" s="18" t="s">
        <v>584</v>
      </c>
      <c r="F318" s="115" t="s">
        <v>68</v>
      </c>
      <c r="G318" s="12">
        <v>120</v>
      </c>
      <c r="H318" s="19">
        <v>5</v>
      </c>
      <c r="I318" s="19">
        <f>H318*G318</f>
        <v>600</v>
      </c>
      <c r="J318" s="85"/>
      <c r="K318" s="85"/>
      <c r="L318" s="19"/>
      <c r="M318" s="19"/>
      <c r="N318" s="19"/>
      <c r="O318" s="19"/>
      <c r="P318" s="19">
        <v>1</v>
      </c>
      <c r="Q318" s="19">
        <f>G318*P318</f>
        <v>120</v>
      </c>
      <c r="R318" s="19"/>
      <c r="S318" s="19"/>
      <c r="T318" s="19"/>
      <c r="U318" s="19"/>
      <c r="V318" s="98"/>
      <c r="W318" s="19"/>
      <c r="X318" s="19"/>
      <c r="Y318" s="19"/>
      <c r="Z318" s="19"/>
      <c r="AA318" s="19"/>
      <c r="AB318" s="19"/>
      <c r="AC318" s="19"/>
      <c r="AD318" s="19"/>
      <c r="AE318" s="19"/>
      <c r="AF318" s="19">
        <f t="shared" si="139"/>
        <v>6</v>
      </c>
      <c r="AG318" s="19">
        <f t="shared" si="139"/>
        <v>720</v>
      </c>
      <c r="AH318" s="10" t="s">
        <v>583</v>
      </c>
      <c r="AI318" s="18" t="s">
        <v>584</v>
      </c>
      <c r="AJ318" s="115" t="s">
        <v>68</v>
      </c>
      <c r="AK318" s="12">
        <v>120</v>
      </c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7">
        <f t="shared" si="140"/>
        <v>0</v>
      </c>
      <c r="BK318" s="42">
        <f t="shared" si="140"/>
        <v>0</v>
      </c>
    </row>
    <row r="319" spans="2:63" x14ac:dyDescent="0.25">
      <c r="B319" s="129"/>
      <c r="C319" s="81"/>
      <c r="D319" s="81" t="s">
        <v>585</v>
      </c>
      <c r="E319" s="81" t="s">
        <v>586</v>
      </c>
      <c r="F319" s="81"/>
      <c r="G319" s="81"/>
      <c r="H319" s="81"/>
      <c r="I319" s="7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 t="s">
        <v>585</v>
      </c>
      <c r="AI319" s="81" t="s">
        <v>586</v>
      </c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  <c r="BH319" s="81"/>
      <c r="BI319" s="81"/>
      <c r="BJ319" s="81"/>
      <c r="BK319" s="130"/>
    </row>
    <row r="320" spans="2:63" x14ac:dyDescent="0.25">
      <c r="B320" s="129"/>
      <c r="C320" s="81"/>
      <c r="D320" s="81" t="s">
        <v>587</v>
      </c>
      <c r="E320" s="81" t="s">
        <v>586</v>
      </c>
      <c r="F320" s="81"/>
      <c r="G320" s="81"/>
      <c r="H320" s="81"/>
      <c r="I320" s="7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 t="s">
        <v>587</v>
      </c>
      <c r="AI320" s="81" t="s">
        <v>586</v>
      </c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BG320" s="81"/>
      <c r="BH320" s="81"/>
      <c r="BI320" s="81"/>
      <c r="BJ320" s="81"/>
      <c r="BK320" s="130"/>
    </row>
    <row r="321" spans="2:63" ht="24" x14ac:dyDescent="0.25">
      <c r="B321" s="43" t="s">
        <v>65</v>
      </c>
      <c r="C321" s="17" t="s">
        <v>66</v>
      </c>
      <c r="D321" s="10" t="s">
        <v>588</v>
      </c>
      <c r="E321" s="18" t="s">
        <v>589</v>
      </c>
      <c r="F321" s="18" t="s">
        <v>210</v>
      </c>
      <c r="G321" s="12">
        <v>10</v>
      </c>
      <c r="H321" s="19">
        <v>50</v>
      </c>
      <c r="I321" s="19">
        <f>H321*G321</f>
        <v>500</v>
      </c>
      <c r="J321" s="85"/>
      <c r="K321" s="85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98"/>
      <c r="W321" s="19"/>
      <c r="X321" s="19"/>
      <c r="Y321" s="19"/>
      <c r="Z321" s="19"/>
      <c r="AA321" s="19"/>
      <c r="AB321" s="19"/>
      <c r="AC321" s="19"/>
      <c r="AD321" s="19"/>
      <c r="AE321" s="19"/>
      <c r="AF321" s="19">
        <f t="shared" ref="AF321:AG323" si="141">H321+J321+L321+N321+P321+R321+T321+V321+X321+Z321+AB321+AD321</f>
        <v>50</v>
      </c>
      <c r="AG321" s="19">
        <f t="shared" si="141"/>
        <v>500</v>
      </c>
      <c r="AH321" s="10" t="s">
        <v>588</v>
      </c>
      <c r="AI321" s="18" t="s">
        <v>589</v>
      </c>
      <c r="AJ321" s="18" t="s">
        <v>210</v>
      </c>
      <c r="AK321" s="12">
        <v>10</v>
      </c>
      <c r="AL321" s="28">
        <v>50</v>
      </c>
      <c r="AM321" s="28">
        <f t="shared" ref="AM321" si="142">AL321*AK321</f>
        <v>500</v>
      </c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7">
        <f t="shared" ref="BJ321:BK323" si="143">AL321+AN321+AP321+AR321+AT321+AV321+AX321+AZ321+BB321+BD321+BF321+BH321</f>
        <v>50</v>
      </c>
      <c r="BK321" s="42">
        <f t="shared" si="143"/>
        <v>500</v>
      </c>
    </row>
    <row r="322" spans="2:63" ht="24" x14ac:dyDescent="0.25">
      <c r="B322" s="43" t="s">
        <v>65</v>
      </c>
      <c r="C322" s="17" t="s">
        <v>66</v>
      </c>
      <c r="D322" s="10" t="s">
        <v>590</v>
      </c>
      <c r="E322" s="18" t="s">
        <v>591</v>
      </c>
      <c r="F322" s="115" t="s">
        <v>210</v>
      </c>
      <c r="G322" s="12">
        <v>2</v>
      </c>
      <c r="H322" s="19">
        <v>10</v>
      </c>
      <c r="I322" s="19">
        <f>H322*G322</f>
        <v>20</v>
      </c>
      <c r="J322" s="85"/>
      <c r="K322" s="85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98"/>
      <c r="W322" s="19"/>
      <c r="X322" s="19"/>
      <c r="Y322" s="19"/>
      <c r="Z322" s="19"/>
      <c r="AA322" s="19"/>
      <c r="AB322" s="19"/>
      <c r="AC322" s="19"/>
      <c r="AD322" s="19"/>
      <c r="AE322" s="19"/>
      <c r="AF322" s="19">
        <f t="shared" si="141"/>
        <v>10</v>
      </c>
      <c r="AG322" s="19">
        <f t="shared" si="141"/>
        <v>20</v>
      </c>
      <c r="AH322" s="10" t="s">
        <v>590</v>
      </c>
      <c r="AI322" s="18" t="s">
        <v>591</v>
      </c>
      <c r="AJ322" s="115" t="s">
        <v>210</v>
      </c>
      <c r="AK322" s="12">
        <v>2</v>
      </c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7">
        <f t="shared" si="143"/>
        <v>0</v>
      </c>
      <c r="BK322" s="42">
        <f t="shared" si="143"/>
        <v>0</v>
      </c>
    </row>
    <row r="323" spans="2:63" ht="24" x14ac:dyDescent="0.25">
      <c r="B323" s="43" t="s">
        <v>65</v>
      </c>
      <c r="C323" s="17" t="s">
        <v>66</v>
      </c>
      <c r="D323" s="10" t="s">
        <v>592</v>
      </c>
      <c r="E323" s="18" t="s">
        <v>593</v>
      </c>
      <c r="F323" s="115" t="s">
        <v>68</v>
      </c>
      <c r="G323" s="12">
        <v>5</v>
      </c>
      <c r="H323" s="19"/>
      <c r="I323" s="19"/>
      <c r="J323" s="85"/>
      <c r="K323" s="85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98"/>
      <c r="W323" s="19"/>
      <c r="X323" s="19">
        <v>300</v>
      </c>
      <c r="Y323" s="20">
        <f>+X323*G323</f>
        <v>1500</v>
      </c>
      <c r="Z323" s="19"/>
      <c r="AA323" s="19"/>
      <c r="AB323" s="19"/>
      <c r="AC323" s="19"/>
      <c r="AD323" s="19"/>
      <c r="AE323" s="19"/>
      <c r="AF323" s="19">
        <f t="shared" si="141"/>
        <v>300</v>
      </c>
      <c r="AG323" s="19">
        <f t="shared" si="141"/>
        <v>1500</v>
      </c>
      <c r="AH323" s="10" t="s">
        <v>592</v>
      </c>
      <c r="AI323" s="18" t="s">
        <v>593</v>
      </c>
      <c r="AJ323" s="115" t="s">
        <v>68</v>
      </c>
      <c r="AK323" s="12">
        <v>5</v>
      </c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>
        <v>300</v>
      </c>
      <c r="BC323" s="114">
        <f>+BB323*AK323</f>
        <v>1500</v>
      </c>
      <c r="BD323" s="28"/>
      <c r="BE323" s="28"/>
      <c r="BF323" s="28"/>
      <c r="BG323" s="28"/>
      <c r="BH323" s="28"/>
      <c r="BI323" s="28"/>
      <c r="BJ323" s="7">
        <f t="shared" si="143"/>
        <v>300</v>
      </c>
      <c r="BK323" s="42">
        <f t="shared" si="143"/>
        <v>1500</v>
      </c>
    </row>
    <row r="324" spans="2:63" x14ac:dyDescent="0.25">
      <c r="B324" s="66"/>
      <c r="C324" s="93"/>
      <c r="D324" s="73" t="s">
        <v>594</v>
      </c>
      <c r="E324" s="95" t="s">
        <v>167</v>
      </c>
      <c r="F324" s="90"/>
      <c r="G324" s="90"/>
      <c r="H324" s="77"/>
      <c r="I324" s="78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3" t="s">
        <v>594</v>
      </c>
      <c r="AI324" s="95" t="s">
        <v>167</v>
      </c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128"/>
    </row>
    <row r="325" spans="2:63" x14ac:dyDescent="0.25">
      <c r="B325" s="92"/>
      <c r="C325" s="93"/>
      <c r="D325" s="73" t="s">
        <v>595</v>
      </c>
      <c r="E325" s="95" t="s">
        <v>167</v>
      </c>
      <c r="F325" s="90"/>
      <c r="G325" s="90"/>
      <c r="H325" s="77"/>
      <c r="I325" s="78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3" t="s">
        <v>595</v>
      </c>
      <c r="AI325" s="95" t="s">
        <v>167</v>
      </c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128"/>
    </row>
    <row r="326" spans="2:63" x14ac:dyDescent="0.25">
      <c r="B326" s="131"/>
      <c r="C326" s="74"/>
      <c r="D326" s="84" t="s">
        <v>596</v>
      </c>
      <c r="E326" s="97" t="s">
        <v>597</v>
      </c>
      <c r="F326" s="11"/>
      <c r="G326" s="11"/>
      <c r="H326" s="112"/>
      <c r="I326" s="26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84" t="s">
        <v>596</v>
      </c>
      <c r="AI326" s="97" t="s">
        <v>597</v>
      </c>
      <c r="AJ326" s="95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32"/>
    </row>
    <row r="327" spans="2:63" ht="24" x14ac:dyDescent="0.25">
      <c r="B327" s="43" t="s">
        <v>65</v>
      </c>
      <c r="C327" s="17" t="s">
        <v>66</v>
      </c>
      <c r="D327" s="10" t="s">
        <v>598</v>
      </c>
      <c r="E327" s="11" t="s">
        <v>599</v>
      </c>
      <c r="F327" s="11" t="s">
        <v>68</v>
      </c>
      <c r="G327" s="12">
        <v>630</v>
      </c>
      <c r="H327" s="19"/>
      <c r="I327" s="19"/>
      <c r="J327" s="85"/>
      <c r="K327" s="85"/>
      <c r="L327" s="19"/>
      <c r="M327" s="19"/>
      <c r="N327" s="19"/>
      <c r="O327" s="19"/>
      <c r="P327" s="19">
        <v>6</v>
      </c>
      <c r="Q327" s="19">
        <f>G327*P327</f>
        <v>3780</v>
      </c>
      <c r="R327" s="19"/>
      <c r="S327" s="19"/>
      <c r="T327" s="19"/>
      <c r="U327" s="19"/>
      <c r="V327" s="19">
        <v>4</v>
      </c>
      <c r="W327" s="19">
        <f>G327*V327</f>
        <v>2520</v>
      </c>
      <c r="X327" s="19"/>
      <c r="Y327" s="19"/>
      <c r="Z327" s="19"/>
      <c r="AA327" s="19"/>
      <c r="AB327" s="19"/>
      <c r="AC327" s="19"/>
      <c r="AD327" s="19"/>
      <c r="AE327" s="19"/>
      <c r="AF327" s="19">
        <f t="shared" ref="AF327:AG386" si="144">H327+J327+L327+N327+P327+R327+T327+V327+X327+Z327+AB327+AD327</f>
        <v>10</v>
      </c>
      <c r="AG327" s="19">
        <f t="shared" si="144"/>
        <v>6300</v>
      </c>
      <c r="AH327" s="10" t="s">
        <v>598</v>
      </c>
      <c r="AI327" s="11" t="s">
        <v>599</v>
      </c>
      <c r="AJ327" s="11" t="s">
        <v>68</v>
      </c>
      <c r="AK327" s="12">
        <v>630</v>
      </c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7">
        <f t="shared" ref="BJ327:BK386" si="145">AL327+AN327+AP327+AR327+AT327+AV327+AX327+AZ327+BB327+BD327+BF327+BH327</f>
        <v>0</v>
      </c>
      <c r="BK327" s="42">
        <f t="shared" si="145"/>
        <v>0</v>
      </c>
    </row>
    <row r="328" spans="2:63" ht="24" x14ac:dyDescent="0.25">
      <c r="B328" s="43" t="s">
        <v>65</v>
      </c>
      <c r="C328" s="17" t="s">
        <v>66</v>
      </c>
      <c r="D328" s="10" t="s">
        <v>600</v>
      </c>
      <c r="E328" s="11" t="s">
        <v>601</v>
      </c>
      <c r="F328" s="11" t="s">
        <v>68</v>
      </c>
      <c r="G328" s="12">
        <v>9000</v>
      </c>
      <c r="H328" s="19">
        <v>54</v>
      </c>
      <c r="I328" s="19">
        <f>H328*G328</f>
        <v>486000</v>
      </c>
      <c r="J328" s="85"/>
      <c r="K328" s="85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>
        <f t="shared" si="144"/>
        <v>54</v>
      </c>
      <c r="AG328" s="19">
        <f t="shared" si="144"/>
        <v>486000</v>
      </c>
      <c r="AH328" s="10" t="s">
        <v>600</v>
      </c>
      <c r="AI328" s="11" t="s">
        <v>601</v>
      </c>
      <c r="AJ328" s="11" t="s">
        <v>68</v>
      </c>
      <c r="AK328" s="12">
        <v>9000</v>
      </c>
      <c r="AL328" s="28">
        <v>54</v>
      </c>
      <c r="AM328" s="28">
        <f>AL328*AK328</f>
        <v>486000</v>
      </c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7">
        <f t="shared" si="145"/>
        <v>54</v>
      </c>
      <c r="BK328" s="42">
        <f t="shared" si="145"/>
        <v>486000</v>
      </c>
    </row>
    <row r="329" spans="2:63" ht="24" x14ac:dyDescent="0.25">
      <c r="B329" s="43" t="s">
        <v>65</v>
      </c>
      <c r="C329" s="17" t="s">
        <v>66</v>
      </c>
      <c r="D329" s="10" t="s">
        <v>602</v>
      </c>
      <c r="E329" s="11" t="s">
        <v>603</v>
      </c>
      <c r="F329" s="11" t="s">
        <v>68</v>
      </c>
      <c r="G329" s="12">
        <v>12000</v>
      </c>
      <c r="H329" s="19">
        <v>16</v>
      </c>
      <c r="I329" s="19">
        <f>H329*G329</f>
        <v>192000</v>
      </c>
      <c r="J329" s="85"/>
      <c r="K329" s="85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>
        <f t="shared" si="144"/>
        <v>16</v>
      </c>
      <c r="AG329" s="19">
        <f t="shared" si="144"/>
        <v>192000</v>
      </c>
      <c r="AH329" s="10" t="s">
        <v>602</v>
      </c>
      <c r="AI329" s="11" t="s">
        <v>603</v>
      </c>
      <c r="AJ329" s="11" t="s">
        <v>68</v>
      </c>
      <c r="AK329" s="12">
        <v>12000</v>
      </c>
      <c r="AL329" s="28">
        <v>16</v>
      </c>
      <c r="AM329" s="28">
        <f>AL329*AK329</f>
        <v>192000</v>
      </c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7">
        <f t="shared" si="145"/>
        <v>16</v>
      </c>
      <c r="BK329" s="42">
        <f t="shared" si="145"/>
        <v>192000</v>
      </c>
    </row>
    <row r="330" spans="2:63" ht="24" x14ac:dyDescent="0.25">
      <c r="B330" s="43" t="s">
        <v>65</v>
      </c>
      <c r="C330" s="17" t="s">
        <v>66</v>
      </c>
      <c r="D330" s="10" t="s">
        <v>604</v>
      </c>
      <c r="E330" s="11" t="s">
        <v>605</v>
      </c>
      <c r="F330" s="11" t="s">
        <v>68</v>
      </c>
      <c r="G330" s="12">
        <v>2500</v>
      </c>
      <c r="H330" s="19">
        <v>80</v>
      </c>
      <c r="I330" s="19">
        <f>H330*G330</f>
        <v>200000</v>
      </c>
      <c r="J330" s="85"/>
      <c r="K330" s="85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>
        <f t="shared" si="144"/>
        <v>80</v>
      </c>
      <c r="AG330" s="19">
        <f t="shared" si="144"/>
        <v>200000</v>
      </c>
      <c r="AH330" s="10" t="s">
        <v>604</v>
      </c>
      <c r="AI330" s="11" t="s">
        <v>605</v>
      </c>
      <c r="AJ330" s="11" t="s">
        <v>68</v>
      </c>
      <c r="AK330" s="12">
        <v>2500</v>
      </c>
      <c r="AL330" s="28">
        <v>80</v>
      </c>
      <c r="AM330" s="28">
        <f>AL330*AK330</f>
        <v>200000</v>
      </c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7">
        <f t="shared" si="145"/>
        <v>80</v>
      </c>
      <c r="BK330" s="42">
        <f t="shared" si="145"/>
        <v>200000</v>
      </c>
    </row>
    <row r="331" spans="2:63" ht="24" x14ac:dyDescent="0.25">
      <c r="B331" s="43" t="s">
        <v>65</v>
      </c>
      <c r="C331" s="17" t="s">
        <v>66</v>
      </c>
      <c r="D331" s="10" t="s">
        <v>606</v>
      </c>
      <c r="E331" s="11" t="s">
        <v>607</v>
      </c>
      <c r="F331" s="11" t="s">
        <v>68</v>
      </c>
      <c r="G331" s="12">
        <v>2500</v>
      </c>
      <c r="H331" s="19">
        <v>2</v>
      </c>
      <c r="I331" s="19">
        <f>H331*G331</f>
        <v>5000</v>
      </c>
      <c r="J331" s="85"/>
      <c r="K331" s="85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>
        <f t="shared" si="144"/>
        <v>2</v>
      </c>
      <c r="AG331" s="19">
        <f t="shared" si="144"/>
        <v>5000</v>
      </c>
      <c r="AH331" s="10" t="s">
        <v>606</v>
      </c>
      <c r="AI331" s="11" t="s">
        <v>607</v>
      </c>
      <c r="AJ331" s="11" t="s">
        <v>68</v>
      </c>
      <c r="AK331" s="12">
        <v>2500</v>
      </c>
      <c r="AL331" s="28">
        <v>2</v>
      </c>
      <c r="AM331" s="28">
        <f>AL331*AK331</f>
        <v>5000</v>
      </c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7">
        <f t="shared" si="145"/>
        <v>2</v>
      </c>
      <c r="BK331" s="42">
        <f t="shared" si="145"/>
        <v>5000</v>
      </c>
    </row>
    <row r="332" spans="2:63" ht="24" x14ac:dyDescent="0.25">
      <c r="B332" s="43" t="s">
        <v>65</v>
      </c>
      <c r="C332" s="17" t="s">
        <v>66</v>
      </c>
      <c r="D332" s="10" t="s">
        <v>602</v>
      </c>
      <c r="E332" s="11" t="s">
        <v>608</v>
      </c>
      <c r="F332" s="11" t="s">
        <v>68</v>
      </c>
      <c r="G332" s="12">
        <v>2500</v>
      </c>
      <c r="H332" s="19">
        <v>4</v>
      </c>
      <c r="I332" s="19">
        <f>H332*G332</f>
        <v>10000</v>
      </c>
      <c r="J332" s="85"/>
      <c r="K332" s="85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>
        <f t="shared" si="144"/>
        <v>4</v>
      </c>
      <c r="AG332" s="19">
        <f t="shared" si="144"/>
        <v>10000</v>
      </c>
      <c r="AH332" s="10" t="s">
        <v>602</v>
      </c>
      <c r="AI332" s="11" t="s">
        <v>608</v>
      </c>
      <c r="AJ332" s="11" t="s">
        <v>68</v>
      </c>
      <c r="AK332" s="12">
        <v>2500</v>
      </c>
      <c r="AL332" s="28">
        <v>4</v>
      </c>
      <c r="AM332" s="28">
        <f>AL332*AK332</f>
        <v>10000</v>
      </c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7">
        <f t="shared" si="145"/>
        <v>4</v>
      </c>
      <c r="BK332" s="42">
        <f t="shared" si="145"/>
        <v>10000</v>
      </c>
    </row>
    <row r="333" spans="2:63" ht="24" x14ac:dyDescent="0.25">
      <c r="B333" s="43" t="s">
        <v>65</v>
      </c>
      <c r="C333" s="17" t="s">
        <v>66</v>
      </c>
      <c r="D333" s="10" t="s">
        <v>609</v>
      </c>
      <c r="E333" s="11" t="s">
        <v>610</v>
      </c>
      <c r="F333" s="11" t="s">
        <v>131</v>
      </c>
      <c r="G333" s="12">
        <v>240</v>
      </c>
      <c r="H333" s="19"/>
      <c r="I333" s="19"/>
      <c r="J333" s="85"/>
      <c r="K333" s="85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>
        <f>1+2</f>
        <v>3</v>
      </c>
      <c r="W333" s="19">
        <f>G333*V333</f>
        <v>720</v>
      </c>
      <c r="X333" s="19"/>
      <c r="Y333" s="19"/>
      <c r="Z333" s="19"/>
      <c r="AA333" s="19"/>
      <c r="AB333" s="19"/>
      <c r="AC333" s="19"/>
      <c r="AD333" s="19"/>
      <c r="AE333" s="19"/>
      <c r="AF333" s="19">
        <f t="shared" si="144"/>
        <v>3</v>
      </c>
      <c r="AG333" s="19">
        <f t="shared" si="144"/>
        <v>720</v>
      </c>
      <c r="AH333" s="10" t="s">
        <v>609</v>
      </c>
      <c r="AI333" s="11" t="s">
        <v>610</v>
      </c>
      <c r="AJ333" s="11" t="s">
        <v>131</v>
      </c>
      <c r="AK333" s="12">
        <v>240</v>
      </c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>
        <f>1+2</f>
        <v>3</v>
      </c>
      <c r="BA333" s="28">
        <f>AK333*AZ333</f>
        <v>720</v>
      </c>
      <c r="BB333" s="28"/>
      <c r="BC333" s="28"/>
      <c r="BD333" s="28"/>
      <c r="BE333" s="28"/>
      <c r="BF333" s="28"/>
      <c r="BG333" s="28"/>
      <c r="BH333" s="28"/>
      <c r="BI333" s="28"/>
      <c r="BJ333" s="7">
        <f t="shared" si="145"/>
        <v>3</v>
      </c>
      <c r="BK333" s="42">
        <f t="shared" si="145"/>
        <v>720</v>
      </c>
    </row>
    <row r="334" spans="2:63" ht="24" x14ac:dyDescent="0.25">
      <c r="B334" s="43" t="s">
        <v>65</v>
      </c>
      <c r="C334" s="17" t="s">
        <v>66</v>
      </c>
      <c r="D334" s="10" t="s">
        <v>611</v>
      </c>
      <c r="E334" s="11" t="s">
        <v>612</v>
      </c>
      <c r="F334" s="11" t="s">
        <v>131</v>
      </c>
      <c r="G334" s="12">
        <v>220</v>
      </c>
      <c r="H334" s="19"/>
      <c r="I334" s="19"/>
      <c r="J334" s="85"/>
      <c r="K334" s="85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>
        <v>1</v>
      </c>
      <c r="W334" s="19">
        <f>G334*V334</f>
        <v>220</v>
      </c>
      <c r="X334" s="19"/>
      <c r="Y334" s="19"/>
      <c r="Z334" s="19"/>
      <c r="AA334" s="19"/>
      <c r="AB334" s="19"/>
      <c r="AC334" s="19"/>
      <c r="AD334" s="19"/>
      <c r="AE334" s="19"/>
      <c r="AF334" s="19">
        <f t="shared" si="144"/>
        <v>1</v>
      </c>
      <c r="AG334" s="19">
        <f t="shared" si="144"/>
        <v>220</v>
      </c>
      <c r="AH334" s="10" t="s">
        <v>611</v>
      </c>
      <c r="AI334" s="11" t="s">
        <v>612</v>
      </c>
      <c r="AJ334" s="11" t="s">
        <v>131</v>
      </c>
      <c r="AK334" s="12">
        <v>220</v>
      </c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7">
        <f t="shared" si="145"/>
        <v>0</v>
      </c>
      <c r="BK334" s="42">
        <f t="shared" si="145"/>
        <v>0</v>
      </c>
    </row>
    <row r="335" spans="2:63" ht="24" x14ac:dyDescent="0.25">
      <c r="B335" s="43" t="s">
        <v>65</v>
      </c>
      <c r="C335" s="17" t="s">
        <v>66</v>
      </c>
      <c r="D335" s="10" t="s">
        <v>613</v>
      </c>
      <c r="E335" s="11" t="s">
        <v>614</v>
      </c>
      <c r="F335" s="11" t="s">
        <v>131</v>
      </c>
      <c r="G335" s="12">
        <v>700</v>
      </c>
      <c r="H335" s="19"/>
      <c r="I335" s="19"/>
      <c r="J335" s="85"/>
      <c r="K335" s="85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>
        <v>1</v>
      </c>
      <c r="W335" s="19">
        <f>G335*V335</f>
        <v>700</v>
      </c>
      <c r="X335" s="19"/>
      <c r="Y335" s="19"/>
      <c r="Z335" s="19"/>
      <c r="AA335" s="19"/>
      <c r="AB335" s="19"/>
      <c r="AC335" s="19"/>
      <c r="AD335" s="19"/>
      <c r="AE335" s="19"/>
      <c r="AF335" s="19">
        <f t="shared" si="144"/>
        <v>1</v>
      </c>
      <c r="AG335" s="19">
        <f t="shared" si="144"/>
        <v>700</v>
      </c>
      <c r="AH335" s="10" t="s">
        <v>613</v>
      </c>
      <c r="AI335" s="11" t="s">
        <v>614</v>
      </c>
      <c r="AJ335" s="11" t="s">
        <v>131</v>
      </c>
      <c r="AK335" s="12">
        <v>700</v>
      </c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7">
        <f t="shared" si="145"/>
        <v>0</v>
      </c>
      <c r="BK335" s="42">
        <f t="shared" si="145"/>
        <v>0</v>
      </c>
    </row>
    <row r="336" spans="2:63" ht="24" x14ac:dyDescent="0.25">
      <c r="B336" s="43" t="s">
        <v>65</v>
      </c>
      <c r="C336" s="17" t="s">
        <v>66</v>
      </c>
      <c r="D336" s="10" t="s">
        <v>615</v>
      </c>
      <c r="E336" s="11" t="s">
        <v>616</v>
      </c>
      <c r="F336" s="11" t="s">
        <v>68</v>
      </c>
      <c r="G336" s="12">
        <v>450</v>
      </c>
      <c r="H336" s="19"/>
      <c r="I336" s="19"/>
      <c r="J336" s="85"/>
      <c r="K336" s="85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>
        <v>1</v>
      </c>
      <c r="W336" s="19">
        <f>G336*V336</f>
        <v>450</v>
      </c>
      <c r="X336" s="19"/>
      <c r="Y336" s="19"/>
      <c r="Z336" s="19"/>
      <c r="AA336" s="19"/>
      <c r="AB336" s="19"/>
      <c r="AC336" s="19"/>
      <c r="AD336" s="19"/>
      <c r="AE336" s="19"/>
      <c r="AF336" s="19">
        <f t="shared" si="144"/>
        <v>1</v>
      </c>
      <c r="AG336" s="19">
        <f t="shared" si="144"/>
        <v>450</v>
      </c>
      <c r="AH336" s="10" t="s">
        <v>615</v>
      </c>
      <c r="AI336" s="11" t="s">
        <v>616</v>
      </c>
      <c r="AJ336" s="11" t="s">
        <v>68</v>
      </c>
      <c r="AK336" s="12">
        <v>450</v>
      </c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7">
        <f t="shared" si="145"/>
        <v>0</v>
      </c>
      <c r="BK336" s="42">
        <f t="shared" si="145"/>
        <v>0</v>
      </c>
    </row>
    <row r="337" spans="2:63" ht="24" x14ac:dyDescent="0.25">
      <c r="B337" s="43" t="s">
        <v>65</v>
      </c>
      <c r="C337" s="17" t="s">
        <v>66</v>
      </c>
      <c r="D337" s="10">
        <v>283400170002</v>
      </c>
      <c r="E337" s="11" t="s">
        <v>617</v>
      </c>
      <c r="F337" s="11" t="s">
        <v>68</v>
      </c>
      <c r="G337" s="12">
        <v>900</v>
      </c>
      <c r="H337" s="19">
        <v>24</v>
      </c>
      <c r="I337" s="19">
        <f>H337*G337</f>
        <v>21600</v>
      </c>
      <c r="J337" s="85"/>
      <c r="K337" s="85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>
        <f t="shared" si="144"/>
        <v>24</v>
      </c>
      <c r="AG337" s="19">
        <f t="shared" si="144"/>
        <v>21600</v>
      </c>
      <c r="AH337" s="10">
        <v>283400170002</v>
      </c>
      <c r="AI337" s="11" t="s">
        <v>617</v>
      </c>
      <c r="AJ337" s="11" t="s">
        <v>68</v>
      </c>
      <c r="AK337" s="12">
        <v>900</v>
      </c>
      <c r="AL337" s="28">
        <v>24</v>
      </c>
      <c r="AM337" s="28">
        <f>AL337*AK337</f>
        <v>21600</v>
      </c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7">
        <f t="shared" si="145"/>
        <v>24</v>
      </c>
      <c r="BK337" s="42">
        <f t="shared" si="145"/>
        <v>21600</v>
      </c>
    </row>
    <row r="338" spans="2:63" ht="24" x14ac:dyDescent="0.25">
      <c r="B338" s="43" t="s">
        <v>65</v>
      </c>
      <c r="C338" s="17" t="s">
        <v>66</v>
      </c>
      <c r="D338" s="10">
        <v>283400170002</v>
      </c>
      <c r="E338" s="11" t="s">
        <v>618</v>
      </c>
      <c r="F338" s="11" t="s">
        <v>68</v>
      </c>
      <c r="G338" s="12">
        <v>850</v>
      </c>
      <c r="H338" s="19">
        <v>36</v>
      </c>
      <c r="I338" s="19">
        <f>H338*G338</f>
        <v>30600</v>
      </c>
      <c r="J338" s="85"/>
      <c r="K338" s="85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>
        <f t="shared" si="144"/>
        <v>36</v>
      </c>
      <c r="AG338" s="19">
        <f t="shared" si="144"/>
        <v>30600</v>
      </c>
      <c r="AH338" s="10">
        <v>283400170002</v>
      </c>
      <c r="AI338" s="11" t="s">
        <v>618</v>
      </c>
      <c r="AJ338" s="11" t="s">
        <v>68</v>
      </c>
      <c r="AK338" s="12">
        <v>850</v>
      </c>
      <c r="AL338" s="28">
        <v>36</v>
      </c>
      <c r="AM338" s="28">
        <f>AL338*AK338</f>
        <v>30600</v>
      </c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7">
        <f t="shared" si="145"/>
        <v>36</v>
      </c>
      <c r="BK338" s="42">
        <f t="shared" si="145"/>
        <v>30600</v>
      </c>
    </row>
    <row r="339" spans="2:63" ht="24" x14ac:dyDescent="0.25">
      <c r="B339" s="43" t="s">
        <v>65</v>
      </c>
      <c r="C339" s="17" t="s">
        <v>66</v>
      </c>
      <c r="D339" s="10">
        <v>283400170002</v>
      </c>
      <c r="E339" s="11" t="s">
        <v>619</v>
      </c>
      <c r="F339" s="11" t="s">
        <v>68</v>
      </c>
      <c r="G339" s="12">
        <v>620</v>
      </c>
      <c r="H339" s="19">
        <v>24</v>
      </c>
      <c r="I339" s="19">
        <f>H339*G339</f>
        <v>14880</v>
      </c>
      <c r="J339" s="85"/>
      <c r="K339" s="85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>
        <f t="shared" si="144"/>
        <v>24</v>
      </c>
      <c r="AG339" s="19">
        <f t="shared" si="144"/>
        <v>14880</v>
      </c>
      <c r="AH339" s="10">
        <v>283400170002</v>
      </c>
      <c r="AI339" s="11" t="s">
        <v>619</v>
      </c>
      <c r="AJ339" s="11" t="s">
        <v>68</v>
      </c>
      <c r="AK339" s="12">
        <v>620</v>
      </c>
      <c r="AL339" s="28">
        <v>24</v>
      </c>
      <c r="AM339" s="28">
        <f>AL339*AK339</f>
        <v>14880</v>
      </c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7">
        <f t="shared" si="145"/>
        <v>24</v>
      </c>
      <c r="BK339" s="42">
        <f t="shared" si="145"/>
        <v>14880</v>
      </c>
    </row>
    <row r="340" spans="2:63" ht="24" x14ac:dyDescent="0.25">
      <c r="B340" s="43" t="s">
        <v>65</v>
      </c>
      <c r="C340" s="17" t="s">
        <v>66</v>
      </c>
      <c r="D340" s="10">
        <v>283400170002</v>
      </c>
      <c r="E340" s="11" t="s">
        <v>620</v>
      </c>
      <c r="F340" s="11" t="s">
        <v>68</v>
      </c>
      <c r="G340" s="12">
        <v>550</v>
      </c>
      <c r="H340" s="19">
        <v>24</v>
      </c>
      <c r="I340" s="19">
        <f>H340*G340</f>
        <v>13200</v>
      </c>
      <c r="J340" s="85"/>
      <c r="K340" s="85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>
        <f t="shared" si="144"/>
        <v>24</v>
      </c>
      <c r="AG340" s="19">
        <f t="shared" si="144"/>
        <v>13200</v>
      </c>
      <c r="AH340" s="10">
        <v>283400170002</v>
      </c>
      <c r="AI340" s="11" t="s">
        <v>620</v>
      </c>
      <c r="AJ340" s="11" t="s">
        <v>68</v>
      </c>
      <c r="AK340" s="12">
        <v>550</v>
      </c>
      <c r="AL340" s="28">
        <v>24</v>
      </c>
      <c r="AM340" s="28">
        <f>AL340*AK340</f>
        <v>13200</v>
      </c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7">
        <f t="shared" si="145"/>
        <v>24</v>
      </c>
      <c r="BK340" s="42">
        <f t="shared" si="145"/>
        <v>13200</v>
      </c>
    </row>
    <row r="341" spans="2:63" ht="24" x14ac:dyDescent="0.25">
      <c r="B341" s="43" t="s">
        <v>65</v>
      </c>
      <c r="C341" s="17" t="s">
        <v>66</v>
      </c>
      <c r="D341" s="10">
        <v>285200100017</v>
      </c>
      <c r="E341" s="11" t="s">
        <v>621</v>
      </c>
      <c r="F341" s="11" t="s">
        <v>68</v>
      </c>
      <c r="G341" s="12">
        <v>4</v>
      </c>
      <c r="H341" s="19">
        <v>60</v>
      </c>
      <c r="I341" s="19">
        <f>H341*G341</f>
        <v>240</v>
      </c>
      <c r="J341" s="85"/>
      <c r="K341" s="85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>
        <f t="shared" si="144"/>
        <v>60</v>
      </c>
      <c r="AG341" s="19">
        <f t="shared" si="144"/>
        <v>240</v>
      </c>
      <c r="AH341" s="10">
        <v>285200100017</v>
      </c>
      <c r="AI341" s="11" t="s">
        <v>621</v>
      </c>
      <c r="AJ341" s="11" t="s">
        <v>68</v>
      </c>
      <c r="AK341" s="12">
        <v>4</v>
      </c>
      <c r="AL341" s="28">
        <v>60</v>
      </c>
      <c r="AM341" s="28">
        <f>AL341*AK341</f>
        <v>240</v>
      </c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7">
        <f t="shared" si="145"/>
        <v>60</v>
      </c>
      <c r="BK341" s="42">
        <f t="shared" si="145"/>
        <v>240</v>
      </c>
    </row>
    <row r="342" spans="2:63" ht="24" x14ac:dyDescent="0.25">
      <c r="B342" s="43" t="s">
        <v>65</v>
      </c>
      <c r="C342" s="17" t="s">
        <v>66</v>
      </c>
      <c r="D342" s="10" t="s">
        <v>622</v>
      </c>
      <c r="E342" s="11" t="s">
        <v>623</v>
      </c>
      <c r="F342" s="11" t="s">
        <v>68</v>
      </c>
      <c r="G342" s="12">
        <v>450</v>
      </c>
      <c r="H342" s="19"/>
      <c r="I342" s="19"/>
      <c r="J342" s="85"/>
      <c r="K342" s="85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>
        <v>1</v>
      </c>
      <c r="W342" s="19">
        <f>G342*V342</f>
        <v>450</v>
      </c>
      <c r="X342" s="19"/>
      <c r="Y342" s="19"/>
      <c r="Z342" s="19"/>
      <c r="AA342" s="19"/>
      <c r="AB342" s="19"/>
      <c r="AC342" s="19"/>
      <c r="AD342" s="19"/>
      <c r="AE342" s="19"/>
      <c r="AF342" s="19">
        <f t="shared" si="144"/>
        <v>1</v>
      </c>
      <c r="AG342" s="19">
        <f t="shared" si="144"/>
        <v>450</v>
      </c>
      <c r="AH342" s="10" t="s">
        <v>622</v>
      </c>
      <c r="AI342" s="11" t="s">
        <v>623</v>
      </c>
      <c r="AJ342" s="11" t="s">
        <v>68</v>
      </c>
      <c r="AK342" s="12">
        <v>450</v>
      </c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7">
        <f t="shared" si="145"/>
        <v>0</v>
      </c>
      <c r="BK342" s="42">
        <f t="shared" si="145"/>
        <v>0</v>
      </c>
    </row>
    <row r="343" spans="2:63" ht="24" x14ac:dyDescent="0.25">
      <c r="B343" s="43" t="s">
        <v>65</v>
      </c>
      <c r="C343" s="17" t="s">
        <v>66</v>
      </c>
      <c r="D343" s="10" t="s">
        <v>624</v>
      </c>
      <c r="E343" s="11" t="s">
        <v>625</v>
      </c>
      <c r="F343" s="11" t="s">
        <v>131</v>
      </c>
      <c r="G343" s="12">
        <v>250</v>
      </c>
      <c r="H343" s="19"/>
      <c r="I343" s="19"/>
      <c r="J343" s="85"/>
      <c r="K343" s="85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>
        <v>1</v>
      </c>
      <c r="W343" s="19">
        <f>G343*V343</f>
        <v>250</v>
      </c>
      <c r="X343" s="19"/>
      <c r="Y343" s="19"/>
      <c r="Z343" s="19"/>
      <c r="AA343" s="19"/>
      <c r="AB343" s="19"/>
      <c r="AC343" s="19"/>
      <c r="AD343" s="19"/>
      <c r="AE343" s="19"/>
      <c r="AF343" s="19">
        <f t="shared" si="144"/>
        <v>1</v>
      </c>
      <c r="AG343" s="19">
        <f t="shared" si="144"/>
        <v>250</v>
      </c>
      <c r="AH343" s="10" t="s">
        <v>624</v>
      </c>
      <c r="AI343" s="11" t="s">
        <v>625</v>
      </c>
      <c r="AJ343" s="11" t="s">
        <v>131</v>
      </c>
      <c r="AK343" s="12">
        <v>250</v>
      </c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7">
        <f t="shared" si="145"/>
        <v>0</v>
      </c>
      <c r="BK343" s="42">
        <f t="shared" si="145"/>
        <v>0</v>
      </c>
    </row>
    <row r="344" spans="2:63" ht="24" x14ac:dyDescent="0.25">
      <c r="B344" s="43" t="s">
        <v>65</v>
      </c>
      <c r="C344" s="17" t="s">
        <v>66</v>
      </c>
      <c r="D344" s="10" t="s">
        <v>626</v>
      </c>
      <c r="E344" s="11" t="s">
        <v>627</v>
      </c>
      <c r="F344" s="11" t="s">
        <v>131</v>
      </c>
      <c r="G344" s="12">
        <v>250</v>
      </c>
      <c r="H344" s="19"/>
      <c r="I344" s="19"/>
      <c r="J344" s="85"/>
      <c r="K344" s="85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>
        <v>1</v>
      </c>
      <c r="W344" s="19">
        <f>G344*V344</f>
        <v>250</v>
      </c>
      <c r="X344" s="19"/>
      <c r="Y344" s="19"/>
      <c r="Z344" s="19"/>
      <c r="AA344" s="19"/>
      <c r="AB344" s="19"/>
      <c r="AC344" s="19"/>
      <c r="AD344" s="19"/>
      <c r="AE344" s="19"/>
      <c r="AF344" s="19">
        <f t="shared" si="144"/>
        <v>1</v>
      </c>
      <c r="AG344" s="19">
        <f t="shared" si="144"/>
        <v>250</v>
      </c>
      <c r="AH344" s="10" t="s">
        <v>626</v>
      </c>
      <c r="AI344" s="11" t="s">
        <v>627</v>
      </c>
      <c r="AJ344" s="11" t="s">
        <v>131</v>
      </c>
      <c r="AK344" s="12">
        <v>250</v>
      </c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7">
        <f t="shared" si="145"/>
        <v>0</v>
      </c>
      <c r="BK344" s="42">
        <f t="shared" si="145"/>
        <v>0</v>
      </c>
    </row>
    <row r="345" spans="2:63" ht="24" x14ac:dyDescent="0.25">
      <c r="B345" s="43" t="s">
        <v>65</v>
      </c>
      <c r="C345" s="17" t="s">
        <v>66</v>
      </c>
      <c r="D345" s="10" t="s">
        <v>626</v>
      </c>
      <c r="E345" s="11" t="s">
        <v>628</v>
      </c>
      <c r="F345" s="11" t="s">
        <v>131</v>
      </c>
      <c r="G345" s="12">
        <v>200</v>
      </c>
      <c r="H345" s="19"/>
      <c r="I345" s="19"/>
      <c r="J345" s="85"/>
      <c r="K345" s="85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>
        <v>1</v>
      </c>
      <c r="W345" s="19">
        <f>G345*V345</f>
        <v>200</v>
      </c>
      <c r="X345" s="19"/>
      <c r="Y345" s="19"/>
      <c r="Z345" s="19"/>
      <c r="AA345" s="19"/>
      <c r="AB345" s="19"/>
      <c r="AC345" s="19"/>
      <c r="AD345" s="19"/>
      <c r="AE345" s="19"/>
      <c r="AF345" s="19">
        <f t="shared" si="144"/>
        <v>1</v>
      </c>
      <c r="AG345" s="19">
        <f t="shared" si="144"/>
        <v>200</v>
      </c>
      <c r="AH345" s="10" t="s">
        <v>626</v>
      </c>
      <c r="AI345" s="11" t="s">
        <v>628</v>
      </c>
      <c r="AJ345" s="11" t="s">
        <v>131</v>
      </c>
      <c r="AK345" s="12">
        <v>200</v>
      </c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7">
        <f t="shared" si="145"/>
        <v>0</v>
      </c>
      <c r="BK345" s="42">
        <f t="shared" si="145"/>
        <v>0</v>
      </c>
    </row>
    <row r="346" spans="2:63" ht="24" x14ac:dyDescent="0.25">
      <c r="B346" s="43" t="s">
        <v>65</v>
      </c>
      <c r="C346" s="17" t="s">
        <v>66</v>
      </c>
      <c r="D346" s="10" t="s">
        <v>629</v>
      </c>
      <c r="E346" s="11" t="s">
        <v>630</v>
      </c>
      <c r="F346" s="11" t="s">
        <v>68</v>
      </c>
      <c r="G346" s="12">
        <v>150</v>
      </c>
      <c r="H346" s="19"/>
      <c r="I346" s="19"/>
      <c r="J346" s="85"/>
      <c r="K346" s="85"/>
      <c r="L346" s="19"/>
      <c r="M346" s="19"/>
      <c r="N346" s="19"/>
      <c r="O346" s="19"/>
      <c r="P346" s="19">
        <v>4</v>
      </c>
      <c r="Q346" s="19">
        <f>G346*P346</f>
        <v>600</v>
      </c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>
        <f t="shared" si="144"/>
        <v>4</v>
      </c>
      <c r="AG346" s="19">
        <f t="shared" si="144"/>
        <v>600</v>
      </c>
      <c r="AH346" s="10" t="s">
        <v>629</v>
      </c>
      <c r="AI346" s="11" t="s">
        <v>630</v>
      </c>
      <c r="AJ346" s="11" t="s">
        <v>68</v>
      </c>
      <c r="AK346" s="12">
        <v>150</v>
      </c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7">
        <f t="shared" si="145"/>
        <v>0</v>
      </c>
      <c r="BK346" s="42">
        <f t="shared" si="145"/>
        <v>0</v>
      </c>
    </row>
    <row r="347" spans="2:63" ht="24" x14ac:dyDescent="0.25">
      <c r="B347" s="43" t="s">
        <v>65</v>
      </c>
      <c r="C347" s="17" t="s">
        <v>66</v>
      </c>
      <c r="D347" s="10">
        <v>160800050007</v>
      </c>
      <c r="E347" s="11" t="s">
        <v>631</v>
      </c>
      <c r="F347" s="11" t="s">
        <v>68</v>
      </c>
      <c r="G347" s="12">
        <v>3500</v>
      </c>
      <c r="H347" s="19">
        <v>2</v>
      </c>
      <c r="I347" s="19">
        <f>H347*G347</f>
        <v>7000</v>
      </c>
      <c r="J347" s="85"/>
      <c r="K347" s="85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>
        <f t="shared" si="144"/>
        <v>2</v>
      </c>
      <c r="AG347" s="19">
        <f t="shared" si="144"/>
        <v>7000</v>
      </c>
      <c r="AH347" s="10">
        <v>160800050007</v>
      </c>
      <c r="AI347" s="11" t="s">
        <v>631</v>
      </c>
      <c r="AJ347" s="11" t="s">
        <v>68</v>
      </c>
      <c r="AK347" s="12">
        <v>3500</v>
      </c>
      <c r="AL347" s="28">
        <v>2</v>
      </c>
      <c r="AM347" s="28">
        <f>AL347*AK347</f>
        <v>7000</v>
      </c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7">
        <f t="shared" si="145"/>
        <v>2</v>
      </c>
      <c r="BK347" s="42">
        <f t="shared" si="145"/>
        <v>7000</v>
      </c>
    </row>
    <row r="348" spans="2:63" ht="24" x14ac:dyDescent="0.25">
      <c r="B348" s="43" t="s">
        <v>65</v>
      </c>
      <c r="C348" s="17" t="s">
        <v>66</v>
      </c>
      <c r="D348" s="10">
        <v>160800050007</v>
      </c>
      <c r="E348" s="11" t="s">
        <v>632</v>
      </c>
      <c r="F348" s="11" t="s">
        <v>68</v>
      </c>
      <c r="G348" s="12">
        <v>3500</v>
      </c>
      <c r="H348" s="19">
        <v>3</v>
      </c>
      <c r="I348" s="19">
        <f>H348*G348</f>
        <v>10500</v>
      </c>
      <c r="J348" s="85"/>
      <c r="K348" s="85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>
        <f t="shared" si="144"/>
        <v>3</v>
      </c>
      <c r="AG348" s="19">
        <f t="shared" si="144"/>
        <v>10500</v>
      </c>
      <c r="AH348" s="10">
        <v>160800050007</v>
      </c>
      <c r="AI348" s="11" t="s">
        <v>632</v>
      </c>
      <c r="AJ348" s="11" t="s">
        <v>68</v>
      </c>
      <c r="AK348" s="12">
        <v>3500</v>
      </c>
      <c r="AL348" s="28">
        <v>3</v>
      </c>
      <c r="AM348" s="28">
        <f>AL348*AK348</f>
        <v>10500</v>
      </c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7">
        <f t="shared" si="145"/>
        <v>3</v>
      </c>
      <c r="BK348" s="42">
        <f t="shared" si="145"/>
        <v>10500</v>
      </c>
    </row>
    <row r="349" spans="2:63" ht="24" x14ac:dyDescent="0.25">
      <c r="B349" s="43" t="s">
        <v>65</v>
      </c>
      <c r="C349" s="17" t="s">
        <v>66</v>
      </c>
      <c r="D349" s="10">
        <v>160800050007</v>
      </c>
      <c r="E349" s="11" t="s">
        <v>633</v>
      </c>
      <c r="F349" s="11" t="s">
        <v>68</v>
      </c>
      <c r="G349" s="12">
        <v>15000</v>
      </c>
      <c r="H349" s="19">
        <v>3</v>
      </c>
      <c r="I349" s="19">
        <f>H349*G349</f>
        <v>45000</v>
      </c>
      <c r="J349" s="85"/>
      <c r="K349" s="85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>
        <f t="shared" si="144"/>
        <v>3</v>
      </c>
      <c r="AG349" s="19">
        <f t="shared" si="144"/>
        <v>45000</v>
      </c>
      <c r="AH349" s="10">
        <v>160800050007</v>
      </c>
      <c r="AI349" s="11" t="s">
        <v>633</v>
      </c>
      <c r="AJ349" s="11" t="s">
        <v>68</v>
      </c>
      <c r="AK349" s="12">
        <v>15000</v>
      </c>
      <c r="AL349" s="28">
        <v>3</v>
      </c>
      <c r="AM349" s="28">
        <f>AL349*AK349</f>
        <v>45000</v>
      </c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7">
        <f t="shared" si="145"/>
        <v>3</v>
      </c>
      <c r="BK349" s="42">
        <f t="shared" si="145"/>
        <v>45000</v>
      </c>
    </row>
    <row r="350" spans="2:63" ht="24" x14ac:dyDescent="0.25">
      <c r="B350" s="43" t="s">
        <v>65</v>
      </c>
      <c r="C350" s="17" t="s">
        <v>66</v>
      </c>
      <c r="D350" s="10" t="s">
        <v>634</v>
      </c>
      <c r="E350" s="11" t="s">
        <v>635</v>
      </c>
      <c r="F350" s="11" t="s">
        <v>68</v>
      </c>
      <c r="G350" s="12">
        <v>140</v>
      </c>
      <c r="H350" s="19">
        <v>4</v>
      </c>
      <c r="I350" s="19">
        <f>H350*G350</f>
        <v>560</v>
      </c>
      <c r="J350" s="85"/>
      <c r="K350" s="85"/>
      <c r="L350" s="19"/>
      <c r="M350" s="19"/>
      <c r="N350" s="19"/>
      <c r="O350" s="19"/>
      <c r="P350" s="19">
        <v>15</v>
      </c>
      <c r="Q350" s="19">
        <f>G350*P350</f>
        <v>2100</v>
      </c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>
        <f t="shared" si="144"/>
        <v>19</v>
      </c>
      <c r="AG350" s="19">
        <f t="shared" si="144"/>
        <v>2660</v>
      </c>
      <c r="AH350" s="10" t="s">
        <v>634</v>
      </c>
      <c r="AI350" s="11" t="s">
        <v>635</v>
      </c>
      <c r="AJ350" s="11" t="s">
        <v>68</v>
      </c>
      <c r="AK350" s="12">
        <v>140</v>
      </c>
      <c r="AL350" s="28">
        <v>4</v>
      </c>
      <c r="AM350" s="28">
        <f>AL350*AK350</f>
        <v>560</v>
      </c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7">
        <f t="shared" si="145"/>
        <v>4</v>
      </c>
      <c r="BK350" s="42">
        <f t="shared" si="145"/>
        <v>560</v>
      </c>
    </row>
    <row r="351" spans="2:63" ht="24" x14ac:dyDescent="0.25">
      <c r="B351" s="43" t="s">
        <v>65</v>
      </c>
      <c r="C351" s="17" t="s">
        <v>66</v>
      </c>
      <c r="D351" s="10" t="s">
        <v>636</v>
      </c>
      <c r="E351" s="11" t="s">
        <v>637</v>
      </c>
      <c r="F351" s="11" t="s">
        <v>68</v>
      </c>
      <c r="G351" s="12">
        <v>400</v>
      </c>
      <c r="H351" s="19">
        <v>4</v>
      </c>
      <c r="I351" s="19">
        <f t="shared" ref="I351:I385" si="146">+G351*H351</f>
        <v>1600</v>
      </c>
      <c r="J351" s="85"/>
      <c r="K351" s="85"/>
      <c r="L351" s="19"/>
      <c r="M351" s="19"/>
      <c r="N351" s="19"/>
      <c r="O351" s="19"/>
      <c r="P351" s="19">
        <v>15</v>
      </c>
      <c r="Q351" s="19">
        <f>G351*P351</f>
        <v>6000</v>
      </c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>
        <f t="shared" si="144"/>
        <v>19</v>
      </c>
      <c r="AG351" s="19">
        <f t="shared" si="144"/>
        <v>7600</v>
      </c>
      <c r="AH351" s="10" t="s">
        <v>636</v>
      </c>
      <c r="AI351" s="11" t="s">
        <v>637</v>
      </c>
      <c r="AJ351" s="11" t="s">
        <v>68</v>
      </c>
      <c r="AK351" s="12">
        <v>400</v>
      </c>
      <c r="AL351" s="28">
        <v>4</v>
      </c>
      <c r="AM351" s="28">
        <f t="shared" ref="AM351:AM385" si="147">+AK351*AL351</f>
        <v>1600</v>
      </c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7">
        <f t="shared" si="145"/>
        <v>4</v>
      </c>
      <c r="BK351" s="42">
        <f t="shared" si="145"/>
        <v>1600</v>
      </c>
    </row>
    <row r="352" spans="2:63" ht="24" x14ac:dyDescent="0.25">
      <c r="B352" s="43" t="s">
        <v>65</v>
      </c>
      <c r="C352" s="17" t="s">
        <v>66</v>
      </c>
      <c r="D352" s="10" t="s">
        <v>638</v>
      </c>
      <c r="E352" s="11" t="s">
        <v>639</v>
      </c>
      <c r="F352" s="11" t="s">
        <v>68</v>
      </c>
      <c r="G352" s="12">
        <v>220</v>
      </c>
      <c r="H352" s="19">
        <v>24</v>
      </c>
      <c r="I352" s="19">
        <f t="shared" si="146"/>
        <v>5280</v>
      </c>
      <c r="J352" s="85"/>
      <c r="K352" s="85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>
        <f t="shared" si="144"/>
        <v>24</v>
      </c>
      <c r="AG352" s="19">
        <f t="shared" si="144"/>
        <v>5280</v>
      </c>
      <c r="AH352" s="10" t="s">
        <v>638</v>
      </c>
      <c r="AI352" s="11" t="s">
        <v>639</v>
      </c>
      <c r="AJ352" s="11" t="s">
        <v>68</v>
      </c>
      <c r="AK352" s="12">
        <v>220</v>
      </c>
      <c r="AL352" s="28">
        <v>24</v>
      </c>
      <c r="AM352" s="28">
        <f t="shared" si="147"/>
        <v>5280</v>
      </c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7">
        <f t="shared" si="145"/>
        <v>24</v>
      </c>
      <c r="BK352" s="42">
        <f t="shared" si="145"/>
        <v>5280</v>
      </c>
    </row>
    <row r="353" spans="2:63" ht="24" x14ac:dyDescent="0.25">
      <c r="B353" s="43" t="s">
        <v>65</v>
      </c>
      <c r="C353" s="17" t="s">
        <v>66</v>
      </c>
      <c r="D353" s="10" t="s">
        <v>640</v>
      </c>
      <c r="E353" s="11" t="s">
        <v>641</v>
      </c>
      <c r="F353" s="11" t="s">
        <v>68</v>
      </c>
      <c r="G353" s="12">
        <v>120</v>
      </c>
      <c r="H353" s="19">
        <v>24</v>
      </c>
      <c r="I353" s="19">
        <f t="shared" si="146"/>
        <v>2880</v>
      </c>
      <c r="J353" s="85"/>
      <c r="K353" s="85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>
        <f t="shared" si="144"/>
        <v>24</v>
      </c>
      <c r="AG353" s="19">
        <f t="shared" si="144"/>
        <v>2880</v>
      </c>
      <c r="AH353" s="10" t="s">
        <v>640</v>
      </c>
      <c r="AI353" s="11" t="s">
        <v>641</v>
      </c>
      <c r="AJ353" s="11" t="s">
        <v>68</v>
      </c>
      <c r="AK353" s="12">
        <v>120</v>
      </c>
      <c r="AL353" s="28">
        <v>24</v>
      </c>
      <c r="AM353" s="28">
        <f t="shared" si="147"/>
        <v>2880</v>
      </c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7">
        <f t="shared" si="145"/>
        <v>24</v>
      </c>
      <c r="BK353" s="42">
        <f t="shared" si="145"/>
        <v>2880</v>
      </c>
    </row>
    <row r="354" spans="2:63" ht="24" x14ac:dyDescent="0.25">
      <c r="B354" s="43" t="s">
        <v>65</v>
      </c>
      <c r="C354" s="17" t="s">
        <v>66</v>
      </c>
      <c r="D354" s="10" t="s">
        <v>640</v>
      </c>
      <c r="E354" s="11" t="s">
        <v>642</v>
      </c>
      <c r="F354" s="11" t="s">
        <v>68</v>
      </c>
      <c r="G354" s="12">
        <v>120</v>
      </c>
      <c r="H354" s="19">
        <v>24</v>
      </c>
      <c r="I354" s="19">
        <f t="shared" si="146"/>
        <v>2880</v>
      </c>
      <c r="J354" s="85"/>
      <c r="K354" s="85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>
        <f t="shared" si="144"/>
        <v>24</v>
      </c>
      <c r="AG354" s="19">
        <f t="shared" si="144"/>
        <v>2880</v>
      </c>
      <c r="AH354" s="10" t="s">
        <v>640</v>
      </c>
      <c r="AI354" s="11" t="s">
        <v>642</v>
      </c>
      <c r="AJ354" s="11" t="s">
        <v>68</v>
      </c>
      <c r="AK354" s="12">
        <v>120</v>
      </c>
      <c r="AL354" s="28">
        <v>24</v>
      </c>
      <c r="AM354" s="28">
        <f t="shared" si="147"/>
        <v>2880</v>
      </c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7">
        <f t="shared" si="145"/>
        <v>24</v>
      </c>
      <c r="BK354" s="42">
        <f t="shared" si="145"/>
        <v>2880</v>
      </c>
    </row>
    <row r="355" spans="2:63" ht="24" x14ac:dyDescent="0.25">
      <c r="B355" s="43" t="s">
        <v>65</v>
      </c>
      <c r="C355" s="17" t="s">
        <v>66</v>
      </c>
      <c r="D355" s="10" t="s">
        <v>640</v>
      </c>
      <c r="E355" s="11" t="s">
        <v>643</v>
      </c>
      <c r="F355" s="11" t="s">
        <v>68</v>
      </c>
      <c r="G355" s="12">
        <v>140</v>
      </c>
      <c r="H355" s="19">
        <v>24</v>
      </c>
      <c r="I355" s="19">
        <f t="shared" si="146"/>
        <v>3360</v>
      </c>
      <c r="J355" s="85"/>
      <c r="K355" s="85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>
        <f t="shared" si="144"/>
        <v>24</v>
      </c>
      <c r="AG355" s="19">
        <f t="shared" si="144"/>
        <v>3360</v>
      </c>
      <c r="AH355" s="10" t="s">
        <v>640</v>
      </c>
      <c r="AI355" s="11" t="s">
        <v>643</v>
      </c>
      <c r="AJ355" s="11" t="s">
        <v>68</v>
      </c>
      <c r="AK355" s="12">
        <v>140</v>
      </c>
      <c r="AL355" s="28">
        <v>24</v>
      </c>
      <c r="AM355" s="28">
        <f t="shared" si="147"/>
        <v>3360</v>
      </c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7">
        <f t="shared" si="145"/>
        <v>24</v>
      </c>
      <c r="BK355" s="42">
        <f t="shared" si="145"/>
        <v>3360</v>
      </c>
    </row>
    <row r="356" spans="2:63" ht="24" x14ac:dyDescent="0.25">
      <c r="B356" s="43" t="s">
        <v>65</v>
      </c>
      <c r="C356" s="17" t="s">
        <v>66</v>
      </c>
      <c r="D356" s="10" t="s">
        <v>640</v>
      </c>
      <c r="E356" s="11" t="s">
        <v>644</v>
      </c>
      <c r="F356" s="11" t="s">
        <v>68</v>
      </c>
      <c r="G356" s="12">
        <v>140</v>
      </c>
      <c r="H356" s="19">
        <v>24</v>
      </c>
      <c r="I356" s="19">
        <f t="shared" si="146"/>
        <v>3360</v>
      </c>
      <c r="J356" s="85"/>
      <c r="K356" s="85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>
        <f t="shared" si="144"/>
        <v>24</v>
      </c>
      <c r="AG356" s="19">
        <f t="shared" si="144"/>
        <v>3360</v>
      </c>
      <c r="AH356" s="10" t="s">
        <v>640</v>
      </c>
      <c r="AI356" s="11" t="s">
        <v>644</v>
      </c>
      <c r="AJ356" s="11" t="s">
        <v>68</v>
      </c>
      <c r="AK356" s="12">
        <v>140</v>
      </c>
      <c r="AL356" s="28">
        <v>24</v>
      </c>
      <c r="AM356" s="28">
        <f t="shared" si="147"/>
        <v>3360</v>
      </c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7">
        <f t="shared" si="145"/>
        <v>24</v>
      </c>
      <c r="BK356" s="42">
        <f t="shared" si="145"/>
        <v>3360</v>
      </c>
    </row>
    <row r="357" spans="2:63" ht="24" x14ac:dyDescent="0.25">
      <c r="B357" s="43" t="s">
        <v>65</v>
      </c>
      <c r="C357" s="17" t="s">
        <v>66</v>
      </c>
      <c r="D357" s="10" t="s">
        <v>640</v>
      </c>
      <c r="E357" s="11" t="s">
        <v>645</v>
      </c>
      <c r="F357" s="11" t="s">
        <v>68</v>
      </c>
      <c r="G357" s="12">
        <v>140</v>
      </c>
      <c r="H357" s="19">
        <v>24</v>
      </c>
      <c r="I357" s="19">
        <f t="shared" si="146"/>
        <v>3360</v>
      </c>
      <c r="J357" s="85"/>
      <c r="K357" s="85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>
        <f t="shared" si="144"/>
        <v>24</v>
      </c>
      <c r="AG357" s="19">
        <f t="shared" si="144"/>
        <v>3360</v>
      </c>
      <c r="AH357" s="10" t="s">
        <v>640</v>
      </c>
      <c r="AI357" s="11" t="s">
        <v>645</v>
      </c>
      <c r="AJ357" s="11" t="s">
        <v>68</v>
      </c>
      <c r="AK357" s="12">
        <v>140</v>
      </c>
      <c r="AL357" s="28">
        <v>24</v>
      </c>
      <c r="AM357" s="28">
        <f t="shared" si="147"/>
        <v>3360</v>
      </c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7">
        <f t="shared" si="145"/>
        <v>24</v>
      </c>
      <c r="BK357" s="42">
        <f t="shared" si="145"/>
        <v>3360</v>
      </c>
    </row>
    <row r="358" spans="2:63" ht="24" x14ac:dyDescent="0.25">
      <c r="B358" s="43" t="s">
        <v>65</v>
      </c>
      <c r="C358" s="17" t="s">
        <v>66</v>
      </c>
      <c r="D358" s="10" t="s">
        <v>640</v>
      </c>
      <c r="E358" s="11" t="s">
        <v>646</v>
      </c>
      <c r="F358" s="11" t="s">
        <v>68</v>
      </c>
      <c r="G358" s="12">
        <v>140</v>
      </c>
      <c r="H358" s="19">
        <v>24</v>
      </c>
      <c r="I358" s="19">
        <f t="shared" si="146"/>
        <v>3360</v>
      </c>
      <c r="J358" s="85"/>
      <c r="K358" s="85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>
        <f t="shared" si="144"/>
        <v>24</v>
      </c>
      <c r="AG358" s="19">
        <f t="shared" si="144"/>
        <v>3360</v>
      </c>
      <c r="AH358" s="10" t="s">
        <v>640</v>
      </c>
      <c r="AI358" s="11" t="s">
        <v>646</v>
      </c>
      <c r="AJ358" s="11" t="s">
        <v>68</v>
      </c>
      <c r="AK358" s="12">
        <v>140</v>
      </c>
      <c r="AL358" s="28">
        <v>24</v>
      </c>
      <c r="AM358" s="28">
        <f t="shared" si="147"/>
        <v>3360</v>
      </c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7">
        <f t="shared" si="145"/>
        <v>24</v>
      </c>
      <c r="BK358" s="42">
        <f t="shared" si="145"/>
        <v>3360</v>
      </c>
    </row>
    <row r="359" spans="2:63" ht="24" x14ac:dyDescent="0.25">
      <c r="B359" s="43" t="s">
        <v>65</v>
      </c>
      <c r="C359" s="17" t="s">
        <v>66</v>
      </c>
      <c r="D359" s="10" t="s">
        <v>640</v>
      </c>
      <c r="E359" s="11" t="s">
        <v>647</v>
      </c>
      <c r="F359" s="11" t="s">
        <v>68</v>
      </c>
      <c r="G359" s="12">
        <v>140</v>
      </c>
      <c r="H359" s="19">
        <v>24</v>
      </c>
      <c r="I359" s="19">
        <f t="shared" si="146"/>
        <v>3360</v>
      </c>
      <c r="J359" s="85"/>
      <c r="K359" s="85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>
        <f t="shared" si="144"/>
        <v>24</v>
      </c>
      <c r="AG359" s="19">
        <f t="shared" si="144"/>
        <v>3360</v>
      </c>
      <c r="AH359" s="10" t="s">
        <v>640</v>
      </c>
      <c r="AI359" s="11" t="s">
        <v>647</v>
      </c>
      <c r="AJ359" s="11" t="s">
        <v>68</v>
      </c>
      <c r="AK359" s="12">
        <v>140</v>
      </c>
      <c r="AL359" s="28">
        <v>24</v>
      </c>
      <c r="AM359" s="28">
        <f t="shared" si="147"/>
        <v>3360</v>
      </c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7">
        <f t="shared" si="145"/>
        <v>24</v>
      </c>
      <c r="BK359" s="42">
        <f t="shared" si="145"/>
        <v>3360</v>
      </c>
    </row>
    <row r="360" spans="2:63" ht="24" x14ac:dyDescent="0.25">
      <c r="B360" s="43" t="s">
        <v>65</v>
      </c>
      <c r="C360" s="17" t="s">
        <v>66</v>
      </c>
      <c r="D360" s="10" t="s">
        <v>648</v>
      </c>
      <c r="E360" s="11" t="s">
        <v>649</v>
      </c>
      <c r="F360" s="11" t="s">
        <v>68</v>
      </c>
      <c r="G360" s="12">
        <v>140</v>
      </c>
      <c r="H360" s="19">
        <v>12</v>
      </c>
      <c r="I360" s="19">
        <f t="shared" si="146"/>
        <v>1680</v>
      </c>
      <c r="J360" s="85"/>
      <c r="K360" s="85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>
        <f t="shared" si="144"/>
        <v>12</v>
      </c>
      <c r="AG360" s="19">
        <f t="shared" si="144"/>
        <v>1680</v>
      </c>
      <c r="AH360" s="10" t="s">
        <v>648</v>
      </c>
      <c r="AI360" s="11" t="s">
        <v>649</v>
      </c>
      <c r="AJ360" s="11" t="s">
        <v>68</v>
      </c>
      <c r="AK360" s="12">
        <v>140</v>
      </c>
      <c r="AL360" s="28">
        <v>12</v>
      </c>
      <c r="AM360" s="28">
        <f t="shared" si="147"/>
        <v>1680</v>
      </c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7">
        <f t="shared" si="145"/>
        <v>12</v>
      </c>
      <c r="BK360" s="42">
        <f t="shared" si="145"/>
        <v>1680</v>
      </c>
    </row>
    <row r="361" spans="2:63" ht="24" x14ac:dyDescent="0.25">
      <c r="B361" s="43" t="s">
        <v>65</v>
      </c>
      <c r="C361" s="17" t="s">
        <v>66</v>
      </c>
      <c r="D361" s="10" t="s">
        <v>648</v>
      </c>
      <c r="E361" s="11" t="s">
        <v>650</v>
      </c>
      <c r="F361" s="11" t="s">
        <v>68</v>
      </c>
      <c r="G361" s="12">
        <v>140</v>
      </c>
      <c r="H361" s="19">
        <v>12</v>
      </c>
      <c r="I361" s="19">
        <f t="shared" si="146"/>
        <v>1680</v>
      </c>
      <c r="J361" s="85"/>
      <c r="K361" s="85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>
        <f t="shared" si="144"/>
        <v>12</v>
      </c>
      <c r="AG361" s="19">
        <f t="shared" si="144"/>
        <v>1680</v>
      </c>
      <c r="AH361" s="10" t="s">
        <v>648</v>
      </c>
      <c r="AI361" s="11" t="s">
        <v>650</v>
      </c>
      <c r="AJ361" s="11" t="s">
        <v>68</v>
      </c>
      <c r="AK361" s="12">
        <v>140</v>
      </c>
      <c r="AL361" s="28">
        <v>12</v>
      </c>
      <c r="AM361" s="28">
        <f t="shared" si="147"/>
        <v>1680</v>
      </c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7">
        <f t="shared" si="145"/>
        <v>12</v>
      </c>
      <c r="BK361" s="42">
        <f t="shared" si="145"/>
        <v>1680</v>
      </c>
    </row>
    <row r="362" spans="2:63" ht="24" x14ac:dyDescent="0.25">
      <c r="B362" s="43" t="s">
        <v>65</v>
      </c>
      <c r="C362" s="17" t="s">
        <v>66</v>
      </c>
      <c r="D362" s="10" t="s">
        <v>648</v>
      </c>
      <c r="E362" s="11" t="s">
        <v>651</v>
      </c>
      <c r="F362" s="11" t="s">
        <v>68</v>
      </c>
      <c r="G362" s="12">
        <v>120</v>
      </c>
      <c r="H362" s="19">
        <v>12</v>
      </c>
      <c r="I362" s="19">
        <f t="shared" si="146"/>
        <v>1440</v>
      </c>
      <c r="J362" s="85"/>
      <c r="K362" s="85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>
        <f t="shared" si="144"/>
        <v>12</v>
      </c>
      <c r="AG362" s="19">
        <f t="shared" si="144"/>
        <v>1440</v>
      </c>
      <c r="AH362" s="10" t="s">
        <v>648</v>
      </c>
      <c r="AI362" s="11" t="s">
        <v>651</v>
      </c>
      <c r="AJ362" s="11" t="s">
        <v>68</v>
      </c>
      <c r="AK362" s="12">
        <v>120</v>
      </c>
      <c r="AL362" s="28">
        <v>12</v>
      </c>
      <c r="AM362" s="28">
        <f t="shared" si="147"/>
        <v>1440</v>
      </c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7">
        <f t="shared" si="145"/>
        <v>12</v>
      </c>
      <c r="BK362" s="42">
        <f t="shared" si="145"/>
        <v>1440</v>
      </c>
    </row>
    <row r="363" spans="2:63" ht="24" x14ac:dyDescent="0.25">
      <c r="B363" s="43" t="s">
        <v>65</v>
      </c>
      <c r="C363" s="17" t="s">
        <v>66</v>
      </c>
      <c r="D363" s="10" t="s">
        <v>652</v>
      </c>
      <c r="E363" s="11" t="s">
        <v>653</v>
      </c>
      <c r="F363" s="11" t="s">
        <v>68</v>
      </c>
      <c r="G363" s="12">
        <v>550</v>
      </c>
      <c r="H363" s="19">
        <v>12</v>
      </c>
      <c r="I363" s="19">
        <f t="shared" si="146"/>
        <v>6600</v>
      </c>
      <c r="J363" s="85"/>
      <c r="K363" s="85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>
        <f t="shared" si="144"/>
        <v>12</v>
      </c>
      <c r="AG363" s="19">
        <f t="shared" si="144"/>
        <v>6600</v>
      </c>
      <c r="AH363" s="10" t="s">
        <v>652</v>
      </c>
      <c r="AI363" s="11" t="s">
        <v>653</v>
      </c>
      <c r="AJ363" s="11" t="s">
        <v>68</v>
      </c>
      <c r="AK363" s="12">
        <v>550</v>
      </c>
      <c r="AL363" s="28">
        <v>12</v>
      </c>
      <c r="AM363" s="28">
        <f t="shared" si="147"/>
        <v>6600</v>
      </c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7">
        <f t="shared" si="145"/>
        <v>12</v>
      </c>
      <c r="BK363" s="42">
        <f t="shared" si="145"/>
        <v>6600</v>
      </c>
    </row>
    <row r="364" spans="2:63" ht="24" x14ac:dyDescent="0.25">
      <c r="B364" s="43" t="s">
        <v>65</v>
      </c>
      <c r="C364" s="17" t="s">
        <v>66</v>
      </c>
      <c r="D364" s="10" t="s">
        <v>654</v>
      </c>
      <c r="E364" s="11" t="s">
        <v>655</v>
      </c>
      <c r="F364" s="11" t="s">
        <v>68</v>
      </c>
      <c r="G364" s="12">
        <v>400</v>
      </c>
      <c r="H364" s="19">
        <v>12</v>
      </c>
      <c r="I364" s="19">
        <f t="shared" si="146"/>
        <v>4800</v>
      </c>
      <c r="J364" s="85"/>
      <c r="K364" s="85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>
        <f t="shared" si="144"/>
        <v>12</v>
      </c>
      <c r="AG364" s="19">
        <f t="shared" si="144"/>
        <v>4800</v>
      </c>
      <c r="AH364" s="10" t="s">
        <v>654</v>
      </c>
      <c r="AI364" s="11" t="s">
        <v>655</v>
      </c>
      <c r="AJ364" s="11" t="s">
        <v>68</v>
      </c>
      <c r="AK364" s="12">
        <v>400</v>
      </c>
      <c r="AL364" s="28">
        <v>12</v>
      </c>
      <c r="AM364" s="28">
        <f t="shared" si="147"/>
        <v>4800</v>
      </c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7">
        <f t="shared" si="145"/>
        <v>12</v>
      </c>
      <c r="BK364" s="42">
        <f t="shared" si="145"/>
        <v>4800</v>
      </c>
    </row>
    <row r="365" spans="2:63" ht="24" x14ac:dyDescent="0.25">
      <c r="B365" s="43" t="s">
        <v>65</v>
      </c>
      <c r="C365" s="17" t="s">
        <v>66</v>
      </c>
      <c r="D365" s="10" t="s">
        <v>656</v>
      </c>
      <c r="E365" s="11" t="s">
        <v>657</v>
      </c>
      <c r="F365" s="11" t="s">
        <v>68</v>
      </c>
      <c r="G365" s="12">
        <v>550</v>
      </c>
      <c r="H365" s="19">
        <v>12</v>
      </c>
      <c r="I365" s="19">
        <f t="shared" si="146"/>
        <v>6600</v>
      </c>
      <c r="J365" s="85"/>
      <c r="K365" s="85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>
        <f t="shared" si="144"/>
        <v>12</v>
      </c>
      <c r="AG365" s="19">
        <f t="shared" si="144"/>
        <v>6600</v>
      </c>
      <c r="AH365" s="10" t="s">
        <v>656</v>
      </c>
      <c r="AI365" s="11" t="s">
        <v>657</v>
      </c>
      <c r="AJ365" s="11" t="s">
        <v>68</v>
      </c>
      <c r="AK365" s="12">
        <v>550</v>
      </c>
      <c r="AL365" s="28">
        <v>12</v>
      </c>
      <c r="AM365" s="28">
        <f t="shared" si="147"/>
        <v>6600</v>
      </c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7">
        <f t="shared" si="145"/>
        <v>12</v>
      </c>
      <c r="BK365" s="42">
        <f t="shared" si="145"/>
        <v>6600</v>
      </c>
    </row>
    <row r="366" spans="2:63" ht="24" x14ac:dyDescent="0.25">
      <c r="B366" s="43" t="s">
        <v>65</v>
      </c>
      <c r="C366" s="17" t="s">
        <v>66</v>
      </c>
      <c r="D366" s="10" t="s">
        <v>658</v>
      </c>
      <c r="E366" s="11" t="s">
        <v>659</v>
      </c>
      <c r="F366" s="11" t="s">
        <v>68</v>
      </c>
      <c r="G366" s="12">
        <v>400</v>
      </c>
      <c r="H366" s="19">
        <v>12</v>
      </c>
      <c r="I366" s="19">
        <f t="shared" si="146"/>
        <v>4800</v>
      </c>
      <c r="J366" s="85"/>
      <c r="K366" s="85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>
        <f t="shared" si="144"/>
        <v>12</v>
      </c>
      <c r="AG366" s="19">
        <f t="shared" si="144"/>
        <v>4800</v>
      </c>
      <c r="AH366" s="10" t="s">
        <v>658</v>
      </c>
      <c r="AI366" s="11" t="s">
        <v>659</v>
      </c>
      <c r="AJ366" s="11" t="s">
        <v>68</v>
      </c>
      <c r="AK366" s="12">
        <v>400</v>
      </c>
      <c r="AL366" s="28">
        <v>12</v>
      </c>
      <c r="AM366" s="28">
        <f t="shared" si="147"/>
        <v>4800</v>
      </c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7">
        <f t="shared" si="145"/>
        <v>12</v>
      </c>
      <c r="BK366" s="42">
        <f t="shared" si="145"/>
        <v>4800</v>
      </c>
    </row>
    <row r="367" spans="2:63" ht="24" x14ac:dyDescent="0.25">
      <c r="B367" s="43" t="s">
        <v>65</v>
      </c>
      <c r="C367" s="17" t="s">
        <v>66</v>
      </c>
      <c r="D367" s="10" t="s">
        <v>660</v>
      </c>
      <c r="E367" s="11" t="s">
        <v>661</v>
      </c>
      <c r="F367" s="11" t="s">
        <v>68</v>
      </c>
      <c r="G367" s="12">
        <v>220</v>
      </c>
      <c r="H367" s="19">
        <v>24</v>
      </c>
      <c r="I367" s="19">
        <f t="shared" si="146"/>
        <v>5280</v>
      </c>
      <c r="J367" s="85"/>
      <c r="K367" s="85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>
        <f t="shared" si="144"/>
        <v>24</v>
      </c>
      <c r="AG367" s="19">
        <f t="shared" si="144"/>
        <v>5280</v>
      </c>
      <c r="AH367" s="10" t="s">
        <v>660</v>
      </c>
      <c r="AI367" s="11" t="s">
        <v>661</v>
      </c>
      <c r="AJ367" s="11" t="s">
        <v>68</v>
      </c>
      <c r="AK367" s="12">
        <v>220</v>
      </c>
      <c r="AL367" s="28">
        <v>24</v>
      </c>
      <c r="AM367" s="28">
        <f t="shared" si="147"/>
        <v>5280</v>
      </c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7">
        <f t="shared" si="145"/>
        <v>24</v>
      </c>
      <c r="BK367" s="42">
        <f t="shared" si="145"/>
        <v>5280</v>
      </c>
    </row>
    <row r="368" spans="2:63" ht="24" x14ac:dyDescent="0.25">
      <c r="B368" s="43" t="s">
        <v>65</v>
      </c>
      <c r="C368" s="17" t="s">
        <v>66</v>
      </c>
      <c r="D368" s="10" t="s">
        <v>662</v>
      </c>
      <c r="E368" s="11" t="s">
        <v>663</v>
      </c>
      <c r="F368" s="11" t="s">
        <v>68</v>
      </c>
      <c r="G368" s="12">
        <v>220</v>
      </c>
      <c r="H368" s="19">
        <v>24</v>
      </c>
      <c r="I368" s="19">
        <f t="shared" si="146"/>
        <v>5280</v>
      </c>
      <c r="J368" s="85"/>
      <c r="K368" s="85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>
        <f t="shared" si="144"/>
        <v>24</v>
      </c>
      <c r="AG368" s="19">
        <f t="shared" si="144"/>
        <v>5280</v>
      </c>
      <c r="AH368" s="10" t="s">
        <v>662</v>
      </c>
      <c r="AI368" s="11" t="s">
        <v>663</v>
      </c>
      <c r="AJ368" s="11" t="s">
        <v>68</v>
      </c>
      <c r="AK368" s="12">
        <v>220</v>
      </c>
      <c r="AL368" s="28">
        <v>24</v>
      </c>
      <c r="AM368" s="28">
        <f t="shared" si="147"/>
        <v>5280</v>
      </c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7">
        <f t="shared" si="145"/>
        <v>24</v>
      </c>
      <c r="BK368" s="42">
        <f t="shared" si="145"/>
        <v>5280</v>
      </c>
    </row>
    <row r="369" spans="2:63" ht="24" x14ac:dyDescent="0.25">
      <c r="B369" s="43" t="s">
        <v>65</v>
      </c>
      <c r="C369" s="17" t="s">
        <v>66</v>
      </c>
      <c r="D369" s="10" t="s">
        <v>664</v>
      </c>
      <c r="E369" s="11" t="s">
        <v>665</v>
      </c>
      <c r="F369" s="11" t="s">
        <v>68</v>
      </c>
      <c r="G369" s="12">
        <v>180</v>
      </c>
      <c r="H369" s="19">
        <v>24</v>
      </c>
      <c r="I369" s="19">
        <f t="shared" si="146"/>
        <v>4320</v>
      </c>
      <c r="J369" s="85"/>
      <c r="K369" s="85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>
        <f t="shared" si="144"/>
        <v>24</v>
      </c>
      <c r="AG369" s="19">
        <f t="shared" si="144"/>
        <v>4320</v>
      </c>
      <c r="AH369" s="10" t="s">
        <v>664</v>
      </c>
      <c r="AI369" s="11" t="s">
        <v>665</v>
      </c>
      <c r="AJ369" s="11" t="s">
        <v>68</v>
      </c>
      <c r="AK369" s="12">
        <v>180</v>
      </c>
      <c r="AL369" s="28">
        <v>24</v>
      </c>
      <c r="AM369" s="28">
        <f t="shared" si="147"/>
        <v>4320</v>
      </c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7">
        <f t="shared" si="145"/>
        <v>24</v>
      </c>
      <c r="BK369" s="42">
        <f t="shared" si="145"/>
        <v>4320</v>
      </c>
    </row>
    <row r="370" spans="2:63" ht="24" x14ac:dyDescent="0.25">
      <c r="B370" s="43" t="s">
        <v>65</v>
      </c>
      <c r="C370" s="17" t="s">
        <v>66</v>
      </c>
      <c r="D370" s="10" t="s">
        <v>666</v>
      </c>
      <c r="E370" s="11" t="s">
        <v>667</v>
      </c>
      <c r="F370" s="11" t="s">
        <v>68</v>
      </c>
      <c r="G370" s="12">
        <v>185</v>
      </c>
      <c r="H370" s="19">
        <v>12</v>
      </c>
      <c r="I370" s="19">
        <f t="shared" si="146"/>
        <v>2220</v>
      </c>
      <c r="J370" s="85"/>
      <c r="K370" s="85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>
        <f t="shared" si="144"/>
        <v>12</v>
      </c>
      <c r="AG370" s="19">
        <f t="shared" si="144"/>
        <v>2220</v>
      </c>
      <c r="AH370" s="10" t="s">
        <v>666</v>
      </c>
      <c r="AI370" s="11" t="s">
        <v>667</v>
      </c>
      <c r="AJ370" s="11" t="s">
        <v>68</v>
      </c>
      <c r="AK370" s="12">
        <v>185</v>
      </c>
      <c r="AL370" s="28">
        <v>12</v>
      </c>
      <c r="AM370" s="28">
        <f t="shared" si="147"/>
        <v>2220</v>
      </c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7">
        <f t="shared" si="145"/>
        <v>12</v>
      </c>
      <c r="BK370" s="42">
        <f t="shared" si="145"/>
        <v>2220</v>
      </c>
    </row>
    <row r="371" spans="2:63" ht="24" x14ac:dyDescent="0.25">
      <c r="B371" s="43" t="s">
        <v>65</v>
      </c>
      <c r="C371" s="17" t="s">
        <v>66</v>
      </c>
      <c r="D371" s="10">
        <v>71000010006</v>
      </c>
      <c r="E371" s="11" t="s">
        <v>668</v>
      </c>
      <c r="F371" s="11" t="s">
        <v>68</v>
      </c>
      <c r="G371" s="12">
        <v>35</v>
      </c>
      <c r="H371" s="19">
        <v>9</v>
      </c>
      <c r="I371" s="19">
        <f t="shared" si="146"/>
        <v>315</v>
      </c>
      <c r="J371" s="85"/>
      <c r="K371" s="85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>
        <f t="shared" si="144"/>
        <v>9</v>
      </c>
      <c r="AG371" s="19">
        <f t="shared" si="144"/>
        <v>315</v>
      </c>
      <c r="AH371" s="10">
        <v>71000010006</v>
      </c>
      <c r="AI371" s="11" t="s">
        <v>668</v>
      </c>
      <c r="AJ371" s="11" t="s">
        <v>68</v>
      </c>
      <c r="AK371" s="12">
        <v>35</v>
      </c>
      <c r="AL371" s="28">
        <v>9</v>
      </c>
      <c r="AM371" s="28">
        <f t="shared" si="147"/>
        <v>315</v>
      </c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7">
        <f t="shared" si="145"/>
        <v>9</v>
      </c>
      <c r="BK371" s="42">
        <f t="shared" si="145"/>
        <v>315</v>
      </c>
    </row>
    <row r="372" spans="2:63" ht="24" x14ac:dyDescent="0.25">
      <c r="B372" s="43" t="s">
        <v>65</v>
      </c>
      <c r="C372" s="17" t="s">
        <v>66</v>
      </c>
      <c r="D372" s="10">
        <v>71000030056</v>
      </c>
      <c r="E372" s="11" t="s">
        <v>669</v>
      </c>
      <c r="F372" s="11" t="s">
        <v>68</v>
      </c>
      <c r="G372" s="12">
        <v>100</v>
      </c>
      <c r="H372" s="19">
        <v>9</v>
      </c>
      <c r="I372" s="19">
        <f t="shared" si="146"/>
        <v>900</v>
      </c>
      <c r="J372" s="85"/>
      <c r="K372" s="85"/>
      <c r="L372" s="19"/>
      <c r="M372" s="19"/>
      <c r="N372" s="19"/>
      <c r="O372" s="19"/>
      <c r="P372" s="19">
        <v>15</v>
      </c>
      <c r="Q372" s="19">
        <f>G372*P372</f>
        <v>1500</v>
      </c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>
        <f t="shared" si="144"/>
        <v>24</v>
      </c>
      <c r="AG372" s="19">
        <f t="shared" si="144"/>
        <v>2400</v>
      </c>
      <c r="AH372" s="10">
        <v>71000030056</v>
      </c>
      <c r="AI372" s="11" t="s">
        <v>669</v>
      </c>
      <c r="AJ372" s="11" t="s">
        <v>68</v>
      </c>
      <c r="AK372" s="12">
        <v>100</v>
      </c>
      <c r="AL372" s="28">
        <v>9</v>
      </c>
      <c r="AM372" s="28">
        <f t="shared" si="147"/>
        <v>900</v>
      </c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7">
        <f t="shared" si="145"/>
        <v>9</v>
      </c>
      <c r="BK372" s="42">
        <f t="shared" si="145"/>
        <v>900</v>
      </c>
    </row>
    <row r="373" spans="2:63" ht="24" x14ac:dyDescent="0.25">
      <c r="B373" s="43" t="s">
        <v>65</v>
      </c>
      <c r="C373" s="17" t="s">
        <v>66</v>
      </c>
      <c r="D373" s="10">
        <v>68001260001</v>
      </c>
      <c r="E373" s="11" t="s">
        <v>670</v>
      </c>
      <c r="F373" s="11" t="s">
        <v>68</v>
      </c>
      <c r="G373" s="12">
        <v>90</v>
      </c>
      <c r="H373" s="19">
        <v>9</v>
      </c>
      <c r="I373" s="19">
        <f t="shared" si="146"/>
        <v>810</v>
      </c>
      <c r="J373" s="85"/>
      <c r="K373" s="85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>
        <f t="shared" si="144"/>
        <v>9</v>
      </c>
      <c r="AG373" s="19">
        <f t="shared" si="144"/>
        <v>810</v>
      </c>
      <c r="AH373" s="10">
        <v>68001260001</v>
      </c>
      <c r="AI373" s="11" t="s">
        <v>670</v>
      </c>
      <c r="AJ373" s="11" t="s">
        <v>68</v>
      </c>
      <c r="AK373" s="12">
        <v>90</v>
      </c>
      <c r="AL373" s="28">
        <v>9</v>
      </c>
      <c r="AM373" s="28">
        <f t="shared" si="147"/>
        <v>810</v>
      </c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7">
        <f t="shared" si="145"/>
        <v>9</v>
      </c>
      <c r="BK373" s="42">
        <f t="shared" si="145"/>
        <v>810</v>
      </c>
    </row>
    <row r="374" spans="2:63" ht="24" x14ac:dyDescent="0.25">
      <c r="B374" s="43" t="s">
        <v>65</v>
      </c>
      <c r="C374" s="17" t="s">
        <v>66</v>
      </c>
      <c r="D374" s="10">
        <v>71000090005</v>
      </c>
      <c r="E374" s="11" t="s">
        <v>671</v>
      </c>
      <c r="F374" s="11" t="s">
        <v>68</v>
      </c>
      <c r="G374" s="12">
        <v>50</v>
      </c>
      <c r="H374" s="19">
        <v>5</v>
      </c>
      <c r="I374" s="19">
        <f t="shared" si="146"/>
        <v>250</v>
      </c>
      <c r="J374" s="85"/>
      <c r="K374" s="85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>
        <f t="shared" si="144"/>
        <v>5</v>
      </c>
      <c r="AG374" s="19">
        <f t="shared" si="144"/>
        <v>250</v>
      </c>
      <c r="AH374" s="10">
        <v>71000090005</v>
      </c>
      <c r="AI374" s="11" t="s">
        <v>671</v>
      </c>
      <c r="AJ374" s="11" t="s">
        <v>68</v>
      </c>
      <c r="AK374" s="12">
        <v>50</v>
      </c>
      <c r="AL374" s="28">
        <v>5</v>
      </c>
      <c r="AM374" s="28">
        <f t="shared" si="147"/>
        <v>250</v>
      </c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7">
        <f t="shared" si="145"/>
        <v>5</v>
      </c>
      <c r="BK374" s="42">
        <f t="shared" si="145"/>
        <v>250</v>
      </c>
    </row>
    <row r="375" spans="2:63" ht="24" x14ac:dyDescent="0.25">
      <c r="B375" s="43" t="s">
        <v>65</v>
      </c>
      <c r="C375" s="17" t="s">
        <v>66</v>
      </c>
      <c r="D375" s="10" t="s">
        <v>672</v>
      </c>
      <c r="E375" s="11" t="s">
        <v>673</v>
      </c>
      <c r="F375" s="11" t="s">
        <v>68</v>
      </c>
      <c r="G375" s="12">
        <v>25</v>
      </c>
      <c r="H375" s="19">
        <v>16</v>
      </c>
      <c r="I375" s="19">
        <f t="shared" si="146"/>
        <v>400</v>
      </c>
      <c r="J375" s="85"/>
      <c r="K375" s="85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>
        <f t="shared" si="144"/>
        <v>16</v>
      </c>
      <c r="AG375" s="19">
        <f t="shared" si="144"/>
        <v>400</v>
      </c>
      <c r="AH375" s="10" t="s">
        <v>672</v>
      </c>
      <c r="AI375" s="11" t="s">
        <v>673</v>
      </c>
      <c r="AJ375" s="11" t="s">
        <v>68</v>
      </c>
      <c r="AK375" s="12">
        <v>25</v>
      </c>
      <c r="AL375" s="28">
        <v>16</v>
      </c>
      <c r="AM375" s="28">
        <f t="shared" si="147"/>
        <v>400</v>
      </c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7">
        <f t="shared" si="145"/>
        <v>16</v>
      </c>
      <c r="BK375" s="42">
        <f t="shared" si="145"/>
        <v>400</v>
      </c>
    </row>
    <row r="376" spans="2:63" ht="24" x14ac:dyDescent="0.25">
      <c r="B376" s="43" t="s">
        <v>65</v>
      </c>
      <c r="C376" s="17" t="s">
        <v>66</v>
      </c>
      <c r="D376" s="10" t="s">
        <v>674</v>
      </c>
      <c r="E376" s="11" t="s">
        <v>675</v>
      </c>
      <c r="F376" s="11" t="s">
        <v>68</v>
      </c>
      <c r="G376" s="12">
        <v>300</v>
      </c>
      <c r="H376" s="19">
        <v>20</v>
      </c>
      <c r="I376" s="19">
        <f t="shared" si="146"/>
        <v>6000</v>
      </c>
      <c r="J376" s="85"/>
      <c r="K376" s="85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>
        <f t="shared" si="144"/>
        <v>20</v>
      </c>
      <c r="AG376" s="19">
        <f t="shared" si="144"/>
        <v>6000</v>
      </c>
      <c r="AH376" s="10" t="s">
        <v>674</v>
      </c>
      <c r="AI376" s="11" t="s">
        <v>675</v>
      </c>
      <c r="AJ376" s="11" t="s">
        <v>68</v>
      </c>
      <c r="AK376" s="12">
        <v>300</v>
      </c>
      <c r="AL376" s="28">
        <v>20</v>
      </c>
      <c r="AM376" s="28">
        <f t="shared" si="147"/>
        <v>6000</v>
      </c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7">
        <f t="shared" si="145"/>
        <v>20</v>
      </c>
      <c r="BK376" s="42">
        <f t="shared" si="145"/>
        <v>6000</v>
      </c>
    </row>
    <row r="377" spans="2:63" ht="24" x14ac:dyDescent="0.25">
      <c r="B377" s="43" t="s">
        <v>65</v>
      </c>
      <c r="C377" s="17" t="s">
        <v>66</v>
      </c>
      <c r="D377" s="10" t="s">
        <v>674</v>
      </c>
      <c r="E377" s="11" t="s">
        <v>676</v>
      </c>
      <c r="F377" s="11" t="s">
        <v>68</v>
      </c>
      <c r="G377" s="12">
        <v>250</v>
      </c>
      <c r="H377" s="19">
        <v>22</v>
      </c>
      <c r="I377" s="19">
        <f t="shared" si="146"/>
        <v>5500</v>
      </c>
      <c r="J377" s="85"/>
      <c r="K377" s="85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>
        <f t="shared" si="144"/>
        <v>22</v>
      </c>
      <c r="AG377" s="19">
        <f t="shared" si="144"/>
        <v>5500</v>
      </c>
      <c r="AH377" s="10" t="s">
        <v>674</v>
      </c>
      <c r="AI377" s="11" t="s">
        <v>676</v>
      </c>
      <c r="AJ377" s="11" t="s">
        <v>68</v>
      </c>
      <c r="AK377" s="12">
        <v>250</v>
      </c>
      <c r="AL377" s="28">
        <v>22</v>
      </c>
      <c r="AM377" s="28">
        <f t="shared" si="147"/>
        <v>5500</v>
      </c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7">
        <f t="shared" si="145"/>
        <v>22</v>
      </c>
      <c r="BK377" s="42">
        <f t="shared" si="145"/>
        <v>5500</v>
      </c>
    </row>
    <row r="378" spans="2:63" ht="24" x14ac:dyDescent="0.25">
      <c r="B378" s="43" t="s">
        <v>65</v>
      </c>
      <c r="C378" s="17" t="s">
        <v>66</v>
      </c>
      <c r="D378" s="10" t="s">
        <v>677</v>
      </c>
      <c r="E378" s="11" t="s">
        <v>678</v>
      </c>
      <c r="F378" s="11" t="s">
        <v>68</v>
      </c>
      <c r="G378" s="12">
        <v>400</v>
      </c>
      <c r="H378" s="19">
        <v>12</v>
      </c>
      <c r="I378" s="19">
        <f t="shared" si="146"/>
        <v>4800</v>
      </c>
      <c r="J378" s="85"/>
      <c r="K378" s="85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>
        <f t="shared" si="144"/>
        <v>12</v>
      </c>
      <c r="AG378" s="19">
        <f t="shared" si="144"/>
        <v>4800</v>
      </c>
      <c r="AH378" s="10" t="s">
        <v>677</v>
      </c>
      <c r="AI378" s="11" t="s">
        <v>678</v>
      </c>
      <c r="AJ378" s="11" t="s">
        <v>68</v>
      </c>
      <c r="AK378" s="12">
        <v>400</v>
      </c>
      <c r="AL378" s="28">
        <v>12</v>
      </c>
      <c r="AM378" s="28">
        <f t="shared" si="147"/>
        <v>4800</v>
      </c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7">
        <f t="shared" si="145"/>
        <v>12</v>
      </c>
      <c r="BK378" s="42">
        <f t="shared" si="145"/>
        <v>4800</v>
      </c>
    </row>
    <row r="379" spans="2:63" ht="24" x14ac:dyDescent="0.25">
      <c r="B379" s="43" t="s">
        <v>65</v>
      </c>
      <c r="C379" s="17" t="s">
        <v>66</v>
      </c>
      <c r="D379" s="10" t="s">
        <v>677</v>
      </c>
      <c r="E379" s="11" t="s">
        <v>679</v>
      </c>
      <c r="F379" s="11" t="s">
        <v>68</v>
      </c>
      <c r="G379" s="12">
        <v>350</v>
      </c>
      <c r="H379" s="19">
        <v>12</v>
      </c>
      <c r="I379" s="19">
        <f t="shared" si="146"/>
        <v>4200</v>
      </c>
      <c r="J379" s="85"/>
      <c r="K379" s="85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>
        <f t="shared" si="144"/>
        <v>12</v>
      </c>
      <c r="AG379" s="19">
        <f t="shared" si="144"/>
        <v>4200</v>
      </c>
      <c r="AH379" s="10" t="s">
        <v>677</v>
      </c>
      <c r="AI379" s="11" t="s">
        <v>679</v>
      </c>
      <c r="AJ379" s="11" t="s">
        <v>68</v>
      </c>
      <c r="AK379" s="12">
        <v>350</v>
      </c>
      <c r="AL379" s="28">
        <v>12</v>
      </c>
      <c r="AM379" s="28">
        <f t="shared" si="147"/>
        <v>4200</v>
      </c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7">
        <f t="shared" si="145"/>
        <v>12</v>
      </c>
      <c r="BK379" s="42">
        <f t="shared" si="145"/>
        <v>4200</v>
      </c>
    </row>
    <row r="380" spans="2:63" ht="24" x14ac:dyDescent="0.25">
      <c r="B380" s="43" t="s">
        <v>65</v>
      </c>
      <c r="C380" s="17" t="s">
        <v>66</v>
      </c>
      <c r="D380" s="10" t="s">
        <v>677</v>
      </c>
      <c r="E380" s="11" t="s">
        <v>680</v>
      </c>
      <c r="F380" s="11" t="s">
        <v>68</v>
      </c>
      <c r="G380" s="12">
        <v>300</v>
      </c>
      <c r="H380" s="19">
        <v>6</v>
      </c>
      <c r="I380" s="19">
        <f t="shared" si="146"/>
        <v>1800</v>
      </c>
      <c r="J380" s="85"/>
      <c r="K380" s="85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>
        <f t="shared" si="144"/>
        <v>6</v>
      </c>
      <c r="AG380" s="19">
        <f t="shared" si="144"/>
        <v>1800</v>
      </c>
      <c r="AH380" s="10" t="s">
        <v>677</v>
      </c>
      <c r="AI380" s="11" t="s">
        <v>680</v>
      </c>
      <c r="AJ380" s="11" t="s">
        <v>68</v>
      </c>
      <c r="AK380" s="12">
        <v>300</v>
      </c>
      <c r="AL380" s="28">
        <v>6</v>
      </c>
      <c r="AM380" s="28">
        <f t="shared" si="147"/>
        <v>1800</v>
      </c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7">
        <f t="shared" si="145"/>
        <v>6</v>
      </c>
      <c r="BK380" s="42">
        <f t="shared" si="145"/>
        <v>1800</v>
      </c>
    </row>
    <row r="381" spans="2:63" ht="24" x14ac:dyDescent="0.25">
      <c r="B381" s="43" t="s">
        <v>65</v>
      </c>
      <c r="C381" s="17" t="s">
        <v>66</v>
      </c>
      <c r="D381" s="10" t="s">
        <v>681</v>
      </c>
      <c r="E381" s="11" t="s">
        <v>682</v>
      </c>
      <c r="F381" s="11" t="s">
        <v>68</v>
      </c>
      <c r="G381" s="12">
        <v>300</v>
      </c>
      <c r="H381" s="19">
        <v>9</v>
      </c>
      <c r="I381" s="19">
        <f t="shared" si="146"/>
        <v>2700</v>
      </c>
      <c r="J381" s="85"/>
      <c r="K381" s="85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>
        <f t="shared" si="144"/>
        <v>9</v>
      </c>
      <c r="AG381" s="19">
        <f t="shared" si="144"/>
        <v>2700</v>
      </c>
      <c r="AH381" s="10" t="s">
        <v>681</v>
      </c>
      <c r="AI381" s="11" t="s">
        <v>682</v>
      </c>
      <c r="AJ381" s="11" t="s">
        <v>68</v>
      </c>
      <c r="AK381" s="12">
        <v>300</v>
      </c>
      <c r="AL381" s="28">
        <v>9</v>
      </c>
      <c r="AM381" s="28">
        <f t="shared" si="147"/>
        <v>2700</v>
      </c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7">
        <f t="shared" si="145"/>
        <v>9</v>
      </c>
      <c r="BK381" s="42">
        <f t="shared" si="145"/>
        <v>2700</v>
      </c>
    </row>
    <row r="382" spans="2:63" ht="24" x14ac:dyDescent="0.25">
      <c r="B382" s="43" t="s">
        <v>65</v>
      </c>
      <c r="C382" s="17" t="s">
        <v>66</v>
      </c>
      <c r="D382" s="10" t="s">
        <v>683</v>
      </c>
      <c r="E382" s="11" t="s">
        <v>684</v>
      </c>
      <c r="F382" s="11" t="s">
        <v>68</v>
      </c>
      <c r="G382" s="12">
        <v>180</v>
      </c>
      <c r="H382" s="19">
        <v>9</v>
      </c>
      <c r="I382" s="19">
        <f t="shared" si="146"/>
        <v>1620</v>
      </c>
      <c r="J382" s="85"/>
      <c r="K382" s="85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>
        <f t="shared" si="144"/>
        <v>9</v>
      </c>
      <c r="AG382" s="19">
        <f t="shared" si="144"/>
        <v>1620</v>
      </c>
      <c r="AH382" s="10" t="s">
        <v>683</v>
      </c>
      <c r="AI382" s="11" t="s">
        <v>684</v>
      </c>
      <c r="AJ382" s="11" t="s">
        <v>68</v>
      </c>
      <c r="AK382" s="12">
        <v>180</v>
      </c>
      <c r="AL382" s="28">
        <v>9</v>
      </c>
      <c r="AM382" s="28">
        <f t="shared" si="147"/>
        <v>1620</v>
      </c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7">
        <f t="shared" si="145"/>
        <v>9</v>
      </c>
      <c r="BK382" s="42">
        <f t="shared" si="145"/>
        <v>1620</v>
      </c>
    </row>
    <row r="383" spans="2:63" ht="24" x14ac:dyDescent="0.25">
      <c r="B383" s="43" t="s">
        <v>65</v>
      </c>
      <c r="C383" s="17" t="s">
        <v>66</v>
      </c>
      <c r="D383" s="10" t="s">
        <v>685</v>
      </c>
      <c r="E383" s="11" t="s">
        <v>686</v>
      </c>
      <c r="F383" s="11" t="s">
        <v>68</v>
      </c>
      <c r="G383" s="12">
        <v>300</v>
      </c>
      <c r="H383" s="19">
        <v>9</v>
      </c>
      <c r="I383" s="19">
        <f t="shared" si="146"/>
        <v>2700</v>
      </c>
      <c r="J383" s="85"/>
      <c r="K383" s="85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>
        <f t="shared" si="144"/>
        <v>9</v>
      </c>
      <c r="AG383" s="19">
        <f t="shared" si="144"/>
        <v>2700</v>
      </c>
      <c r="AH383" s="10" t="s">
        <v>685</v>
      </c>
      <c r="AI383" s="11" t="s">
        <v>686</v>
      </c>
      <c r="AJ383" s="11" t="s">
        <v>68</v>
      </c>
      <c r="AK383" s="12">
        <v>300</v>
      </c>
      <c r="AL383" s="28">
        <v>9</v>
      </c>
      <c r="AM383" s="28">
        <f t="shared" si="147"/>
        <v>2700</v>
      </c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7">
        <f t="shared" si="145"/>
        <v>9</v>
      </c>
      <c r="BK383" s="42">
        <f t="shared" si="145"/>
        <v>2700</v>
      </c>
    </row>
    <row r="384" spans="2:63" ht="24" x14ac:dyDescent="0.25">
      <c r="B384" s="43" t="s">
        <v>65</v>
      </c>
      <c r="C384" s="17" t="s">
        <v>66</v>
      </c>
      <c r="D384" s="10" t="s">
        <v>687</v>
      </c>
      <c r="E384" s="11" t="s">
        <v>688</v>
      </c>
      <c r="F384" s="11" t="s">
        <v>68</v>
      </c>
      <c r="G384" s="12">
        <v>300</v>
      </c>
      <c r="H384" s="19">
        <v>9</v>
      </c>
      <c r="I384" s="19">
        <f t="shared" si="146"/>
        <v>2700</v>
      </c>
      <c r="J384" s="85"/>
      <c r="K384" s="85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>
        <f t="shared" si="144"/>
        <v>9</v>
      </c>
      <c r="AG384" s="19">
        <f t="shared" si="144"/>
        <v>2700</v>
      </c>
      <c r="AH384" s="10" t="s">
        <v>687</v>
      </c>
      <c r="AI384" s="11" t="s">
        <v>688</v>
      </c>
      <c r="AJ384" s="11" t="s">
        <v>68</v>
      </c>
      <c r="AK384" s="12">
        <v>300</v>
      </c>
      <c r="AL384" s="28">
        <v>9</v>
      </c>
      <c r="AM384" s="28">
        <f t="shared" si="147"/>
        <v>2700</v>
      </c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7">
        <f t="shared" si="145"/>
        <v>9</v>
      </c>
      <c r="BK384" s="42">
        <f t="shared" si="145"/>
        <v>2700</v>
      </c>
    </row>
    <row r="385" spans="2:63" ht="24" x14ac:dyDescent="0.25">
      <c r="B385" s="43" t="s">
        <v>65</v>
      </c>
      <c r="C385" s="17" t="s">
        <v>66</v>
      </c>
      <c r="D385" s="10" t="s">
        <v>689</v>
      </c>
      <c r="E385" s="11" t="s">
        <v>690</v>
      </c>
      <c r="F385" s="11" t="s">
        <v>68</v>
      </c>
      <c r="G385" s="12">
        <v>20</v>
      </c>
      <c r="H385" s="19">
        <v>9</v>
      </c>
      <c r="I385" s="19">
        <f t="shared" si="146"/>
        <v>180</v>
      </c>
      <c r="J385" s="85"/>
      <c r="K385" s="85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>
        <f t="shared" si="144"/>
        <v>9</v>
      </c>
      <c r="AG385" s="19">
        <f t="shared" si="144"/>
        <v>180</v>
      </c>
      <c r="AH385" s="10" t="s">
        <v>689</v>
      </c>
      <c r="AI385" s="11" t="s">
        <v>690</v>
      </c>
      <c r="AJ385" s="11" t="s">
        <v>68</v>
      </c>
      <c r="AK385" s="12">
        <v>20</v>
      </c>
      <c r="AL385" s="28">
        <v>9</v>
      </c>
      <c r="AM385" s="28">
        <f t="shared" si="147"/>
        <v>180</v>
      </c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7">
        <f t="shared" si="145"/>
        <v>9</v>
      </c>
      <c r="BK385" s="42">
        <f t="shared" si="145"/>
        <v>180</v>
      </c>
    </row>
    <row r="386" spans="2:63" ht="24" x14ac:dyDescent="0.25">
      <c r="B386" s="43" t="s">
        <v>65</v>
      </c>
      <c r="C386" s="17" t="s">
        <v>66</v>
      </c>
      <c r="D386" s="10" t="s">
        <v>691</v>
      </c>
      <c r="E386" s="11" t="s">
        <v>692</v>
      </c>
      <c r="F386" s="11" t="s">
        <v>479</v>
      </c>
      <c r="G386" s="12">
        <v>25</v>
      </c>
      <c r="H386" s="19"/>
      <c r="I386" s="19"/>
      <c r="J386" s="85"/>
      <c r="K386" s="85"/>
      <c r="L386" s="19"/>
      <c r="M386" s="19"/>
      <c r="N386" s="19"/>
      <c r="O386" s="19"/>
      <c r="P386" s="19">
        <v>16</v>
      </c>
      <c r="Q386" s="19">
        <f>G386*P386</f>
        <v>400</v>
      </c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>
        <f t="shared" si="144"/>
        <v>16</v>
      </c>
      <c r="AG386" s="19">
        <f t="shared" si="144"/>
        <v>400</v>
      </c>
      <c r="AH386" s="10" t="s">
        <v>691</v>
      </c>
      <c r="AI386" s="11" t="s">
        <v>692</v>
      </c>
      <c r="AJ386" s="11" t="s">
        <v>479</v>
      </c>
      <c r="AK386" s="12">
        <v>25</v>
      </c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7">
        <f t="shared" si="145"/>
        <v>0</v>
      </c>
      <c r="BK386" s="42">
        <f t="shared" si="145"/>
        <v>0</v>
      </c>
    </row>
    <row r="387" spans="2:63" x14ac:dyDescent="0.25">
      <c r="B387" s="131"/>
      <c r="C387" s="74"/>
      <c r="D387" s="84" t="s">
        <v>596</v>
      </c>
      <c r="E387" s="97" t="s">
        <v>693</v>
      </c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84" t="s">
        <v>596</v>
      </c>
      <c r="AI387" s="97" t="s">
        <v>693</v>
      </c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4"/>
    </row>
    <row r="388" spans="2:63" ht="24" x14ac:dyDescent="0.25">
      <c r="B388" s="43" t="s">
        <v>65</v>
      </c>
      <c r="C388" s="17" t="s">
        <v>66</v>
      </c>
      <c r="D388" s="10" t="s">
        <v>694</v>
      </c>
      <c r="E388" s="11" t="s">
        <v>695</v>
      </c>
      <c r="F388" s="11" t="s">
        <v>68</v>
      </c>
      <c r="G388" s="12">
        <v>300</v>
      </c>
      <c r="H388" s="19"/>
      <c r="I388" s="19"/>
      <c r="J388" s="85"/>
      <c r="K388" s="85"/>
      <c r="L388" s="19"/>
      <c r="M388" s="19"/>
      <c r="N388" s="19"/>
      <c r="O388" s="19"/>
      <c r="P388" s="19">
        <v>1</v>
      </c>
      <c r="Q388" s="19">
        <f>G388*P388</f>
        <v>300</v>
      </c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>
        <f t="shared" ref="AF388:AG388" si="148">H388+J388+L388+N388+P388+R388+T388+V388+X388+Z388+AB388+AD388</f>
        <v>1</v>
      </c>
      <c r="AG388" s="19">
        <f t="shared" si="148"/>
        <v>300</v>
      </c>
      <c r="AH388" s="10" t="s">
        <v>694</v>
      </c>
      <c r="AI388" s="11" t="s">
        <v>695</v>
      </c>
      <c r="AJ388" s="123" t="s">
        <v>68</v>
      </c>
      <c r="AK388" s="12">
        <v>300</v>
      </c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7">
        <f t="shared" ref="BJ388:BK388" si="149">AL388+AN388+AP388+AR388+AT388+AV388+AX388+AZ388+BB388+BD388+BF388+BH388</f>
        <v>0</v>
      </c>
      <c r="BK388" s="42">
        <f t="shared" si="149"/>
        <v>0</v>
      </c>
    </row>
    <row r="389" spans="2:63" x14ac:dyDescent="0.25">
      <c r="B389" s="66"/>
      <c r="C389" s="74"/>
      <c r="D389" s="84" t="s">
        <v>696</v>
      </c>
      <c r="E389" s="84" t="s">
        <v>697</v>
      </c>
      <c r="F389" s="74"/>
      <c r="G389" s="74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84" t="s">
        <v>696</v>
      </c>
      <c r="AI389" s="84" t="s">
        <v>697</v>
      </c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135"/>
    </row>
    <row r="390" spans="2:63" ht="24" x14ac:dyDescent="0.25">
      <c r="B390" s="43" t="s">
        <v>65</v>
      </c>
      <c r="C390" s="17" t="s">
        <v>66</v>
      </c>
      <c r="D390" s="10" t="s">
        <v>698</v>
      </c>
      <c r="E390" s="9" t="s">
        <v>699</v>
      </c>
      <c r="F390" s="11" t="s">
        <v>138</v>
      </c>
      <c r="G390" s="12">
        <v>18</v>
      </c>
      <c r="H390" s="19">
        <v>3</v>
      </c>
      <c r="I390" s="19">
        <f>+G390*H390</f>
        <v>54</v>
      </c>
      <c r="J390" s="85"/>
      <c r="K390" s="85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>
        <f t="shared" ref="AF390:AG394" si="150">H390+J390+L390+N390+P390+R390+T390+V390+X390+Z390+AB390+AD390</f>
        <v>3</v>
      </c>
      <c r="AG390" s="19">
        <f t="shared" si="150"/>
        <v>54</v>
      </c>
      <c r="AH390" s="10" t="s">
        <v>698</v>
      </c>
      <c r="AI390" s="9" t="s">
        <v>699</v>
      </c>
      <c r="AJ390" s="11" t="s">
        <v>138</v>
      </c>
      <c r="AK390" s="12">
        <v>18</v>
      </c>
      <c r="AL390" s="28">
        <v>2</v>
      </c>
      <c r="AM390" s="28">
        <f>+AK390*AL390</f>
        <v>36</v>
      </c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7">
        <f t="shared" ref="BJ390:BK394" si="151">AL390+AN390+AP390+AR390+AT390+AV390+AX390+AZ390+BB390+BD390+BF390+BH390</f>
        <v>2</v>
      </c>
      <c r="BK390" s="42">
        <f t="shared" si="151"/>
        <v>36</v>
      </c>
    </row>
    <row r="391" spans="2:63" ht="24" x14ac:dyDescent="0.25">
      <c r="B391" s="43" t="s">
        <v>65</v>
      </c>
      <c r="C391" s="17" t="s">
        <v>66</v>
      </c>
      <c r="D391" s="10" t="s">
        <v>700</v>
      </c>
      <c r="E391" s="9" t="s">
        <v>701</v>
      </c>
      <c r="F391" s="11" t="s">
        <v>68</v>
      </c>
      <c r="G391" s="12">
        <v>3</v>
      </c>
      <c r="H391" s="19">
        <v>10</v>
      </c>
      <c r="I391" s="19">
        <f>+G391*H391</f>
        <v>30</v>
      </c>
      <c r="J391" s="85"/>
      <c r="K391" s="85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>
        <f t="shared" si="150"/>
        <v>10</v>
      </c>
      <c r="AG391" s="19">
        <f t="shared" si="150"/>
        <v>30</v>
      </c>
      <c r="AH391" s="10" t="s">
        <v>700</v>
      </c>
      <c r="AI391" s="9" t="s">
        <v>701</v>
      </c>
      <c r="AJ391" s="11" t="s">
        <v>68</v>
      </c>
      <c r="AK391" s="12">
        <v>3</v>
      </c>
      <c r="AL391" s="28">
        <v>0</v>
      </c>
      <c r="AM391" s="28">
        <f>+AK391*AL391</f>
        <v>0</v>
      </c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7">
        <f t="shared" si="151"/>
        <v>0</v>
      </c>
      <c r="BK391" s="42">
        <f t="shared" si="151"/>
        <v>0</v>
      </c>
    </row>
    <row r="392" spans="2:63" ht="24" x14ac:dyDescent="0.25">
      <c r="B392" s="43" t="s">
        <v>65</v>
      </c>
      <c r="C392" s="17" t="s">
        <v>66</v>
      </c>
      <c r="D392" s="10" t="s">
        <v>702</v>
      </c>
      <c r="E392" s="9" t="s">
        <v>703</v>
      </c>
      <c r="F392" s="11" t="s">
        <v>68</v>
      </c>
      <c r="G392" s="12">
        <v>3</v>
      </c>
      <c r="H392" s="19">
        <v>10</v>
      </c>
      <c r="I392" s="19">
        <f>+G392*H392</f>
        <v>30</v>
      </c>
      <c r="J392" s="85"/>
      <c r="K392" s="85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>
        <f t="shared" si="150"/>
        <v>10</v>
      </c>
      <c r="AG392" s="19">
        <f t="shared" si="150"/>
        <v>30</v>
      </c>
      <c r="AH392" s="10" t="s">
        <v>702</v>
      </c>
      <c r="AI392" s="9" t="s">
        <v>703</v>
      </c>
      <c r="AJ392" s="11" t="s">
        <v>68</v>
      </c>
      <c r="AK392" s="12">
        <v>3</v>
      </c>
      <c r="AL392" s="28">
        <v>0</v>
      </c>
      <c r="AM392" s="28">
        <f>+AK392*AL392</f>
        <v>0</v>
      </c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7">
        <f t="shared" si="151"/>
        <v>0</v>
      </c>
      <c r="BK392" s="42">
        <f t="shared" si="151"/>
        <v>0</v>
      </c>
    </row>
    <row r="393" spans="2:63" ht="24" x14ac:dyDescent="0.25">
      <c r="B393" s="43" t="s">
        <v>65</v>
      </c>
      <c r="C393" s="17" t="s">
        <v>66</v>
      </c>
      <c r="D393" s="10" t="s">
        <v>704</v>
      </c>
      <c r="E393" s="9" t="s">
        <v>705</v>
      </c>
      <c r="F393" s="11" t="s">
        <v>68</v>
      </c>
      <c r="G393" s="12">
        <v>3</v>
      </c>
      <c r="H393" s="19">
        <v>10</v>
      </c>
      <c r="I393" s="19">
        <f>+G393*H393</f>
        <v>30</v>
      </c>
      <c r="J393" s="85"/>
      <c r="K393" s="85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>
        <f t="shared" si="150"/>
        <v>10</v>
      </c>
      <c r="AG393" s="19">
        <f t="shared" si="150"/>
        <v>30</v>
      </c>
      <c r="AH393" s="10" t="s">
        <v>704</v>
      </c>
      <c r="AI393" s="9" t="s">
        <v>705</v>
      </c>
      <c r="AJ393" s="11" t="s">
        <v>68</v>
      </c>
      <c r="AK393" s="12">
        <v>3</v>
      </c>
      <c r="AL393" s="28">
        <v>0</v>
      </c>
      <c r="AM393" s="28">
        <f>+AK393*AL393</f>
        <v>0</v>
      </c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7">
        <f t="shared" si="151"/>
        <v>0</v>
      </c>
      <c r="BK393" s="42">
        <f t="shared" si="151"/>
        <v>0</v>
      </c>
    </row>
    <row r="394" spans="2:63" ht="24" x14ac:dyDescent="0.25">
      <c r="B394" s="43" t="s">
        <v>65</v>
      </c>
      <c r="C394" s="17" t="s">
        <v>66</v>
      </c>
      <c r="D394" s="10" t="s">
        <v>706</v>
      </c>
      <c r="E394" s="9" t="s">
        <v>707</v>
      </c>
      <c r="F394" s="11" t="s">
        <v>68</v>
      </c>
      <c r="G394" s="12">
        <v>3.5</v>
      </c>
      <c r="H394" s="19">
        <v>10</v>
      </c>
      <c r="I394" s="19">
        <f>+G394*H394</f>
        <v>35</v>
      </c>
      <c r="J394" s="85"/>
      <c r="K394" s="85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>
        <f t="shared" si="150"/>
        <v>10</v>
      </c>
      <c r="AG394" s="19">
        <f t="shared" si="150"/>
        <v>35</v>
      </c>
      <c r="AH394" s="10" t="s">
        <v>706</v>
      </c>
      <c r="AI394" s="9" t="s">
        <v>707</v>
      </c>
      <c r="AJ394" s="11" t="s">
        <v>68</v>
      </c>
      <c r="AK394" s="12">
        <v>3.5</v>
      </c>
      <c r="AL394" s="28">
        <v>0</v>
      </c>
      <c r="AM394" s="28">
        <f>+AK394*AL394</f>
        <v>0</v>
      </c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7">
        <f t="shared" si="151"/>
        <v>0</v>
      </c>
      <c r="BK394" s="42">
        <f t="shared" si="151"/>
        <v>0</v>
      </c>
    </row>
    <row r="395" spans="2:63" x14ac:dyDescent="0.25">
      <c r="B395" s="66"/>
      <c r="C395" s="74"/>
      <c r="D395" s="84" t="s">
        <v>708</v>
      </c>
      <c r="E395" s="97" t="s">
        <v>709</v>
      </c>
      <c r="F395" s="11"/>
      <c r="G395" s="11"/>
      <c r="H395" s="112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84" t="s">
        <v>708</v>
      </c>
      <c r="AI395" s="97" t="s">
        <v>709</v>
      </c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  <c r="BH395" s="81"/>
      <c r="BI395" s="81"/>
      <c r="BJ395" s="81"/>
      <c r="BK395" s="130"/>
    </row>
    <row r="396" spans="2:63" ht="24" x14ac:dyDescent="0.25">
      <c r="B396" s="43" t="s">
        <v>65</v>
      </c>
      <c r="C396" s="17" t="s">
        <v>66</v>
      </c>
      <c r="D396" s="10" t="s">
        <v>710</v>
      </c>
      <c r="E396" s="11" t="s">
        <v>711</v>
      </c>
      <c r="F396" s="11" t="s">
        <v>68</v>
      </c>
      <c r="G396" s="12">
        <v>50</v>
      </c>
      <c r="H396" s="112"/>
      <c r="I396" s="26"/>
      <c r="J396" s="27"/>
      <c r="K396" s="27"/>
      <c r="L396" s="26"/>
      <c r="M396" s="26"/>
      <c r="N396" s="26"/>
      <c r="O396" s="26"/>
      <c r="P396" s="112"/>
      <c r="Q396" s="26"/>
      <c r="R396" s="112"/>
      <c r="S396" s="112"/>
      <c r="T396" s="112"/>
      <c r="U396" s="112"/>
      <c r="V396" s="26">
        <v>10</v>
      </c>
      <c r="W396" s="19">
        <f t="shared" ref="W396:W401" si="152">G396*V396</f>
        <v>500</v>
      </c>
      <c r="X396" s="112"/>
      <c r="Y396" s="112"/>
      <c r="Z396" s="112"/>
      <c r="AA396" s="112"/>
      <c r="AB396" s="112"/>
      <c r="AC396" s="112"/>
      <c r="AD396" s="112"/>
      <c r="AE396" s="112"/>
      <c r="AF396" s="19">
        <f t="shared" ref="AF396:AG402" si="153">H396+J396+L396+N396+P396+R396+T396+V396+X396+Z396+AB396+AD396</f>
        <v>10</v>
      </c>
      <c r="AG396" s="19">
        <f t="shared" si="153"/>
        <v>500</v>
      </c>
      <c r="AH396" s="10" t="s">
        <v>710</v>
      </c>
      <c r="AI396" s="11" t="s">
        <v>711</v>
      </c>
      <c r="AJ396" s="11" t="s">
        <v>68</v>
      </c>
      <c r="AK396" s="12">
        <v>50</v>
      </c>
      <c r="AL396" s="7"/>
      <c r="AM396" s="7"/>
      <c r="AN396" s="81"/>
      <c r="AO396" s="81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>
        <v>6</v>
      </c>
      <c r="BA396" s="28">
        <f t="shared" ref="BA396:BA401" si="154">AK396*AZ396</f>
        <v>300</v>
      </c>
      <c r="BB396" s="28"/>
      <c r="BC396" s="28"/>
      <c r="BD396" s="28"/>
      <c r="BE396" s="28"/>
      <c r="BF396" s="28"/>
      <c r="BG396" s="28"/>
      <c r="BH396" s="28"/>
      <c r="BI396" s="28"/>
      <c r="BJ396" s="7">
        <f t="shared" ref="BJ396:BK402" si="155">AL396+AN396+AP396+AR396+AT396+AV396+AX396+AZ396+BB396+BD396+BF396+BH396</f>
        <v>6</v>
      </c>
      <c r="BK396" s="42">
        <f t="shared" si="155"/>
        <v>300</v>
      </c>
    </row>
    <row r="397" spans="2:63" ht="24" x14ac:dyDescent="0.25">
      <c r="B397" s="43" t="s">
        <v>65</v>
      </c>
      <c r="C397" s="17" t="s">
        <v>66</v>
      </c>
      <c r="D397" s="10" t="s">
        <v>712</v>
      </c>
      <c r="E397" s="11" t="s">
        <v>713</v>
      </c>
      <c r="F397" s="11" t="s">
        <v>68</v>
      </c>
      <c r="G397" s="12">
        <v>60</v>
      </c>
      <c r="H397" s="112"/>
      <c r="I397" s="26"/>
      <c r="J397" s="27"/>
      <c r="K397" s="27"/>
      <c r="L397" s="26"/>
      <c r="M397" s="26"/>
      <c r="N397" s="26"/>
      <c r="O397" s="26"/>
      <c r="P397" s="112"/>
      <c r="Q397" s="26"/>
      <c r="R397" s="112"/>
      <c r="S397" s="112"/>
      <c r="T397" s="112"/>
      <c r="U397" s="112"/>
      <c r="V397" s="26">
        <v>10</v>
      </c>
      <c r="W397" s="19">
        <f t="shared" si="152"/>
        <v>600</v>
      </c>
      <c r="X397" s="112"/>
      <c r="Y397" s="112"/>
      <c r="Z397" s="112"/>
      <c r="AA397" s="112"/>
      <c r="AB397" s="112"/>
      <c r="AC397" s="112"/>
      <c r="AD397" s="112"/>
      <c r="AE397" s="112"/>
      <c r="AF397" s="19">
        <f t="shared" si="153"/>
        <v>10</v>
      </c>
      <c r="AG397" s="19">
        <f t="shared" si="153"/>
        <v>600</v>
      </c>
      <c r="AH397" s="10" t="s">
        <v>712</v>
      </c>
      <c r="AI397" s="11" t="s">
        <v>713</v>
      </c>
      <c r="AJ397" s="11" t="s">
        <v>68</v>
      </c>
      <c r="AK397" s="12">
        <v>60</v>
      </c>
      <c r="AL397" s="7"/>
      <c r="AM397" s="7"/>
      <c r="AN397" s="81"/>
      <c r="AO397" s="81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>
        <v>10</v>
      </c>
      <c r="BA397" s="28">
        <f t="shared" si="154"/>
        <v>600</v>
      </c>
      <c r="BB397" s="28"/>
      <c r="BC397" s="28"/>
      <c r="BD397" s="28"/>
      <c r="BE397" s="28"/>
      <c r="BF397" s="28"/>
      <c r="BG397" s="28"/>
      <c r="BH397" s="28"/>
      <c r="BI397" s="28"/>
      <c r="BJ397" s="7">
        <f t="shared" si="155"/>
        <v>10</v>
      </c>
      <c r="BK397" s="42">
        <f t="shared" si="155"/>
        <v>600</v>
      </c>
    </row>
    <row r="398" spans="2:63" ht="24" x14ac:dyDescent="0.25">
      <c r="B398" s="43" t="s">
        <v>65</v>
      </c>
      <c r="C398" s="17" t="s">
        <v>66</v>
      </c>
      <c r="D398" s="10" t="s">
        <v>714</v>
      </c>
      <c r="E398" s="11" t="s">
        <v>715</v>
      </c>
      <c r="F398" s="11" t="s">
        <v>68</v>
      </c>
      <c r="G398" s="12">
        <v>80</v>
      </c>
      <c r="H398" s="112"/>
      <c r="I398" s="26"/>
      <c r="J398" s="27"/>
      <c r="K398" s="27"/>
      <c r="L398" s="26"/>
      <c r="M398" s="26"/>
      <c r="N398" s="26"/>
      <c r="O398" s="26"/>
      <c r="P398" s="112"/>
      <c r="Q398" s="26"/>
      <c r="R398" s="112"/>
      <c r="S398" s="112"/>
      <c r="T398" s="112"/>
      <c r="U398" s="112"/>
      <c r="V398" s="26">
        <v>10</v>
      </c>
      <c r="W398" s="19">
        <f t="shared" si="152"/>
        <v>800</v>
      </c>
      <c r="X398" s="112"/>
      <c r="Y398" s="112"/>
      <c r="Z398" s="112"/>
      <c r="AA398" s="112"/>
      <c r="AB398" s="112"/>
      <c r="AC398" s="112"/>
      <c r="AD398" s="112"/>
      <c r="AE398" s="112"/>
      <c r="AF398" s="19">
        <f t="shared" si="153"/>
        <v>10</v>
      </c>
      <c r="AG398" s="19">
        <f t="shared" si="153"/>
        <v>800</v>
      </c>
      <c r="AH398" s="10" t="s">
        <v>714</v>
      </c>
      <c r="AI398" s="11" t="s">
        <v>715</v>
      </c>
      <c r="AJ398" s="11" t="s">
        <v>68</v>
      </c>
      <c r="AK398" s="12">
        <v>80</v>
      </c>
      <c r="AL398" s="7"/>
      <c r="AM398" s="7"/>
      <c r="AN398" s="81"/>
      <c r="AO398" s="81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>
        <v>10</v>
      </c>
      <c r="BA398" s="28">
        <f t="shared" si="154"/>
        <v>800</v>
      </c>
      <c r="BB398" s="28"/>
      <c r="BC398" s="28"/>
      <c r="BD398" s="28"/>
      <c r="BE398" s="28"/>
      <c r="BF398" s="28"/>
      <c r="BG398" s="28"/>
      <c r="BH398" s="28"/>
      <c r="BI398" s="28"/>
      <c r="BJ398" s="7">
        <f t="shared" si="155"/>
        <v>10</v>
      </c>
      <c r="BK398" s="42">
        <f t="shared" si="155"/>
        <v>800</v>
      </c>
    </row>
    <row r="399" spans="2:63" ht="24" x14ac:dyDescent="0.25">
      <c r="B399" s="43" t="s">
        <v>65</v>
      </c>
      <c r="C399" s="17" t="s">
        <v>66</v>
      </c>
      <c r="D399" s="10" t="s">
        <v>716</v>
      </c>
      <c r="E399" s="11" t="s">
        <v>717</v>
      </c>
      <c r="F399" s="11" t="s">
        <v>68</v>
      </c>
      <c r="G399" s="12">
        <v>40</v>
      </c>
      <c r="H399" s="112"/>
      <c r="I399" s="26"/>
      <c r="J399" s="27"/>
      <c r="K399" s="27"/>
      <c r="L399" s="26"/>
      <c r="M399" s="26"/>
      <c r="N399" s="26"/>
      <c r="O399" s="26"/>
      <c r="P399" s="112"/>
      <c r="Q399" s="26"/>
      <c r="R399" s="112"/>
      <c r="S399" s="112"/>
      <c r="T399" s="112"/>
      <c r="U399" s="112"/>
      <c r="V399" s="26">
        <v>10</v>
      </c>
      <c r="W399" s="19">
        <f t="shared" si="152"/>
        <v>400</v>
      </c>
      <c r="X399" s="112"/>
      <c r="Y399" s="112"/>
      <c r="Z399" s="112"/>
      <c r="AA399" s="112"/>
      <c r="AB399" s="112"/>
      <c r="AC399" s="112"/>
      <c r="AD399" s="112"/>
      <c r="AE399" s="112"/>
      <c r="AF399" s="19">
        <f t="shared" si="153"/>
        <v>10</v>
      </c>
      <c r="AG399" s="19">
        <f t="shared" si="153"/>
        <v>400</v>
      </c>
      <c r="AH399" s="10" t="s">
        <v>716</v>
      </c>
      <c r="AI399" s="11" t="s">
        <v>717</v>
      </c>
      <c r="AJ399" s="11" t="s">
        <v>68</v>
      </c>
      <c r="AK399" s="12">
        <v>40</v>
      </c>
      <c r="AL399" s="7"/>
      <c r="AM399" s="7"/>
      <c r="AN399" s="81"/>
      <c r="AO399" s="81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>
        <v>10</v>
      </c>
      <c r="BA399" s="28">
        <f t="shared" si="154"/>
        <v>400</v>
      </c>
      <c r="BB399" s="28"/>
      <c r="BC399" s="28"/>
      <c r="BD399" s="28"/>
      <c r="BE399" s="28"/>
      <c r="BF399" s="28"/>
      <c r="BG399" s="28"/>
      <c r="BH399" s="28"/>
      <c r="BI399" s="28"/>
      <c r="BJ399" s="7">
        <f t="shared" si="155"/>
        <v>10</v>
      </c>
      <c r="BK399" s="42">
        <f t="shared" si="155"/>
        <v>400</v>
      </c>
    </row>
    <row r="400" spans="2:63" ht="24" x14ac:dyDescent="0.25">
      <c r="B400" s="43" t="s">
        <v>65</v>
      </c>
      <c r="C400" s="17" t="s">
        <v>66</v>
      </c>
      <c r="D400" s="10" t="s">
        <v>718</v>
      </c>
      <c r="E400" s="11" t="s">
        <v>719</v>
      </c>
      <c r="F400" s="11" t="s">
        <v>68</v>
      </c>
      <c r="G400" s="12">
        <v>40</v>
      </c>
      <c r="H400" s="112"/>
      <c r="I400" s="26"/>
      <c r="J400" s="27"/>
      <c r="K400" s="27"/>
      <c r="L400" s="26"/>
      <c r="M400" s="26"/>
      <c r="N400" s="26"/>
      <c r="O400" s="26"/>
      <c r="P400" s="112"/>
      <c r="Q400" s="26"/>
      <c r="R400" s="112"/>
      <c r="S400" s="112"/>
      <c r="T400" s="112"/>
      <c r="U400" s="112"/>
      <c r="V400" s="26">
        <v>10</v>
      </c>
      <c r="W400" s="19">
        <f t="shared" si="152"/>
        <v>400</v>
      </c>
      <c r="X400" s="112"/>
      <c r="Y400" s="112"/>
      <c r="Z400" s="112"/>
      <c r="AA400" s="112"/>
      <c r="AB400" s="112"/>
      <c r="AC400" s="112"/>
      <c r="AD400" s="112"/>
      <c r="AE400" s="112"/>
      <c r="AF400" s="19">
        <f t="shared" si="153"/>
        <v>10</v>
      </c>
      <c r="AG400" s="19">
        <f t="shared" si="153"/>
        <v>400</v>
      </c>
      <c r="AH400" s="10" t="s">
        <v>718</v>
      </c>
      <c r="AI400" s="11" t="s">
        <v>719</v>
      </c>
      <c r="AJ400" s="11" t="s">
        <v>68</v>
      </c>
      <c r="AK400" s="12">
        <v>40</v>
      </c>
      <c r="AL400" s="7"/>
      <c r="AM400" s="7"/>
      <c r="AN400" s="81"/>
      <c r="AO400" s="81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>
        <v>5</v>
      </c>
      <c r="BA400" s="28">
        <f t="shared" si="154"/>
        <v>200</v>
      </c>
      <c r="BB400" s="28"/>
      <c r="BC400" s="28"/>
      <c r="BD400" s="28"/>
      <c r="BE400" s="28"/>
      <c r="BF400" s="28"/>
      <c r="BG400" s="28"/>
      <c r="BH400" s="28"/>
      <c r="BI400" s="28"/>
      <c r="BJ400" s="7">
        <f t="shared" si="155"/>
        <v>5</v>
      </c>
      <c r="BK400" s="42">
        <f t="shared" si="155"/>
        <v>200</v>
      </c>
    </row>
    <row r="401" spans="2:63" ht="24" x14ac:dyDescent="0.25">
      <c r="B401" s="43" t="s">
        <v>65</v>
      </c>
      <c r="C401" s="17" t="s">
        <v>66</v>
      </c>
      <c r="D401" s="10" t="s">
        <v>720</v>
      </c>
      <c r="E401" s="11" t="s">
        <v>721</v>
      </c>
      <c r="F401" s="11" t="s">
        <v>68</v>
      </c>
      <c r="G401" s="12">
        <v>200</v>
      </c>
      <c r="H401" s="112"/>
      <c r="I401" s="26"/>
      <c r="J401" s="27"/>
      <c r="K401" s="27"/>
      <c r="L401" s="26"/>
      <c r="M401" s="26"/>
      <c r="N401" s="26"/>
      <c r="O401" s="26"/>
      <c r="P401" s="112"/>
      <c r="Q401" s="26"/>
      <c r="R401" s="112"/>
      <c r="S401" s="112"/>
      <c r="T401" s="112"/>
      <c r="U401" s="112"/>
      <c r="V401" s="26">
        <v>5</v>
      </c>
      <c r="W401" s="19">
        <f t="shared" si="152"/>
        <v>1000</v>
      </c>
      <c r="X401" s="112"/>
      <c r="Y401" s="112"/>
      <c r="Z401" s="112"/>
      <c r="AA401" s="112"/>
      <c r="AB401" s="112"/>
      <c r="AC401" s="112"/>
      <c r="AD401" s="112"/>
      <c r="AE401" s="112"/>
      <c r="AF401" s="19">
        <f t="shared" si="153"/>
        <v>5</v>
      </c>
      <c r="AG401" s="19">
        <f t="shared" si="153"/>
        <v>1000</v>
      </c>
      <c r="AH401" s="10" t="s">
        <v>720</v>
      </c>
      <c r="AI401" s="11" t="s">
        <v>721</v>
      </c>
      <c r="AJ401" s="11" t="s">
        <v>68</v>
      </c>
      <c r="AK401" s="12">
        <v>200</v>
      </c>
      <c r="AL401" s="7"/>
      <c r="AM401" s="7"/>
      <c r="AN401" s="81"/>
      <c r="AO401" s="81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>
        <v>5</v>
      </c>
      <c r="BA401" s="28">
        <f t="shared" si="154"/>
        <v>1000</v>
      </c>
      <c r="BB401" s="28"/>
      <c r="BC401" s="28"/>
      <c r="BD401" s="28"/>
      <c r="BE401" s="28"/>
      <c r="BF401" s="28"/>
      <c r="BG401" s="28"/>
      <c r="BH401" s="28"/>
      <c r="BI401" s="28"/>
      <c r="BJ401" s="7">
        <f t="shared" si="155"/>
        <v>5</v>
      </c>
      <c r="BK401" s="42">
        <f t="shared" si="155"/>
        <v>1000</v>
      </c>
    </row>
    <row r="402" spans="2:63" ht="24" x14ac:dyDescent="0.25">
      <c r="B402" s="43" t="s">
        <v>65</v>
      </c>
      <c r="C402" s="17" t="s">
        <v>66</v>
      </c>
      <c r="D402" s="10" t="s">
        <v>722</v>
      </c>
      <c r="E402" s="11" t="s">
        <v>723</v>
      </c>
      <c r="F402" s="11" t="s">
        <v>68</v>
      </c>
      <c r="G402" s="12">
        <v>95</v>
      </c>
      <c r="H402" s="112">
        <v>1</v>
      </c>
      <c r="I402" s="19">
        <f>+G402*H402</f>
        <v>95</v>
      </c>
      <c r="J402" s="27"/>
      <c r="K402" s="27"/>
      <c r="L402" s="26">
        <v>1</v>
      </c>
      <c r="M402" s="26">
        <f>L402*G402</f>
        <v>95</v>
      </c>
      <c r="N402" s="26"/>
      <c r="O402" s="26"/>
      <c r="P402" s="112"/>
      <c r="Q402" s="26"/>
      <c r="R402" s="112"/>
      <c r="S402" s="112"/>
      <c r="T402" s="112"/>
      <c r="U402" s="112"/>
      <c r="V402" s="26"/>
      <c r="W402" s="19"/>
      <c r="X402" s="112"/>
      <c r="Y402" s="112"/>
      <c r="Z402" s="112"/>
      <c r="AA402" s="112"/>
      <c r="AB402" s="112"/>
      <c r="AC402" s="112"/>
      <c r="AD402" s="112"/>
      <c r="AE402" s="112"/>
      <c r="AF402" s="19">
        <f t="shared" si="153"/>
        <v>2</v>
      </c>
      <c r="AG402" s="19">
        <f t="shared" si="153"/>
        <v>190</v>
      </c>
      <c r="AH402" s="10" t="s">
        <v>722</v>
      </c>
      <c r="AI402" s="11" t="s">
        <v>723</v>
      </c>
      <c r="AJ402" s="11" t="s">
        <v>68</v>
      </c>
      <c r="AK402" s="12">
        <v>95</v>
      </c>
      <c r="AL402" s="7"/>
      <c r="AM402" s="7"/>
      <c r="AN402" s="81"/>
      <c r="AO402" s="81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7">
        <f t="shared" si="155"/>
        <v>0</v>
      </c>
      <c r="BK402" s="42">
        <f t="shared" si="155"/>
        <v>0</v>
      </c>
    </row>
    <row r="403" spans="2:63" x14ac:dyDescent="0.25">
      <c r="B403" s="92"/>
      <c r="C403" s="93"/>
      <c r="D403" s="73" t="s">
        <v>724</v>
      </c>
      <c r="E403" s="95" t="s">
        <v>725</v>
      </c>
      <c r="F403" s="90"/>
      <c r="G403" s="90"/>
      <c r="H403" s="77"/>
      <c r="I403" s="78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3" t="s">
        <v>724</v>
      </c>
      <c r="AI403" s="95" t="s">
        <v>725</v>
      </c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128"/>
    </row>
    <row r="404" spans="2:63" x14ac:dyDescent="0.25">
      <c r="B404" s="92"/>
      <c r="C404" s="93"/>
      <c r="D404" s="73" t="s">
        <v>726</v>
      </c>
      <c r="E404" s="95" t="s">
        <v>727</v>
      </c>
      <c r="F404" s="90"/>
      <c r="G404" s="90"/>
      <c r="H404" s="77"/>
      <c r="I404" s="78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3" t="s">
        <v>726</v>
      </c>
      <c r="AI404" s="95" t="s">
        <v>727</v>
      </c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128"/>
    </row>
    <row r="405" spans="2:63" x14ac:dyDescent="0.25">
      <c r="B405" s="66"/>
      <c r="C405" s="74"/>
      <c r="D405" s="136" t="s">
        <v>728</v>
      </c>
      <c r="E405" s="97" t="s">
        <v>729</v>
      </c>
      <c r="F405" s="11"/>
      <c r="G405" s="11"/>
      <c r="H405" s="112"/>
      <c r="I405" s="78"/>
      <c r="J405" s="77"/>
      <c r="K405" s="77"/>
      <c r="L405" s="77"/>
      <c r="M405" s="77"/>
      <c r="N405" s="77"/>
      <c r="O405" s="77"/>
      <c r="P405" s="112"/>
      <c r="Q405" s="112"/>
      <c r="R405" s="112"/>
      <c r="S405" s="112"/>
      <c r="T405" s="112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112"/>
      <c r="AH405" s="136" t="s">
        <v>728</v>
      </c>
      <c r="AI405" s="97" t="s">
        <v>729</v>
      </c>
      <c r="AJ405" s="126"/>
      <c r="AK405" s="126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128"/>
    </row>
    <row r="406" spans="2:63" ht="24" x14ac:dyDescent="0.25">
      <c r="B406" s="43" t="s">
        <v>65</v>
      </c>
      <c r="C406" s="17" t="s">
        <v>66</v>
      </c>
      <c r="D406" s="10" t="s">
        <v>730</v>
      </c>
      <c r="E406" s="11" t="s">
        <v>731</v>
      </c>
      <c r="F406" s="11" t="s">
        <v>68</v>
      </c>
      <c r="G406" s="12">
        <v>70</v>
      </c>
      <c r="H406" s="112">
        <v>4</v>
      </c>
      <c r="I406" s="19">
        <f>+G406*H406</f>
        <v>280</v>
      </c>
      <c r="J406" s="27"/>
      <c r="K406" s="27"/>
      <c r="L406" s="26">
        <v>1</v>
      </c>
      <c r="M406" s="26">
        <f>L406*G406</f>
        <v>70</v>
      </c>
      <c r="N406" s="26"/>
      <c r="O406" s="26"/>
      <c r="P406" s="112"/>
      <c r="Q406" s="26"/>
      <c r="R406" s="112"/>
      <c r="S406" s="112"/>
      <c r="T406" s="112"/>
      <c r="U406" s="112"/>
      <c r="V406" s="26"/>
      <c r="W406" s="19"/>
      <c r="X406" s="112"/>
      <c r="Y406" s="112"/>
      <c r="Z406" s="112"/>
      <c r="AA406" s="112"/>
      <c r="AB406" s="112"/>
      <c r="AC406" s="112"/>
      <c r="AD406" s="112"/>
      <c r="AE406" s="112"/>
      <c r="AF406" s="19">
        <f t="shared" ref="AF406:AG410" si="156">H406+J406+L406+N406+P406+R406+T406+V406+X406+Z406+AB406+AD406</f>
        <v>5</v>
      </c>
      <c r="AG406" s="19">
        <f t="shared" si="156"/>
        <v>350</v>
      </c>
      <c r="AH406" s="10" t="s">
        <v>730</v>
      </c>
      <c r="AI406" s="11" t="s">
        <v>731</v>
      </c>
      <c r="AJ406" s="11" t="s">
        <v>68</v>
      </c>
      <c r="AK406" s="12">
        <v>70</v>
      </c>
      <c r="AL406" s="7"/>
      <c r="AM406" s="7"/>
      <c r="AN406" s="81"/>
      <c r="AO406" s="81"/>
      <c r="AP406" s="7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7">
        <f t="shared" ref="BJ406:BK410" si="157">AL406+AN406+AP406+AR406+AT406+AV406+AX406+AZ406+BB406+BD406+BF406+BH406</f>
        <v>0</v>
      </c>
      <c r="BK406" s="42">
        <f t="shared" si="157"/>
        <v>0</v>
      </c>
    </row>
    <row r="407" spans="2:63" ht="24" x14ac:dyDescent="0.25">
      <c r="B407" s="43" t="s">
        <v>65</v>
      </c>
      <c r="C407" s="17" t="s">
        <v>66</v>
      </c>
      <c r="D407" s="10">
        <v>4618200100079670</v>
      </c>
      <c r="E407" s="9" t="s">
        <v>732</v>
      </c>
      <c r="F407" s="9" t="s">
        <v>90</v>
      </c>
      <c r="G407" s="12">
        <v>30</v>
      </c>
      <c r="H407" s="112">
        <v>6</v>
      </c>
      <c r="I407" s="19">
        <f t="shared" ref="I407:I409" si="158">+G407*H407</f>
        <v>180</v>
      </c>
      <c r="J407" s="27"/>
      <c r="K407" s="27"/>
      <c r="L407" s="26">
        <v>6</v>
      </c>
      <c r="M407" s="26">
        <f>L407*G407</f>
        <v>180</v>
      </c>
      <c r="N407" s="26">
        <v>6</v>
      </c>
      <c r="O407" s="26">
        <f>+N407*G407</f>
        <v>180</v>
      </c>
      <c r="P407" s="112"/>
      <c r="Q407" s="26"/>
      <c r="R407" s="112"/>
      <c r="S407" s="112"/>
      <c r="T407" s="112"/>
      <c r="U407" s="112"/>
      <c r="V407" s="26"/>
      <c r="W407" s="19"/>
      <c r="X407" s="112"/>
      <c r="Y407" s="112"/>
      <c r="Z407" s="112"/>
      <c r="AA407" s="112"/>
      <c r="AB407" s="112"/>
      <c r="AC407" s="112"/>
      <c r="AD407" s="112"/>
      <c r="AE407" s="112"/>
      <c r="AF407" s="19">
        <f t="shared" si="156"/>
        <v>18</v>
      </c>
      <c r="AG407" s="19">
        <f t="shared" si="156"/>
        <v>540</v>
      </c>
      <c r="AH407" s="10">
        <v>4618200100079670</v>
      </c>
      <c r="AI407" s="9" t="s">
        <v>732</v>
      </c>
      <c r="AJ407" s="9" t="s">
        <v>90</v>
      </c>
      <c r="AK407" s="12">
        <v>30</v>
      </c>
      <c r="AL407" s="7"/>
      <c r="AM407" s="7"/>
      <c r="AN407" s="81"/>
      <c r="AO407" s="81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7">
        <f t="shared" si="157"/>
        <v>0</v>
      </c>
      <c r="BK407" s="42">
        <f t="shared" si="157"/>
        <v>0</v>
      </c>
    </row>
    <row r="408" spans="2:63" ht="24" x14ac:dyDescent="0.25">
      <c r="B408" s="43" t="s">
        <v>65</v>
      </c>
      <c r="C408" s="17" t="s">
        <v>66</v>
      </c>
      <c r="D408" s="10">
        <v>5199999900024240</v>
      </c>
      <c r="E408" s="9" t="s">
        <v>733</v>
      </c>
      <c r="F408" s="9" t="s">
        <v>479</v>
      </c>
      <c r="G408" s="12">
        <v>30</v>
      </c>
      <c r="H408" s="112">
        <v>4</v>
      </c>
      <c r="I408" s="19">
        <f t="shared" si="158"/>
        <v>120</v>
      </c>
      <c r="J408" s="27"/>
      <c r="K408" s="27"/>
      <c r="L408" s="26">
        <v>4</v>
      </c>
      <c r="M408" s="26">
        <f>L408*G408</f>
        <v>120</v>
      </c>
      <c r="N408" s="26">
        <v>4</v>
      </c>
      <c r="O408" s="26">
        <f>+N408*G408</f>
        <v>120</v>
      </c>
      <c r="P408" s="112"/>
      <c r="Q408" s="26"/>
      <c r="R408" s="112"/>
      <c r="S408" s="112"/>
      <c r="T408" s="112"/>
      <c r="U408" s="112"/>
      <c r="V408" s="26"/>
      <c r="W408" s="19"/>
      <c r="X408" s="112"/>
      <c r="Y408" s="112"/>
      <c r="Z408" s="112"/>
      <c r="AA408" s="112"/>
      <c r="AB408" s="112"/>
      <c r="AC408" s="112"/>
      <c r="AD408" s="112"/>
      <c r="AE408" s="112"/>
      <c r="AF408" s="19">
        <f t="shared" si="156"/>
        <v>12</v>
      </c>
      <c r="AG408" s="19">
        <f t="shared" si="156"/>
        <v>360</v>
      </c>
      <c r="AH408" s="10">
        <v>5199999900024240</v>
      </c>
      <c r="AI408" s="9" t="s">
        <v>733</v>
      </c>
      <c r="AJ408" s="9" t="s">
        <v>479</v>
      </c>
      <c r="AK408" s="12">
        <v>30</v>
      </c>
      <c r="AL408" s="7"/>
      <c r="AM408" s="7"/>
      <c r="AN408" s="81"/>
      <c r="AO408" s="81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7">
        <f t="shared" si="157"/>
        <v>0</v>
      </c>
      <c r="BK408" s="42">
        <f t="shared" si="157"/>
        <v>0</v>
      </c>
    </row>
    <row r="409" spans="2:63" ht="24" x14ac:dyDescent="0.25">
      <c r="B409" s="43" t="s">
        <v>65</v>
      </c>
      <c r="C409" s="17" t="s">
        <v>66</v>
      </c>
      <c r="D409" s="10">
        <v>5199999900024220</v>
      </c>
      <c r="E409" s="9" t="s">
        <v>734</v>
      </c>
      <c r="F409" s="9" t="s">
        <v>479</v>
      </c>
      <c r="G409" s="12">
        <v>20</v>
      </c>
      <c r="H409" s="112">
        <v>6</v>
      </c>
      <c r="I409" s="19">
        <f t="shared" si="158"/>
        <v>120</v>
      </c>
      <c r="J409" s="27"/>
      <c r="K409" s="27"/>
      <c r="L409" s="26"/>
      <c r="M409" s="26"/>
      <c r="N409" s="26">
        <v>5</v>
      </c>
      <c r="O409" s="26">
        <f>+N409*G409</f>
        <v>100</v>
      </c>
      <c r="P409" s="112"/>
      <c r="Q409" s="26"/>
      <c r="R409" s="112"/>
      <c r="S409" s="112"/>
      <c r="T409" s="112"/>
      <c r="U409" s="112"/>
      <c r="V409" s="26"/>
      <c r="W409" s="19"/>
      <c r="X409" s="112"/>
      <c r="Y409" s="112"/>
      <c r="Z409" s="112"/>
      <c r="AA409" s="112"/>
      <c r="AB409" s="112"/>
      <c r="AC409" s="112"/>
      <c r="AD409" s="112"/>
      <c r="AE409" s="112"/>
      <c r="AF409" s="19">
        <f t="shared" si="156"/>
        <v>11</v>
      </c>
      <c r="AG409" s="19">
        <f t="shared" si="156"/>
        <v>220</v>
      </c>
      <c r="AH409" s="10">
        <v>5199999900024220</v>
      </c>
      <c r="AI409" s="9" t="s">
        <v>734</v>
      </c>
      <c r="AJ409" s="9" t="s">
        <v>479</v>
      </c>
      <c r="AK409" s="12">
        <v>20</v>
      </c>
      <c r="AL409" s="7"/>
      <c r="AM409" s="7"/>
      <c r="AN409" s="81"/>
      <c r="AO409" s="81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7">
        <f t="shared" si="157"/>
        <v>0</v>
      </c>
      <c r="BK409" s="42">
        <f t="shared" si="157"/>
        <v>0</v>
      </c>
    </row>
    <row r="410" spans="2:63" ht="24" x14ac:dyDescent="0.25">
      <c r="B410" s="43" t="s">
        <v>65</v>
      </c>
      <c r="C410" s="17" t="s">
        <v>66</v>
      </c>
      <c r="D410" s="10">
        <v>123521040024213</v>
      </c>
      <c r="E410" s="18" t="s">
        <v>735</v>
      </c>
      <c r="F410" s="9" t="s">
        <v>736</v>
      </c>
      <c r="G410" s="12">
        <v>3254</v>
      </c>
      <c r="H410" s="112"/>
      <c r="I410" s="26"/>
      <c r="J410" s="27"/>
      <c r="K410" s="27"/>
      <c r="L410" s="26"/>
      <c r="M410" s="26"/>
      <c r="N410" s="26"/>
      <c r="O410" s="26"/>
      <c r="P410" s="112">
        <v>2</v>
      </c>
      <c r="Q410" s="19">
        <f>G410*P410</f>
        <v>6508</v>
      </c>
      <c r="R410" s="112"/>
      <c r="S410" s="112"/>
      <c r="T410" s="112"/>
      <c r="U410" s="112"/>
      <c r="V410" s="26"/>
      <c r="W410" s="19"/>
      <c r="X410" s="112"/>
      <c r="Y410" s="112"/>
      <c r="Z410" s="112"/>
      <c r="AA410" s="112"/>
      <c r="AB410" s="112"/>
      <c r="AC410" s="112"/>
      <c r="AD410" s="112"/>
      <c r="AE410" s="112"/>
      <c r="AF410" s="19">
        <f t="shared" si="156"/>
        <v>2</v>
      </c>
      <c r="AG410" s="19">
        <f t="shared" si="156"/>
        <v>6508</v>
      </c>
      <c r="AH410" s="10">
        <v>123521040024213</v>
      </c>
      <c r="AI410" s="18" t="s">
        <v>735</v>
      </c>
      <c r="AJ410" s="9" t="s">
        <v>736</v>
      </c>
      <c r="AK410" s="12">
        <v>3254</v>
      </c>
      <c r="AL410" s="7"/>
      <c r="AM410" s="7"/>
      <c r="AN410" s="81"/>
      <c r="AO410" s="81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7">
        <f t="shared" si="157"/>
        <v>0</v>
      </c>
      <c r="BK410" s="42">
        <f t="shared" si="157"/>
        <v>0</v>
      </c>
    </row>
    <row r="411" spans="2:63" ht="25.5" x14ac:dyDescent="0.25">
      <c r="B411" s="92"/>
      <c r="C411" s="93"/>
      <c r="D411" s="73" t="s">
        <v>737</v>
      </c>
      <c r="E411" s="95" t="s">
        <v>738</v>
      </c>
      <c r="F411" s="90"/>
      <c r="G411" s="77"/>
      <c r="H411" s="77"/>
      <c r="I411" s="78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3" t="s">
        <v>737</v>
      </c>
      <c r="AI411" s="95" t="s">
        <v>738</v>
      </c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128"/>
    </row>
    <row r="412" spans="2:63" ht="25.5" x14ac:dyDescent="0.25">
      <c r="B412" s="92"/>
      <c r="C412" s="93"/>
      <c r="D412" s="73" t="s">
        <v>739</v>
      </c>
      <c r="E412" s="95" t="s">
        <v>738</v>
      </c>
      <c r="F412" s="90"/>
      <c r="G412" s="77"/>
      <c r="H412" s="77"/>
      <c r="I412" s="78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3" t="s">
        <v>739</v>
      </c>
      <c r="AI412" s="95" t="s">
        <v>738</v>
      </c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128"/>
    </row>
    <row r="413" spans="2:63" x14ac:dyDescent="0.25">
      <c r="B413" s="66"/>
      <c r="C413" s="74"/>
      <c r="D413" s="103" t="s">
        <v>740</v>
      </c>
      <c r="E413" s="103" t="s">
        <v>741</v>
      </c>
      <c r="F413" s="67"/>
      <c r="G413" s="77"/>
      <c r="H413" s="77"/>
      <c r="I413" s="78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103" t="s">
        <v>740</v>
      </c>
      <c r="AI413" s="103" t="s">
        <v>741</v>
      </c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128"/>
    </row>
    <row r="414" spans="2:63" ht="24" x14ac:dyDescent="0.25">
      <c r="B414" s="43" t="s">
        <v>65</v>
      </c>
      <c r="C414" s="17" t="s">
        <v>66</v>
      </c>
      <c r="D414" s="10" t="s">
        <v>742</v>
      </c>
      <c r="E414" s="11" t="s">
        <v>743</v>
      </c>
      <c r="F414" s="11" t="s">
        <v>90</v>
      </c>
      <c r="G414" s="12">
        <v>40</v>
      </c>
      <c r="H414" s="26">
        <v>2</v>
      </c>
      <c r="I414" s="19">
        <f>+G414*H414</f>
        <v>80</v>
      </c>
      <c r="J414" s="27"/>
      <c r="K414" s="27"/>
      <c r="L414" s="26"/>
      <c r="M414" s="26"/>
      <c r="N414" s="26"/>
      <c r="O414" s="26"/>
      <c r="P414" s="26"/>
      <c r="Q414" s="26"/>
      <c r="R414" s="20"/>
      <c r="S414" s="20"/>
      <c r="T414" s="26"/>
      <c r="U414" s="26"/>
      <c r="V414" s="19"/>
      <c r="W414" s="19"/>
      <c r="X414" s="26"/>
      <c r="Y414" s="26"/>
      <c r="Z414" s="26"/>
      <c r="AA414" s="26"/>
      <c r="AB414" s="26"/>
      <c r="AC414" s="26"/>
      <c r="AD414" s="26"/>
      <c r="AE414" s="26"/>
      <c r="AF414" s="19">
        <f t="shared" ref="AF414:AG417" si="159">H414+J414+L414+N414+P414+R414+T414+V414+X414+Z414+AB414+AD414</f>
        <v>2</v>
      </c>
      <c r="AG414" s="19">
        <f t="shared" si="159"/>
        <v>80</v>
      </c>
      <c r="AH414" s="10" t="s">
        <v>742</v>
      </c>
      <c r="AI414" s="11" t="s">
        <v>743</v>
      </c>
      <c r="AJ414" s="11" t="s">
        <v>90</v>
      </c>
      <c r="AK414" s="12">
        <v>40</v>
      </c>
      <c r="AL414" s="7"/>
      <c r="AM414" s="28"/>
      <c r="AN414" s="7"/>
      <c r="AO414" s="7"/>
      <c r="AP414" s="7"/>
      <c r="AQ414" s="7"/>
      <c r="AR414" s="7"/>
      <c r="AS414" s="7"/>
      <c r="AT414" s="28"/>
      <c r="AU414" s="7"/>
      <c r="AV414" s="7"/>
      <c r="AW414" s="29"/>
      <c r="AX414" s="7"/>
      <c r="AY414" s="7"/>
      <c r="AZ414" s="28"/>
      <c r="BA414" s="28"/>
      <c r="BB414" s="7"/>
      <c r="BC414" s="7"/>
      <c r="BD414" s="7"/>
      <c r="BE414" s="7"/>
      <c r="BF414" s="7"/>
      <c r="BG414" s="7"/>
      <c r="BH414" s="7"/>
      <c r="BI414" s="7"/>
      <c r="BJ414" s="7">
        <f t="shared" ref="BJ414:BK417" si="160">AL414+AN414+AP414+AR414+AT414+AV414+AX414+AZ414+BB414+BD414+BF414+BH414</f>
        <v>0</v>
      </c>
      <c r="BK414" s="42">
        <f t="shared" si="160"/>
        <v>0</v>
      </c>
    </row>
    <row r="415" spans="2:63" ht="24" x14ac:dyDescent="0.25">
      <c r="B415" s="43" t="s">
        <v>65</v>
      </c>
      <c r="C415" s="17" t="s">
        <v>66</v>
      </c>
      <c r="D415" s="10" t="s">
        <v>744</v>
      </c>
      <c r="E415" s="11" t="s">
        <v>745</v>
      </c>
      <c r="F415" s="11" t="s">
        <v>344</v>
      </c>
      <c r="G415" s="12">
        <v>12</v>
      </c>
      <c r="H415" s="26">
        <v>1</v>
      </c>
      <c r="I415" s="19">
        <f>+G415*H415</f>
        <v>12</v>
      </c>
      <c r="J415" s="27"/>
      <c r="K415" s="27"/>
      <c r="L415" s="26"/>
      <c r="M415" s="26"/>
      <c r="N415" s="26"/>
      <c r="O415" s="26"/>
      <c r="P415" s="26"/>
      <c r="Q415" s="26"/>
      <c r="R415" s="20"/>
      <c r="S415" s="20"/>
      <c r="T415" s="26"/>
      <c r="U415" s="26"/>
      <c r="V415" s="19"/>
      <c r="W415" s="19"/>
      <c r="X415" s="26"/>
      <c r="Y415" s="26"/>
      <c r="Z415" s="26"/>
      <c r="AA415" s="26"/>
      <c r="AB415" s="26"/>
      <c r="AC415" s="26"/>
      <c r="AD415" s="26"/>
      <c r="AE415" s="26"/>
      <c r="AF415" s="19">
        <f t="shared" si="159"/>
        <v>1</v>
      </c>
      <c r="AG415" s="19">
        <f t="shared" si="159"/>
        <v>12</v>
      </c>
      <c r="AH415" s="10" t="s">
        <v>744</v>
      </c>
      <c r="AI415" s="11" t="s">
        <v>745</v>
      </c>
      <c r="AJ415" s="11" t="s">
        <v>344</v>
      </c>
      <c r="AK415" s="12">
        <v>12</v>
      </c>
      <c r="AL415" s="7"/>
      <c r="AM415" s="28"/>
      <c r="AN415" s="7"/>
      <c r="AO415" s="7"/>
      <c r="AP415" s="7"/>
      <c r="AQ415" s="7"/>
      <c r="AR415" s="7"/>
      <c r="AS415" s="7"/>
      <c r="AT415" s="28"/>
      <c r="AU415" s="7"/>
      <c r="AV415" s="7"/>
      <c r="AW415" s="29"/>
      <c r="AX415" s="7"/>
      <c r="AY415" s="7"/>
      <c r="AZ415" s="28"/>
      <c r="BA415" s="28"/>
      <c r="BB415" s="7"/>
      <c r="BC415" s="7"/>
      <c r="BD415" s="7"/>
      <c r="BE415" s="7"/>
      <c r="BF415" s="7"/>
      <c r="BG415" s="7"/>
      <c r="BH415" s="7"/>
      <c r="BI415" s="7"/>
      <c r="BJ415" s="7">
        <f t="shared" si="160"/>
        <v>0</v>
      </c>
      <c r="BK415" s="42">
        <f t="shared" si="160"/>
        <v>0</v>
      </c>
    </row>
    <row r="416" spans="2:63" ht="24" x14ac:dyDescent="0.25">
      <c r="B416" s="43" t="s">
        <v>65</v>
      </c>
      <c r="C416" s="17" t="s">
        <v>66</v>
      </c>
      <c r="D416" s="10" t="s">
        <v>746</v>
      </c>
      <c r="E416" s="11" t="s">
        <v>747</v>
      </c>
      <c r="F416" s="11" t="s">
        <v>210</v>
      </c>
      <c r="G416" s="12">
        <v>12</v>
      </c>
      <c r="H416" s="26">
        <v>2</v>
      </c>
      <c r="I416" s="19">
        <f>+G416*H416</f>
        <v>24</v>
      </c>
      <c r="J416" s="27"/>
      <c r="K416" s="27"/>
      <c r="L416" s="26"/>
      <c r="M416" s="26"/>
      <c r="N416" s="26"/>
      <c r="O416" s="26"/>
      <c r="P416" s="26"/>
      <c r="Q416" s="26"/>
      <c r="R416" s="20"/>
      <c r="S416" s="20"/>
      <c r="T416" s="26"/>
      <c r="U416" s="26"/>
      <c r="V416" s="19"/>
      <c r="W416" s="19"/>
      <c r="X416" s="26"/>
      <c r="Y416" s="26"/>
      <c r="Z416" s="26"/>
      <c r="AA416" s="26"/>
      <c r="AB416" s="26"/>
      <c r="AC416" s="26"/>
      <c r="AD416" s="26"/>
      <c r="AE416" s="26"/>
      <c r="AF416" s="19">
        <f t="shared" si="159"/>
        <v>2</v>
      </c>
      <c r="AG416" s="19">
        <f t="shared" si="159"/>
        <v>24</v>
      </c>
      <c r="AH416" s="10" t="s">
        <v>746</v>
      </c>
      <c r="AI416" s="11" t="s">
        <v>747</v>
      </c>
      <c r="AJ416" s="11" t="s">
        <v>210</v>
      </c>
      <c r="AK416" s="12">
        <v>12</v>
      </c>
      <c r="AL416" s="7"/>
      <c r="AM416" s="28"/>
      <c r="AN416" s="7"/>
      <c r="AO416" s="7"/>
      <c r="AP416" s="7"/>
      <c r="AQ416" s="7"/>
      <c r="AR416" s="7"/>
      <c r="AS416" s="7"/>
      <c r="AT416" s="28"/>
      <c r="AU416" s="7"/>
      <c r="AV416" s="7"/>
      <c r="AW416" s="29"/>
      <c r="AX416" s="7"/>
      <c r="AY416" s="7"/>
      <c r="AZ416" s="28"/>
      <c r="BA416" s="28"/>
      <c r="BB416" s="7"/>
      <c r="BC416" s="7"/>
      <c r="BD416" s="7"/>
      <c r="BE416" s="7"/>
      <c r="BF416" s="7"/>
      <c r="BG416" s="7"/>
      <c r="BH416" s="7"/>
      <c r="BI416" s="7"/>
      <c r="BJ416" s="7">
        <f t="shared" si="160"/>
        <v>0</v>
      </c>
      <c r="BK416" s="42">
        <f t="shared" si="160"/>
        <v>0</v>
      </c>
    </row>
    <row r="417" spans="2:63" ht="24" x14ac:dyDescent="0.25">
      <c r="B417" s="43" t="s">
        <v>65</v>
      </c>
      <c r="C417" s="17" t="s">
        <v>66</v>
      </c>
      <c r="D417" s="10" t="s">
        <v>748</v>
      </c>
      <c r="E417" s="11" t="s">
        <v>749</v>
      </c>
      <c r="F417" s="11" t="s">
        <v>210</v>
      </c>
      <c r="G417" s="12">
        <v>6</v>
      </c>
      <c r="H417" s="26">
        <v>1</v>
      </c>
      <c r="I417" s="19">
        <f>+G417*H417</f>
        <v>6</v>
      </c>
      <c r="J417" s="27"/>
      <c r="K417" s="27"/>
      <c r="L417" s="26"/>
      <c r="M417" s="26"/>
      <c r="N417" s="26"/>
      <c r="O417" s="26"/>
      <c r="P417" s="26"/>
      <c r="Q417" s="26"/>
      <c r="R417" s="20"/>
      <c r="S417" s="20"/>
      <c r="T417" s="26"/>
      <c r="U417" s="26"/>
      <c r="V417" s="19"/>
      <c r="W417" s="19"/>
      <c r="X417" s="26"/>
      <c r="Y417" s="26"/>
      <c r="Z417" s="26"/>
      <c r="AA417" s="26"/>
      <c r="AB417" s="26"/>
      <c r="AC417" s="26"/>
      <c r="AD417" s="26"/>
      <c r="AE417" s="26"/>
      <c r="AF417" s="19">
        <f t="shared" si="159"/>
        <v>1</v>
      </c>
      <c r="AG417" s="19">
        <f t="shared" si="159"/>
        <v>6</v>
      </c>
      <c r="AH417" s="10" t="s">
        <v>748</v>
      </c>
      <c r="AI417" s="11" t="s">
        <v>749</v>
      </c>
      <c r="AJ417" s="11" t="s">
        <v>210</v>
      </c>
      <c r="AK417" s="12">
        <v>6</v>
      </c>
      <c r="AL417" s="7"/>
      <c r="AM417" s="28"/>
      <c r="AN417" s="7"/>
      <c r="AO417" s="7"/>
      <c r="AP417" s="7"/>
      <c r="AQ417" s="7"/>
      <c r="AR417" s="7"/>
      <c r="AS417" s="7"/>
      <c r="AT417" s="28"/>
      <c r="AU417" s="7"/>
      <c r="AV417" s="7"/>
      <c r="AW417" s="29"/>
      <c r="AX417" s="7"/>
      <c r="AY417" s="7"/>
      <c r="AZ417" s="28"/>
      <c r="BA417" s="28"/>
      <c r="BB417" s="7"/>
      <c r="BC417" s="7"/>
      <c r="BD417" s="7"/>
      <c r="BE417" s="7"/>
      <c r="BF417" s="7"/>
      <c r="BG417" s="7"/>
      <c r="BH417" s="7"/>
      <c r="BI417" s="7"/>
      <c r="BJ417" s="7">
        <f t="shared" si="160"/>
        <v>0</v>
      </c>
      <c r="BK417" s="42">
        <f t="shared" si="160"/>
        <v>0</v>
      </c>
    </row>
    <row r="418" spans="2:63" x14ac:dyDescent="0.25">
      <c r="B418" s="92"/>
      <c r="C418" s="93"/>
      <c r="D418" s="73" t="s">
        <v>750</v>
      </c>
      <c r="E418" s="95" t="s">
        <v>751</v>
      </c>
      <c r="F418" s="90"/>
      <c r="G418" s="90"/>
      <c r="H418" s="77"/>
      <c r="I418" s="78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3" t="s">
        <v>750</v>
      </c>
      <c r="AI418" s="95" t="s">
        <v>751</v>
      </c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128"/>
    </row>
    <row r="419" spans="2:63" x14ac:dyDescent="0.25">
      <c r="B419" s="92"/>
      <c r="C419" s="93"/>
      <c r="D419" s="73" t="s">
        <v>752</v>
      </c>
      <c r="E419" s="95" t="s">
        <v>751</v>
      </c>
      <c r="F419" s="90"/>
      <c r="G419" s="90"/>
      <c r="H419" s="77"/>
      <c r="I419" s="78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3" t="s">
        <v>752</v>
      </c>
      <c r="AI419" s="95" t="s">
        <v>751</v>
      </c>
      <c r="AJ419" s="91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32"/>
    </row>
    <row r="420" spans="2:63" x14ac:dyDescent="0.25">
      <c r="B420" s="66"/>
      <c r="C420" s="74"/>
      <c r="D420" s="96" t="s">
        <v>753</v>
      </c>
      <c r="E420" s="97" t="s">
        <v>48</v>
      </c>
      <c r="F420" s="90"/>
      <c r="G420" s="90"/>
      <c r="H420" s="77"/>
      <c r="I420" s="78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96" t="s">
        <v>753</v>
      </c>
      <c r="AI420" s="97" t="s">
        <v>48</v>
      </c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128"/>
    </row>
    <row r="421" spans="2:63" ht="24" x14ac:dyDescent="0.25">
      <c r="B421" s="43" t="s">
        <v>65</v>
      </c>
      <c r="C421" s="17" t="s">
        <v>66</v>
      </c>
      <c r="D421" s="10" t="s">
        <v>754</v>
      </c>
      <c r="E421" s="11" t="s">
        <v>755</v>
      </c>
      <c r="F421" s="11" t="s">
        <v>68</v>
      </c>
      <c r="G421" s="12">
        <v>15000</v>
      </c>
      <c r="H421" s="26">
        <v>1</v>
      </c>
      <c r="I421" s="19">
        <f>+G421*H421</f>
        <v>15000</v>
      </c>
      <c r="J421" s="27"/>
      <c r="K421" s="27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19"/>
      <c r="W421" s="19"/>
      <c r="X421" s="26"/>
      <c r="Y421" s="26"/>
      <c r="Z421" s="26"/>
      <c r="AA421" s="26"/>
      <c r="AB421" s="26"/>
      <c r="AC421" s="26"/>
      <c r="AD421" s="26"/>
      <c r="AE421" s="26"/>
      <c r="AF421" s="19">
        <f t="shared" ref="AF421:AG439" si="161">H421+J421+L421+N421+P421+R421+T421+V421+X421+Z421+AB421+AD421</f>
        <v>1</v>
      </c>
      <c r="AG421" s="19">
        <f t="shared" si="161"/>
        <v>15000</v>
      </c>
      <c r="AH421" s="10" t="s">
        <v>754</v>
      </c>
      <c r="AI421" s="11" t="s">
        <v>755</v>
      </c>
      <c r="AJ421" s="11" t="s">
        <v>68</v>
      </c>
      <c r="AK421" s="12">
        <v>15000</v>
      </c>
      <c r="AL421" s="7">
        <v>1</v>
      </c>
      <c r="AM421" s="28">
        <f>+AK421*AL421</f>
        <v>15000</v>
      </c>
      <c r="AN421" s="7"/>
      <c r="AO421" s="7"/>
      <c r="AP421" s="7"/>
      <c r="AQ421" s="7"/>
      <c r="AR421" s="7"/>
      <c r="AS421" s="7"/>
      <c r="AT421" s="7"/>
      <c r="AU421" s="7"/>
      <c r="AV421" s="7"/>
      <c r="AW421" s="29"/>
      <c r="AX421" s="7"/>
      <c r="AY421" s="7"/>
      <c r="AZ421" s="28"/>
      <c r="BA421" s="28"/>
      <c r="BB421" s="7"/>
      <c r="BC421" s="81"/>
      <c r="BD421" s="7"/>
      <c r="BE421" s="81"/>
      <c r="BF421" s="81"/>
      <c r="BG421" s="81"/>
      <c r="BH421" s="81"/>
      <c r="BI421" s="81"/>
      <c r="BJ421" s="7">
        <f t="shared" ref="BJ421:BK439" si="162">AL421+AN421+AP421+AR421+AT421+AV421+AX421+AZ421+BB421+BD421+BF421+BH421</f>
        <v>1</v>
      </c>
      <c r="BK421" s="42">
        <f t="shared" si="162"/>
        <v>15000</v>
      </c>
    </row>
    <row r="422" spans="2:63" ht="24" x14ac:dyDescent="0.25">
      <c r="B422" s="43" t="s">
        <v>65</v>
      </c>
      <c r="C422" s="17" t="s">
        <v>66</v>
      </c>
      <c r="D422" s="10" t="s">
        <v>756</v>
      </c>
      <c r="E422" s="11" t="s">
        <v>757</v>
      </c>
      <c r="F422" s="11" t="s">
        <v>68</v>
      </c>
      <c r="G422" s="12">
        <v>90</v>
      </c>
      <c r="H422" s="26"/>
      <c r="I422" s="26"/>
      <c r="J422" s="27"/>
      <c r="K422" s="27"/>
      <c r="L422" s="26"/>
      <c r="M422" s="26"/>
      <c r="N422" s="26"/>
      <c r="O422" s="26"/>
      <c r="P422" s="26">
        <v>2</v>
      </c>
      <c r="Q422" s="19">
        <f t="shared" ref="Q422" si="163">G422*P422</f>
        <v>180</v>
      </c>
      <c r="R422" s="26"/>
      <c r="S422" s="26"/>
      <c r="T422" s="26"/>
      <c r="U422" s="26"/>
      <c r="V422" s="19">
        <v>6</v>
      </c>
      <c r="W422" s="19">
        <f>G422*V422</f>
        <v>540</v>
      </c>
      <c r="X422" s="26"/>
      <c r="Y422" s="26"/>
      <c r="Z422" s="26"/>
      <c r="AA422" s="26"/>
      <c r="AB422" s="26"/>
      <c r="AC422" s="26"/>
      <c r="AD422" s="26"/>
      <c r="AE422" s="26"/>
      <c r="AF422" s="19">
        <f t="shared" si="161"/>
        <v>8</v>
      </c>
      <c r="AG422" s="19">
        <f t="shared" si="161"/>
        <v>720</v>
      </c>
      <c r="AH422" s="10" t="s">
        <v>756</v>
      </c>
      <c r="AI422" s="11" t="s">
        <v>757</v>
      </c>
      <c r="AJ422" s="11" t="s">
        <v>68</v>
      </c>
      <c r="AK422" s="12">
        <v>90</v>
      </c>
      <c r="AL422" s="7"/>
      <c r="AM422" s="7"/>
      <c r="AN422" s="7"/>
      <c r="AO422" s="7"/>
      <c r="AP422" s="7"/>
      <c r="AQ422" s="7"/>
      <c r="AR422" s="7"/>
      <c r="AS422" s="7"/>
      <c r="AT422" s="28"/>
      <c r="AU422" s="7"/>
      <c r="AV422" s="7"/>
      <c r="AW422" s="29"/>
      <c r="AX422" s="7"/>
      <c r="AY422" s="7"/>
      <c r="AZ422" s="28">
        <v>6</v>
      </c>
      <c r="BA422" s="28">
        <f>AZ422*G422</f>
        <v>540</v>
      </c>
      <c r="BB422" s="7"/>
      <c r="BC422" s="7"/>
      <c r="BD422" s="7"/>
      <c r="BE422" s="7"/>
      <c r="BF422" s="7"/>
      <c r="BG422" s="7"/>
      <c r="BH422" s="7"/>
      <c r="BI422" s="7"/>
      <c r="BJ422" s="7">
        <f t="shared" si="162"/>
        <v>6</v>
      </c>
      <c r="BK422" s="42">
        <f t="shared" si="162"/>
        <v>540</v>
      </c>
    </row>
    <row r="423" spans="2:63" ht="24" x14ac:dyDescent="0.25">
      <c r="B423" s="43" t="s">
        <v>65</v>
      </c>
      <c r="C423" s="17" t="s">
        <v>66</v>
      </c>
      <c r="D423" s="10" t="s">
        <v>758</v>
      </c>
      <c r="E423" s="11" t="s">
        <v>759</v>
      </c>
      <c r="F423" s="11" t="s">
        <v>186</v>
      </c>
      <c r="G423" s="12">
        <v>205</v>
      </c>
      <c r="H423" s="26"/>
      <c r="I423" s="26"/>
      <c r="J423" s="27"/>
      <c r="K423" s="27"/>
      <c r="L423" s="26"/>
      <c r="M423" s="26"/>
      <c r="N423" s="26"/>
      <c r="O423" s="26"/>
      <c r="P423" s="26"/>
      <c r="Q423" s="19"/>
      <c r="R423" s="26"/>
      <c r="S423" s="26"/>
      <c r="T423" s="26"/>
      <c r="U423" s="26"/>
      <c r="V423" s="19">
        <v>6</v>
      </c>
      <c r="W423" s="19">
        <f>G423*V423</f>
        <v>1230</v>
      </c>
      <c r="X423" s="26"/>
      <c r="Y423" s="26"/>
      <c r="Z423" s="26"/>
      <c r="AA423" s="26"/>
      <c r="AB423" s="26"/>
      <c r="AC423" s="26"/>
      <c r="AD423" s="26"/>
      <c r="AE423" s="26"/>
      <c r="AF423" s="19">
        <f t="shared" si="161"/>
        <v>6</v>
      </c>
      <c r="AG423" s="19">
        <f t="shared" si="161"/>
        <v>1230</v>
      </c>
      <c r="AH423" s="10" t="s">
        <v>758</v>
      </c>
      <c r="AI423" s="11" t="s">
        <v>759</v>
      </c>
      <c r="AJ423" s="11" t="s">
        <v>186</v>
      </c>
      <c r="AK423" s="12">
        <v>205</v>
      </c>
      <c r="AL423" s="7"/>
      <c r="AM423" s="7"/>
      <c r="AN423" s="7"/>
      <c r="AO423" s="7"/>
      <c r="AP423" s="7"/>
      <c r="AQ423" s="7"/>
      <c r="AR423" s="7"/>
      <c r="AS423" s="7"/>
      <c r="AT423" s="28"/>
      <c r="AU423" s="7"/>
      <c r="AV423" s="7"/>
      <c r="AW423" s="29"/>
      <c r="AX423" s="7"/>
      <c r="AY423" s="7"/>
      <c r="AZ423" s="28">
        <v>6</v>
      </c>
      <c r="BA423" s="28">
        <f>AZ423*G423</f>
        <v>1230</v>
      </c>
      <c r="BB423" s="7"/>
      <c r="BC423" s="7"/>
      <c r="BD423" s="7"/>
      <c r="BE423" s="7"/>
      <c r="BF423" s="7"/>
      <c r="BG423" s="7"/>
      <c r="BH423" s="7"/>
      <c r="BI423" s="7"/>
      <c r="BJ423" s="7">
        <f t="shared" si="162"/>
        <v>6</v>
      </c>
      <c r="BK423" s="42">
        <f t="shared" si="162"/>
        <v>1230</v>
      </c>
    </row>
    <row r="424" spans="2:63" ht="24" x14ac:dyDescent="0.25">
      <c r="B424" s="43" t="s">
        <v>65</v>
      </c>
      <c r="C424" s="17" t="s">
        <v>66</v>
      </c>
      <c r="D424" s="10" t="s">
        <v>760</v>
      </c>
      <c r="E424" s="11" t="s">
        <v>761</v>
      </c>
      <c r="F424" s="11" t="s">
        <v>186</v>
      </c>
      <c r="G424" s="12">
        <v>76.7</v>
      </c>
      <c r="H424" s="26"/>
      <c r="I424" s="26"/>
      <c r="J424" s="27"/>
      <c r="K424" s="27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>
        <v>6</v>
      </c>
      <c r="W424" s="19">
        <f>G424*V424</f>
        <v>460.20000000000005</v>
      </c>
      <c r="X424" s="26"/>
      <c r="Y424" s="26"/>
      <c r="Z424" s="26"/>
      <c r="AA424" s="26"/>
      <c r="AB424" s="26"/>
      <c r="AC424" s="26"/>
      <c r="AD424" s="26"/>
      <c r="AE424" s="26"/>
      <c r="AF424" s="19">
        <f t="shared" si="161"/>
        <v>6</v>
      </c>
      <c r="AG424" s="19">
        <f t="shared" si="161"/>
        <v>460.20000000000005</v>
      </c>
      <c r="AH424" s="10" t="s">
        <v>760</v>
      </c>
      <c r="AI424" s="11" t="s">
        <v>761</v>
      </c>
      <c r="AJ424" s="11" t="s">
        <v>186</v>
      </c>
      <c r="AK424" s="12">
        <v>76.7</v>
      </c>
      <c r="AL424" s="7"/>
      <c r="AM424" s="7"/>
      <c r="AN424" s="7"/>
      <c r="AO424" s="7"/>
      <c r="AP424" s="7"/>
      <c r="AQ424" s="7"/>
      <c r="AR424" s="7"/>
      <c r="AS424" s="7"/>
      <c r="AT424" s="28"/>
      <c r="AU424" s="7"/>
      <c r="AV424" s="7"/>
      <c r="AW424" s="29"/>
      <c r="AX424" s="7"/>
      <c r="AY424" s="7"/>
      <c r="AZ424" s="28">
        <v>6</v>
      </c>
      <c r="BA424" s="28">
        <f>AZ424*G424</f>
        <v>460.20000000000005</v>
      </c>
      <c r="BB424" s="7"/>
      <c r="BC424" s="7"/>
      <c r="BD424" s="7"/>
      <c r="BE424" s="7"/>
      <c r="BF424" s="7"/>
      <c r="BG424" s="7"/>
      <c r="BH424" s="7"/>
      <c r="BI424" s="7"/>
      <c r="BJ424" s="7">
        <f t="shared" si="162"/>
        <v>6</v>
      </c>
      <c r="BK424" s="42">
        <f t="shared" si="162"/>
        <v>460.20000000000005</v>
      </c>
    </row>
    <row r="425" spans="2:63" ht="24" x14ac:dyDescent="0.25">
      <c r="B425" s="43" t="s">
        <v>65</v>
      </c>
      <c r="C425" s="17" t="s">
        <v>66</v>
      </c>
      <c r="D425" s="10" t="s">
        <v>762</v>
      </c>
      <c r="E425" s="11" t="s">
        <v>763</v>
      </c>
      <c r="F425" s="11" t="s">
        <v>68</v>
      </c>
      <c r="G425" s="12">
        <v>400</v>
      </c>
      <c r="H425" s="112"/>
      <c r="I425" s="26"/>
      <c r="J425" s="27"/>
      <c r="K425" s="27"/>
      <c r="L425" s="26"/>
      <c r="M425" s="26"/>
      <c r="N425" s="26"/>
      <c r="O425" s="26"/>
      <c r="P425" s="19">
        <v>36</v>
      </c>
      <c r="Q425" s="19">
        <f t="shared" ref="Q425:Q435" si="164">G425*P425</f>
        <v>14400</v>
      </c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9">
        <f t="shared" si="161"/>
        <v>36</v>
      </c>
      <c r="AG425" s="19">
        <f t="shared" si="161"/>
        <v>14400</v>
      </c>
      <c r="AH425" s="10" t="s">
        <v>762</v>
      </c>
      <c r="AI425" s="11" t="s">
        <v>763</v>
      </c>
      <c r="AJ425" s="11" t="s">
        <v>68</v>
      </c>
      <c r="AK425" s="12">
        <v>400</v>
      </c>
      <c r="AL425" s="7"/>
      <c r="AM425" s="7"/>
      <c r="AN425" s="81"/>
      <c r="AO425" s="81"/>
      <c r="AP425" s="7"/>
      <c r="AQ425" s="7"/>
      <c r="AR425" s="28"/>
      <c r="AS425" s="28"/>
      <c r="AT425" s="28"/>
      <c r="AU425" s="28"/>
      <c r="AV425" s="7"/>
      <c r="AW425" s="29"/>
      <c r="AX425" s="81"/>
      <c r="AY425" s="81"/>
      <c r="AZ425" s="28"/>
      <c r="BA425" s="28"/>
      <c r="BB425" s="81"/>
      <c r="BC425" s="81"/>
      <c r="BD425" s="81"/>
      <c r="BE425" s="81"/>
      <c r="BF425" s="81"/>
      <c r="BG425" s="81"/>
      <c r="BH425" s="81"/>
      <c r="BI425" s="81"/>
      <c r="BJ425" s="7">
        <f t="shared" si="162"/>
        <v>0</v>
      </c>
      <c r="BK425" s="42">
        <f t="shared" si="162"/>
        <v>0</v>
      </c>
    </row>
    <row r="426" spans="2:63" ht="24" x14ac:dyDescent="0.25">
      <c r="B426" s="43" t="s">
        <v>65</v>
      </c>
      <c r="C426" s="17" t="s">
        <v>66</v>
      </c>
      <c r="D426" s="10" t="s">
        <v>764</v>
      </c>
      <c r="E426" s="11" t="s">
        <v>765</v>
      </c>
      <c r="F426" s="11" t="s">
        <v>68</v>
      </c>
      <c r="G426" s="12">
        <v>225</v>
      </c>
      <c r="H426" s="112"/>
      <c r="I426" s="26"/>
      <c r="J426" s="27"/>
      <c r="K426" s="27"/>
      <c r="L426" s="26"/>
      <c r="M426" s="26"/>
      <c r="N426" s="26"/>
      <c r="O426" s="26"/>
      <c r="P426" s="19">
        <v>36</v>
      </c>
      <c r="Q426" s="19">
        <f t="shared" si="164"/>
        <v>8100</v>
      </c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9">
        <f t="shared" si="161"/>
        <v>36</v>
      </c>
      <c r="AG426" s="19">
        <f t="shared" si="161"/>
        <v>8100</v>
      </c>
      <c r="AH426" s="10" t="s">
        <v>764</v>
      </c>
      <c r="AI426" s="11" t="s">
        <v>765</v>
      </c>
      <c r="AJ426" s="11" t="s">
        <v>68</v>
      </c>
      <c r="AK426" s="12">
        <v>225</v>
      </c>
      <c r="AL426" s="7"/>
      <c r="AM426" s="7"/>
      <c r="AN426" s="81"/>
      <c r="AO426" s="81"/>
      <c r="AP426" s="7"/>
      <c r="AQ426" s="7"/>
      <c r="AR426" s="28"/>
      <c r="AS426" s="28"/>
      <c r="AT426" s="28"/>
      <c r="AU426" s="28"/>
      <c r="AV426" s="7"/>
      <c r="AW426" s="29"/>
      <c r="AX426" s="81"/>
      <c r="AY426" s="81"/>
      <c r="AZ426" s="28"/>
      <c r="BA426" s="28"/>
      <c r="BB426" s="81"/>
      <c r="BC426" s="81"/>
      <c r="BD426" s="81"/>
      <c r="BE426" s="81"/>
      <c r="BF426" s="81"/>
      <c r="BG426" s="81"/>
      <c r="BH426" s="81"/>
      <c r="BI426" s="81"/>
      <c r="BJ426" s="7">
        <f t="shared" si="162"/>
        <v>0</v>
      </c>
      <c r="BK426" s="42">
        <f t="shared" si="162"/>
        <v>0</v>
      </c>
    </row>
    <row r="427" spans="2:63" ht="24" x14ac:dyDescent="0.25">
      <c r="B427" s="43" t="s">
        <v>65</v>
      </c>
      <c r="C427" s="17" t="s">
        <v>66</v>
      </c>
      <c r="D427" s="10" t="s">
        <v>766</v>
      </c>
      <c r="E427" s="11" t="s">
        <v>767</v>
      </c>
      <c r="F427" s="11" t="s">
        <v>68</v>
      </c>
      <c r="G427" s="12">
        <v>350</v>
      </c>
      <c r="H427" s="112"/>
      <c r="I427" s="26"/>
      <c r="J427" s="27"/>
      <c r="K427" s="27"/>
      <c r="L427" s="26"/>
      <c r="M427" s="26"/>
      <c r="N427" s="26"/>
      <c r="O427" s="26"/>
      <c r="P427" s="19">
        <v>12</v>
      </c>
      <c r="Q427" s="19">
        <f t="shared" si="164"/>
        <v>4200</v>
      </c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9">
        <f t="shared" si="161"/>
        <v>12</v>
      </c>
      <c r="AG427" s="19">
        <f t="shared" si="161"/>
        <v>4200</v>
      </c>
      <c r="AH427" s="10" t="s">
        <v>766</v>
      </c>
      <c r="AI427" s="11" t="s">
        <v>767</v>
      </c>
      <c r="AJ427" s="11" t="s">
        <v>68</v>
      </c>
      <c r="AK427" s="12">
        <v>350</v>
      </c>
      <c r="AL427" s="7"/>
      <c r="AM427" s="7"/>
      <c r="AN427" s="81"/>
      <c r="AO427" s="81"/>
      <c r="AP427" s="7"/>
      <c r="AQ427" s="7"/>
      <c r="AR427" s="28"/>
      <c r="AS427" s="28"/>
      <c r="AT427" s="28"/>
      <c r="AU427" s="28"/>
      <c r="AV427" s="7"/>
      <c r="AW427" s="29"/>
      <c r="AX427" s="81"/>
      <c r="AY427" s="81"/>
      <c r="AZ427" s="28"/>
      <c r="BA427" s="28"/>
      <c r="BB427" s="81"/>
      <c r="BC427" s="81"/>
      <c r="BD427" s="81"/>
      <c r="BE427" s="81"/>
      <c r="BF427" s="81"/>
      <c r="BG427" s="81"/>
      <c r="BH427" s="81"/>
      <c r="BI427" s="81"/>
      <c r="BJ427" s="7">
        <f t="shared" si="162"/>
        <v>0</v>
      </c>
      <c r="BK427" s="42">
        <f t="shared" si="162"/>
        <v>0</v>
      </c>
    </row>
    <row r="428" spans="2:63" ht="24" x14ac:dyDescent="0.25">
      <c r="B428" s="43" t="s">
        <v>65</v>
      </c>
      <c r="C428" s="17" t="s">
        <v>66</v>
      </c>
      <c r="D428" s="10" t="s">
        <v>768</v>
      </c>
      <c r="E428" s="11" t="s">
        <v>769</v>
      </c>
      <c r="F428" s="11" t="s">
        <v>68</v>
      </c>
      <c r="G428" s="12">
        <v>2500</v>
      </c>
      <c r="H428" s="112"/>
      <c r="I428" s="26"/>
      <c r="J428" s="27"/>
      <c r="K428" s="27"/>
      <c r="L428" s="26"/>
      <c r="M428" s="26"/>
      <c r="N428" s="26"/>
      <c r="O428" s="26"/>
      <c r="P428" s="26">
        <v>12</v>
      </c>
      <c r="Q428" s="19">
        <f t="shared" si="164"/>
        <v>30000</v>
      </c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9">
        <f t="shared" si="161"/>
        <v>12</v>
      </c>
      <c r="AG428" s="19">
        <f t="shared" si="161"/>
        <v>30000</v>
      </c>
      <c r="AH428" s="10" t="s">
        <v>768</v>
      </c>
      <c r="AI428" s="11" t="s">
        <v>769</v>
      </c>
      <c r="AJ428" s="11" t="s">
        <v>68</v>
      </c>
      <c r="AK428" s="12">
        <v>2500</v>
      </c>
      <c r="AL428" s="7"/>
      <c r="AM428" s="7"/>
      <c r="AN428" s="81"/>
      <c r="AO428" s="81"/>
      <c r="AP428" s="7"/>
      <c r="AQ428" s="7"/>
      <c r="AR428" s="28"/>
      <c r="AS428" s="28"/>
      <c r="AT428" s="28"/>
      <c r="AU428" s="28"/>
      <c r="AV428" s="7"/>
      <c r="AW428" s="29"/>
      <c r="AX428" s="81"/>
      <c r="AY428" s="81"/>
      <c r="AZ428" s="28"/>
      <c r="BA428" s="28"/>
      <c r="BB428" s="81"/>
      <c r="BC428" s="81"/>
      <c r="BD428" s="81"/>
      <c r="BE428" s="81"/>
      <c r="BF428" s="81"/>
      <c r="BG428" s="81"/>
      <c r="BH428" s="81"/>
      <c r="BI428" s="81"/>
      <c r="BJ428" s="7">
        <f t="shared" si="162"/>
        <v>0</v>
      </c>
      <c r="BK428" s="42">
        <f t="shared" si="162"/>
        <v>0</v>
      </c>
    </row>
    <row r="429" spans="2:63" ht="24" x14ac:dyDescent="0.25">
      <c r="B429" s="43" t="s">
        <v>65</v>
      </c>
      <c r="C429" s="17" t="s">
        <v>66</v>
      </c>
      <c r="D429" s="10" t="s">
        <v>770</v>
      </c>
      <c r="E429" s="11" t="s">
        <v>771</v>
      </c>
      <c r="F429" s="11" t="s">
        <v>68</v>
      </c>
      <c r="G429" s="12">
        <v>175</v>
      </c>
      <c r="H429" s="112"/>
      <c r="I429" s="26"/>
      <c r="J429" s="27"/>
      <c r="K429" s="27"/>
      <c r="L429" s="26"/>
      <c r="M429" s="26"/>
      <c r="N429" s="26"/>
      <c r="O429" s="26"/>
      <c r="P429" s="26">
        <v>36</v>
      </c>
      <c r="Q429" s="19">
        <f t="shared" si="164"/>
        <v>6300</v>
      </c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9">
        <f t="shared" si="161"/>
        <v>36</v>
      </c>
      <c r="AG429" s="19">
        <f t="shared" si="161"/>
        <v>6300</v>
      </c>
      <c r="AH429" s="10" t="s">
        <v>770</v>
      </c>
      <c r="AI429" s="11" t="s">
        <v>771</v>
      </c>
      <c r="AJ429" s="11" t="s">
        <v>68</v>
      </c>
      <c r="AK429" s="12">
        <v>175</v>
      </c>
      <c r="AL429" s="7"/>
      <c r="AM429" s="7"/>
      <c r="AN429" s="81"/>
      <c r="AO429" s="81"/>
      <c r="AP429" s="7"/>
      <c r="AQ429" s="7"/>
      <c r="AR429" s="28"/>
      <c r="AS429" s="28"/>
      <c r="AT429" s="28"/>
      <c r="AU429" s="28"/>
      <c r="AV429" s="7"/>
      <c r="AW429" s="29"/>
      <c r="AX429" s="81"/>
      <c r="AY429" s="81"/>
      <c r="AZ429" s="28"/>
      <c r="BA429" s="28"/>
      <c r="BB429" s="81"/>
      <c r="BC429" s="81"/>
      <c r="BD429" s="81"/>
      <c r="BE429" s="81"/>
      <c r="BF429" s="81"/>
      <c r="BG429" s="81"/>
      <c r="BH429" s="81"/>
      <c r="BI429" s="81"/>
      <c r="BJ429" s="7">
        <f t="shared" si="162"/>
        <v>0</v>
      </c>
      <c r="BK429" s="42">
        <f t="shared" si="162"/>
        <v>0</v>
      </c>
    </row>
    <row r="430" spans="2:63" ht="24" x14ac:dyDescent="0.25">
      <c r="B430" s="43" t="s">
        <v>65</v>
      </c>
      <c r="C430" s="17" t="s">
        <v>66</v>
      </c>
      <c r="D430" s="10" t="s">
        <v>764</v>
      </c>
      <c r="E430" s="11" t="s">
        <v>772</v>
      </c>
      <c r="F430" s="11" t="s">
        <v>68</v>
      </c>
      <c r="G430" s="12">
        <v>1500</v>
      </c>
      <c r="H430" s="19"/>
      <c r="I430" s="19"/>
      <c r="J430" s="85"/>
      <c r="K430" s="85"/>
      <c r="L430" s="19"/>
      <c r="M430" s="19"/>
      <c r="N430" s="19"/>
      <c r="O430" s="19"/>
      <c r="P430" s="26">
        <v>12</v>
      </c>
      <c r="Q430" s="19">
        <f t="shared" si="164"/>
        <v>18000</v>
      </c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>
        <f t="shared" si="161"/>
        <v>12</v>
      </c>
      <c r="AG430" s="19">
        <f t="shared" si="161"/>
        <v>18000</v>
      </c>
      <c r="AH430" s="10" t="s">
        <v>764</v>
      </c>
      <c r="AI430" s="11" t="s">
        <v>772</v>
      </c>
      <c r="AJ430" s="11" t="s">
        <v>68</v>
      </c>
      <c r="AK430" s="12">
        <v>1500</v>
      </c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7"/>
      <c r="AW430" s="29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7">
        <f t="shared" si="162"/>
        <v>0</v>
      </c>
      <c r="BK430" s="42">
        <f t="shared" si="162"/>
        <v>0</v>
      </c>
    </row>
    <row r="431" spans="2:63" ht="24" x14ac:dyDescent="0.25">
      <c r="B431" s="43" t="s">
        <v>65</v>
      </c>
      <c r="C431" s="17" t="s">
        <v>66</v>
      </c>
      <c r="D431" s="10" t="s">
        <v>773</v>
      </c>
      <c r="E431" s="11" t="s">
        <v>774</v>
      </c>
      <c r="F431" s="11" t="s">
        <v>68</v>
      </c>
      <c r="G431" s="12">
        <v>250</v>
      </c>
      <c r="H431" s="19"/>
      <c r="I431" s="19"/>
      <c r="J431" s="85"/>
      <c r="K431" s="85"/>
      <c r="L431" s="19"/>
      <c r="M431" s="19"/>
      <c r="N431" s="19"/>
      <c r="O431" s="19"/>
      <c r="P431" s="26">
        <v>36</v>
      </c>
      <c r="Q431" s="19">
        <f t="shared" si="164"/>
        <v>9000</v>
      </c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>
        <f t="shared" si="161"/>
        <v>36</v>
      </c>
      <c r="AG431" s="19">
        <f t="shared" si="161"/>
        <v>9000</v>
      </c>
      <c r="AH431" s="10" t="s">
        <v>773</v>
      </c>
      <c r="AI431" s="11" t="s">
        <v>774</v>
      </c>
      <c r="AJ431" s="11" t="s">
        <v>68</v>
      </c>
      <c r="AK431" s="12">
        <v>250</v>
      </c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7"/>
      <c r="AW431" s="29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7">
        <f t="shared" si="162"/>
        <v>0</v>
      </c>
      <c r="BK431" s="42">
        <f t="shared" si="162"/>
        <v>0</v>
      </c>
    </row>
    <row r="432" spans="2:63" ht="24" x14ac:dyDescent="0.25">
      <c r="B432" s="43" t="s">
        <v>65</v>
      </c>
      <c r="C432" s="17" t="s">
        <v>66</v>
      </c>
      <c r="D432" s="10" t="s">
        <v>775</v>
      </c>
      <c r="E432" s="11" t="s">
        <v>776</v>
      </c>
      <c r="F432" s="11" t="s">
        <v>68</v>
      </c>
      <c r="G432" s="12">
        <v>250</v>
      </c>
      <c r="H432" s="112"/>
      <c r="I432" s="26"/>
      <c r="J432" s="27"/>
      <c r="K432" s="27"/>
      <c r="L432" s="26"/>
      <c r="M432" s="26"/>
      <c r="N432" s="26"/>
      <c r="O432" s="26"/>
      <c r="P432" s="26">
        <v>12</v>
      </c>
      <c r="Q432" s="19">
        <f t="shared" si="164"/>
        <v>3000</v>
      </c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9">
        <f t="shared" si="161"/>
        <v>12</v>
      </c>
      <c r="AG432" s="19">
        <f t="shared" si="161"/>
        <v>3000</v>
      </c>
      <c r="AH432" s="10" t="s">
        <v>775</v>
      </c>
      <c r="AI432" s="11" t="s">
        <v>776</v>
      </c>
      <c r="AJ432" s="11" t="s">
        <v>68</v>
      </c>
      <c r="AK432" s="12">
        <v>250</v>
      </c>
      <c r="AL432" s="7"/>
      <c r="AM432" s="7"/>
      <c r="AN432" s="81"/>
      <c r="AO432" s="81"/>
      <c r="AP432" s="7"/>
      <c r="AQ432" s="7"/>
      <c r="AR432" s="28"/>
      <c r="AS432" s="28"/>
      <c r="AT432" s="28"/>
      <c r="AU432" s="28"/>
      <c r="AV432" s="7"/>
      <c r="AW432" s="29"/>
      <c r="AX432" s="81"/>
      <c r="AY432" s="81"/>
      <c r="AZ432" s="28"/>
      <c r="BA432" s="28"/>
      <c r="BB432" s="81"/>
      <c r="BC432" s="81"/>
      <c r="BD432" s="81"/>
      <c r="BE432" s="81"/>
      <c r="BF432" s="81"/>
      <c r="BG432" s="81"/>
      <c r="BH432" s="81"/>
      <c r="BI432" s="81"/>
      <c r="BJ432" s="7">
        <f t="shared" si="162"/>
        <v>0</v>
      </c>
      <c r="BK432" s="42">
        <f t="shared" si="162"/>
        <v>0</v>
      </c>
    </row>
    <row r="433" spans="1:63" ht="24" x14ac:dyDescent="0.25">
      <c r="B433" s="43" t="s">
        <v>65</v>
      </c>
      <c r="C433" s="17" t="s">
        <v>66</v>
      </c>
      <c r="D433" s="10" t="s">
        <v>777</v>
      </c>
      <c r="E433" s="11" t="s">
        <v>778</v>
      </c>
      <c r="F433" s="11" t="s">
        <v>68</v>
      </c>
      <c r="G433" s="12">
        <v>2500</v>
      </c>
      <c r="H433" s="112"/>
      <c r="I433" s="26"/>
      <c r="J433" s="27"/>
      <c r="K433" s="27"/>
      <c r="L433" s="26"/>
      <c r="M433" s="26"/>
      <c r="N433" s="26"/>
      <c r="O433" s="26"/>
      <c r="P433" s="26">
        <v>12</v>
      </c>
      <c r="Q433" s="19">
        <f t="shared" si="164"/>
        <v>30000</v>
      </c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9">
        <f t="shared" si="161"/>
        <v>12</v>
      </c>
      <c r="AG433" s="19">
        <f t="shared" si="161"/>
        <v>30000</v>
      </c>
      <c r="AH433" s="10" t="s">
        <v>777</v>
      </c>
      <c r="AI433" s="11" t="s">
        <v>778</v>
      </c>
      <c r="AJ433" s="11" t="s">
        <v>68</v>
      </c>
      <c r="AK433" s="12">
        <v>2500</v>
      </c>
      <c r="AL433" s="7"/>
      <c r="AM433" s="7"/>
      <c r="AN433" s="81"/>
      <c r="AO433" s="81"/>
      <c r="AP433" s="7"/>
      <c r="AQ433" s="7"/>
      <c r="AR433" s="28"/>
      <c r="AS433" s="28"/>
      <c r="AT433" s="28"/>
      <c r="AU433" s="28"/>
      <c r="AV433" s="7"/>
      <c r="AW433" s="29"/>
      <c r="AX433" s="81"/>
      <c r="AY433" s="81"/>
      <c r="AZ433" s="28"/>
      <c r="BA433" s="28"/>
      <c r="BB433" s="81"/>
      <c r="BC433" s="81"/>
      <c r="BD433" s="81"/>
      <c r="BE433" s="81"/>
      <c r="BF433" s="81"/>
      <c r="BG433" s="81"/>
      <c r="BH433" s="81"/>
      <c r="BI433" s="81"/>
      <c r="BJ433" s="7">
        <f t="shared" si="162"/>
        <v>0</v>
      </c>
      <c r="BK433" s="42">
        <f t="shared" si="162"/>
        <v>0</v>
      </c>
    </row>
    <row r="434" spans="1:63" ht="24" x14ac:dyDescent="0.25">
      <c r="B434" s="43" t="s">
        <v>65</v>
      </c>
      <c r="C434" s="17" t="s">
        <v>66</v>
      </c>
      <c r="D434" s="10" t="s">
        <v>779</v>
      </c>
      <c r="E434" s="11" t="s">
        <v>780</v>
      </c>
      <c r="F434" s="11" t="s">
        <v>68</v>
      </c>
      <c r="G434" s="12">
        <v>3000</v>
      </c>
      <c r="H434" s="112"/>
      <c r="I434" s="26"/>
      <c r="J434" s="27"/>
      <c r="K434" s="27"/>
      <c r="L434" s="26"/>
      <c r="M434" s="26"/>
      <c r="N434" s="26"/>
      <c r="O434" s="26"/>
      <c r="P434" s="26">
        <v>12</v>
      </c>
      <c r="Q434" s="19">
        <f t="shared" si="164"/>
        <v>36000</v>
      </c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9">
        <f t="shared" si="161"/>
        <v>12</v>
      </c>
      <c r="AG434" s="19">
        <f t="shared" si="161"/>
        <v>36000</v>
      </c>
      <c r="AH434" s="10" t="s">
        <v>779</v>
      </c>
      <c r="AI434" s="11" t="s">
        <v>780</v>
      </c>
      <c r="AJ434" s="11" t="s">
        <v>68</v>
      </c>
      <c r="AK434" s="12">
        <v>3000</v>
      </c>
      <c r="AL434" s="7"/>
      <c r="AM434" s="7"/>
      <c r="AN434" s="81"/>
      <c r="AO434" s="81"/>
      <c r="AP434" s="7"/>
      <c r="AQ434" s="7"/>
      <c r="AR434" s="28"/>
      <c r="AS434" s="28"/>
      <c r="AT434" s="28"/>
      <c r="AU434" s="28"/>
      <c r="AV434" s="7"/>
      <c r="AW434" s="29"/>
      <c r="AX434" s="81"/>
      <c r="AY434" s="81"/>
      <c r="AZ434" s="28"/>
      <c r="BA434" s="28"/>
      <c r="BB434" s="81"/>
      <c r="BC434" s="81"/>
      <c r="BD434" s="81"/>
      <c r="BE434" s="81"/>
      <c r="BF434" s="81"/>
      <c r="BG434" s="81"/>
      <c r="BH434" s="81"/>
      <c r="BI434" s="81"/>
      <c r="BJ434" s="7">
        <f t="shared" si="162"/>
        <v>0</v>
      </c>
      <c r="BK434" s="42">
        <f t="shared" si="162"/>
        <v>0</v>
      </c>
    </row>
    <row r="435" spans="1:63" ht="24" x14ac:dyDescent="0.25">
      <c r="B435" s="43" t="s">
        <v>65</v>
      </c>
      <c r="C435" s="17" t="s">
        <v>66</v>
      </c>
      <c r="D435" s="10" t="s">
        <v>781</v>
      </c>
      <c r="E435" s="11" t="s">
        <v>782</v>
      </c>
      <c r="F435" s="11" t="s">
        <v>68</v>
      </c>
      <c r="G435" s="12">
        <v>80</v>
      </c>
      <c r="H435" s="112"/>
      <c r="I435" s="26"/>
      <c r="J435" s="27"/>
      <c r="K435" s="27"/>
      <c r="L435" s="26"/>
      <c r="M435" s="26"/>
      <c r="N435" s="26"/>
      <c r="O435" s="26"/>
      <c r="P435" s="26">
        <v>1</v>
      </c>
      <c r="Q435" s="19">
        <f t="shared" si="164"/>
        <v>80</v>
      </c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9">
        <f t="shared" si="161"/>
        <v>1</v>
      </c>
      <c r="AG435" s="19">
        <f t="shared" si="161"/>
        <v>80</v>
      </c>
      <c r="AH435" s="10" t="s">
        <v>781</v>
      </c>
      <c r="AI435" s="11" t="s">
        <v>782</v>
      </c>
      <c r="AJ435" s="11" t="s">
        <v>68</v>
      </c>
      <c r="AK435" s="12">
        <v>80</v>
      </c>
      <c r="AL435" s="7"/>
      <c r="AM435" s="7"/>
      <c r="AN435" s="81"/>
      <c r="AO435" s="81"/>
      <c r="AP435" s="7"/>
      <c r="AQ435" s="7"/>
      <c r="AR435" s="28"/>
      <c r="AS435" s="28"/>
      <c r="AT435" s="28"/>
      <c r="AU435" s="28"/>
      <c r="AV435" s="7"/>
      <c r="AW435" s="29"/>
      <c r="AX435" s="81"/>
      <c r="AY435" s="81"/>
      <c r="AZ435" s="28"/>
      <c r="BA435" s="28"/>
      <c r="BB435" s="81"/>
      <c r="BC435" s="81"/>
      <c r="BD435" s="81"/>
      <c r="BE435" s="81"/>
      <c r="BF435" s="81"/>
      <c r="BG435" s="81"/>
      <c r="BH435" s="81"/>
      <c r="BI435" s="81"/>
      <c r="BJ435" s="7">
        <f t="shared" si="162"/>
        <v>0</v>
      </c>
      <c r="BK435" s="42">
        <f t="shared" si="162"/>
        <v>0</v>
      </c>
    </row>
    <row r="436" spans="1:63" ht="24" x14ac:dyDescent="0.25">
      <c r="B436" s="43" t="s">
        <v>65</v>
      </c>
      <c r="C436" s="17" t="s">
        <v>66</v>
      </c>
      <c r="D436" s="10" t="s">
        <v>783</v>
      </c>
      <c r="E436" s="11" t="s">
        <v>784</v>
      </c>
      <c r="F436" s="11" t="s">
        <v>68</v>
      </c>
      <c r="G436" s="12">
        <v>2000</v>
      </c>
      <c r="H436" s="112">
        <v>2</v>
      </c>
      <c r="I436" s="19">
        <f>+G436*H436</f>
        <v>4000</v>
      </c>
      <c r="J436" s="27"/>
      <c r="K436" s="27"/>
      <c r="L436" s="26">
        <v>1</v>
      </c>
      <c r="M436" s="26">
        <f>+L436*G436</f>
        <v>2000</v>
      </c>
      <c r="N436" s="26"/>
      <c r="O436" s="26"/>
      <c r="P436" s="26"/>
      <c r="Q436" s="19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9">
        <f t="shared" si="161"/>
        <v>3</v>
      </c>
      <c r="AG436" s="19">
        <f t="shared" si="161"/>
        <v>6000</v>
      </c>
      <c r="AH436" s="10" t="s">
        <v>783</v>
      </c>
      <c r="AI436" s="11" t="s">
        <v>784</v>
      </c>
      <c r="AJ436" s="11" t="s">
        <v>68</v>
      </c>
      <c r="AK436" s="12">
        <v>2000</v>
      </c>
      <c r="AL436" s="7"/>
      <c r="AM436" s="7"/>
      <c r="AN436" s="81"/>
      <c r="AO436" s="81"/>
      <c r="AP436" s="7"/>
      <c r="AQ436" s="7"/>
      <c r="AR436" s="28"/>
      <c r="AS436" s="28"/>
      <c r="AT436" s="28"/>
      <c r="AU436" s="28"/>
      <c r="AV436" s="7"/>
      <c r="AW436" s="29"/>
      <c r="AX436" s="81"/>
      <c r="AY436" s="81"/>
      <c r="AZ436" s="28"/>
      <c r="BA436" s="28"/>
      <c r="BB436" s="81"/>
      <c r="BC436" s="81"/>
      <c r="BD436" s="81"/>
      <c r="BE436" s="81"/>
      <c r="BF436" s="81"/>
      <c r="BG436" s="81"/>
      <c r="BH436" s="81"/>
      <c r="BI436" s="81"/>
      <c r="BJ436" s="7">
        <f t="shared" si="162"/>
        <v>0</v>
      </c>
      <c r="BK436" s="42">
        <f t="shared" si="162"/>
        <v>0</v>
      </c>
    </row>
    <row r="437" spans="1:63" ht="24" x14ac:dyDescent="0.25">
      <c r="B437" s="43" t="s">
        <v>65</v>
      </c>
      <c r="C437" s="17" t="s">
        <v>66</v>
      </c>
      <c r="D437" s="10" t="s">
        <v>785</v>
      </c>
      <c r="E437" s="9" t="s">
        <v>786</v>
      </c>
      <c r="F437" s="11" t="s">
        <v>68</v>
      </c>
      <c r="G437" s="12">
        <v>40</v>
      </c>
      <c r="H437" s="26">
        <v>1</v>
      </c>
      <c r="I437" s="19">
        <f>+G437*H437</f>
        <v>40</v>
      </c>
      <c r="J437" s="27"/>
      <c r="K437" s="27"/>
      <c r="L437" s="26"/>
      <c r="M437" s="26"/>
      <c r="N437" s="26"/>
      <c r="O437" s="26"/>
      <c r="P437" s="78"/>
      <c r="Q437" s="78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9">
        <f t="shared" si="161"/>
        <v>1</v>
      </c>
      <c r="AG437" s="19">
        <f t="shared" si="161"/>
        <v>40</v>
      </c>
      <c r="AH437" s="10" t="s">
        <v>785</v>
      </c>
      <c r="AI437" s="9" t="s">
        <v>786</v>
      </c>
      <c r="AJ437" s="11" t="s">
        <v>68</v>
      </c>
      <c r="AK437" s="12">
        <v>40</v>
      </c>
      <c r="AL437" s="7"/>
      <c r="AM437" s="28"/>
      <c r="AN437" s="7"/>
      <c r="AO437" s="7"/>
      <c r="AP437" s="7"/>
      <c r="AQ437" s="7"/>
      <c r="AR437" s="7"/>
      <c r="AS437" s="7"/>
      <c r="AT437" s="28"/>
      <c r="AU437" s="28"/>
      <c r="AV437" s="7"/>
      <c r="AW437" s="29"/>
      <c r="AX437" s="7"/>
      <c r="AY437" s="7"/>
      <c r="AZ437" s="28"/>
      <c r="BA437" s="28"/>
      <c r="BB437" s="7"/>
      <c r="BC437" s="7"/>
      <c r="BD437" s="7"/>
      <c r="BE437" s="7"/>
      <c r="BF437" s="7"/>
      <c r="BG437" s="7"/>
      <c r="BH437" s="7"/>
      <c r="BI437" s="7"/>
      <c r="BJ437" s="7">
        <f t="shared" si="162"/>
        <v>0</v>
      </c>
      <c r="BK437" s="42">
        <f t="shared" si="162"/>
        <v>0</v>
      </c>
    </row>
    <row r="438" spans="1:63" ht="24" x14ac:dyDescent="0.25">
      <c r="B438" s="43" t="s">
        <v>65</v>
      </c>
      <c r="C438" s="17" t="s">
        <v>66</v>
      </c>
      <c r="D438" s="10" t="s">
        <v>787</v>
      </c>
      <c r="E438" s="9" t="s">
        <v>788</v>
      </c>
      <c r="F438" s="11" t="s">
        <v>68</v>
      </c>
      <c r="G438" s="12">
        <v>350</v>
      </c>
      <c r="H438" s="26">
        <v>1</v>
      </c>
      <c r="I438" s="19">
        <f>+G438*H438</f>
        <v>350</v>
      </c>
      <c r="J438" s="27"/>
      <c r="K438" s="27"/>
      <c r="L438" s="26"/>
      <c r="M438" s="26"/>
      <c r="N438" s="26"/>
      <c r="O438" s="26"/>
      <c r="P438" s="78"/>
      <c r="Q438" s="78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9">
        <f t="shared" si="161"/>
        <v>1</v>
      </c>
      <c r="AG438" s="19">
        <f t="shared" si="161"/>
        <v>350</v>
      </c>
      <c r="AH438" s="10" t="s">
        <v>787</v>
      </c>
      <c r="AI438" s="9" t="s">
        <v>788</v>
      </c>
      <c r="AJ438" s="11" t="s">
        <v>68</v>
      </c>
      <c r="AK438" s="12">
        <v>350</v>
      </c>
      <c r="AL438" s="7"/>
      <c r="AM438" s="28"/>
      <c r="AN438" s="7"/>
      <c r="AO438" s="7"/>
      <c r="AP438" s="7"/>
      <c r="AQ438" s="7"/>
      <c r="AR438" s="7"/>
      <c r="AS438" s="7"/>
      <c r="AT438" s="28"/>
      <c r="AU438" s="28"/>
      <c r="AV438" s="7"/>
      <c r="AW438" s="29"/>
      <c r="AX438" s="7"/>
      <c r="AY438" s="7"/>
      <c r="AZ438" s="28"/>
      <c r="BA438" s="28"/>
      <c r="BB438" s="7"/>
      <c r="BC438" s="7"/>
      <c r="BD438" s="7"/>
      <c r="BE438" s="7"/>
      <c r="BF438" s="7"/>
      <c r="BG438" s="7"/>
      <c r="BH438" s="7"/>
      <c r="BI438" s="7"/>
      <c r="BJ438" s="7">
        <f t="shared" si="162"/>
        <v>0</v>
      </c>
      <c r="BK438" s="42">
        <f t="shared" si="162"/>
        <v>0</v>
      </c>
    </row>
    <row r="439" spans="1:63" ht="24" x14ac:dyDescent="0.25">
      <c r="B439" s="43" t="s">
        <v>65</v>
      </c>
      <c r="C439" s="17" t="s">
        <v>66</v>
      </c>
      <c r="D439" s="10" t="s">
        <v>789</v>
      </c>
      <c r="E439" s="9" t="s">
        <v>790</v>
      </c>
      <c r="F439" s="11" t="s">
        <v>68</v>
      </c>
      <c r="G439" s="12">
        <v>30</v>
      </c>
      <c r="H439" s="26">
        <v>1</v>
      </c>
      <c r="I439" s="19">
        <f>+G439*H439</f>
        <v>30</v>
      </c>
      <c r="J439" s="27"/>
      <c r="K439" s="27"/>
      <c r="L439" s="26"/>
      <c r="M439" s="26"/>
      <c r="N439" s="26"/>
      <c r="O439" s="26"/>
      <c r="P439" s="78"/>
      <c r="Q439" s="78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9">
        <f t="shared" si="161"/>
        <v>1</v>
      </c>
      <c r="AG439" s="19">
        <f t="shared" si="161"/>
        <v>30</v>
      </c>
      <c r="AH439" s="10" t="s">
        <v>789</v>
      </c>
      <c r="AI439" s="9" t="s">
        <v>790</v>
      </c>
      <c r="AJ439" s="11" t="s">
        <v>68</v>
      </c>
      <c r="AK439" s="12">
        <v>30</v>
      </c>
      <c r="AL439" s="7"/>
      <c r="AM439" s="28"/>
      <c r="AN439" s="7"/>
      <c r="AO439" s="7"/>
      <c r="AP439" s="7"/>
      <c r="AQ439" s="7"/>
      <c r="AR439" s="7"/>
      <c r="AS439" s="7"/>
      <c r="AT439" s="28"/>
      <c r="AU439" s="28"/>
      <c r="AV439" s="7"/>
      <c r="AW439" s="29"/>
      <c r="AX439" s="7"/>
      <c r="AY439" s="7"/>
      <c r="AZ439" s="28"/>
      <c r="BA439" s="28"/>
      <c r="BB439" s="7"/>
      <c r="BC439" s="7"/>
      <c r="BD439" s="7"/>
      <c r="BE439" s="7"/>
      <c r="BF439" s="7"/>
      <c r="BG439" s="7"/>
      <c r="BH439" s="7"/>
      <c r="BI439" s="7"/>
      <c r="BJ439" s="7">
        <f t="shared" si="162"/>
        <v>0</v>
      </c>
      <c r="BK439" s="42">
        <f t="shared" si="162"/>
        <v>0</v>
      </c>
    </row>
    <row r="440" spans="1:63" x14ac:dyDescent="0.25">
      <c r="A440" s="137"/>
      <c r="B440" s="138"/>
      <c r="C440" s="112"/>
      <c r="D440" s="112" t="s">
        <v>791</v>
      </c>
      <c r="E440" s="95" t="s">
        <v>792</v>
      </c>
      <c r="F440" s="112"/>
      <c r="G440" s="112"/>
      <c r="H440" s="112"/>
      <c r="I440" s="26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36" t="s">
        <v>791</v>
      </c>
      <c r="AI440" s="97" t="s">
        <v>792</v>
      </c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32"/>
    </row>
    <row r="441" spans="1:63" ht="24" x14ac:dyDescent="0.25">
      <c r="B441" s="43" t="s">
        <v>65</v>
      </c>
      <c r="C441" s="17" t="s">
        <v>66</v>
      </c>
      <c r="D441" s="10">
        <v>170100020141</v>
      </c>
      <c r="E441" s="18" t="s">
        <v>793</v>
      </c>
      <c r="F441" s="9" t="s">
        <v>736</v>
      </c>
      <c r="G441" s="12">
        <v>3000</v>
      </c>
      <c r="H441" s="19">
        <v>1</v>
      </c>
      <c r="I441" s="19">
        <f>+G441*H441</f>
        <v>3000</v>
      </c>
      <c r="J441" s="27"/>
      <c r="K441" s="27"/>
      <c r="L441" s="26"/>
      <c r="M441" s="26"/>
      <c r="N441" s="26"/>
      <c r="O441" s="26"/>
      <c r="P441" s="112"/>
      <c r="Q441" s="112"/>
      <c r="R441" s="112"/>
      <c r="S441" s="112"/>
      <c r="T441" s="112"/>
      <c r="U441" s="112"/>
      <c r="V441" s="26"/>
      <c r="W441" s="26"/>
      <c r="X441" s="112"/>
      <c r="Y441" s="112"/>
      <c r="Z441" s="112"/>
      <c r="AA441" s="112"/>
      <c r="AB441" s="112"/>
      <c r="AC441" s="112"/>
      <c r="AD441" s="112"/>
      <c r="AE441" s="112"/>
      <c r="AF441" s="19">
        <f t="shared" ref="AF441:AG441" si="165">H441+J441+L441+N441+P441+R441+T441+V441+X441+Z441+AB441+AD441</f>
        <v>1</v>
      </c>
      <c r="AG441" s="19">
        <f t="shared" si="165"/>
        <v>3000</v>
      </c>
      <c r="AH441" s="10">
        <v>170100020141</v>
      </c>
      <c r="AI441" s="18" t="s">
        <v>793</v>
      </c>
      <c r="AJ441" s="9" t="s">
        <v>736</v>
      </c>
      <c r="AK441" s="12">
        <v>3000</v>
      </c>
      <c r="AL441" s="28">
        <v>1</v>
      </c>
      <c r="AM441" s="28">
        <f>+AK441*AL441</f>
        <v>3000</v>
      </c>
      <c r="AN441" s="7"/>
      <c r="AO441" s="7"/>
      <c r="AP441" s="7"/>
      <c r="AQ441" s="7"/>
      <c r="AR441" s="7"/>
      <c r="AS441" s="7"/>
      <c r="AT441" s="28"/>
      <c r="AU441" s="28"/>
      <c r="AV441" s="7"/>
      <c r="AW441" s="29"/>
      <c r="AX441" s="28"/>
      <c r="AY441" s="28"/>
      <c r="AZ441" s="28"/>
      <c r="BA441" s="28"/>
      <c r="BB441" s="7"/>
      <c r="BC441" s="7"/>
      <c r="BD441" s="7"/>
      <c r="BE441" s="7"/>
      <c r="BF441" s="7"/>
      <c r="BG441" s="7"/>
      <c r="BH441" s="7"/>
      <c r="BI441" s="7"/>
      <c r="BJ441" s="7">
        <f t="shared" ref="BJ441:BK441" si="166">AL441+AN441+AP441+AR441+AT441+AV441+AX441+AZ441+BB441+BD441+BF441+BH441</f>
        <v>1</v>
      </c>
      <c r="BK441" s="42">
        <f t="shared" si="166"/>
        <v>3000</v>
      </c>
    </row>
    <row r="442" spans="1:63" x14ac:dyDescent="0.25">
      <c r="B442" s="92"/>
      <c r="C442" s="93"/>
      <c r="D442" s="73" t="s">
        <v>794</v>
      </c>
      <c r="E442" s="95" t="s">
        <v>795</v>
      </c>
      <c r="F442" s="81"/>
      <c r="G442" s="81"/>
      <c r="H442" s="81"/>
      <c r="I442" s="7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97" t="s">
        <v>794</v>
      </c>
      <c r="AI442" s="97" t="s">
        <v>795</v>
      </c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  <c r="BH442" s="81"/>
      <c r="BI442" s="81"/>
      <c r="BJ442" s="81"/>
      <c r="BK442" s="139"/>
    </row>
    <row r="443" spans="1:63" x14ac:dyDescent="0.25">
      <c r="B443" s="92"/>
      <c r="C443" s="93"/>
      <c r="D443" s="73" t="s">
        <v>796</v>
      </c>
      <c r="E443" s="95" t="s">
        <v>797</v>
      </c>
      <c r="F443" s="81"/>
      <c r="G443" s="81"/>
      <c r="H443" s="81"/>
      <c r="I443" s="7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97" t="s">
        <v>796</v>
      </c>
      <c r="AI443" s="97" t="s">
        <v>797</v>
      </c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81"/>
      <c r="BI443" s="81"/>
      <c r="BJ443" s="81"/>
      <c r="BK443" s="139"/>
    </row>
    <row r="444" spans="1:63" x14ac:dyDescent="0.25">
      <c r="B444" s="66"/>
      <c r="C444" s="74"/>
      <c r="D444" s="84" t="s">
        <v>798</v>
      </c>
      <c r="E444" s="97" t="s">
        <v>799</v>
      </c>
      <c r="F444" s="81"/>
      <c r="G444" s="81"/>
      <c r="H444" s="81"/>
      <c r="I444" s="7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97" t="s">
        <v>798</v>
      </c>
      <c r="AI444" s="97" t="s">
        <v>799</v>
      </c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81"/>
      <c r="BI444" s="81"/>
      <c r="BJ444" s="81"/>
      <c r="BK444" s="139"/>
    </row>
    <row r="445" spans="1:63" ht="24" x14ac:dyDescent="0.25">
      <c r="B445" s="43" t="s">
        <v>65</v>
      </c>
      <c r="C445" s="17" t="s">
        <v>66</v>
      </c>
      <c r="D445" s="10" t="s">
        <v>800</v>
      </c>
      <c r="E445" s="11" t="s">
        <v>799</v>
      </c>
      <c r="F445" s="11" t="s">
        <v>736</v>
      </c>
      <c r="G445" s="12">
        <v>1000</v>
      </c>
      <c r="H445" s="26"/>
      <c r="I445" s="26"/>
      <c r="J445" s="27"/>
      <c r="K445" s="27"/>
      <c r="L445" s="26">
        <v>8</v>
      </c>
      <c r="M445" s="26">
        <f>L445*G445</f>
        <v>8000</v>
      </c>
      <c r="N445" s="26"/>
      <c r="O445" s="26"/>
      <c r="P445" s="26"/>
      <c r="Q445" s="19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19">
        <f t="shared" ref="AF445:AG446" si="167">H445+J445+L445+N445+P445+R445+T445+V445+X445+Z445+AB445+AD445</f>
        <v>8</v>
      </c>
      <c r="AG445" s="19">
        <f t="shared" si="167"/>
        <v>8000</v>
      </c>
      <c r="AH445" s="10" t="s">
        <v>800</v>
      </c>
      <c r="AI445" s="11" t="s">
        <v>799</v>
      </c>
      <c r="AJ445" s="11" t="s">
        <v>736</v>
      </c>
      <c r="AK445" s="12">
        <v>1000</v>
      </c>
      <c r="AL445" s="7"/>
      <c r="AM445" s="7"/>
      <c r="AN445" s="7"/>
      <c r="AO445" s="7"/>
      <c r="AP445" s="7">
        <v>9</v>
      </c>
      <c r="AQ445" s="28">
        <f>+AP445*AK445</f>
        <v>9000</v>
      </c>
      <c r="AR445" s="7"/>
      <c r="AS445" s="7"/>
      <c r="AT445" s="28">
        <v>1</v>
      </c>
      <c r="AU445" s="28">
        <f>+AK445*AT445</f>
        <v>1000</v>
      </c>
      <c r="AV445" s="7"/>
      <c r="AW445" s="7"/>
      <c r="AX445" s="7"/>
      <c r="AY445" s="7"/>
      <c r="AZ445" s="28"/>
      <c r="BA445" s="28"/>
      <c r="BB445" s="7"/>
      <c r="BC445" s="7"/>
      <c r="BD445" s="7"/>
      <c r="BE445" s="7"/>
      <c r="BF445" s="7"/>
      <c r="BG445" s="7"/>
      <c r="BH445" s="7"/>
      <c r="BI445" s="7"/>
      <c r="BJ445" s="7">
        <f t="shared" ref="BJ445:BK446" si="168">AL445+AN445+AP445+AR445+AT445+AV445+AX445+AZ445+BB445+BD445+BF445+BH445</f>
        <v>10</v>
      </c>
      <c r="BK445" s="42">
        <f t="shared" si="168"/>
        <v>10000</v>
      </c>
    </row>
    <row r="446" spans="1:63" ht="24" x14ac:dyDescent="0.25">
      <c r="B446" s="43" t="s">
        <v>65</v>
      </c>
      <c r="C446" s="17" t="s">
        <v>66</v>
      </c>
      <c r="D446" s="10" t="s">
        <v>801</v>
      </c>
      <c r="E446" s="9" t="s">
        <v>802</v>
      </c>
      <c r="F446" s="11" t="s">
        <v>736</v>
      </c>
      <c r="G446" s="12">
        <v>1000</v>
      </c>
      <c r="H446" s="112"/>
      <c r="I446" s="26"/>
      <c r="J446" s="27"/>
      <c r="K446" s="27"/>
      <c r="L446" s="26">
        <v>8</v>
      </c>
      <c r="M446" s="26">
        <f>L446*G446</f>
        <v>8000</v>
      </c>
      <c r="N446" s="26"/>
      <c r="O446" s="26"/>
      <c r="P446" s="26"/>
      <c r="Q446" s="19"/>
      <c r="R446" s="112"/>
      <c r="S446" s="112"/>
      <c r="T446" s="112"/>
      <c r="U446" s="112"/>
      <c r="V446" s="26"/>
      <c r="W446" s="19"/>
      <c r="X446" s="112"/>
      <c r="Y446" s="112"/>
      <c r="Z446" s="112"/>
      <c r="AA446" s="112"/>
      <c r="AB446" s="112"/>
      <c r="AC446" s="112"/>
      <c r="AD446" s="112"/>
      <c r="AE446" s="112"/>
      <c r="AF446" s="19">
        <f t="shared" si="167"/>
        <v>8</v>
      </c>
      <c r="AG446" s="19">
        <f t="shared" si="167"/>
        <v>8000</v>
      </c>
      <c r="AH446" s="10" t="s">
        <v>801</v>
      </c>
      <c r="AI446" s="9" t="s">
        <v>802</v>
      </c>
      <c r="AJ446" s="11" t="s">
        <v>736</v>
      </c>
      <c r="AK446" s="12">
        <v>1000</v>
      </c>
      <c r="AL446" s="7"/>
      <c r="AM446" s="7"/>
      <c r="AN446" s="81"/>
      <c r="AO446" s="81"/>
      <c r="AP446" s="7">
        <v>9</v>
      </c>
      <c r="AQ446" s="28">
        <f>+AP446*AK446</f>
        <v>9000</v>
      </c>
      <c r="AR446" s="28"/>
      <c r="AS446" s="28"/>
      <c r="AT446" s="28">
        <v>2</v>
      </c>
      <c r="AU446" s="28">
        <f>+AK446*AT446</f>
        <v>2000</v>
      </c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7">
        <f t="shared" si="168"/>
        <v>11</v>
      </c>
      <c r="BK446" s="42">
        <f t="shared" si="168"/>
        <v>11000</v>
      </c>
    </row>
    <row r="447" spans="1:63" ht="51" x14ac:dyDescent="0.25">
      <c r="B447" s="92"/>
      <c r="C447" s="93"/>
      <c r="D447" s="75" t="s">
        <v>803</v>
      </c>
      <c r="E447" s="140" t="s">
        <v>804</v>
      </c>
      <c r="F447" s="74"/>
      <c r="G447" s="74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140" t="s">
        <v>804</v>
      </c>
      <c r="AI447" s="74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141"/>
    </row>
    <row r="448" spans="1:63" x14ac:dyDescent="0.25">
      <c r="B448" s="99"/>
      <c r="C448" s="93"/>
      <c r="D448" s="75" t="s">
        <v>805</v>
      </c>
      <c r="E448" s="75" t="s">
        <v>806</v>
      </c>
      <c r="F448" s="74"/>
      <c r="G448" s="74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5" t="s">
        <v>806</v>
      </c>
      <c r="AI448" s="74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141"/>
    </row>
    <row r="449" spans="2:63" x14ac:dyDescent="0.25">
      <c r="B449" s="66"/>
      <c r="C449" s="74"/>
      <c r="D449" s="84" t="s">
        <v>807</v>
      </c>
      <c r="E449" s="84" t="s">
        <v>808</v>
      </c>
      <c r="F449" s="74"/>
      <c r="G449" s="74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84" t="s">
        <v>808</v>
      </c>
      <c r="AI449" s="74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141"/>
    </row>
    <row r="450" spans="2:63" ht="24" x14ac:dyDescent="0.25">
      <c r="B450" s="43" t="s">
        <v>65</v>
      </c>
      <c r="C450" s="17" t="s">
        <v>66</v>
      </c>
      <c r="D450" s="10">
        <v>8310180400094940</v>
      </c>
      <c r="E450" s="9" t="s">
        <v>809</v>
      </c>
      <c r="F450" s="11" t="s">
        <v>736</v>
      </c>
      <c r="G450" s="12">
        <v>17000</v>
      </c>
      <c r="H450" s="19">
        <v>6</v>
      </c>
      <c r="I450" s="19">
        <f t="shared" ref="I450:I473" si="169">+G450*H450</f>
        <v>102000</v>
      </c>
      <c r="J450" s="27"/>
      <c r="K450" s="27"/>
      <c r="L450" s="26"/>
      <c r="M450" s="26"/>
      <c r="N450" s="26"/>
      <c r="O450" s="26"/>
      <c r="P450" s="112"/>
      <c r="Q450" s="26"/>
      <c r="R450" s="112"/>
      <c r="S450" s="112"/>
      <c r="T450" s="112"/>
      <c r="U450" s="112"/>
      <c r="V450" s="26"/>
      <c r="W450" s="19"/>
      <c r="X450" s="112"/>
      <c r="Y450" s="112"/>
      <c r="Z450" s="112"/>
      <c r="AA450" s="112"/>
      <c r="AB450" s="112"/>
      <c r="AC450" s="112"/>
      <c r="AD450" s="112"/>
      <c r="AE450" s="112"/>
      <c r="AF450" s="19">
        <f t="shared" ref="AF450:AG453" si="170">H450+J450+L450+N450+P450+R450+T450+V450+X450+Z450+AB450+AD450</f>
        <v>6</v>
      </c>
      <c r="AG450" s="19">
        <f t="shared" si="170"/>
        <v>102000</v>
      </c>
      <c r="AH450" s="10">
        <v>8310180400094940</v>
      </c>
      <c r="AI450" s="9" t="s">
        <v>809</v>
      </c>
      <c r="AJ450" s="11" t="s">
        <v>736</v>
      </c>
      <c r="AK450" s="12">
        <v>17000</v>
      </c>
      <c r="AL450" s="28">
        <v>6</v>
      </c>
      <c r="AM450" s="28">
        <f t="shared" ref="AM450:AM464" si="171">+AK450*AL450</f>
        <v>102000</v>
      </c>
      <c r="AN450" s="81"/>
      <c r="AO450" s="81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7">
        <f t="shared" ref="BJ450:BK453" si="172">AL450+AN450+AP450+AR450+AT450+AV450+AX450+AZ450+BB450+BD450+BF450+BH450</f>
        <v>6</v>
      </c>
      <c r="BK450" s="42">
        <f t="shared" si="172"/>
        <v>102000</v>
      </c>
    </row>
    <row r="451" spans="2:63" ht="24" x14ac:dyDescent="0.25">
      <c r="B451" s="43" t="s">
        <v>65</v>
      </c>
      <c r="C451" s="17" t="s">
        <v>66</v>
      </c>
      <c r="D451" s="10" t="s">
        <v>810</v>
      </c>
      <c r="E451" s="9" t="s">
        <v>811</v>
      </c>
      <c r="F451" s="11" t="s">
        <v>736</v>
      </c>
      <c r="G451" s="12">
        <v>4500</v>
      </c>
      <c r="H451" s="19">
        <v>6</v>
      </c>
      <c r="I451" s="19">
        <f t="shared" si="169"/>
        <v>27000</v>
      </c>
      <c r="J451" s="27"/>
      <c r="K451" s="27"/>
      <c r="L451" s="26"/>
      <c r="M451" s="26"/>
      <c r="N451" s="26"/>
      <c r="O451" s="26"/>
      <c r="P451" s="112"/>
      <c r="Q451" s="26"/>
      <c r="R451" s="112"/>
      <c r="S451" s="112"/>
      <c r="T451" s="112"/>
      <c r="U451" s="112"/>
      <c r="V451" s="26"/>
      <c r="W451" s="19"/>
      <c r="X451" s="112"/>
      <c r="Y451" s="112"/>
      <c r="Z451" s="112"/>
      <c r="AA451" s="112"/>
      <c r="AB451" s="112"/>
      <c r="AC451" s="112"/>
      <c r="AD451" s="112"/>
      <c r="AE451" s="112"/>
      <c r="AF451" s="19">
        <f t="shared" si="170"/>
        <v>6</v>
      </c>
      <c r="AG451" s="19">
        <f t="shared" si="170"/>
        <v>27000</v>
      </c>
      <c r="AH451" s="10" t="s">
        <v>810</v>
      </c>
      <c r="AI451" s="9" t="s">
        <v>811</v>
      </c>
      <c r="AJ451" s="11" t="s">
        <v>736</v>
      </c>
      <c r="AK451" s="12">
        <v>4500</v>
      </c>
      <c r="AL451" s="28">
        <v>6</v>
      </c>
      <c r="AM451" s="28">
        <f t="shared" si="171"/>
        <v>27000</v>
      </c>
      <c r="AN451" s="81"/>
      <c r="AO451" s="81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7">
        <f t="shared" si="172"/>
        <v>6</v>
      </c>
      <c r="BK451" s="42">
        <f t="shared" si="172"/>
        <v>27000</v>
      </c>
    </row>
    <row r="452" spans="2:63" x14ac:dyDescent="0.25">
      <c r="B452" s="43" t="s">
        <v>139</v>
      </c>
      <c r="C452" s="17" t="s">
        <v>139</v>
      </c>
      <c r="D452" s="10">
        <v>8310180400094940</v>
      </c>
      <c r="E452" s="9" t="s">
        <v>812</v>
      </c>
      <c r="F452" s="11" t="s">
        <v>736</v>
      </c>
      <c r="G452" s="12">
        <v>300</v>
      </c>
      <c r="H452" s="19"/>
      <c r="I452" s="19"/>
      <c r="J452" s="27"/>
      <c r="K452" s="27"/>
      <c r="L452" s="26"/>
      <c r="M452" s="26"/>
      <c r="N452" s="26">
        <v>8</v>
      </c>
      <c r="O452" s="26">
        <f>+N452*G452</f>
        <v>2400</v>
      </c>
      <c r="P452" s="112"/>
      <c r="Q452" s="26"/>
      <c r="R452" s="112"/>
      <c r="S452" s="112"/>
      <c r="T452" s="112"/>
      <c r="U452" s="112"/>
      <c r="V452" s="26"/>
      <c r="W452" s="19"/>
      <c r="X452" s="112"/>
      <c r="Y452" s="112"/>
      <c r="Z452" s="112"/>
      <c r="AA452" s="112"/>
      <c r="AB452" s="112"/>
      <c r="AC452" s="112"/>
      <c r="AD452" s="112"/>
      <c r="AE452" s="112"/>
      <c r="AF452" s="19">
        <f t="shared" si="170"/>
        <v>8</v>
      </c>
      <c r="AG452" s="19">
        <f t="shared" si="170"/>
        <v>2400</v>
      </c>
      <c r="AH452" s="10">
        <v>8310180400094940</v>
      </c>
      <c r="AI452" s="9" t="s">
        <v>812</v>
      </c>
      <c r="AJ452" s="11" t="s">
        <v>736</v>
      </c>
      <c r="AK452" s="12">
        <v>300</v>
      </c>
      <c r="AL452" s="28"/>
      <c r="AM452" s="28"/>
      <c r="AN452" s="81"/>
      <c r="AO452" s="81"/>
      <c r="AP452" s="28"/>
      <c r="AQ452" s="28"/>
      <c r="AR452" s="28">
        <v>6</v>
      </c>
      <c r="AS452" s="28">
        <f>AR452*AK452</f>
        <v>1800</v>
      </c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7">
        <f t="shared" si="172"/>
        <v>6</v>
      </c>
      <c r="BK452" s="42">
        <f t="shared" si="172"/>
        <v>1800</v>
      </c>
    </row>
    <row r="453" spans="2:63" ht="24" x14ac:dyDescent="0.25">
      <c r="B453" s="43" t="s">
        <v>65</v>
      </c>
      <c r="C453" s="17" t="s">
        <v>66</v>
      </c>
      <c r="D453" s="10">
        <v>8310180400094940</v>
      </c>
      <c r="E453" s="9" t="s">
        <v>812</v>
      </c>
      <c r="F453" s="11" t="s">
        <v>736</v>
      </c>
      <c r="G453" s="12">
        <v>500</v>
      </c>
      <c r="H453" s="19"/>
      <c r="I453" s="19"/>
      <c r="J453" s="27"/>
      <c r="K453" s="27"/>
      <c r="L453" s="26"/>
      <c r="M453" s="26"/>
      <c r="N453" s="26">
        <v>4</v>
      </c>
      <c r="O453" s="26">
        <f>+N453*G453</f>
        <v>2000</v>
      </c>
      <c r="P453" s="112"/>
      <c r="Q453" s="26"/>
      <c r="R453" s="112"/>
      <c r="S453" s="112"/>
      <c r="T453" s="112"/>
      <c r="U453" s="112"/>
      <c r="V453" s="26"/>
      <c r="W453" s="19"/>
      <c r="X453" s="112"/>
      <c r="Y453" s="112"/>
      <c r="Z453" s="112"/>
      <c r="AA453" s="112"/>
      <c r="AB453" s="112"/>
      <c r="AC453" s="112"/>
      <c r="AD453" s="112"/>
      <c r="AE453" s="112"/>
      <c r="AF453" s="19">
        <f t="shared" si="170"/>
        <v>4</v>
      </c>
      <c r="AG453" s="19">
        <f t="shared" si="170"/>
        <v>2000</v>
      </c>
      <c r="AH453" s="10">
        <v>8310180400094940</v>
      </c>
      <c r="AI453" s="9" t="s">
        <v>812</v>
      </c>
      <c r="AJ453" s="11" t="s">
        <v>736</v>
      </c>
      <c r="AK453" s="12">
        <v>500</v>
      </c>
      <c r="AL453" s="28"/>
      <c r="AM453" s="28"/>
      <c r="AN453" s="81"/>
      <c r="AO453" s="81"/>
      <c r="AP453" s="28"/>
      <c r="AQ453" s="28"/>
      <c r="AR453" s="28">
        <v>0</v>
      </c>
      <c r="AS453" s="28">
        <f>AR453*AK453</f>
        <v>0</v>
      </c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7">
        <f t="shared" si="172"/>
        <v>0</v>
      </c>
      <c r="BK453" s="42">
        <f t="shared" si="172"/>
        <v>0</v>
      </c>
    </row>
    <row r="454" spans="2:63" x14ac:dyDescent="0.25">
      <c r="B454" s="66"/>
      <c r="C454" s="74"/>
      <c r="D454" s="84" t="s">
        <v>813</v>
      </c>
      <c r="E454" s="84" t="s">
        <v>814</v>
      </c>
      <c r="F454" s="74"/>
      <c r="G454" s="74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84" t="s">
        <v>813</v>
      </c>
      <c r="AI454" s="84" t="s">
        <v>814</v>
      </c>
      <c r="AJ454" s="75"/>
      <c r="AK454" s="79"/>
      <c r="AL454" s="79"/>
      <c r="AM454" s="79"/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  <c r="BA454" s="80"/>
      <c r="BB454" s="80"/>
      <c r="BC454" s="80"/>
      <c r="BD454" s="80"/>
      <c r="BE454" s="80"/>
      <c r="BF454" s="80"/>
      <c r="BG454" s="80"/>
      <c r="BH454" s="80"/>
      <c r="BI454" s="80"/>
      <c r="BJ454" s="80"/>
      <c r="BK454" s="141"/>
    </row>
    <row r="455" spans="2:63" ht="24" x14ac:dyDescent="0.25">
      <c r="B455" s="43" t="s">
        <v>65</v>
      </c>
      <c r="C455" s="17" t="s">
        <v>66</v>
      </c>
      <c r="D455" s="10" t="s">
        <v>815</v>
      </c>
      <c r="E455" s="9" t="s">
        <v>816</v>
      </c>
      <c r="F455" s="9" t="s">
        <v>736</v>
      </c>
      <c r="G455" s="12">
        <v>5000</v>
      </c>
      <c r="H455" s="19">
        <v>6</v>
      </c>
      <c r="I455" s="19">
        <f t="shared" si="169"/>
        <v>30000</v>
      </c>
      <c r="J455" s="27"/>
      <c r="K455" s="27"/>
      <c r="L455" s="26"/>
      <c r="M455" s="26"/>
      <c r="N455" s="26"/>
      <c r="O455" s="26"/>
      <c r="P455" s="112"/>
      <c r="Q455" s="26"/>
      <c r="R455" s="112"/>
      <c r="S455" s="112"/>
      <c r="T455" s="112"/>
      <c r="U455" s="112"/>
      <c r="V455" s="26"/>
      <c r="W455" s="19"/>
      <c r="X455" s="112"/>
      <c r="Y455" s="112"/>
      <c r="Z455" s="112"/>
      <c r="AA455" s="112"/>
      <c r="AB455" s="112"/>
      <c r="AC455" s="112"/>
      <c r="AD455" s="112"/>
      <c r="AE455" s="112"/>
      <c r="AF455" s="19">
        <f t="shared" ref="AF455:AG457" si="173">H455+J455+L455+N455+P455+R455+T455+V455+X455+Z455+AB455+AD455</f>
        <v>6</v>
      </c>
      <c r="AG455" s="19">
        <f t="shared" si="173"/>
        <v>30000</v>
      </c>
      <c r="AH455" s="10" t="s">
        <v>815</v>
      </c>
      <c r="AI455" s="9" t="s">
        <v>816</v>
      </c>
      <c r="AJ455" s="9" t="s">
        <v>736</v>
      </c>
      <c r="AK455" s="12">
        <v>5000</v>
      </c>
      <c r="AL455" s="28">
        <v>6</v>
      </c>
      <c r="AM455" s="28">
        <f t="shared" si="171"/>
        <v>30000</v>
      </c>
      <c r="AN455" s="81"/>
      <c r="AO455" s="81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7">
        <f t="shared" ref="BJ455:BK457" si="174">AL455+AN455+AP455+AR455+AT455+AV455+AX455+AZ455+BB455+BD455+BF455+BH455</f>
        <v>6</v>
      </c>
      <c r="BK455" s="42">
        <f t="shared" si="174"/>
        <v>30000</v>
      </c>
    </row>
    <row r="456" spans="2:63" x14ac:dyDescent="0.25">
      <c r="B456" s="43" t="s">
        <v>139</v>
      </c>
      <c r="C456" s="17" t="s">
        <v>139</v>
      </c>
      <c r="D456" s="10">
        <v>8310150800094930</v>
      </c>
      <c r="E456" s="9" t="s">
        <v>816</v>
      </c>
      <c r="F456" s="9" t="s">
        <v>736</v>
      </c>
      <c r="G456" s="12">
        <v>187.5</v>
      </c>
      <c r="H456" s="19"/>
      <c r="I456" s="19"/>
      <c r="J456" s="27"/>
      <c r="K456" s="27"/>
      <c r="L456" s="26"/>
      <c r="M456" s="26"/>
      <c r="N456" s="26">
        <v>2</v>
      </c>
      <c r="O456" s="26">
        <f>+N456*G456</f>
        <v>375</v>
      </c>
      <c r="P456" s="112"/>
      <c r="Q456" s="26"/>
      <c r="R456" s="112"/>
      <c r="S456" s="112"/>
      <c r="T456" s="112"/>
      <c r="U456" s="112"/>
      <c r="V456" s="26"/>
      <c r="W456" s="19"/>
      <c r="X456" s="112"/>
      <c r="Y456" s="112"/>
      <c r="Z456" s="112"/>
      <c r="AA456" s="112"/>
      <c r="AB456" s="112"/>
      <c r="AC456" s="112"/>
      <c r="AD456" s="112"/>
      <c r="AE456" s="112"/>
      <c r="AF456" s="19">
        <f t="shared" si="173"/>
        <v>2</v>
      </c>
      <c r="AG456" s="19">
        <f t="shared" si="173"/>
        <v>375</v>
      </c>
      <c r="AH456" s="10">
        <v>8310150800094930</v>
      </c>
      <c r="AI456" s="9" t="s">
        <v>816</v>
      </c>
      <c r="AJ456" s="9" t="s">
        <v>736</v>
      </c>
      <c r="AK456" s="12">
        <v>187.5</v>
      </c>
      <c r="AL456" s="28"/>
      <c r="AM456" s="28"/>
      <c r="AN456" s="81"/>
      <c r="AO456" s="81"/>
      <c r="AP456" s="28"/>
      <c r="AQ456" s="28"/>
      <c r="AR456" s="28">
        <v>6</v>
      </c>
      <c r="AS456" s="28">
        <f>AR456*AK456</f>
        <v>1125</v>
      </c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7">
        <f t="shared" si="174"/>
        <v>6</v>
      </c>
      <c r="BK456" s="42">
        <f t="shared" si="174"/>
        <v>1125</v>
      </c>
    </row>
    <row r="457" spans="2:63" ht="24" x14ac:dyDescent="0.25">
      <c r="B457" s="43" t="s">
        <v>65</v>
      </c>
      <c r="C457" s="17" t="s">
        <v>66</v>
      </c>
      <c r="D457" s="10">
        <v>8310150800094930</v>
      </c>
      <c r="E457" s="9" t="s">
        <v>816</v>
      </c>
      <c r="F457" s="9" t="s">
        <v>736</v>
      </c>
      <c r="G457" s="12">
        <v>103</v>
      </c>
      <c r="H457" s="19"/>
      <c r="I457" s="19"/>
      <c r="J457" s="27"/>
      <c r="K457" s="27"/>
      <c r="L457" s="26"/>
      <c r="M457" s="26"/>
      <c r="N457" s="26">
        <v>4</v>
      </c>
      <c r="O457" s="26">
        <f>+N457*G457</f>
        <v>412</v>
      </c>
      <c r="P457" s="112"/>
      <c r="Q457" s="26"/>
      <c r="R457" s="112"/>
      <c r="S457" s="112"/>
      <c r="T457" s="112"/>
      <c r="U457" s="112"/>
      <c r="V457" s="26"/>
      <c r="W457" s="19"/>
      <c r="X457" s="112"/>
      <c r="Y457" s="112"/>
      <c r="Z457" s="112"/>
      <c r="AA457" s="112"/>
      <c r="AB457" s="112"/>
      <c r="AC457" s="112"/>
      <c r="AD457" s="112"/>
      <c r="AE457" s="112"/>
      <c r="AF457" s="19">
        <f t="shared" si="173"/>
        <v>4</v>
      </c>
      <c r="AG457" s="19">
        <f t="shared" si="173"/>
        <v>412</v>
      </c>
      <c r="AH457" s="10">
        <v>8310150800094930</v>
      </c>
      <c r="AI457" s="9" t="s">
        <v>816</v>
      </c>
      <c r="AJ457" s="9" t="s">
        <v>736</v>
      </c>
      <c r="AK457" s="12">
        <v>103</v>
      </c>
      <c r="AL457" s="28"/>
      <c r="AM457" s="28"/>
      <c r="AN457" s="81"/>
      <c r="AO457" s="81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7">
        <f t="shared" si="174"/>
        <v>0</v>
      </c>
      <c r="BK457" s="42">
        <f t="shared" si="174"/>
        <v>0</v>
      </c>
    </row>
    <row r="458" spans="2:63" x14ac:dyDescent="0.25">
      <c r="B458" s="99"/>
      <c r="C458" s="93"/>
      <c r="D458" s="75" t="s">
        <v>817</v>
      </c>
      <c r="E458" s="140" t="s">
        <v>818</v>
      </c>
      <c r="F458" s="74"/>
      <c r="G458" s="74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5" t="s">
        <v>817</v>
      </c>
      <c r="AI458" s="140" t="s">
        <v>818</v>
      </c>
      <c r="AJ458" s="75"/>
      <c r="AK458" s="79"/>
      <c r="AL458" s="79"/>
      <c r="AM458" s="79"/>
      <c r="AN458" s="79"/>
      <c r="AO458" s="79"/>
      <c r="AP458" s="79"/>
      <c r="AQ458" s="79"/>
      <c r="AR458" s="79"/>
      <c r="AS458" s="79"/>
      <c r="AT458" s="79"/>
      <c r="AU458" s="79"/>
      <c r="AV458" s="79"/>
      <c r="AW458" s="79"/>
      <c r="AX458" s="79"/>
      <c r="AY458" s="79"/>
      <c r="AZ458" s="79"/>
      <c r="BA458" s="79"/>
      <c r="BB458" s="79"/>
      <c r="BC458" s="79"/>
      <c r="BD458" s="79"/>
      <c r="BE458" s="79"/>
      <c r="BF458" s="79"/>
      <c r="BG458" s="79"/>
      <c r="BH458" s="79"/>
      <c r="BI458" s="79"/>
      <c r="BJ458" s="79"/>
      <c r="BK458" s="142"/>
    </row>
    <row r="459" spans="2:63" x14ac:dyDescent="0.25">
      <c r="B459" s="66"/>
      <c r="C459" s="74"/>
      <c r="D459" s="84" t="s">
        <v>819</v>
      </c>
      <c r="E459" s="84" t="s">
        <v>820</v>
      </c>
      <c r="F459" s="74"/>
      <c r="G459" s="74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84" t="s">
        <v>819</v>
      </c>
      <c r="AI459" s="84" t="s">
        <v>820</v>
      </c>
      <c r="AJ459" s="75"/>
      <c r="AK459" s="79"/>
      <c r="AL459" s="79"/>
      <c r="AM459" s="79"/>
      <c r="AN459" s="79"/>
      <c r="AO459" s="79"/>
      <c r="AP459" s="79"/>
      <c r="AQ459" s="79"/>
      <c r="AR459" s="79"/>
      <c r="AS459" s="79"/>
      <c r="AT459" s="79"/>
      <c r="AU459" s="79"/>
      <c r="AV459" s="79"/>
      <c r="AW459" s="79"/>
      <c r="AX459" s="79"/>
      <c r="AY459" s="79"/>
      <c r="AZ459" s="79"/>
      <c r="BA459" s="79"/>
      <c r="BB459" s="79"/>
      <c r="BC459" s="79"/>
      <c r="BD459" s="79"/>
      <c r="BE459" s="79"/>
      <c r="BF459" s="79"/>
      <c r="BG459" s="79"/>
      <c r="BH459" s="79"/>
      <c r="BI459" s="79"/>
      <c r="BJ459" s="79"/>
      <c r="BK459" s="142"/>
    </row>
    <row r="460" spans="2:63" ht="24" x14ac:dyDescent="0.25">
      <c r="B460" s="43" t="s">
        <v>65</v>
      </c>
      <c r="C460" s="17" t="s">
        <v>66</v>
      </c>
      <c r="D460" s="10" t="s">
        <v>821</v>
      </c>
      <c r="E460" s="9" t="s">
        <v>820</v>
      </c>
      <c r="F460" s="11" t="s">
        <v>736</v>
      </c>
      <c r="G460" s="12">
        <v>5000</v>
      </c>
      <c r="H460" s="19">
        <v>6</v>
      </c>
      <c r="I460" s="19">
        <f>+G460*H460</f>
        <v>30000</v>
      </c>
      <c r="J460" s="27"/>
      <c r="K460" s="27"/>
      <c r="L460" s="26"/>
      <c r="M460" s="26"/>
      <c r="N460" s="26"/>
      <c r="O460" s="26"/>
      <c r="P460" s="112"/>
      <c r="Q460" s="26"/>
      <c r="R460" s="112"/>
      <c r="S460" s="112"/>
      <c r="T460" s="112"/>
      <c r="U460" s="112"/>
      <c r="V460" s="26"/>
      <c r="W460" s="19"/>
      <c r="X460" s="112"/>
      <c r="Y460" s="112"/>
      <c r="Z460" s="112"/>
      <c r="AA460" s="112"/>
      <c r="AB460" s="112"/>
      <c r="AC460" s="112"/>
      <c r="AD460" s="112"/>
      <c r="AE460" s="112"/>
      <c r="AF460" s="19">
        <f t="shared" ref="AF460:AG460" si="175">H460+J460+L460+N460+P460+R460+T460+V460+X460+Z460+AB460+AD460</f>
        <v>6</v>
      </c>
      <c r="AG460" s="19">
        <f t="shared" si="175"/>
        <v>30000</v>
      </c>
      <c r="AH460" s="10" t="s">
        <v>821</v>
      </c>
      <c r="AI460" s="9" t="s">
        <v>820</v>
      </c>
      <c r="AJ460" s="11" t="s">
        <v>736</v>
      </c>
      <c r="AK460" s="12">
        <v>5000</v>
      </c>
      <c r="AL460" s="28">
        <v>6</v>
      </c>
      <c r="AM460" s="28">
        <f>+AK460*AL460</f>
        <v>30000</v>
      </c>
      <c r="AN460" s="81"/>
      <c r="AO460" s="81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7">
        <f t="shared" ref="BJ460:BK460" si="176">AL460+AN460+AP460+AR460+AT460+AV460+AX460+AZ460+BB460+BD460+BF460+BH460</f>
        <v>6</v>
      </c>
      <c r="BK460" s="42">
        <f t="shared" si="176"/>
        <v>30000</v>
      </c>
    </row>
    <row r="461" spans="2:63" x14ac:dyDescent="0.25">
      <c r="B461" s="66"/>
      <c r="C461" s="74"/>
      <c r="D461" s="84" t="s">
        <v>822</v>
      </c>
      <c r="E461" s="84" t="s">
        <v>823</v>
      </c>
      <c r="F461" s="74"/>
      <c r="G461" s="74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84" t="s">
        <v>822</v>
      </c>
      <c r="AI461" s="84" t="s">
        <v>823</v>
      </c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  <c r="BA461" s="80"/>
      <c r="BB461" s="80"/>
      <c r="BC461" s="80"/>
      <c r="BD461" s="80"/>
      <c r="BE461" s="80"/>
      <c r="BF461" s="80"/>
      <c r="BG461" s="80"/>
      <c r="BH461" s="80"/>
      <c r="BI461" s="80"/>
      <c r="BJ461" s="80"/>
      <c r="BK461" s="141"/>
    </row>
    <row r="462" spans="2:63" x14ac:dyDescent="0.25">
      <c r="B462" s="43" t="s">
        <v>139</v>
      </c>
      <c r="C462" s="17" t="s">
        <v>139</v>
      </c>
      <c r="D462" s="10">
        <v>8311150200232350</v>
      </c>
      <c r="E462" s="9" t="s">
        <v>823</v>
      </c>
      <c r="F462" s="11" t="s">
        <v>736</v>
      </c>
      <c r="G462" s="12">
        <v>250</v>
      </c>
      <c r="H462" s="19"/>
      <c r="I462" s="19"/>
      <c r="J462" s="27"/>
      <c r="K462" s="27"/>
      <c r="L462" s="26"/>
      <c r="M462" s="26"/>
      <c r="N462" s="26">
        <v>6</v>
      </c>
      <c r="O462" s="26">
        <f>+N462*G462</f>
        <v>1500</v>
      </c>
      <c r="P462" s="112"/>
      <c r="Q462" s="26"/>
      <c r="R462" s="112"/>
      <c r="S462" s="112"/>
      <c r="T462" s="112"/>
      <c r="U462" s="112"/>
      <c r="V462" s="26"/>
      <c r="W462" s="19"/>
      <c r="X462" s="112"/>
      <c r="Y462" s="112"/>
      <c r="Z462" s="112"/>
      <c r="AA462" s="112"/>
      <c r="AB462" s="112"/>
      <c r="AC462" s="112"/>
      <c r="AD462" s="112"/>
      <c r="AE462" s="112"/>
      <c r="AF462" s="19">
        <f t="shared" ref="AF462:AG462" si="177">H462+J462+L462+N462+P462+R462+T462+V462+X462+Z462+AB462+AD462</f>
        <v>6</v>
      </c>
      <c r="AG462" s="19">
        <f t="shared" si="177"/>
        <v>1500</v>
      </c>
      <c r="AH462" s="10">
        <v>8311150200232350</v>
      </c>
      <c r="AI462" s="9" t="s">
        <v>823</v>
      </c>
      <c r="AJ462" s="11" t="s">
        <v>736</v>
      </c>
      <c r="AK462" s="12">
        <v>250</v>
      </c>
      <c r="AL462" s="28"/>
      <c r="AM462" s="28"/>
      <c r="AN462" s="81"/>
      <c r="AO462" s="81"/>
      <c r="AP462" s="28"/>
      <c r="AQ462" s="28"/>
      <c r="AR462" s="28">
        <v>6</v>
      </c>
      <c r="AS462" s="28">
        <f>AR462*AK462</f>
        <v>1500</v>
      </c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7">
        <f t="shared" ref="BJ462:BK462" si="178">AL462+AN462+AP462+AR462+AT462+AV462+AX462+AZ462+BB462+BD462+BF462+BH462</f>
        <v>6</v>
      </c>
      <c r="BK462" s="42">
        <f t="shared" si="178"/>
        <v>1500</v>
      </c>
    </row>
    <row r="463" spans="2:63" x14ac:dyDescent="0.25">
      <c r="B463" s="66"/>
      <c r="C463" s="74"/>
      <c r="D463" s="76" t="s">
        <v>824</v>
      </c>
      <c r="E463" s="84" t="s">
        <v>825</v>
      </c>
      <c r="F463" s="84"/>
      <c r="G463" s="84"/>
      <c r="H463" s="143"/>
      <c r="I463" s="78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76" t="s">
        <v>824</v>
      </c>
      <c r="AI463" s="84" t="s">
        <v>825</v>
      </c>
      <c r="AJ463" s="75"/>
      <c r="AK463" s="79"/>
      <c r="AL463" s="79"/>
      <c r="AM463" s="79"/>
      <c r="AN463" s="79"/>
      <c r="AO463" s="79"/>
      <c r="AP463" s="79"/>
      <c r="AQ463" s="79"/>
      <c r="AR463" s="79"/>
      <c r="AS463" s="79"/>
      <c r="AT463" s="79"/>
      <c r="AU463" s="79"/>
      <c r="AV463" s="79"/>
      <c r="AW463" s="79"/>
      <c r="AX463" s="79"/>
      <c r="AY463" s="79"/>
      <c r="AZ463" s="79"/>
      <c r="BA463" s="79"/>
      <c r="BB463" s="79"/>
      <c r="BC463" s="79"/>
      <c r="BD463" s="79"/>
      <c r="BE463" s="79"/>
      <c r="BF463" s="79"/>
      <c r="BG463" s="79"/>
      <c r="BH463" s="79"/>
      <c r="BI463" s="79"/>
      <c r="BJ463" s="79"/>
      <c r="BK463" s="142"/>
    </row>
    <row r="464" spans="2:63" ht="24" x14ac:dyDescent="0.25">
      <c r="B464" s="43" t="s">
        <v>65</v>
      </c>
      <c r="C464" s="17" t="s">
        <v>66</v>
      </c>
      <c r="D464" s="10" t="s">
        <v>826</v>
      </c>
      <c r="E464" s="9" t="s">
        <v>825</v>
      </c>
      <c r="F464" s="9" t="s">
        <v>736</v>
      </c>
      <c r="G464" s="12">
        <v>8300</v>
      </c>
      <c r="H464" s="19">
        <v>6</v>
      </c>
      <c r="I464" s="19">
        <f t="shared" si="169"/>
        <v>49800</v>
      </c>
      <c r="J464" s="27"/>
      <c r="K464" s="27"/>
      <c r="L464" s="26"/>
      <c r="M464" s="26"/>
      <c r="N464" s="26"/>
      <c r="O464" s="26"/>
      <c r="P464" s="112"/>
      <c r="Q464" s="26"/>
      <c r="R464" s="112"/>
      <c r="S464" s="112"/>
      <c r="T464" s="112"/>
      <c r="U464" s="112"/>
      <c r="V464" s="26"/>
      <c r="W464" s="19"/>
      <c r="X464" s="112"/>
      <c r="Y464" s="112"/>
      <c r="Z464" s="112"/>
      <c r="AA464" s="112"/>
      <c r="AB464" s="112"/>
      <c r="AC464" s="112"/>
      <c r="AD464" s="112"/>
      <c r="AE464" s="112"/>
      <c r="AF464" s="19">
        <f t="shared" ref="AF464:AG465" si="179">H464+J464+L464+N464+P464+R464+T464+V464+X464+Z464+AB464+AD464</f>
        <v>6</v>
      </c>
      <c r="AG464" s="19">
        <f t="shared" si="179"/>
        <v>49800</v>
      </c>
      <c r="AH464" s="10" t="s">
        <v>826</v>
      </c>
      <c r="AI464" s="9" t="s">
        <v>825</v>
      </c>
      <c r="AJ464" s="9" t="s">
        <v>736</v>
      </c>
      <c r="AK464" s="12">
        <v>8300</v>
      </c>
      <c r="AL464" s="28">
        <v>6</v>
      </c>
      <c r="AM464" s="28">
        <f t="shared" si="171"/>
        <v>49800</v>
      </c>
      <c r="AN464" s="81"/>
      <c r="AO464" s="81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7">
        <f t="shared" ref="BJ464:BK465" si="180">AL464+AN464+AP464+AR464+AT464+AV464+AX464+AZ464+BB464+BD464+BF464+BH464</f>
        <v>6</v>
      </c>
      <c r="BK464" s="42">
        <f t="shared" si="180"/>
        <v>49800</v>
      </c>
    </row>
    <row r="465" spans="2:63" ht="24" x14ac:dyDescent="0.25">
      <c r="B465" s="43" t="s">
        <v>65</v>
      </c>
      <c r="C465" s="17" t="s">
        <v>66</v>
      </c>
      <c r="D465" s="10" t="s">
        <v>827</v>
      </c>
      <c r="E465" s="9" t="s">
        <v>828</v>
      </c>
      <c r="F465" s="9" t="s">
        <v>736</v>
      </c>
      <c r="G465" s="12">
        <v>80</v>
      </c>
      <c r="H465" s="19"/>
      <c r="I465" s="19"/>
      <c r="J465" s="27"/>
      <c r="K465" s="27"/>
      <c r="L465" s="26"/>
      <c r="M465" s="26"/>
      <c r="N465" s="26"/>
      <c r="O465" s="26"/>
      <c r="P465" s="112">
        <v>6</v>
      </c>
      <c r="Q465" s="19">
        <f>G465*P465</f>
        <v>480</v>
      </c>
      <c r="R465" s="112"/>
      <c r="S465" s="112"/>
      <c r="T465" s="112"/>
      <c r="U465" s="112"/>
      <c r="V465" s="26"/>
      <c r="W465" s="19"/>
      <c r="X465" s="112"/>
      <c r="Y465" s="112"/>
      <c r="Z465" s="112"/>
      <c r="AA465" s="112"/>
      <c r="AB465" s="112"/>
      <c r="AC465" s="112"/>
      <c r="AD465" s="112"/>
      <c r="AE465" s="112"/>
      <c r="AF465" s="19">
        <f t="shared" si="179"/>
        <v>6</v>
      </c>
      <c r="AG465" s="19">
        <f t="shared" si="179"/>
        <v>480</v>
      </c>
      <c r="AH465" s="10" t="s">
        <v>827</v>
      </c>
      <c r="AI465" s="9" t="s">
        <v>828</v>
      </c>
      <c r="AJ465" s="9" t="s">
        <v>736</v>
      </c>
      <c r="AK465" s="12">
        <v>80</v>
      </c>
      <c r="AL465" s="28"/>
      <c r="AM465" s="28"/>
      <c r="AN465" s="81"/>
      <c r="AO465" s="81"/>
      <c r="AP465" s="28"/>
      <c r="AQ465" s="28"/>
      <c r="AR465" s="28"/>
      <c r="AS465" s="28"/>
      <c r="AT465" s="28">
        <v>6</v>
      </c>
      <c r="AU465" s="28">
        <f>+AK465*AT465</f>
        <v>480</v>
      </c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7">
        <f t="shared" si="180"/>
        <v>6</v>
      </c>
      <c r="BK465" s="42">
        <f t="shared" si="180"/>
        <v>480</v>
      </c>
    </row>
    <row r="466" spans="2:63" x14ac:dyDescent="0.25">
      <c r="B466" s="92"/>
      <c r="C466" s="93"/>
      <c r="D466" s="75" t="s">
        <v>829</v>
      </c>
      <c r="E466" s="75" t="s">
        <v>830</v>
      </c>
      <c r="F466" s="74"/>
      <c r="G466" s="74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5" t="s">
        <v>829</v>
      </c>
      <c r="AI466" s="75" t="s">
        <v>830</v>
      </c>
      <c r="AJ466" s="93"/>
      <c r="AK466" s="79"/>
      <c r="AL466" s="79"/>
      <c r="AM466" s="79"/>
      <c r="AN466" s="79"/>
      <c r="AO466" s="79"/>
      <c r="AP466" s="79"/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  <c r="BA466" s="79"/>
      <c r="BB466" s="79"/>
      <c r="BC466" s="79"/>
      <c r="BD466" s="79"/>
      <c r="BE466" s="79"/>
      <c r="BF466" s="79"/>
      <c r="BG466" s="79"/>
      <c r="BH466" s="79"/>
      <c r="BI466" s="79"/>
      <c r="BJ466" s="79"/>
      <c r="BK466" s="142"/>
    </row>
    <row r="467" spans="2:63" x14ac:dyDescent="0.25">
      <c r="B467" s="66"/>
      <c r="C467" s="74"/>
      <c r="D467" s="84" t="s">
        <v>831</v>
      </c>
      <c r="E467" s="84" t="s">
        <v>832</v>
      </c>
      <c r="F467" s="74"/>
      <c r="G467" s="74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84" t="s">
        <v>831</v>
      </c>
      <c r="AI467" s="84" t="s">
        <v>832</v>
      </c>
      <c r="AJ467" s="93"/>
      <c r="AK467" s="79"/>
      <c r="AL467" s="79"/>
      <c r="AM467" s="79"/>
      <c r="AN467" s="79"/>
      <c r="AO467" s="79"/>
      <c r="AP467" s="79"/>
      <c r="AQ467" s="79"/>
      <c r="AR467" s="79"/>
      <c r="AS467" s="79"/>
      <c r="AT467" s="79"/>
      <c r="AU467" s="79"/>
      <c r="AV467" s="79"/>
      <c r="AW467" s="79"/>
      <c r="AX467" s="79"/>
      <c r="AY467" s="79"/>
      <c r="AZ467" s="79"/>
      <c r="BA467" s="79"/>
      <c r="BB467" s="79"/>
      <c r="BC467" s="79"/>
      <c r="BD467" s="79"/>
      <c r="BE467" s="79"/>
      <c r="BF467" s="79"/>
      <c r="BG467" s="79"/>
      <c r="BH467" s="79"/>
      <c r="BI467" s="79"/>
      <c r="BJ467" s="79"/>
      <c r="BK467" s="142"/>
    </row>
    <row r="468" spans="2:63" ht="24" x14ac:dyDescent="0.25">
      <c r="B468" s="43" t="s">
        <v>65</v>
      </c>
      <c r="C468" s="17" t="s">
        <v>66</v>
      </c>
      <c r="D468" s="10" t="s">
        <v>833</v>
      </c>
      <c r="E468" s="18" t="s">
        <v>834</v>
      </c>
      <c r="F468" s="9" t="s">
        <v>736</v>
      </c>
      <c r="G468" s="12">
        <v>30</v>
      </c>
      <c r="H468" s="19">
        <f>6+6</f>
        <v>12</v>
      </c>
      <c r="I468" s="19">
        <f t="shared" si="169"/>
        <v>360</v>
      </c>
      <c r="J468" s="27"/>
      <c r="K468" s="27"/>
      <c r="L468" s="26"/>
      <c r="M468" s="26"/>
      <c r="N468" s="26"/>
      <c r="O468" s="26"/>
      <c r="P468" s="112"/>
      <c r="Q468" s="26"/>
      <c r="R468" s="112"/>
      <c r="S468" s="112"/>
      <c r="T468" s="112"/>
      <c r="U468" s="112"/>
      <c r="V468" s="26"/>
      <c r="W468" s="19"/>
      <c r="X468" s="112"/>
      <c r="Y468" s="112"/>
      <c r="Z468" s="112"/>
      <c r="AA468" s="112"/>
      <c r="AB468" s="112"/>
      <c r="AC468" s="112"/>
      <c r="AD468" s="112"/>
      <c r="AE468" s="112"/>
      <c r="AF468" s="19">
        <f t="shared" ref="AF468:AG468" si="181">H468+J468+L468+N468+P468+R468+T468+V468+X468+Z468+AB468+AD468</f>
        <v>12</v>
      </c>
      <c r="AG468" s="19">
        <f t="shared" si="181"/>
        <v>360</v>
      </c>
      <c r="AH468" s="10" t="s">
        <v>833</v>
      </c>
      <c r="AI468" s="18" t="s">
        <v>834</v>
      </c>
      <c r="AJ468" s="9" t="s">
        <v>736</v>
      </c>
      <c r="AK468" s="12">
        <v>30</v>
      </c>
      <c r="AL468" s="28">
        <f>6+6</f>
        <v>12</v>
      </c>
      <c r="AM468" s="28">
        <f>+AK468*AL468</f>
        <v>360</v>
      </c>
      <c r="AN468" s="81"/>
      <c r="AO468" s="81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7">
        <f t="shared" ref="BJ468:BK468" si="182">AL468+AN468+AP468+AR468+AT468+AV468+AX468+AZ468+BB468+BD468+BF468+BH468</f>
        <v>12</v>
      </c>
      <c r="BK468" s="42">
        <f t="shared" si="182"/>
        <v>360</v>
      </c>
    </row>
    <row r="469" spans="2:63" x14ac:dyDescent="0.25">
      <c r="B469" s="92"/>
      <c r="C469" s="93"/>
      <c r="D469" s="75" t="s">
        <v>835</v>
      </c>
      <c r="E469" s="75" t="s">
        <v>836</v>
      </c>
      <c r="F469" s="74"/>
      <c r="G469" s="74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5" t="s">
        <v>835</v>
      </c>
      <c r="AI469" s="75" t="s">
        <v>836</v>
      </c>
      <c r="AJ469" s="75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  <c r="BA469" s="79"/>
      <c r="BB469" s="79"/>
      <c r="BC469" s="79"/>
      <c r="BD469" s="79"/>
      <c r="BE469" s="79"/>
      <c r="BF469" s="79"/>
      <c r="BG469" s="79"/>
      <c r="BH469" s="79"/>
      <c r="BI469" s="79"/>
      <c r="BJ469" s="79"/>
      <c r="BK469" s="142"/>
    </row>
    <row r="470" spans="2:63" x14ac:dyDescent="0.25">
      <c r="B470" s="66"/>
      <c r="C470" s="74"/>
      <c r="D470" s="84" t="s">
        <v>837</v>
      </c>
      <c r="E470" s="84" t="s">
        <v>838</v>
      </c>
      <c r="F470" s="74"/>
      <c r="G470" s="74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84" t="s">
        <v>837</v>
      </c>
      <c r="AI470" s="84" t="s">
        <v>838</v>
      </c>
      <c r="AJ470" s="75"/>
      <c r="AK470" s="79"/>
      <c r="AL470" s="79"/>
      <c r="AM470" s="79"/>
      <c r="AN470" s="79"/>
      <c r="AO470" s="79"/>
      <c r="AP470" s="79"/>
      <c r="AQ470" s="79"/>
      <c r="AR470" s="79"/>
      <c r="AS470" s="79"/>
      <c r="AT470" s="79"/>
      <c r="AU470" s="79"/>
      <c r="AV470" s="79"/>
      <c r="AW470" s="79"/>
      <c r="AX470" s="79"/>
      <c r="AY470" s="79"/>
      <c r="AZ470" s="79"/>
      <c r="BA470" s="79"/>
      <c r="BB470" s="79"/>
      <c r="BC470" s="79"/>
      <c r="BD470" s="79"/>
      <c r="BE470" s="79"/>
      <c r="BF470" s="79"/>
      <c r="BG470" s="79"/>
      <c r="BH470" s="79"/>
      <c r="BI470" s="79"/>
      <c r="BJ470" s="79"/>
      <c r="BK470" s="142"/>
    </row>
    <row r="471" spans="2:63" ht="24" x14ac:dyDescent="0.25">
      <c r="B471" s="43" t="s">
        <v>65</v>
      </c>
      <c r="C471" s="17" t="s">
        <v>66</v>
      </c>
      <c r="D471" s="10" t="s">
        <v>839</v>
      </c>
      <c r="E471" s="9" t="s">
        <v>838</v>
      </c>
      <c r="F471" s="9" t="s">
        <v>736</v>
      </c>
      <c r="G471" s="12">
        <v>750</v>
      </c>
      <c r="H471" s="19">
        <v>6</v>
      </c>
      <c r="I471" s="19">
        <f t="shared" si="169"/>
        <v>4500</v>
      </c>
      <c r="J471" s="27"/>
      <c r="K471" s="27"/>
      <c r="L471" s="26"/>
      <c r="M471" s="26"/>
      <c r="N471" s="26"/>
      <c r="O471" s="26"/>
      <c r="P471" s="112"/>
      <c r="Q471" s="26"/>
      <c r="R471" s="112"/>
      <c r="S471" s="112"/>
      <c r="T471" s="112"/>
      <c r="U471" s="112"/>
      <c r="V471" s="26"/>
      <c r="W471" s="19"/>
      <c r="X471" s="112"/>
      <c r="Y471" s="112"/>
      <c r="Z471" s="112"/>
      <c r="AA471" s="112"/>
      <c r="AB471" s="112"/>
      <c r="AC471" s="112"/>
      <c r="AD471" s="112"/>
      <c r="AE471" s="112"/>
      <c r="AF471" s="19">
        <f t="shared" ref="AF471:AG475" si="183">H471+J471+L471+N471+P471+R471+T471+V471+X471+Z471+AB471+AD471</f>
        <v>6</v>
      </c>
      <c r="AG471" s="19">
        <f t="shared" si="183"/>
        <v>4500</v>
      </c>
      <c r="AH471" s="10" t="s">
        <v>839</v>
      </c>
      <c r="AI471" s="9" t="s">
        <v>838</v>
      </c>
      <c r="AJ471" s="9" t="s">
        <v>736</v>
      </c>
      <c r="AK471" s="12">
        <v>750</v>
      </c>
      <c r="AL471" s="28">
        <v>6</v>
      </c>
      <c r="AM471" s="28">
        <f>+AK471*AL471</f>
        <v>4500</v>
      </c>
      <c r="AN471" s="81"/>
      <c r="AO471" s="81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7">
        <f t="shared" ref="BJ471:BK475" si="184">AL471+AN471+AP471+AR471+AT471+AV471+AX471+AZ471+BB471+BD471+BF471+BH471</f>
        <v>6</v>
      </c>
      <c r="BK471" s="42">
        <f t="shared" si="184"/>
        <v>4500</v>
      </c>
    </row>
    <row r="472" spans="2:63" ht="24" x14ac:dyDescent="0.25">
      <c r="B472" s="43" t="s">
        <v>65</v>
      </c>
      <c r="C472" s="17" t="s">
        <v>66</v>
      </c>
      <c r="D472" s="10" t="s">
        <v>840</v>
      </c>
      <c r="E472" s="9" t="s">
        <v>841</v>
      </c>
      <c r="F472" s="9" t="s">
        <v>736</v>
      </c>
      <c r="G472" s="12">
        <v>80</v>
      </c>
      <c r="H472" s="19"/>
      <c r="I472" s="19"/>
      <c r="J472" s="27"/>
      <c r="K472" s="27"/>
      <c r="L472" s="26">
        <v>1</v>
      </c>
      <c r="M472" s="26">
        <f>L472*G472</f>
        <v>80</v>
      </c>
      <c r="N472" s="26"/>
      <c r="O472" s="26"/>
      <c r="P472" s="26"/>
      <c r="Q472" s="19"/>
      <c r="R472" s="112"/>
      <c r="S472" s="112"/>
      <c r="T472" s="112"/>
      <c r="U472" s="112"/>
      <c r="V472" s="26"/>
      <c r="W472" s="19"/>
      <c r="X472" s="112"/>
      <c r="Y472" s="112"/>
      <c r="Z472" s="112"/>
      <c r="AA472" s="112"/>
      <c r="AB472" s="112"/>
      <c r="AC472" s="112"/>
      <c r="AD472" s="112"/>
      <c r="AE472" s="112"/>
      <c r="AF472" s="19">
        <f t="shared" si="183"/>
        <v>1</v>
      </c>
      <c r="AG472" s="19">
        <f t="shared" si="183"/>
        <v>80</v>
      </c>
      <c r="AH472" s="10" t="s">
        <v>840</v>
      </c>
      <c r="AI472" s="9" t="s">
        <v>841</v>
      </c>
      <c r="AJ472" s="9" t="s">
        <v>736</v>
      </c>
      <c r="AK472" s="12">
        <v>80</v>
      </c>
      <c r="AL472" s="28"/>
      <c r="AM472" s="28"/>
      <c r="AN472" s="81"/>
      <c r="AO472" s="81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7">
        <f t="shared" si="184"/>
        <v>0</v>
      </c>
      <c r="BK472" s="42">
        <f t="shared" si="184"/>
        <v>0</v>
      </c>
    </row>
    <row r="473" spans="2:63" ht="24" x14ac:dyDescent="0.25">
      <c r="B473" s="43" t="s">
        <v>65</v>
      </c>
      <c r="C473" s="17" t="s">
        <v>66</v>
      </c>
      <c r="D473" s="10" t="s">
        <v>842</v>
      </c>
      <c r="E473" s="9" t="s">
        <v>841</v>
      </c>
      <c r="F473" s="9" t="s">
        <v>736</v>
      </c>
      <c r="G473" s="12">
        <v>1200</v>
      </c>
      <c r="H473" s="19">
        <v>6</v>
      </c>
      <c r="I473" s="19">
        <f t="shared" si="169"/>
        <v>7200</v>
      </c>
      <c r="J473" s="27"/>
      <c r="K473" s="27"/>
      <c r="L473" s="26"/>
      <c r="M473" s="26"/>
      <c r="N473" s="26"/>
      <c r="O473" s="26"/>
      <c r="P473" s="26"/>
      <c r="Q473" s="19"/>
      <c r="R473" s="112"/>
      <c r="S473" s="112"/>
      <c r="T473" s="112"/>
      <c r="U473" s="112"/>
      <c r="V473" s="26"/>
      <c r="W473" s="19"/>
      <c r="X473" s="112"/>
      <c r="Y473" s="112"/>
      <c r="Z473" s="112"/>
      <c r="AA473" s="112"/>
      <c r="AB473" s="112"/>
      <c r="AC473" s="112"/>
      <c r="AD473" s="112"/>
      <c r="AE473" s="112"/>
      <c r="AF473" s="19">
        <f t="shared" si="183"/>
        <v>6</v>
      </c>
      <c r="AG473" s="19">
        <f t="shared" si="183"/>
        <v>7200</v>
      </c>
      <c r="AH473" s="10" t="s">
        <v>842</v>
      </c>
      <c r="AI473" s="9" t="s">
        <v>841</v>
      </c>
      <c r="AJ473" s="9" t="s">
        <v>736</v>
      </c>
      <c r="AK473" s="12">
        <v>1200</v>
      </c>
      <c r="AL473" s="28">
        <v>6</v>
      </c>
      <c r="AM473" s="28">
        <f t="shared" ref="AM473" si="185">+AK473*AL473</f>
        <v>7200</v>
      </c>
      <c r="AN473" s="81"/>
      <c r="AO473" s="81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7">
        <f t="shared" si="184"/>
        <v>6</v>
      </c>
      <c r="BK473" s="42">
        <f t="shared" si="184"/>
        <v>7200</v>
      </c>
    </row>
    <row r="474" spans="2:63" ht="24" x14ac:dyDescent="0.25">
      <c r="B474" s="43" t="s">
        <v>65</v>
      </c>
      <c r="C474" s="17" t="s">
        <v>66</v>
      </c>
      <c r="D474" s="10" t="s">
        <v>843</v>
      </c>
      <c r="E474" s="11" t="s">
        <v>844</v>
      </c>
      <c r="F474" s="11" t="s">
        <v>736</v>
      </c>
      <c r="G474" s="12">
        <v>300</v>
      </c>
      <c r="H474" s="26"/>
      <c r="I474" s="26"/>
      <c r="J474" s="27"/>
      <c r="K474" s="27"/>
      <c r="L474" s="26"/>
      <c r="M474" s="26"/>
      <c r="N474" s="26"/>
      <c r="O474" s="26"/>
      <c r="P474" s="26">
        <v>4</v>
      </c>
      <c r="Q474" s="19">
        <f>G474*P474</f>
        <v>1200</v>
      </c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19">
        <f t="shared" si="183"/>
        <v>4</v>
      </c>
      <c r="AG474" s="19">
        <f t="shared" si="183"/>
        <v>1200</v>
      </c>
      <c r="AH474" s="10" t="s">
        <v>843</v>
      </c>
      <c r="AI474" s="11" t="s">
        <v>844</v>
      </c>
      <c r="AJ474" s="11" t="s">
        <v>736</v>
      </c>
      <c r="AK474" s="12">
        <v>300</v>
      </c>
      <c r="AL474" s="7"/>
      <c r="AM474" s="7"/>
      <c r="AN474" s="7"/>
      <c r="AO474" s="7"/>
      <c r="AP474" s="7"/>
      <c r="AQ474" s="7"/>
      <c r="AR474" s="7"/>
      <c r="AS474" s="28"/>
      <c r="AT474" s="28">
        <v>2</v>
      </c>
      <c r="AU474" s="28">
        <f>+AK474*AT474</f>
        <v>600</v>
      </c>
      <c r="AV474" s="7"/>
      <c r="AW474" s="7"/>
      <c r="AX474" s="7"/>
      <c r="AY474" s="7"/>
      <c r="AZ474" s="28"/>
      <c r="BA474" s="7"/>
      <c r="BB474" s="7"/>
      <c r="BC474" s="7"/>
      <c r="BD474" s="7"/>
      <c r="BE474" s="7"/>
      <c r="BF474" s="7"/>
      <c r="BG474" s="7"/>
      <c r="BH474" s="7"/>
      <c r="BI474" s="7"/>
      <c r="BJ474" s="7">
        <f t="shared" si="184"/>
        <v>2</v>
      </c>
      <c r="BK474" s="42">
        <f t="shared" si="184"/>
        <v>600</v>
      </c>
    </row>
    <row r="475" spans="2:63" ht="24" x14ac:dyDescent="0.25">
      <c r="B475" s="43" t="s">
        <v>65</v>
      </c>
      <c r="C475" s="17" t="s">
        <v>66</v>
      </c>
      <c r="D475" s="10" t="s">
        <v>842</v>
      </c>
      <c r="E475" s="11" t="s">
        <v>844</v>
      </c>
      <c r="F475" s="11" t="s">
        <v>736</v>
      </c>
      <c r="G475" s="12">
        <v>3000</v>
      </c>
      <c r="H475" s="26"/>
      <c r="I475" s="26"/>
      <c r="J475" s="27"/>
      <c r="K475" s="27"/>
      <c r="L475" s="26"/>
      <c r="M475" s="26"/>
      <c r="N475" s="26"/>
      <c r="O475" s="26"/>
      <c r="P475" s="26">
        <v>13</v>
      </c>
      <c r="Q475" s="19">
        <f>G475*P475</f>
        <v>39000</v>
      </c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19">
        <f t="shared" si="183"/>
        <v>13</v>
      </c>
      <c r="AG475" s="19">
        <f t="shared" si="183"/>
        <v>39000</v>
      </c>
      <c r="AH475" s="10" t="s">
        <v>842</v>
      </c>
      <c r="AI475" s="11" t="s">
        <v>844</v>
      </c>
      <c r="AJ475" s="11" t="s">
        <v>736</v>
      </c>
      <c r="AK475" s="12">
        <v>3000</v>
      </c>
      <c r="AL475" s="7"/>
      <c r="AM475" s="7"/>
      <c r="AN475" s="7"/>
      <c r="AO475" s="7"/>
      <c r="AP475" s="7"/>
      <c r="AQ475" s="7"/>
      <c r="AR475" s="7"/>
      <c r="AS475" s="28"/>
      <c r="AT475" s="28">
        <v>12</v>
      </c>
      <c r="AU475" s="28">
        <f>+AK475*AT475</f>
        <v>36000</v>
      </c>
      <c r="AV475" s="7"/>
      <c r="AW475" s="7"/>
      <c r="AX475" s="7"/>
      <c r="AY475" s="7"/>
      <c r="AZ475" s="28"/>
      <c r="BA475" s="7"/>
      <c r="BB475" s="7"/>
      <c r="BC475" s="7"/>
      <c r="BD475" s="7"/>
      <c r="BE475" s="7"/>
      <c r="BF475" s="7"/>
      <c r="BG475" s="7"/>
      <c r="BH475" s="7"/>
      <c r="BI475" s="7"/>
      <c r="BJ475" s="7">
        <f t="shared" si="184"/>
        <v>12</v>
      </c>
      <c r="BK475" s="42">
        <f t="shared" si="184"/>
        <v>36000</v>
      </c>
    </row>
    <row r="476" spans="2:63" x14ac:dyDescent="0.25">
      <c r="B476" s="92"/>
      <c r="C476" s="93"/>
      <c r="D476" s="75" t="s">
        <v>845</v>
      </c>
      <c r="E476" s="75" t="s">
        <v>846</v>
      </c>
      <c r="F476" s="74"/>
      <c r="G476" s="11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26"/>
      <c r="AG476" s="26"/>
      <c r="AH476" s="75" t="s">
        <v>845</v>
      </c>
      <c r="AI476" s="75" t="s">
        <v>846</v>
      </c>
      <c r="AJ476" s="123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32"/>
    </row>
    <row r="477" spans="2:63" x14ac:dyDescent="0.25">
      <c r="B477" s="66"/>
      <c r="C477" s="74"/>
      <c r="D477" s="84" t="s">
        <v>847</v>
      </c>
      <c r="E477" s="84" t="s">
        <v>848</v>
      </c>
      <c r="F477" s="76"/>
      <c r="G477" s="76"/>
      <c r="H477" s="77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84" t="s">
        <v>847</v>
      </c>
      <c r="AI477" s="84" t="s">
        <v>848</v>
      </c>
      <c r="AJ477" s="75"/>
      <c r="AK477" s="79"/>
      <c r="AL477" s="79"/>
      <c r="AM477" s="79"/>
      <c r="AN477" s="79"/>
      <c r="AO477" s="79"/>
      <c r="AP477" s="79"/>
      <c r="AQ477" s="79"/>
      <c r="AR477" s="79"/>
      <c r="AS477" s="79"/>
      <c r="AT477" s="79"/>
      <c r="AU477" s="79"/>
      <c r="AV477" s="79"/>
      <c r="AW477" s="79"/>
      <c r="AX477" s="79"/>
      <c r="AY477" s="79"/>
      <c r="AZ477" s="79"/>
      <c r="BA477" s="79"/>
      <c r="BB477" s="79"/>
      <c r="BC477" s="79"/>
      <c r="BD477" s="79"/>
      <c r="BE477" s="79"/>
      <c r="BF477" s="79"/>
      <c r="BG477" s="79"/>
      <c r="BH477" s="79"/>
      <c r="BI477" s="79"/>
      <c r="BJ477" s="79"/>
      <c r="BK477" s="142"/>
    </row>
    <row r="478" spans="2:63" ht="24" x14ac:dyDescent="0.25">
      <c r="B478" s="43" t="s">
        <v>65</v>
      </c>
      <c r="C478" s="17" t="s">
        <v>66</v>
      </c>
      <c r="D478" s="10" t="s">
        <v>849</v>
      </c>
      <c r="E478" s="9" t="s">
        <v>848</v>
      </c>
      <c r="F478" s="144" t="s">
        <v>736</v>
      </c>
      <c r="G478" s="12">
        <v>2500</v>
      </c>
      <c r="H478" s="19">
        <v>4</v>
      </c>
      <c r="I478" s="19">
        <f>+G478*H478</f>
        <v>10000</v>
      </c>
      <c r="J478" s="85"/>
      <c r="K478" s="85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98"/>
      <c r="W478" s="19"/>
      <c r="X478" s="19"/>
      <c r="Y478" s="19"/>
      <c r="Z478" s="19"/>
      <c r="AA478" s="19"/>
      <c r="AB478" s="19"/>
      <c r="AC478" s="19"/>
      <c r="AD478" s="19"/>
      <c r="AE478" s="19"/>
      <c r="AF478" s="19">
        <f t="shared" ref="AF478:AG479" si="186">H478+J478+L478+N478+P478+R478+T478+V478+X478+Z478+AB478+AD478</f>
        <v>4</v>
      </c>
      <c r="AG478" s="19">
        <f t="shared" si="186"/>
        <v>10000</v>
      </c>
      <c r="AH478" s="10" t="s">
        <v>849</v>
      </c>
      <c r="AI478" s="9" t="s">
        <v>848</v>
      </c>
      <c r="AJ478" s="144" t="s">
        <v>736</v>
      </c>
      <c r="AK478" s="12">
        <v>2500</v>
      </c>
      <c r="AL478" s="28">
        <v>3</v>
      </c>
      <c r="AM478" s="28">
        <f>+AK478*AL478</f>
        <v>7500</v>
      </c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7">
        <f t="shared" ref="BJ478:BK479" si="187">AL478+AN478+AP478+AR478+AT478+AV478+AX478+AZ478+BB478+BD478+BF478+BH478</f>
        <v>3</v>
      </c>
      <c r="BK478" s="42">
        <f t="shared" si="187"/>
        <v>7500</v>
      </c>
    </row>
    <row r="479" spans="2:63" ht="24" x14ac:dyDescent="0.25">
      <c r="B479" s="43" t="s">
        <v>65</v>
      </c>
      <c r="C479" s="17" t="s">
        <v>66</v>
      </c>
      <c r="D479" s="10" t="s">
        <v>849</v>
      </c>
      <c r="E479" s="9" t="s">
        <v>848</v>
      </c>
      <c r="F479" s="144" t="s">
        <v>736</v>
      </c>
      <c r="G479" s="12">
        <v>3500</v>
      </c>
      <c r="H479" s="19">
        <v>4</v>
      </c>
      <c r="I479" s="19">
        <f>+G479*H479</f>
        <v>14000</v>
      </c>
      <c r="J479" s="85"/>
      <c r="K479" s="85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98"/>
      <c r="W479" s="19"/>
      <c r="X479" s="19"/>
      <c r="Y479" s="19"/>
      <c r="Z479" s="19"/>
      <c r="AA479" s="19"/>
      <c r="AB479" s="19"/>
      <c r="AC479" s="19"/>
      <c r="AD479" s="19"/>
      <c r="AE479" s="19"/>
      <c r="AF479" s="19">
        <f t="shared" si="186"/>
        <v>4</v>
      </c>
      <c r="AG479" s="19">
        <f t="shared" si="186"/>
        <v>14000</v>
      </c>
      <c r="AH479" s="10" t="s">
        <v>849</v>
      </c>
      <c r="AI479" s="9" t="s">
        <v>848</v>
      </c>
      <c r="AJ479" s="144" t="s">
        <v>736</v>
      </c>
      <c r="AK479" s="12">
        <v>3500</v>
      </c>
      <c r="AL479" s="28">
        <v>4</v>
      </c>
      <c r="AM479" s="28">
        <f>+AK479*AL479</f>
        <v>14000</v>
      </c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7">
        <f t="shared" si="187"/>
        <v>4</v>
      </c>
      <c r="BK479" s="42">
        <f t="shared" si="187"/>
        <v>14000</v>
      </c>
    </row>
    <row r="480" spans="2:63" x14ac:dyDescent="0.25">
      <c r="B480" s="92"/>
      <c r="C480" s="93"/>
      <c r="D480" s="75" t="s">
        <v>850</v>
      </c>
      <c r="E480" s="75" t="s">
        <v>851</v>
      </c>
      <c r="F480" s="74"/>
      <c r="G480" s="11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5" t="s">
        <v>850</v>
      </c>
      <c r="AI480" s="75" t="s">
        <v>851</v>
      </c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135"/>
    </row>
    <row r="481" spans="2:63" x14ac:dyDescent="0.25">
      <c r="B481" s="92"/>
      <c r="C481" s="93"/>
      <c r="D481" s="75" t="s">
        <v>852</v>
      </c>
      <c r="E481" s="75" t="s">
        <v>851</v>
      </c>
      <c r="F481" s="74"/>
      <c r="G481" s="11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5" t="s">
        <v>852</v>
      </c>
      <c r="AI481" s="75" t="s">
        <v>851</v>
      </c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135"/>
    </row>
    <row r="482" spans="2:63" x14ac:dyDescent="0.25">
      <c r="B482" s="66"/>
      <c r="C482" s="74"/>
      <c r="D482" s="103" t="s">
        <v>853</v>
      </c>
      <c r="E482" s="103" t="s">
        <v>854</v>
      </c>
      <c r="F482" s="103"/>
      <c r="G482" s="103"/>
      <c r="H482" s="14"/>
      <c r="I482" s="25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03" t="s">
        <v>853</v>
      </c>
      <c r="AI482" s="103" t="s">
        <v>854</v>
      </c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145"/>
    </row>
    <row r="483" spans="2:63" ht="24" x14ac:dyDescent="0.25">
      <c r="B483" s="43" t="s">
        <v>65</v>
      </c>
      <c r="C483" s="17" t="s">
        <v>66</v>
      </c>
      <c r="D483" s="9" t="s">
        <v>815</v>
      </c>
      <c r="E483" s="9" t="s">
        <v>855</v>
      </c>
      <c r="F483" s="120" t="s">
        <v>736</v>
      </c>
      <c r="G483" s="146">
        <v>1800</v>
      </c>
      <c r="H483" s="147">
        <v>6</v>
      </c>
      <c r="I483" s="19">
        <f>+G483*H483</f>
        <v>10800</v>
      </c>
      <c r="J483" s="148"/>
      <c r="K483" s="148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9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9">
        <f>H483+J483+L483+N483+P483+R483+T483+V483+X483+Z483+AB483+AD483</f>
        <v>6</v>
      </c>
      <c r="AG483" s="19">
        <f t="shared" ref="AG483" si="188">I483+K483+M483+O483+Q483+S483+U483+W483+Y483+AA483+AC483+AE483</f>
        <v>10800</v>
      </c>
      <c r="AH483" s="9" t="s">
        <v>815</v>
      </c>
      <c r="AI483" s="9" t="s">
        <v>855</v>
      </c>
      <c r="AJ483" s="120" t="s">
        <v>736</v>
      </c>
      <c r="AK483" s="146">
        <v>1800</v>
      </c>
      <c r="AL483" s="28">
        <v>6</v>
      </c>
      <c r="AM483" s="28">
        <f>+AK483*AL483</f>
        <v>10800</v>
      </c>
      <c r="AN483" s="86"/>
      <c r="AO483" s="86"/>
      <c r="AP483" s="86"/>
      <c r="AQ483" s="86"/>
      <c r="AR483" s="86"/>
      <c r="AS483" s="86"/>
      <c r="AT483" s="86"/>
      <c r="AU483" s="86"/>
      <c r="AV483" s="28"/>
      <c r="AW483" s="86"/>
      <c r="AX483" s="86"/>
      <c r="AY483" s="86"/>
      <c r="AZ483" s="86"/>
      <c r="BA483" s="86"/>
      <c r="BB483" s="86"/>
      <c r="BC483" s="86"/>
      <c r="BD483" s="86"/>
      <c r="BE483" s="86"/>
      <c r="BF483" s="86"/>
      <c r="BG483" s="86"/>
      <c r="BH483" s="86"/>
      <c r="BI483" s="86"/>
      <c r="BJ483" s="7">
        <f t="shared" ref="BJ483:BK483" si="189">AL483+AN483+AP483+AR483+AT483+AV483+AX483+AZ483+BB483+BD483+BF483+BH483</f>
        <v>6</v>
      </c>
      <c r="BK483" s="42">
        <f t="shared" si="189"/>
        <v>10800</v>
      </c>
    </row>
    <row r="484" spans="2:63" x14ac:dyDescent="0.25">
      <c r="B484" s="66"/>
      <c r="C484" s="74"/>
      <c r="D484" s="84" t="s">
        <v>856</v>
      </c>
      <c r="E484" s="84" t="s">
        <v>857</v>
      </c>
      <c r="F484" s="76"/>
      <c r="G484" s="76"/>
      <c r="H484" s="77"/>
      <c r="I484" s="78"/>
      <c r="J484" s="77"/>
      <c r="K484" s="77"/>
      <c r="L484" s="77"/>
      <c r="M484" s="77"/>
      <c r="N484" s="77"/>
      <c r="O484" s="77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 t="s">
        <v>858</v>
      </c>
      <c r="AI484" s="78" t="s">
        <v>857</v>
      </c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150"/>
    </row>
    <row r="485" spans="2:63" ht="24" x14ac:dyDescent="0.25">
      <c r="B485" s="43" t="s">
        <v>65</v>
      </c>
      <c r="C485" s="17" t="s">
        <v>66</v>
      </c>
      <c r="D485" s="17" t="s">
        <v>859</v>
      </c>
      <c r="E485" s="120" t="s">
        <v>860</v>
      </c>
      <c r="F485" s="120" t="s">
        <v>736</v>
      </c>
      <c r="G485" s="12">
        <v>2700</v>
      </c>
      <c r="H485" s="19">
        <v>6</v>
      </c>
      <c r="I485" s="19">
        <f>+G485*H485</f>
        <v>16200</v>
      </c>
      <c r="J485" s="151"/>
      <c r="K485" s="151"/>
      <c r="L485" s="78"/>
      <c r="M485" s="78"/>
      <c r="N485" s="78"/>
      <c r="O485" s="78"/>
      <c r="P485" s="78"/>
      <c r="Q485" s="78"/>
      <c r="R485" s="19"/>
      <c r="S485" s="19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19">
        <f t="shared" ref="AF485:AG490" si="190">H485+J485+L485+N485+P485+R485+T485+V485+X485+Z485+AB485+AD485</f>
        <v>6</v>
      </c>
      <c r="AG485" s="19">
        <f t="shared" si="190"/>
        <v>16200</v>
      </c>
      <c r="AH485" s="17" t="s">
        <v>859</v>
      </c>
      <c r="AI485" s="120" t="s">
        <v>860</v>
      </c>
      <c r="AJ485" s="120" t="s">
        <v>736</v>
      </c>
      <c r="AK485" s="12">
        <v>2700</v>
      </c>
      <c r="AL485" s="28">
        <v>6</v>
      </c>
      <c r="AM485" s="28">
        <f>+AK485*AL485</f>
        <v>16200</v>
      </c>
      <c r="AN485" s="80"/>
      <c r="AO485" s="80"/>
      <c r="AP485" s="80"/>
      <c r="AQ485" s="80"/>
      <c r="AR485" s="80"/>
      <c r="AS485" s="80"/>
      <c r="AT485" s="80"/>
      <c r="AU485" s="80"/>
      <c r="AV485" s="28"/>
      <c r="AW485" s="80"/>
      <c r="AX485" s="80"/>
      <c r="AY485" s="80"/>
      <c r="AZ485" s="28"/>
      <c r="BA485" s="80"/>
      <c r="BB485" s="80"/>
      <c r="BC485" s="80"/>
      <c r="BD485" s="80"/>
      <c r="BE485" s="80"/>
      <c r="BF485" s="80"/>
      <c r="BG485" s="80"/>
      <c r="BH485" s="80"/>
      <c r="BI485" s="80"/>
      <c r="BJ485" s="7">
        <f t="shared" ref="BJ485:BK490" si="191">AL485+AN485+AP485+AR485+AT485+AV485+AX485+AZ485+BB485+BD485+BF485+BH485</f>
        <v>6</v>
      </c>
      <c r="BK485" s="42">
        <f t="shared" si="191"/>
        <v>16200</v>
      </c>
    </row>
    <row r="486" spans="2:63" ht="24" x14ac:dyDescent="0.25">
      <c r="B486" s="43" t="s">
        <v>65</v>
      </c>
      <c r="C486" s="17" t="s">
        <v>66</v>
      </c>
      <c r="D486" s="17" t="s">
        <v>859</v>
      </c>
      <c r="E486" s="120" t="s">
        <v>860</v>
      </c>
      <c r="F486" s="120" t="s">
        <v>736</v>
      </c>
      <c r="G486" s="12">
        <v>1700</v>
      </c>
      <c r="H486" s="19">
        <v>6</v>
      </c>
      <c r="I486" s="19">
        <f>+G486*H486</f>
        <v>10200</v>
      </c>
      <c r="J486" s="151"/>
      <c r="K486" s="151"/>
      <c r="L486" s="78"/>
      <c r="M486" s="78"/>
      <c r="N486" s="78"/>
      <c r="O486" s="78"/>
      <c r="P486" s="78"/>
      <c r="Q486" s="78"/>
      <c r="R486" s="19"/>
      <c r="S486" s="19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19">
        <f t="shared" si="190"/>
        <v>6</v>
      </c>
      <c r="AG486" s="19">
        <f t="shared" si="190"/>
        <v>10200</v>
      </c>
      <c r="AH486" s="17" t="s">
        <v>859</v>
      </c>
      <c r="AI486" s="120" t="s">
        <v>860</v>
      </c>
      <c r="AJ486" s="120" t="s">
        <v>736</v>
      </c>
      <c r="AK486" s="12">
        <v>1700</v>
      </c>
      <c r="AL486" s="28">
        <v>6</v>
      </c>
      <c r="AM486" s="28">
        <f>+AK486*AL486</f>
        <v>10200</v>
      </c>
      <c r="AN486" s="80"/>
      <c r="AO486" s="80"/>
      <c r="AP486" s="80"/>
      <c r="AQ486" s="80"/>
      <c r="AR486" s="80"/>
      <c r="AS486" s="80"/>
      <c r="AT486" s="80"/>
      <c r="AU486" s="80"/>
      <c r="AV486" s="28"/>
      <c r="AW486" s="80"/>
      <c r="AX486" s="80"/>
      <c r="AY486" s="80"/>
      <c r="AZ486" s="28"/>
      <c r="BA486" s="80"/>
      <c r="BB486" s="80"/>
      <c r="BC486" s="80"/>
      <c r="BD486" s="80"/>
      <c r="BE486" s="80"/>
      <c r="BF486" s="80"/>
      <c r="BG486" s="80"/>
      <c r="BH486" s="80"/>
      <c r="BI486" s="80"/>
      <c r="BJ486" s="7">
        <f t="shared" si="191"/>
        <v>6</v>
      </c>
      <c r="BK486" s="42">
        <f t="shared" si="191"/>
        <v>10200</v>
      </c>
    </row>
    <row r="487" spans="2:63" ht="24" x14ac:dyDescent="0.25">
      <c r="B487" s="43" t="s">
        <v>65</v>
      </c>
      <c r="C487" s="17" t="s">
        <v>66</v>
      </c>
      <c r="D487" s="17" t="s">
        <v>859</v>
      </c>
      <c r="E487" s="120" t="s">
        <v>860</v>
      </c>
      <c r="F487" s="120" t="s">
        <v>736</v>
      </c>
      <c r="G487" s="12">
        <v>1700</v>
      </c>
      <c r="H487" s="19">
        <v>6</v>
      </c>
      <c r="I487" s="19">
        <f>+G487*H487</f>
        <v>10200</v>
      </c>
      <c r="J487" s="151"/>
      <c r="K487" s="151"/>
      <c r="L487" s="78"/>
      <c r="M487" s="78"/>
      <c r="N487" s="78"/>
      <c r="O487" s="78"/>
      <c r="P487" s="78"/>
      <c r="Q487" s="78"/>
      <c r="R487" s="19"/>
      <c r="S487" s="19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19">
        <f t="shared" si="190"/>
        <v>6</v>
      </c>
      <c r="AG487" s="19">
        <f t="shared" si="190"/>
        <v>10200</v>
      </c>
      <c r="AH487" s="17" t="s">
        <v>859</v>
      </c>
      <c r="AI487" s="120" t="s">
        <v>860</v>
      </c>
      <c r="AJ487" s="120" t="s">
        <v>736</v>
      </c>
      <c r="AK487" s="12">
        <v>1700</v>
      </c>
      <c r="AL487" s="28">
        <v>6</v>
      </c>
      <c r="AM487" s="28">
        <f>+AK487*AL487</f>
        <v>10200</v>
      </c>
      <c r="AN487" s="80"/>
      <c r="AO487" s="80"/>
      <c r="AP487" s="80"/>
      <c r="AQ487" s="80"/>
      <c r="AR487" s="80"/>
      <c r="AS487" s="80"/>
      <c r="AT487" s="80"/>
      <c r="AU487" s="80"/>
      <c r="AV487" s="28"/>
      <c r="AW487" s="80"/>
      <c r="AX487" s="80"/>
      <c r="AY487" s="80"/>
      <c r="AZ487" s="28"/>
      <c r="BA487" s="80"/>
      <c r="BB487" s="80"/>
      <c r="BC487" s="80"/>
      <c r="BD487" s="80"/>
      <c r="BE487" s="80"/>
      <c r="BF487" s="80"/>
      <c r="BG487" s="80"/>
      <c r="BH487" s="80"/>
      <c r="BI487" s="80"/>
      <c r="BJ487" s="7">
        <f t="shared" si="191"/>
        <v>6</v>
      </c>
      <c r="BK487" s="42">
        <f t="shared" si="191"/>
        <v>10200</v>
      </c>
    </row>
    <row r="488" spans="2:63" ht="24" x14ac:dyDescent="0.25">
      <c r="B488" s="43" t="s">
        <v>65</v>
      </c>
      <c r="C488" s="17" t="s">
        <v>66</v>
      </c>
      <c r="D488" s="17" t="s">
        <v>859</v>
      </c>
      <c r="E488" s="120" t="s">
        <v>860</v>
      </c>
      <c r="F488" s="120" t="s">
        <v>736</v>
      </c>
      <c r="G488" s="12">
        <v>1700</v>
      </c>
      <c r="H488" s="19">
        <v>6</v>
      </c>
      <c r="I488" s="19">
        <f>+G488*H488</f>
        <v>10200</v>
      </c>
      <c r="J488" s="151"/>
      <c r="K488" s="151"/>
      <c r="L488" s="78"/>
      <c r="M488" s="78"/>
      <c r="N488" s="78"/>
      <c r="O488" s="78"/>
      <c r="P488" s="78"/>
      <c r="Q488" s="78"/>
      <c r="R488" s="19"/>
      <c r="S488" s="19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19">
        <f t="shared" si="190"/>
        <v>6</v>
      </c>
      <c r="AG488" s="19">
        <f t="shared" si="190"/>
        <v>10200</v>
      </c>
      <c r="AH488" s="17" t="s">
        <v>859</v>
      </c>
      <c r="AI488" s="120" t="s">
        <v>860</v>
      </c>
      <c r="AJ488" s="120" t="s">
        <v>736</v>
      </c>
      <c r="AK488" s="12">
        <v>1700</v>
      </c>
      <c r="AL488" s="28">
        <v>6</v>
      </c>
      <c r="AM488" s="28">
        <f>+AK488*AL488</f>
        <v>10200</v>
      </c>
      <c r="AN488" s="80"/>
      <c r="AO488" s="80"/>
      <c r="AP488" s="80"/>
      <c r="AQ488" s="80"/>
      <c r="AR488" s="80"/>
      <c r="AS488" s="80"/>
      <c r="AT488" s="80"/>
      <c r="AU488" s="80"/>
      <c r="AV488" s="28"/>
      <c r="AW488" s="80"/>
      <c r="AX488" s="80"/>
      <c r="AY488" s="80"/>
      <c r="AZ488" s="28"/>
      <c r="BA488" s="80"/>
      <c r="BB488" s="80"/>
      <c r="BC488" s="80"/>
      <c r="BD488" s="80"/>
      <c r="BE488" s="80"/>
      <c r="BF488" s="80"/>
      <c r="BG488" s="80"/>
      <c r="BH488" s="80"/>
      <c r="BI488" s="80"/>
      <c r="BJ488" s="7">
        <f t="shared" si="191"/>
        <v>6</v>
      </c>
      <c r="BK488" s="42">
        <f t="shared" si="191"/>
        <v>10200</v>
      </c>
    </row>
    <row r="489" spans="2:63" ht="24" x14ac:dyDescent="0.25">
      <c r="B489" s="43" t="s">
        <v>65</v>
      </c>
      <c r="C489" s="17" t="s">
        <v>66</v>
      </c>
      <c r="D489" s="17" t="s">
        <v>859</v>
      </c>
      <c r="E489" s="120" t="s">
        <v>860</v>
      </c>
      <c r="F489" s="120" t="s">
        <v>736</v>
      </c>
      <c r="G489" s="12">
        <v>1700</v>
      </c>
      <c r="H489" s="19">
        <v>6</v>
      </c>
      <c r="I489" s="19">
        <f>+G489*H489</f>
        <v>10200</v>
      </c>
      <c r="J489" s="151"/>
      <c r="K489" s="151"/>
      <c r="L489" s="78"/>
      <c r="M489" s="78"/>
      <c r="N489" s="78"/>
      <c r="O489" s="78"/>
      <c r="P489" s="78"/>
      <c r="Q489" s="78"/>
      <c r="R489" s="19"/>
      <c r="S489" s="19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19">
        <f t="shared" si="190"/>
        <v>6</v>
      </c>
      <c r="AG489" s="19">
        <f t="shared" si="190"/>
        <v>10200</v>
      </c>
      <c r="AH489" s="17" t="s">
        <v>859</v>
      </c>
      <c r="AI489" s="120" t="s">
        <v>860</v>
      </c>
      <c r="AJ489" s="120" t="s">
        <v>736</v>
      </c>
      <c r="AK489" s="12">
        <v>1700</v>
      </c>
      <c r="AL489" s="28">
        <v>6</v>
      </c>
      <c r="AM489" s="28">
        <f>+AK489*AL489</f>
        <v>10200</v>
      </c>
      <c r="AN489" s="80"/>
      <c r="AO489" s="80"/>
      <c r="AP489" s="80"/>
      <c r="AQ489" s="80"/>
      <c r="AR489" s="80"/>
      <c r="AS489" s="80"/>
      <c r="AT489" s="80"/>
      <c r="AU489" s="80"/>
      <c r="AV489" s="28"/>
      <c r="AW489" s="80"/>
      <c r="AX489" s="80"/>
      <c r="AY489" s="80"/>
      <c r="AZ489" s="28"/>
      <c r="BA489" s="80"/>
      <c r="BB489" s="80"/>
      <c r="BC489" s="80"/>
      <c r="BD489" s="80"/>
      <c r="BE489" s="80"/>
      <c r="BF489" s="80"/>
      <c r="BG489" s="80"/>
      <c r="BH489" s="80"/>
      <c r="BI489" s="80"/>
      <c r="BJ489" s="7">
        <f t="shared" si="191"/>
        <v>6</v>
      </c>
      <c r="BK489" s="42">
        <f t="shared" si="191"/>
        <v>10200</v>
      </c>
    </row>
    <row r="490" spans="2:63" ht="24" x14ac:dyDescent="0.25">
      <c r="B490" s="43" t="s">
        <v>65</v>
      </c>
      <c r="C490" s="17" t="s">
        <v>66</v>
      </c>
      <c r="D490" s="17" t="s">
        <v>861</v>
      </c>
      <c r="E490" s="18" t="s">
        <v>862</v>
      </c>
      <c r="F490" s="9" t="s">
        <v>736</v>
      </c>
      <c r="G490" s="12">
        <v>1500</v>
      </c>
      <c r="H490" s="147"/>
      <c r="I490" s="19"/>
      <c r="J490" s="85"/>
      <c r="K490" s="85"/>
      <c r="L490" s="19"/>
      <c r="M490" s="19"/>
      <c r="N490" s="19"/>
      <c r="O490" s="19"/>
      <c r="P490" s="147"/>
      <c r="Q490" s="19"/>
      <c r="R490" s="147"/>
      <c r="S490" s="147"/>
      <c r="T490" s="147"/>
      <c r="U490" s="147"/>
      <c r="V490" s="19">
        <v>1</v>
      </c>
      <c r="W490" s="19">
        <f>G490*V490</f>
        <v>1500</v>
      </c>
      <c r="X490" s="147"/>
      <c r="Y490" s="147"/>
      <c r="Z490" s="147"/>
      <c r="AA490" s="147"/>
      <c r="AB490" s="147"/>
      <c r="AC490" s="147"/>
      <c r="AD490" s="147"/>
      <c r="AE490" s="147"/>
      <c r="AF490" s="19">
        <f t="shared" si="190"/>
        <v>1</v>
      </c>
      <c r="AG490" s="19">
        <f t="shared" si="190"/>
        <v>1500</v>
      </c>
      <c r="AH490" s="17" t="s">
        <v>861</v>
      </c>
      <c r="AI490" s="18" t="s">
        <v>862</v>
      </c>
      <c r="AJ490" s="9" t="s">
        <v>736</v>
      </c>
      <c r="AK490" s="12">
        <v>1500</v>
      </c>
      <c r="AL490" s="28"/>
      <c r="AM490" s="28"/>
      <c r="AN490" s="86"/>
      <c r="AO490" s="86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>
        <v>0</v>
      </c>
      <c r="BA490" s="28">
        <f>AK490*AZ490</f>
        <v>0</v>
      </c>
      <c r="BB490" s="28"/>
      <c r="BC490" s="28"/>
      <c r="BD490" s="28"/>
      <c r="BE490" s="28"/>
      <c r="BF490" s="28"/>
      <c r="BG490" s="28"/>
      <c r="BH490" s="28"/>
      <c r="BI490" s="28"/>
      <c r="BJ490" s="7">
        <f t="shared" si="191"/>
        <v>0</v>
      </c>
      <c r="BK490" s="42">
        <f t="shared" si="191"/>
        <v>0</v>
      </c>
    </row>
    <row r="491" spans="2:63" ht="25.5" x14ac:dyDescent="0.25">
      <c r="B491" s="92"/>
      <c r="C491" s="93"/>
      <c r="D491" s="75" t="s">
        <v>863</v>
      </c>
      <c r="E491" s="140" t="s">
        <v>864</v>
      </c>
      <c r="F491" s="74"/>
      <c r="G491" s="74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5" t="s">
        <v>863</v>
      </c>
      <c r="AI491" s="140" t="s">
        <v>864</v>
      </c>
      <c r="AJ491" s="75"/>
      <c r="AK491" s="79"/>
      <c r="AL491" s="79"/>
      <c r="AM491" s="79"/>
      <c r="AN491" s="79"/>
      <c r="AO491" s="79"/>
      <c r="AP491" s="79"/>
      <c r="AQ491" s="79"/>
      <c r="AR491" s="79"/>
      <c r="AS491" s="79"/>
      <c r="AT491" s="79"/>
      <c r="AU491" s="79"/>
      <c r="AV491" s="79"/>
      <c r="AW491" s="79"/>
      <c r="AX491" s="79"/>
      <c r="AY491" s="79"/>
      <c r="AZ491" s="79"/>
      <c r="BA491" s="79"/>
      <c r="BB491" s="79"/>
      <c r="BC491" s="79"/>
      <c r="BD491" s="79"/>
      <c r="BE491" s="79"/>
      <c r="BF491" s="79"/>
      <c r="BG491" s="79"/>
      <c r="BH491" s="79"/>
      <c r="BI491" s="79"/>
      <c r="BJ491" s="79"/>
      <c r="BK491" s="142"/>
    </row>
    <row r="492" spans="2:63" x14ac:dyDescent="0.25">
      <c r="B492" s="92"/>
      <c r="C492" s="93"/>
      <c r="D492" s="75" t="s">
        <v>865</v>
      </c>
      <c r="E492" s="95" t="s">
        <v>866</v>
      </c>
      <c r="F492" s="97"/>
      <c r="G492" s="97"/>
      <c r="H492" s="104"/>
      <c r="I492" s="25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84" t="s">
        <v>867</v>
      </c>
      <c r="AI492" s="97" t="s">
        <v>866</v>
      </c>
      <c r="AJ492" s="94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105"/>
    </row>
    <row r="493" spans="2:63" x14ac:dyDescent="0.25">
      <c r="B493" s="66"/>
      <c r="C493" s="74"/>
      <c r="D493" s="84" t="s">
        <v>868</v>
      </c>
      <c r="E493" s="97" t="s">
        <v>866</v>
      </c>
      <c r="F493" s="97"/>
      <c r="G493" s="97"/>
      <c r="H493" s="104"/>
      <c r="I493" s="25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84" t="s">
        <v>867</v>
      </c>
      <c r="AI493" s="97" t="s">
        <v>866</v>
      </c>
      <c r="AJ493" s="94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105"/>
    </row>
    <row r="494" spans="2:63" ht="24" x14ac:dyDescent="0.25">
      <c r="B494" s="43" t="s">
        <v>65</v>
      </c>
      <c r="C494" s="17" t="s">
        <v>66</v>
      </c>
      <c r="D494" s="10" t="s">
        <v>869</v>
      </c>
      <c r="E494" s="9" t="s">
        <v>870</v>
      </c>
      <c r="F494" s="11" t="s">
        <v>736</v>
      </c>
      <c r="G494" s="12">
        <v>12000</v>
      </c>
      <c r="H494" s="19">
        <f>1+1+1</f>
        <v>3</v>
      </c>
      <c r="I494" s="19">
        <f t="shared" ref="I494:I516" si="192">+G494*H494</f>
        <v>36000</v>
      </c>
      <c r="J494" s="85"/>
      <c r="K494" s="85"/>
      <c r="L494" s="19"/>
      <c r="M494" s="19"/>
      <c r="N494" s="19"/>
      <c r="O494" s="19"/>
      <c r="P494" s="19"/>
      <c r="Q494" s="19"/>
      <c r="R494" s="19">
        <v>1</v>
      </c>
      <c r="S494" s="19">
        <f>G494*R494</f>
        <v>12000</v>
      </c>
      <c r="T494" s="19"/>
      <c r="U494" s="19"/>
      <c r="V494" s="98"/>
      <c r="W494" s="19"/>
      <c r="X494" s="19"/>
      <c r="Y494" s="19"/>
      <c r="Z494" s="19"/>
      <c r="AA494" s="19"/>
      <c r="AB494" s="19"/>
      <c r="AC494" s="19"/>
      <c r="AD494" s="19"/>
      <c r="AE494" s="19"/>
      <c r="AF494" s="19">
        <f t="shared" ref="AF494:AG517" si="193">H494+J494+L494+N494+P494+R494+T494+V494+X494+Z494+AB494+AD494</f>
        <v>4</v>
      </c>
      <c r="AG494" s="19">
        <f t="shared" si="193"/>
        <v>48000</v>
      </c>
      <c r="AH494" s="10" t="s">
        <v>869</v>
      </c>
      <c r="AI494" s="9" t="s">
        <v>870</v>
      </c>
      <c r="AJ494" s="11" t="s">
        <v>736</v>
      </c>
      <c r="AK494" s="12">
        <v>12000</v>
      </c>
      <c r="AL494" s="28">
        <f>0+0+0</f>
        <v>0</v>
      </c>
      <c r="AM494" s="28">
        <f t="shared" ref="AM494:AM516" si="194">+AK494*AL494</f>
        <v>0</v>
      </c>
      <c r="AN494" s="28"/>
      <c r="AO494" s="28"/>
      <c r="AP494" s="28"/>
      <c r="AQ494" s="28"/>
      <c r="AR494" s="28"/>
      <c r="AS494" s="28"/>
      <c r="AT494" s="28"/>
      <c r="AU494" s="28"/>
      <c r="AV494" s="28">
        <v>0</v>
      </c>
      <c r="AW494" s="28">
        <f>AK494*AV494</f>
        <v>0</v>
      </c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7">
        <f t="shared" ref="BJ494:BK517" si="195">AL494+AN494+AP494+AR494+AT494+AV494+AX494+AZ494+BB494+BD494+BF494+BH494</f>
        <v>0</v>
      </c>
      <c r="BK494" s="42">
        <f t="shared" si="195"/>
        <v>0</v>
      </c>
    </row>
    <row r="495" spans="2:63" ht="24" x14ac:dyDescent="0.25">
      <c r="B495" s="43" t="s">
        <v>65</v>
      </c>
      <c r="C495" s="17" t="s">
        <v>66</v>
      </c>
      <c r="D495" s="10" t="s">
        <v>871</v>
      </c>
      <c r="E495" s="106" t="s">
        <v>872</v>
      </c>
      <c r="F495" s="106" t="s">
        <v>736</v>
      </c>
      <c r="G495" s="12">
        <v>20000</v>
      </c>
      <c r="H495" s="19">
        <v>3</v>
      </c>
      <c r="I495" s="19">
        <f>+G495*H495</f>
        <v>60000</v>
      </c>
      <c r="J495" s="85"/>
      <c r="K495" s="85"/>
      <c r="L495" s="19"/>
      <c r="M495" s="19"/>
      <c r="N495" s="19"/>
      <c r="O495" s="19"/>
      <c r="P495" s="20"/>
      <c r="Q495" s="19"/>
      <c r="R495" s="20"/>
      <c r="S495" s="20"/>
      <c r="T495" s="20"/>
      <c r="U495" s="20"/>
      <c r="V495" s="19">
        <v>1</v>
      </c>
      <c r="W495" s="19">
        <f>G495*V495</f>
        <v>20000</v>
      </c>
      <c r="X495" s="20"/>
      <c r="Y495" s="20"/>
      <c r="Z495" s="20"/>
      <c r="AA495" s="20"/>
      <c r="AB495" s="20"/>
      <c r="AC495" s="20"/>
      <c r="AD495" s="20"/>
      <c r="AE495" s="20"/>
      <c r="AF495" s="19">
        <f t="shared" si="193"/>
        <v>4</v>
      </c>
      <c r="AG495" s="19">
        <f t="shared" si="193"/>
        <v>80000</v>
      </c>
      <c r="AH495" s="10" t="s">
        <v>871</v>
      </c>
      <c r="AI495" s="106" t="s">
        <v>872</v>
      </c>
      <c r="AJ495" s="106" t="s">
        <v>736</v>
      </c>
      <c r="AK495" s="12">
        <v>20000</v>
      </c>
      <c r="AL495" s="28">
        <f>0+0+0.5</f>
        <v>0.5</v>
      </c>
      <c r="AM495" s="28">
        <f>+AK495*AL495</f>
        <v>10000</v>
      </c>
      <c r="AN495" s="114"/>
      <c r="AO495" s="114"/>
      <c r="AP495" s="28"/>
      <c r="AQ495" s="28"/>
      <c r="AR495" s="114"/>
      <c r="AS495" s="28"/>
      <c r="AT495" s="28"/>
      <c r="AU495" s="114"/>
      <c r="AV495" s="28"/>
      <c r="AW495" s="114"/>
      <c r="AX495" s="114"/>
      <c r="AY495" s="114"/>
      <c r="AZ495" s="28">
        <v>1</v>
      </c>
      <c r="BA495" s="28">
        <f>AK495*AZ495</f>
        <v>20000</v>
      </c>
      <c r="BB495" s="114"/>
      <c r="BC495" s="114"/>
      <c r="BD495" s="114"/>
      <c r="BE495" s="114"/>
      <c r="BF495" s="114"/>
      <c r="BG495" s="114"/>
      <c r="BH495" s="114"/>
      <c r="BI495" s="114"/>
      <c r="BJ495" s="7">
        <f t="shared" si="195"/>
        <v>1.5</v>
      </c>
      <c r="BK495" s="42">
        <f t="shared" si="195"/>
        <v>30000</v>
      </c>
    </row>
    <row r="496" spans="2:63" ht="24" x14ac:dyDescent="0.25">
      <c r="B496" s="43" t="s">
        <v>65</v>
      </c>
      <c r="C496" s="17" t="s">
        <v>66</v>
      </c>
      <c r="D496" s="10" t="s">
        <v>873</v>
      </c>
      <c r="E496" s="18" t="s">
        <v>874</v>
      </c>
      <c r="F496" s="11" t="s">
        <v>736</v>
      </c>
      <c r="G496" s="12">
        <v>3500</v>
      </c>
      <c r="H496" s="19"/>
      <c r="I496" s="19"/>
      <c r="J496" s="85"/>
      <c r="K496" s="85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>
        <v>2</v>
      </c>
      <c r="W496" s="19">
        <f>G496*V496</f>
        <v>7000</v>
      </c>
      <c r="X496" s="19"/>
      <c r="Y496" s="19"/>
      <c r="Z496" s="19"/>
      <c r="AA496" s="19"/>
      <c r="AB496" s="19"/>
      <c r="AC496" s="19"/>
      <c r="AD496" s="19"/>
      <c r="AE496" s="19"/>
      <c r="AF496" s="19">
        <f t="shared" si="193"/>
        <v>2</v>
      </c>
      <c r="AG496" s="19">
        <f t="shared" si="193"/>
        <v>7000</v>
      </c>
      <c r="AH496" s="10" t="s">
        <v>873</v>
      </c>
      <c r="AI496" s="18" t="s">
        <v>874</v>
      </c>
      <c r="AJ496" s="11" t="s">
        <v>736</v>
      </c>
      <c r="AK496" s="12">
        <v>3500</v>
      </c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>
        <v>1</v>
      </c>
      <c r="BA496" s="28">
        <f>AK496*AZ496</f>
        <v>3500</v>
      </c>
      <c r="BB496" s="28"/>
      <c r="BC496" s="28"/>
      <c r="BD496" s="28"/>
      <c r="BE496" s="28"/>
      <c r="BF496" s="28"/>
      <c r="BG496" s="28"/>
      <c r="BH496" s="28"/>
      <c r="BI496" s="28"/>
      <c r="BJ496" s="7">
        <f t="shared" si="195"/>
        <v>1</v>
      </c>
      <c r="BK496" s="42">
        <f t="shared" si="195"/>
        <v>3500</v>
      </c>
    </row>
    <row r="497" spans="2:63" ht="24" x14ac:dyDescent="0.25">
      <c r="B497" s="43" t="s">
        <v>65</v>
      </c>
      <c r="C497" s="17" t="s">
        <v>66</v>
      </c>
      <c r="D497" s="10" t="s">
        <v>875</v>
      </c>
      <c r="E497" s="18" t="s">
        <v>870</v>
      </c>
      <c r="F497" s="11" t="s">
        <v>736</v>
      </c>
      <c r="G497" s="12">
        <v>31500</v>
      </c>
      <c r="H497" s="19">
        <v>1</v>
      </c>
      <c r="I497" s="19">
        <f t="shared" si="192"/>
        <v>31500</v>
      </c>
      <c r="J497" s="85"/>
      <c r="K497" s="85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>
        <f t="shared" si="193"/>
        <v>1</v>
      </c>
      <c r="AG497" s="19">
        <f t="shared" si="193"/>
        <v>31500</v>
      </c>
      <c r="AH497" s="10" t="s">
        <v>875</v>
      </c>
      <c r="AI497" s="18" t="s">
        <v>870</v>
      </c>
      <c r="AJ497" s="11" t="s">
        <v>736</v>
      </c>
      <c r="AK497" s="12">
        <v>31500</v>
      </c>
      <c r="AL497" s="28">
        <v>0</v>
      </c>
      <c r="AM497" s="28">
        <f t="shared" si="194"/>
        <v>0</v>
      </c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7">
        <f t="shared" si="195"/>
        <v>0</v>
      </c>
      <c r="BK497" s="42">
        <f t="shared" si="195"/>
        <v>0</v>
      </c>
    </row>
    <row r="498" spans="2:63" ht="24" x14ac:dyDescent="0.25">
      <c r="B498" s="43" t="s">
        <v>65</v>
      </c>
      <c r="C498" s="17" t="s">
        <v>66</v>
      </c>
      <c r="D498" s="10">
        <v>605500010037</v>
      </c>
      <c r="E498" s="18" t="s">
        <v>876</v>
      </c>
      <c r="F498" s="11" t="s">
        <v>736</v>
      </c>
      <c r="G498" s="12">
        <v>36286.6</v>
      </c>
      <c r="H498" s="19">
        <v>3</v>
      </c>
      <c r="I498" s="19">
        <f t="shared" si="192"/>
        <v>108859.79999999999</v>
      </c>
      <c r="J498" s="85"/>
      <c r="K498" s="85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>
        <f t="shared" si="193"/>
        <v>3</v>
      </c>
      <c r="AG498" s="19">
        <f t="shared" si="193"/>
        <v>108859.79999999999</v>
      </c>
      <c r="AH498" s="10">
        <v>605500010037</v>
      </c>
      <c r="AI498" s="18" t="s">
        <v>876</v>
      </c>
      <c r="AJ498" s="11" t="s">
        <v>736</v>
      </c>
      <c r="AK498" s="12">
        <v>36286.6</v>
      </c>
      <c r="AL498" s="28">
        <v>2</v>
      </c>
      <c r="AM498" s="28">
        <f t="shared" si="194"/>
        <v>72573.2</v>
      </c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7">
        <f t="shared" si="195"/>
        <v>2</v>
      </c>
      <c r="BK498" s="42">
        <f t="shared" si="195"/>
        <v>72573.2</v>
      </c>
    </row>
    <row r="499" spans="2:63" ht="24" x14ac:dyDescent="0.25">
      <c r="B499" s="43" t="s">
        <v>65</v>
      </c>
      <c r="C499" s="17" t="s">
        <v>66</v>
      </c>
      <c r="D499" s="10">
        <v>607500020187</v>
      </c>
      <c r="E499" s="18" t="s">
        <v>877</v>
      </c>
      <c r="F499" s="11" t="s">
        <v>736</v>
      </c>
      <c r="G499" s="12">
        <v>25900</v>
      </c>
      <c r="H499" s="19">
        <v>2</v>
      </c>
      <c r="I499" s="19">
        <f t="shared" si="192"/>
        <v>51800</v>
      </c>
      <c r="J499" s="85"/>
      <c r="K499" s="85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>
        <f t="shared" si="193"/>
        <v>2</v>
      </c>
      <c r="AG499" s="19">
        <f t="shared" si="193"/>
        <v>51800</v>
      </c>
      <c r="AH499" s="10">
        <v>607500020187</v>
      </c>
      <c r="AI499" s="18" t="s">
        <v>877</v>
      </c>
      <c r="AJ499" s="11" t="s">
        <v>736</v>
      </c>
      <c r="AK499" s="12">
        <v>25900</v>
      </c>
      <c r="AL499" s="28">
        <v>2</v>
      </c>
      <c r="AM499" s="28">
        <f t="shared" si="194"/>
        <v>51800</v>
      </c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7">
        <f t="shared" si="195"/>
        <v>2</v>
      </c>
      <c r="BK499" s="42">
        <f t="shared" si="195"/>
        <v>51800</v>
      </c>
    </row>
    <row r="500" spans="2:63" ht="24" x14ac:dyDescent="0.25">
      <c r="B500" s="43" t="s">
        <v>65</v>
      </c>
      <c r="C500" s="17" t="s">
        <v>66</v>
      </c>
      <c r="D500" s="10">
        <v>607500020158</v>
      </c>
      <c r="E500" s="18" t="s">
        <v>878</v>
      </c>
      <c r="F500" s="11" t="s">
        <v>736</v>
      </c>
      <c r="G500" s="12">
        <v>32500</v>
      </c>
      <c r="H500" s="19">
        <v>2</v>
      </c>
      <c r="I500" s="19">
        <f t="shared" si="192"/>
        <v>65000</v>
      </c>
      <c r="J500" s="85"/>
      <c r="K500" s="85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>
        <f t="shared" si="193"/>
        <v>2</v>
      </c>
      <c r="AG500" s="19">
        <f t="shared" si="193"/>
        <v>65000</v>
      </c>
      <c r="AH500" s="10">
        <v>607500020158</v>
      </c>
      <c r="AI500" s="18" t="s">
        <v>878</v>
      </c>
      <c r="AJ500" s="11" t="s">
        <v>736</v>
      </c>
      <c r="AK500" s="12">
        <v>32500</v>
      </c>
      <c r="AL500" s="28">
        <v>2</v>
      </c>
      <c r="AM500" s="28">
        <f t="shared" si="194"/>
        <v>65000</v>
      </c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7">
        <f t="shared" si="195"/>
        <v>2</v>
      </c>
      <c r="BK500" s="42">
        <f t="shared" si="195"/>
        <v>65000</v>
      </c>
    </row>
    <row r="501" spans="2:63" ht="24" x14ac:dyDescent="0.25">
      <c r="B501" s="43" t="s">
        <v>65</v>
      </c>
      <c r="C501" s="17" t="s">
        <v>66</v>
      </c>
      <c r="D501" s="10">
        <v>601000400109</v>
      </c>
      <c r="E501" s="18" t="s">
        <v>879</v>
      </c>
      <c r="F501" s="11" t="s">
        <v>736</v>
      </c>
      <c r="G501" s="12">
        <v>30500</v>
      </c>
      <c r="H501" s="19">
        <v>1</v>
      </c>
      <c r="I501" s="19">
        <f t="shared" si="192"/>
        <v>30500</v>
      </c>
      <c r="J501" s="85"/>
      <c r="K501" s="85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>
        <f t="shared" si="193"/>
        <v>1</v>
      </c>
      <c r="AG501" s="19">
        <f t="shared" si="193"/>
        <v>30500</v>
      </c>
      <c r="AH501" s="10">
        <v>601000400109</v>
      </c>
      <c r="AI501" s="18" t="s">
        <v>879</v>
      </c>
      <c r="AJ501" s="11" t="s">
        <v>736</v>
      </c>
      <c r="AK501" s="12">
        <v>30500</v>
      </c>
      <c r="AL501" s="28">
        <v>0</v>
      </c>
      <c r="AM501" s="28">
        <f t="shared" si="194"/>
        <v>0</v>
      </c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7">
        <f t="shared" si="195"/>
        <v>0</v>
      </c>
      <c r="BK501" s="42">
        <f t="shared" si="195"/>
        <v>0</v>
      </c>
    </row>
    <row r="502" spans="2:63" ht="24" x14ac:dyDescent="0.25">
      <c r="B502" s="43" t="s">
        <v>65</v>
      </c>
      <c r="C502" s="17" t="s">
        <v>66</v>
      </c>
      <c r="D502" s="10">
        <v>603500020023</v>
      </c>
      <c r="E502" s="18" t="s">
        <v>880</v>
      </c>
      <c r="F502" s="11" t="s">
        <v>736</v>
      </c>
      <c r="G502" s="12">
        <v>33500</v>
      </c>
      <c r="H502" s="19">
        <v>1</v>
      </c>
      <c r="I502" s="19">
        <f t="shared" si="192"/>
        <v>33500</v>
      </c>
      <c r="J502" s="85"/>
      <c r="K502" s="85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>
        <f t="shared" si="193"/>
        <v>1</v>
      </c>
      <c r="AG502" s="19">
        <f t="shared" si="193"/>
        <v>33500</v>
      </c>
      <c r="AH502" s="10">
        <v>603500020023</v>
      </c>
      <c r="AI502" s="18" t="s">
        <v>880</v>
      </c>
      <c r="AJ502" s="11" t="s">
        <v>736</v>
      </c>
      <c r="AK502" s="12">
        <v>33500</v>
      </c>
      <c r="AL502" s="28">
        <v>0</v>
      </c>
      <c r="AM502" s="28">
        <f t="shared" si="194"/>
        <v>0</v>
      </c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7">
        <f t="shared" si="195"/>
        <v>0</v>
      </c>
      <c r="BK502" s="42">
        <f t="shared" si="195"/>
        <v>0</v>
      </c>
    </row>
    <row r="503" spans="2:63" ht="36" x14ac:dyDescent="0.25">
      <c r="B503" s="43" t="s">
        <v>65</v>
      </c>
      <c r="C503" s="17" t="s">
        <v>66</v>
      </c>
      <c r="D503" s="10" t="s">
        <v>881</v>
      </c>
      <c r="E503" s="18" t="s">
        <v>882</v>
      </c>
      <c r="F503" s="11" t="s">
        <v>736</v>
      </c>
      <c r="G503" s="12">
        <v>33800</v>
      </c>
      <c r="H503" s="19">
        <v>1</v>
      </c>
      <c r="I503" s="19">
        <f t="shared" si="192"/>
        <v>33800</v>
      </c>
      <c r="J503" s="85"/>
      <c r="K503" s="85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>
        <f t="shared" si="193"/>
        <v>1</v>
      </c>
      <c r="AG503" s="19">
        <f t="shared" si="193"/>
        <v>33800</v>
      </c>
      <c r="AH503" s="10" t="s">
        <v>881</v>
      </c>
      <c r="AI503" s="18" t="s">
        <v>882</v>
      </c>
      <c r="AJ503" s="11" t="s">
        <v>736</v>
      </c>
      <c r="AK503" s="12">
        <v>33800</v>
      </c>
      <c r="AL503" s="28">
        <v>0</v>
      </c>
      <c r="AM503" s="28">
        <f t="shared" si="194"/>
        <v>0</v>
      </c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7">
        <f t="shared" si="195"/>
        <v>0</v>
      </c>
      <c r="BK503" s="42">
        <f t="shared" si="195"/>
        <v>0</v>
      </c>
    </row>
    <row r="504" spans="2:63" ht="36" x14ac:dyDescent="0.25">
      <c r="B504" s="43" t="s">
        <v>65</v>
      </c>
      <c r="C504" s="17" t="s">
        <v>66</v>
      </c>
      <c r="D504" s="10">
        <v>526000130074</v>
      </c>
      <c r="E504" s="18" t="s">
        <v>883</v>
      </c>
      <c r="F504" s="11" t="s">
        <v>736</v>
      </c>
      <c r="G504" s="12">
        <v>34000</v>
      </c>
      <c r="H504" s="19">
        <v>1</v>
      </c>
      <c r="I504" s="19">
        <f t="shared" si="192"/>
        <v>34000</v>
      </c>
      <c r="J504" s="85"/>
      <c r="K504" s="85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>
        <f t="shared" si="193"/>
        <v>1</v>
      </c>
      <c r="AG504" s="19">
        <f t="shared" si="193"/>
        <v>34000</v>
      </c>
      <c r="AH504" s="10">
        <v>526000130074</v>
      </c>
      <c r="AI504" s="18" t="s">
        <v>883</v>
      </c>
      <c r="AJ504" s="11" t="s">
        <v>736</v>
      </c>
      <c r="AK504" s="12">
        <v>34000</v>
      </c>
      <c r="AL504" s="28">
        <v>0</v>
      </c>
      <c r="AM504" s="28">
        <f t="shared" si="194"/>
        <v>0</v>
      </c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7">
        <f t="shared" si="195"/>
        <v>0</v>
      </c>
      <c r="BK504" s="42">
        <f t="shared" si="195"/>
        <v>0</v>
      </c>
    </row>
    <row r="505" spans="2:63" ht="36" x14ac:dyDescent="0.25">
      <c r="B505" s="43" t="s">
        <v>65</v>
      </c>
      <c r="C505" s="17" t="s">
        <v>66</v>
      </c>
      <c r="D505" s="10">
        <v>600100040136</v>
      </c>
      <c r="E505" s="18" t="s">
        <v>884</v>
      </c>
      <c r="F505" s="11" t="s">
        <v>736</v>
      </c>
      <c r="G505" s="12">
        <v>29700</v>
      </c>
      <c r="H505" s="19">
        <v>1</v>
      </c>
      <c r="I505" s="19">
        <f t="shared" si="192"/>
        <v>29700</v>
      </c>
      <c r="J505" s="85"/>
      <c r="K505" s="85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>
        <f t="shared" si="193"/>
        <v>1</v>
      </c>
      <c r="AG505" s="19">
        <f t="shared" si="193"/>
        <v>29700</v>
      </c>
      <c r="AH505" s="10">
        <v>600100040136</v>
      </c>
      <c r="AI505" s="18" t="s">
        <v>884</v>
      </c>
      <c r="AJ505" s="11" t="s">
        <v>736</v>
      </c>
      <c r="AK505" s="12">
        <v>29700</v>
      </c>
      <c r="AL505" s="28">
        <v>0</v>
      </c>
      <c r="AM505" s="28">
        <f t="shared" si="194"/>
        <v>0</v>
      </c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7">
        <f t="shared" si="195"/>
        <v>0</v>
      </c>
      <c r="BK505" s="42">
        <f t="shared" si="195"/>
        <v>0</v>
      </c>
    </row>
    <row r="506" spans="2:63" ht="36" x14ac:dyDescent="0.25">
      <c r="B506" s="43" t="s">
        <v>65</v>
      </c>
      <c r="C506" s="17" t="s">
        <v>66</v>
      </c>
      <c r="D506" s="10" t="s">
        <v>875</v>
      </c>
      <c r="E506" s="18" t="s">
        <v>885</v>
      </c>
      <c r="F506" s="11" t="s">
        <v>736</v>
      </c>
      <c r="G506" s="12">
        <v>32900</v>
      </c>
      <c r="H506" s="19">
        <v>1</v>
      </c>
      <c r="I506" s="19">
        <f t="shared" si="192"/>
        <v>32900</v>
      </c>
      <c r="J506" s="85"/>
      <c r="K506" s="85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>
        <f t="shared" si="193"/>
        <v>1</v>
      </c>
      <c r="AG506" s="19">
        <f t="shared" si="193"/>
        <v>32900</v>
      </c>
      <c r="AH506" s="10" t="s">
        <v>875</v>
      </c>
      <c r="AI506" s="18" t="s">
        <v>885</v>
      </c>
      <c r="AJ506" s="11" t="s">
        <v>736</v>
      </c>
      <c r="AK506" s="12">
        <v>32900</v>
      </c>
      <c r="AL506" s="28">
        <v>0</v>
      </c>
      <c r="AM506" s="28">
        <f t="shared" si="194"/>
        <v>0</v>
      </c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7">
        <f t="shared" si="195"/>
        <v>0</v>
      </c>
      <c r="BK506" s="42">
        <f t="shared" si="195"/>
        <v>0</v>
      </c>
    </row>
    <row r="507" spans="2:63" ht="36" x14ac:dyDescent="0.25">
      <c r="B507" s="43" t="s">
        <v>65</v>
      </c>
      <c r="C507" s="17" t="s">
        <v>66</v>
      </c>
      <c r="D507" s="10" t="s">
        <v>875</v>
      </c>
      <c r="E507" s="18" t="s">
        <v>886</v>
      </c>
      <c r="F507" s="11" t="s">
        <v>736</v>
      </c>
      <c r="G507" s="12">
        <v>32900</v>
      </c>
      <c r="H507" s="19">
        <v>1</v>
      </c>
      <c r="I507" s="19">
        <f t="shared" si="192"/>
        <v>32900</v>
      </c>
      <c r="J507" s="85"/>
      <c r="K507" s="85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>
        <f t="shared" si="193"/>
        <v>1</v>
      </c>
      <c r="AG507" s="19">
        <f t="shared" si="193"/>
        <v>32900</v>
      </c>
      <c r="AH507" s="10" t="s">
        <v>875</v>
      </c>
      <c r="AI507" s="18" t="s">
        <v>886</v>
      </c>
      <c r="AJ507" s="11" t="s">
        <v>736</v>
      </c>
      <c r="AK507" s="12">
        <v>32900</v>
      </c>
      <c r="AL507" s="28">
        <v>0</v>
      </c>
      <c r="AM507" s="28">
        <f t="shared" si="194"/>
        <v>0</v>
      </c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7">
        <f t="shared" si="195"/>
        <v>0</v>
      </c>
      <c r="BK507" s="42">
        <f t="shared" si="195"/>
        <v>0</v>
      </c>
    </row>
    <row r="508" spans="2:63" ht="44.25" customHeight="1" x14ac:dyDescent="0.25">
      <c r="B508" s="43" t="s">
        <v>65</v>
      </c>
      <c r="C508" s="17" t="s">
        <v>66</v>
      </c>
      <c r="D508" s="10">
        <v>600100090027</v>
      </c>
      <c r="E508" s="18" t="s">
        <v>887</v>
      </c>
      <c r="F508" s="11" t="s">
        <v>736</v>
      </c>
      <c r="G508" s="12">
        <v>33000</v>
      </c>
      <c r="H508" s="19">
        <v>1</v>
      </c>
      <c r="I508" s="19">
        <f t="shared" si="192"/>
        <v>33000</v>
      </c>
      <c r="J508" s="85"/>
      <c r="K508" s="85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>
        <f t="shared" si="193"/>
        <v>1</v>
      </c>
      <c r="AG508" s="19">
        <f t="shared" si="193"/>
        <v>33000</v>
      </c>
      <c r="AH508" s="10">
        <v>600100090027</v>
      </c>
      <c r="AI508" s="18" t="s">
        <v>887</v>
      </c>
      <c r="AJ508" s="11" t="s">
        <v>736</v>
      </c>
      <c r="AK508" s="12">
        <v>33000</v>
      </c>
      <c r="AL508" s="28">
        <v>0</v>
      </c>
      <c r="AM508" s="28">
        <f t="shared" si="194"/>
        <v>0</v>
      </c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7">
        <f t="shared" si="195"/>
        <v>0</v>
      </c>
      <c r="BK508" s="42">
        <f t="shared" si="195"/>
        <v>0</v>
      </c>
    </row>
    <row r="509" spans="2:63" ht="24" x14ac:dyDescent="0.25">
      <c r="B509" s="43" t="s">
        <v>65</v>
      </c>
      <c r="C509" s="17" t="s">
        <v>66</v>
      </c>
      <c r="D509" s="10">
        <v>600100040087</v>
      </c>
      <c r="E509" s="18" t="s">
        <v>888</v>
      </c>
      <c r="F509" s="11" t="s">
        <v>736</v>
      </c>
      <c r="G509" s="12">
        <v>33500</v>
      </c>
      <c r="H509" s="19">
        <v>1</v>
      </c>
      <c r="I509" s="19">
        <f t="shared" si="192"/>
        <v>33500</v>
      </c>
      <c r="J509" s="85"/>
      <c r="K509" s="85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>
        <f t="shared" si="193"/>
        <v>1</v>
      </c>
      <c r="AG509" s="19">
        <f t="shared" si="193"/>
        <v>33500</v>
      </c>
      <c r="AH509" s="10">
        <v>600100040087</v>
      </c>
      <c r="AI509" s="18" t="s">
        <v>888</v>
      </c>
      <c r="AJ509" s="11" t="s">
        <v>736</v>
      </c>
      <c r="AK509" s="12">
        <v>33500</v>
      </c>
      <c r="AL509" s="28">
        <v>0</v>
      </c>
      <c r="AM509" s="28">
        <f t="shared" si="194"/>
        <v>0</v>
      </c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7">
        <f t="shared" si="195"/>
        <v>0</v>
      </c>
      <c r="BK509" s="42">
        <f t="shared" si="195"/>
        <v>0</v>
      </c>
    </row>
    <row r="510" spans="2:63" ht="24" x14ac:dyDescent="0.25">
      <c r="B510" s="43" t="s">
        <v>65</v>
      </c>
      <c r="C510" s="17" t="s">
        <v>66</v>
      </c>
      <c r="D510" s="10">
        <v>600100040087</v>
      </c>
      <c r="E510" s="18" t="s">
        <v>889</v>
      </c>
      <c r="F510" s="11" t="s">
        <v>736</v>
      </c>
      <c r="G510" s="12">
        <v>33500</v>
      </c>
      <c r="H510" s="19">
        <v>1</v>
      </c>
      <c r="I510" s="19">
        <f t="shared" si="192"/>
        <v>33500</v>
      </c>
      <c r="J510" s="85"/>
      <c r="K510" s="85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>
        <f t="shared" si="193"/>
        <v>1</v>
      </c>
      <c r="AG510" s="19">
        <f t="shared" si="193"/>
        <v>33500</v>
      </c>
      <c r="AH510" s="10">
        <v>600100040087</v>
      </c>
      <c r="AI510" s="18" t="s">
        <v>889</v>
      </c>
      <c r="AJ510" s="11" t="s">
        <v>736</v>
      </c>
      <c r="AK510" s="12">
        <v>33500</v>
      </c>
      <c r="AL510" s="28">
        <v>0</v>
      </c>
      <c r="AM510" s="28">
        <f t="shared" si="194"/>
        <v>0</v>
      </c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7">
        <f t="shared" si="195"/>
        <v>0</v>
      </c>
      <c r="BK510" s="42">
        <f t="shared" si="195"/>
        <v>0</v>
      </c>
    </row>
    <row r="511" spans="2:63" ht="24" x14ac:dyDescent="0.25">
      <c r="B511" s="43" t="s">
        <v>65</v>
      </c>
      <c r="C511" s="17" t="s">
        <v>66</v>
      </c>
      <c r="D511" s="10">
        <v>600100040087</v>
      </c>
      <c r="E511" s="18" t="s">
        <v>890</v>
      </c>
      <c r="F511" s="11" t="s">
        <v>736</v>
      </c>
      <c r="G511" s="12">
        <v>33500</v>
      </c>
      <c r="H511" s="19">
        <v>1</v>
      </c>
      <c r="I511" s="19">
        <f t="shared" si="192"/>
        <v>33500</v>
      </c>
      <c r="J511" s="85"/>
      <c r="K511" s="85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>
        <f t="shared" si="193"/>
        <v>1</v>
      </c>
      <c r="AG511" s="19">
        <f t="shared" si="193"/>
        <v>33500</v>
      </c>
      <c r="AH511" s="10">
        <v>600100040087</v>
      </c>
      <c r="AI511" s="18" t="s">
        <v>890</v>
      </c>
      <c r="AJ511" s="11" t="s">
        <v>736</v>
      </c>
      <c r="AK511" s="12">
        <v>33500</v>
      </c>
      <c r="AL511" s="28">
        <v>0</v>
      </c>
      <c r="AM511" s="28">
        <f t="shared" si="194"/>
        <v>0</v>
      </c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7">
        <f t="shared" si="195"/>
        <v>0</v>
      </c>
      <c r="BK511" s="42">
        <f t="shared" si="195"/>
        <v>0</v>
      </c>
    </row>
    <row r="512" spans="2:63" ht="36" x14ac:dyDescent="0.25">
      <c r="B512" s="43" t="s">
        <v>65</v>
      </c>
      <c r="C512" s="17" t="s">
        <v>66</v>
      </c>
      <c r="D512" s="10" t="s">
        <v>891</v>
      </c>
      <c r="E512" s="18" t="s">
        <v>892</v>
      </c>
      <c r="F512" s="11" t="s">
        <v>736</v>
      </c>
      <c r="G512" s="12">
        <v>33800</v>
      </c>
      <c r="H512" s="19">
        <v>1</v>
      </c>
      <c r="I512" s="19">
        <f t="shared" si="192"/>
        <v>33800</v>
      </c>
      <c r="J512" s="85"/>
      <c r="K512" s="85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>
        <f t="shared" si="193"/>
        <v>1</v>
      </c>
      <c r="AG512" s="19">
        <f t="shared" si="193"/>
        <v>33800</v>
      </c>
      <c r="AH512" s="10" t="s">
        <v>891</v>
      </c>
      <c r="AI512" s="18" t="s">
        <v>892</v>
      </c>
      <c r="AJ512" s="11" t="s">
        <v>736</v>
      </c>
      <c r="AK512" s="12">
        <v>33800</v>
      </c>
      <c r="AL512" s="28">
        <v>0</v>
      </c>
      <c r="AM512" s="28">
        <f t="shared" si="194"/>
        <v>0</v>
      </c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7">
        <f t="shared" si="195"/>
        <v>0</v>
      </c>
      <c r="BK512" s="42">
        <f t="shared" si="195"/>
        <v>0</v>
      </c>
    </row>
    <row r="513" spans="2:63" ht="36" x14ac:dyDescent="0.25">
      <c r="B513" s="43" t="s">
        <v>65</v>
      </c>
      <c r="C513" s="17" t="s">
        <v>66</v>
      </c>
      <c r="D513" s="10" t="s">
        <v>891</v>
      </c>
      <c r="E513" s="18" t="s">
        <v>893</v>
      </c>
      <c r="F513" s="11" t="s">
        <v>736</v>
      </c>
      <c r="G513" s="12">
        <v>33800</v>
      </c>
      <c r="H513" s="19">
        <v>1</v>
      </c>
      <c r="I513" s="19">
        <f t="shared" si="192"/>
        <v>33800</v>
      </c>
      <c r="J513" s="85"/>
      <c r="K513" s="85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>
        <f t="shared" si="193"/>
        <v>1</v>
      </c>
      <c r="AG513" s="19">
        <f t="shared" si="193"/>
        <v>33800</v>
      </c>
      <c r="AH513" s="10" t="s">
        <v>891</v>
      </c>
      <c r="AI513" s="18" t="s">
        <v>893</v>
      </c>
      <c r="AJ513" s="11" t="s">
        <v>736</v>
      </c>
      <c r="AK513" s="12">
        <v>33800</v>
      </c>
      <c r="AL513" s="28">
        <v>0</v>
      </c>
      <c r="AM513" s="28">
        <f t="shared" si="194"/>
        <v>0</v>
      </c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7">
        <f t="shared" si="195"/>
        <v>0</v>
      </c>
      <c r="BK513" s="42">
        <f t="shared" si="195"/>
        <v>0</v>
      </c>
    </row>
    <row r="514" spans="2:63" ht="36" x14ac:dyDescent="0.25">
      <c r="B514" s="43" t="s">
        <v>65</v>
      </c>
      <c r="C514" s="17" t="s">
        <v>66</v>
      </c>
      <c r="D514" s="10" t="s">
        <v>891</v>
      </c>
      <c r="E514" s="18" t="s">
        <v>894</v>
      </c>
      <c r="F514" s="11" t="s">
        <v>736</v>
      </c>
      <c r="G514" s="12">
        <v>33800</v>
      </c>
      <c r="H514" s="19">
        <v>1</v>
      </c>
      <c r="I514" s="19">
        <f t="shared" si="192"/>
        <v>33800</v>
      </c>
      <c r="J514" s="85"/>
      <c r="K514" s="85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>
        <f t="shared" si="193"/>
        <v>1</v>
      </c>
      <c r="AG514" s="19">
        <f t="shared" si="193"/>
        <v>33800</v>
      </c>
      <c r="AH514" s="10" t="s">
        <v>891</v>
      </c>
      <c r="AI514" s="18" t="s">
        <v>894</v>
      </c>
      <c r="AJ514" s="11" t="s">
        <v>736</v>
      </c>
      <c r="AK514" s="12">
        <v>33800</v>
      </c>
      <c r="AL514" s="28">
        <v>0</v>
      </c>
      <c r="AM514" s="28">
        <f t="shared" si="194"/>
        <v>0</v>
      </c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7">
        <f t="shared" si="195"/>
        <v>0</v>
      </c>
      <c r="BK514" s="42">
        <f t="shared" si="195"/>
        <v>0</v>
      </c>
    </row>
    <row r="515" spans="2:63" ht="36" x14ac:dyDescent="0.25">
      <c r="B515" s="43" t="s">
        <v>65</v>
      </c>
      <c r="C515" s="17" t="s">
        <v>66</v>
      </c>
      <c r="D515" s="10">
        <v>602000010252</v>
      </c>
      <c r="E515" s="18" t="s">
        <v>895</v>
      </c>
      <c r="F515" s="11" t="s">
        <v>736</v>
      </c>
      <c r="G515" s="12">
        <v>33800</v>
      </c>
      <c r="H515" s="19">
        <v>1</v>
      </c>
      <c r="I515" s="19">
        <f t="shared" si="192"/>
        <v>33800</v>
      </c>
      <c r="J515" s="85"/>
      <c r="K515" s="85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>
        <f t="shared" si="193"/>
        <v>1</v>
      </c>
      <c r="AG515" s="19">
        <f t="shared" si="193"/>
        <v>33800</v>
      </c>
      <c r="AH515" s="10">
        <v>602000010252</v>
      </c>
      <c r="AI515" s="18" t="s">
        <v>895</v>
      </c>
      <c r="AJ515" s="11" t="s">
        <v>736</v>
      </c>
      <c r="AK515" s="12">
        <v>33800</v>
      </c>
      <c r="AL515" s="28">
        <v>0</v>
      </c>
      <c r="AM515" s="28">
        <f t="shared" si="194"/>
        <v>0</v>
      </c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7">
        <f t="shared" si="195"/>
        <v>0</v>
      </c>
      <c r="BK515" s="42">
        <f t="shared" si="195"/>
        <v>0</v>
      </c>
    </row>
    <row r="516" spans="2:63" ht="24" x14ac:dyDescent="0.25">
      <c r="B516" s="43" t="s">
        <v>65</v>
      </c>
      <c r="C516" s="17" t="s">
        <v>66</v>
      </c>
      <c r="D516" s="10" t="s">
        <v>869</v>
      </c>
      <c r="E516" s="9" t="s">
        <v>870</v>
      </c>
      <c r="F516" s="11" t="s">
        <v>736</v>
      </c>
      <c r="G516" s="12">
        <v>15000</v>
      </c>
      <c r="H516" s="19">
        <v>2</v>
      </c>
      <c r="I516" s="19">
        <f t="shared" si="192"/>
        <v>30000</v>
      </c>
      <c r="J516" s="85"/>
      <c r="K516" s="85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>
        <f t="shared" si="193"/>
        <v>2</v>
      </c>
      <c r="AG516" s="19">
        <f t="shared" si="193"/>
        <v>30000</v>
      </c>
      <c r="AH516" s="10" t="s">
        <v>869</v>
      </c>
      <c r="AI516" s="9" t="s">
        <v>870</v>
      </c>
      <c r="AJ516" s="11" t="s">
        <v>736</v>
      </c>
      <c r="AK516" s="12">
        <v>15000</v>
      </c>
      <c r="AL516" s="28">
        <v>1</v>
      </c>
      <c r="AM516" s="28">
        <f t="shared" si="194"/>
        <v>15000</v>
      </c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7">
        <f t="shared" si="195"/>
        <v>1</v>
      </c>
      <c r="BK516" s="42">
        <f t="shared" si="195"/>
        <v>15000</v>
      </c>
    </row>
    <row r="517" spans="2:63" ht="24" x14ac:dyDescent="0.25">
      <c r="B517" s="43" t="s">
        <v>65</v>
      </c>
      <c r="C517" s="17" t="s">
        <v>66</v>
      </c>
      <c r="D517" s="10" t="s">
        <v>869</v>
      </c>
      <c r="E517" s="9" t="s">
        <v>870</v>
      </c>
      <c r="F517" s="11" t="s">
        <v>103</v>
      </c>
      <c r="G517" s="12">
        <v>50000</v>
      </c>
      <c r="H517" s="19"/>
      <c r="I517" s="19"/>
      <c r="J517" s="85"/>
      <c r="K517" s="85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>
        <v>2</v>
      </c>
      <c r="Y517" s="19">
        <f>+X517*G517</f>
        <v>100000</v>
      </c>
      <c r="Z517" s="19"/>
      <c r="AA517" s="19"/>
      <c r="AB517" s="19"/>
      <c r="AC517" s="19"/>
      <c r="AD517" s="19"/>
      <c r="AE517" s="19"/>
      <c r="AF517" s="19">
        <f t="shared" si="193"/>
        <v>2</v>
      </c>
      <c r="AG517" s="19">
        <f t="shared" si="193"/>
        <v>100000</v>
      </c>
      <c r="AH517" s="10" t="s">
        <v>869</v>
      </c>
      <c r="AI517" s="9" t="s">
        <v>870</v>
      </c>
      <c r="AJ517" s="11" t="s">
        <v>103</v>
      </c>
      <c r="AK517" s="12">
        <v>50000</v>
      </c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>
        <v>1</v>
      </c>
      <c r="BC517" s="28">
        <f>+BB517*AK517</f>
        <v>50000</v>
      </c>
      <c r="BD517" s="28"/>
      <c r="BE517" s="28"/>
      <c r="BF517" s="28"/>
      <c r="BG517" s="28"/>
      <c r="BH517" s="28"/>
      <c r="BI517" s="28"/>
      <c r="BJ517" s="7">
        <f t="shared" si="195"/>
        <v>1</v>
      </c>
      <c r="BK517" s="42">
        <f t="shared" si="195"/>
        <v>50000</v>
      </c>
    </row>
    <row r="518" spans="2:63" x14ac:dyDescent="0.25">
      <c r="B518" s="99"/>
      <c r="C518" s="93"/>
      <c r="D518" s="75" t="s">
        <v>896</v>
      </c>
      <c r="E518" s="75" t="s">
        <v>597</v>
      </c>
      <c r="F518" s="74"/>
      <c r="G518" s="74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5" t="s">
        <v>896</v>
      </c>
      <c r="AI518" s="75" t="s">
        <v>597</v>
      </c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135"/>
    </row>
    <row r="519" spans="2:63" x14ac:dyDescent="0.25">
      <c r="B519" s="66"/>
      <c r="C519" s="74"/>
      <c r="D519" s="84" t="s">
        <v>897</v>
      </c>
      <c r="E519" s="97" t="s">
        <v>597</v>
      </c>
      <c r="F519" s="90"/>
      <c r="G519" s="90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84" t="s">
        <v>897</v>
      </c>
      <c r="AI519" s="97" t="s">
        <v>597</v>
      </c>
      <c r="AJ519" s="73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128"/>
    </row>
    <row r="520" spans="2:63" ht="24" x14ac:dyDescent="0.25">
      <c r="B520" s="43" t="s">
        <v>65</v>
      </c>
      <c r="C520" s="17" t="s">
        <v>66</v>
      </c>
      <c r="D520" s="10" t="s">
        <v>898</v>
      </c>
      <c r="E520" s="11" t="s">
        <v>899</v>
      </c>
      <c r="F520" s="11" t="s">
        <v>736</v>
      </c>
      <c r="G520" s="12">
        <v>500</v>
      </c>
      <c r="H520" s="19"/>
      <c r="I520" s="19"/>
      <c r="J520" s="85"/>
      <c r="K520" s="85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>
        <f>3+1</f>
        <v>4</v>
      </c>
      <c r="W520" s="19">
        <f>G520*V520</f>
        <v>2000</v>
      </c>
      <c r="X520" s="19"/>
      <c r="Y520" s="19"/>
      <c r="Z520" s="19"/>
      <c r="AA520" s="19"/>
      <c r="AB520" s="19"/>
      <c r="AC520" s="19"/>
      <c r="AD520" s="19"/>
      <c r="AE520" s="19"/>
      <c r="AF520" s="19">
        <f t="shared" ref="AF520:AG527" si="196">H520+J520+L520+N520+P520+R520+T520+V520+X520+Z520+AB520+AD520</f>
        <v>4</v>
      </c>
      <c r="AG520" s="19">
        <f t="shared" si="196"/>
        <v>2000</v>
      </c>
      <c r="AH520" s="10" t="s">
        <v>898</v>
      </c>
      <c r="AI520" s="11" t="s">
        <v>899</v>
      </c>
      <c r="AJ520" s="11" t="s">
        <v>736</v>
      </c>
      <c r="AK520" s="12">
        <v>500</v>
      </c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>
        <v>3</v>
      </c>
      <c r="BA520" s="28">
        <f>AK520*AZ520</f>
        <v>1500</v>
      </c>
      <c r="BB520" s="28"/>
      <c r="BC520" s="28"/>
      <c r="BD520" s="28"/>
      <c r="BE520" s="28"/>
      <c r="BF520" s="28"/>
      <c r="BG520" s="28"/>
      <c r="BH520" s="28"/>
      <c r="BI520" s="28"/>
      <c r="BJ520" s="7">
        <f t="shared" ref="BJ520:BK527" si="197">AL520+AN520+AP520+AR520+AT520+AV520+AX520+AZ520+BB520+BD520+BF520+BH520</f>
        <v>3</v>
      </c>
      <c r="BK520" s="42">
        <f t="shared" si="197"/>
        <v>1500</v>
      </c>
    </row>
    <row r="521" spans="2:63" ht="24" x14ac:dyDescent="0.25">
      <c r="B521" s="43" t="s">
        <v>65</v>
      </c>
      <c r="C521" s="17" t="s">
        <v>66</v>
      </c>
      <c r="D521" s="10" t="s">
        <v>900</v>
      </c>
      <c r="E521" s="11" t="s">
        <v>901</v>
      </c>
      <c r="F521" s="11" t="s">
        <v>736</v>
      </c>
      <c r="G521" s="12">
        <v>500</v>
      </c>
      <c r="H521" s="19"/>
      <c r="I521" s="19"/>
      <c r="J521" s="85"/>
      <c r="K521" s="85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>
        <v>0</v>
      </c>
      <c r="W521" s="19">
        <f>G521*V521</f>
        <v>0</v>
      </c>
      <c r="X521" s="19"/>
      <c r="Y521" s="19"/>
      <c r="Z521" s="19"/>
      <c r="AA521" s="19"/>
      <c r="AB521" s="19"/>
      <c r="AC521" s="19"/>
      <c r="AD521" s="19"/>
      <c r="AE521" s="19"/>
      <c r="AF521" s="19">
        <f t="shared" si="196"/>
        <v>0</v>
      </c>
      <c r="AG521" s="19">
        <f t="shared" si="196"/>
        <v>0</v>
      </c>
      <c r="AH521" s="10" t="s">
        <v>900</v>
      </c>
      <c r="AI521" s="11" t="s">
        <v>901</v>
      </c>
      <c r="AJ521" s="11" t="s">
        <v>736</v>
      </c>
      <c r="AK521" s="12">
        <v>500</v>
      </c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>
        <v>1</v>
      </c>
      <c r="BA521" s="28">
        <f>AK521*AZ521</f>
        <v>500</v>
      </c>
      <c r="BB521" s="28"/>
      <c r="BC521" s="28"/>
      <c r="BD521" s="28"/>
      <c r="BE521" s="28"/>
      <c r="BF521" s="28"/>
      <c r="BG521" s="28"/>
      <c r="BH521" s="28"/>
      <c r="BI521" s="28"/>
      <c r="BJ521" s="7">
        <f t="shared" si="197"/>
        <v>1</v>
      </c>
      <c r="BK521" s="42">
        <f t="shared" si="197"/>
        <v>500</v>
      </c>
    </row>
    <row r="522" spans="2:63" ht="24" x14ac:dyDescent="0.25">
      <c r="B522" s="43" t="s">
        <v>65</v>
      </c>
      <c r="C522" s="17" t="s">
        <v>66</v>
      </c>
      <c r="D522" s="10" t="s">
        <v>902</v>
      </c>
      <c r="E522" s="11" t="s">
        <v>901</v>
      </c>
      <c r="F522" s="11" t="s">
        <v>736</v>
      </c>
      <c r="G522" s="12">
        <v>1200</v>
      </c>
      <c r="H522" s="19">
        <v>9</v>
      </c>
      <c r="I522" s="19">
        <f t="shared" ref="I522" si="198">+G522*H522</f>
        <v>10800</v>
      </c>
      <c r="J522" s="85"/>
      <c r="K522" s="85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>
        <f t="shared" si="196"/>
        <v>9</v>
      </c>
      <c r="AG522" s="19">
        <f t="shared" si="196"/>
        <v>10800</v>
      </c>
      <c r="AH522" s="10" t="s">
        <v>902</v>
      </c>
      <c r="AI522" s="11" t="s">
        <v>901</v>
      </c>
      <c r="AJ522" s="11" t="s">
        <v>736</v>
      </c>
      <c r="AK522" s="12">
        <v>1200</v>
      </c>
      <c r="AL522" s="28">
        <v>9</v>
      </c>
      <c r="AM522" s="28">
        <f t="shared" ref="AM522" si="199">+AK522*AL522</f>
        <v>10800</v>
      </c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7">
        <f t="shared" si="197"/>
        <v>9</v>
      </c>
      <c r="BK522" s="42">
        <f t="shared" si="197"/>
        <v>10800</v>
      </c>
    </row>
    <row r="523" spans="2:63" x14ac:dyDescent="0.25">
      <c r="B523" s="43" t="s">
        <v>139</v>
      </c>
      <c r="C523" s="17"/>
      <c r="D523" s="10">
        <v>7818150700094470</v>
      </c>
      <c r="E523" s="11" t="s">
        <v>903</v>
      </c>
      <c r="F523" s="11" t="s">
        <v>736</v>
      </c>
      <c r="G523" s="12">
        <v>1000</v>
      </c>
      <c r="H523" s="19"/>
      <c r="I523" s="19"/>
      <c r="J523" s="85"/>
      <c r="K523" s="85"/>
      <c r="L523" s="19"/>
      <c r="M523" s="19"/>
      <c r="N523" s="19">
        <v>0</v>
      </c>
      <c r="O523" s="19">
        <f>+N523*G523</f>
        <v>0</v>
      </c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>
        <f t="shared" si="196"/>
        <v>0</v>
      </c>
      <c r="AG523" s="19">
        <f t="shared" si="196"/>
        <v>0</v>
      </c>
      <c r="AH523" s="10">
        <v>7818150700094470</v>
      </c>
      <c r="AI523" s="11" t="s">
        <v>903</v>
      </c>
      <c r="AJ523" s="11" t="s">
        <v>736</v>
      </c>
      <c r="AK523" s="12">
        <v>1000</v>
      </c>
      <c r="AL523" s="28"/>
      <c r="AM523" s="28"/>
      <c r="AN523" s="28"/>
      <c r="AO523" s="28"/>
      <c r="AP523" s="28"/>
      <c r="AQ523" s="28"/>
      <c r="AR523" s="28">
        <v>1</v>
      </c>
      <c r="AS523" s="28">
        <f>+AR523*AK523</f>
        <v>1000</v>
      </c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7">
        <f t="shared" si="197"/>
        <v>1</v>
      </c>
      <c r="BK523" s="42">
        <f t="shared" si="197"/>
        <v>1000</v>
      </c>
    </row>
    <row r="524" spans="2:63" x14ac:dyDescent="0.25">
      <c r="B524" s="43" t="s">
        <v>139</v>
      </c>
      <c r="C524" s="17"/>
      <c r="D524" s="10">
        <v>7818150700094470</v>
      </c>
      <c r="E524" s="11" t="s">
        <v>903</v>
      </c>
      <c r="F524" s="11" t="s">
        <v>736</v>
      </c>
      <c r="G524" s="12">
        <v>750</v>
      </c>
      <c r="H524" s="19"/>
      <c r="I524" s="19"/>
      <c r="J524" s="85"/>
      <c r="K524" s="85"/>
      <c r="L524" s="19"/>
      <c r="M524" s="19"/>
      <c r="N524" s="19">
        <v>0</v>
      </c>
      <c r="O524" s="19">
        <f>+N524*G524</f>
        <v>0</v>
      </c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>
        <f t="shared" si="196"/>
        <v>0</v>
      </c>
      <c r="AG524" s="19">
        <f t="shared" si="196"/>
        <v>0</v>
      </c>
      <c r="AH524" s="10">
        <v>7818150700094470</v>
      </c>
      <c r="AI524" s="11" t="s">
        <v>903</v>
      </c>
      <c r="AJ524" s="11" t="s">
        <v>736</v>
      </c>
      <c r="AK524" s="12">
        <v>750</v>
      </c>
      <c r="AL524" s="28"/>
      <c r="AM524" s="28"/>
      <c r="AN524" s="28"/>
      <c r="AO524" s="28"/>
      <c r="AP524" s="28"/>
      <c r="AQ524" s="28"/>
      <c r="AR524" s="28">
        <v>1</v>
      </c>
      <c r="AS524" s="28">
        <f>+AR524*AK524</f>
        <v>750</v>
      </c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7">
        <f t="shared" si="197"/>
        <v>1</v>
      </c>
      <c r="BK524" s="42">
        <f t="shared" si="197"/>
        <v>750</v>
      </c>
    </row>
    <row r="525" spans="2:63" ht="24" x14ac:dyDescent="0.25">
      <c r="B525" s="43" t="s">
        <v>65</v>
      </c>
      <c r="C525" s="17" t="s">
        <v>66</v>
      </c>
      <c r="D525" s="10">
        <v>7818150700094470</v>
      </c>
      <c r="E525" s="9" t="s">
        <v>903</v>
      </c>
      <c r="F525" s="9" t="s">
        <v>736</v>
      </c>
      <c r="G525" s="12">
        <v>928</v>
      </c>
      <c r="H525" s="19"/>
      <c r="I525" s="19"/>
      <c r="J525" s="85"/>
      <c r="K525" s="85"/>
      <c r="L525" s="19"/>
      <c r="M525" s="19"/>
      <c r="N525" s="19">
        <v>1</v>
      </c>
      <c r="O525" s="19">
        <f>+N525*G525</f>
        <v>928</v>
      </c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>
        <f t="shared" si="196"/>
        <v>1</v>
      </c>
      <c r="AG525" s="19">
        <f t="shared" si="196"/>
        <v>928</v>
      </c>
      <c r="AH525" s="10">
        <v>7818150700094470</v>
      </c>
      <c r="AI525" s="9" t="s">
        <v>903</v>
      </c>
      <c r="AJ525" s="9" t="s">
        <v>736</v>
      </c>
      <c r="AK525" s="12">
        <v>928</v>
      </c>
      <c r="AL525" s="28"/>
      <c r="AM525" s="28"/>
      <c r="AN525" s="28"/>
      <c r="AO525" s="28"/>
      <c r="AP525" s="28"/>
      <c r="AQ525" s="28"/>
      <c r="AR525" s="28">
        <v>0</v>
      </c>
      <c r="AS525" s="28">
        <f>+AR525*AK525</f>
        <v>0</v>
      </c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7">
        <f t="shared" si="197"/>
        <v>0</v>
      </c>
      <c r="BK525" s="42">
        <f t="shared" si="197"/>
        <v>0</v>
      </c>
    </row>
    <row r="526" spans="2:63" ht="24" x14ac:dyDescent="0.25">
      <c r="B526" s="43" t="s">
        <v>65</v>
      </c>
      <c r="C526" s="17" t="s">
        <v>66</v>
      </c>
      <c r="D526" s="10" t="s">
        <v>904</v>
      </c>
      <c r="E526" s="9" t="s">
        <v>905</v>
      </c>
      <c r="F526" s="9" t="s">
        <v>736</v>
      </c>
      <c r="G526" s="12">
        <v>50</v>
      </c>
      <c r="H526" s="19">
        <v>9</v>
      </c>
      <c r="I526" s="19">
        <f t="shared" ref="I526:I527" si="200">+G526*H526</f>
        <v>450</v>
      </c>
      <c r="J526" s="85"/>
      <c r="K526" s="85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>
        <f t="shared" si="196"/>
        <v>9</v>
      </c>
      <c r="AG526" s="19">
        <f t="shared" si="196"/>
        <v>450</v>
      </c>
      <c r="AH526" s="10" t="s">
        <v>904</v>
      </c>
      <c r="AI526" s="9" t="s">
        <v>905</v>
      </c>
      <c r="AJ526" s="9" t="s">
        <v>736</v>
      </c>
      <c r="AK526" s="12">
        <v>50</v>
      </c>
      <c r="AL526" s="28">
        <v>9</v>
      </c>
      <c r="AM526" s="28">
        <f t="shared" ref="AM526:AM527" si="201">+AK526*AL526</f>
        <v>450</v>
      </c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7">
        <f t="shared" si="197"/>
        <v>9</v>
      </c>
      <c r="BK526" s="42">
        <f t="shared" si="197"/>
        <v>450</v>
      </c>
    </row>
    <row r="527" spans="2:63" ht="24" x14ac:dyDescent="0.25">
      <c r="B527" s="43" t="s">
        <v>65</v>
      </c>
      <c r="C527" s="17" t="s">
        <v>66</v>
      </c>
      <c r="D527" s="10" t="s">
        <v>689</v>
      </c>
      <c r="E527" s="9" t="s">
        <v>906</v>
      </c>
      <c r="F527" s="9" t="s">
        <v>736</v>
      </c>
      <c r="G527" s="12">
        <v>1200</v>
      </c>
      <c r="H527" s="19">
        <v>9</v>
      </c>
      <c r="I527" s="19">
        <f t="shared" si="200"/>
        <v>10800</v>
      </c>
      <c r="J527" s="85"/>
      <c r="K527" s="85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>
        <f t="shared" si="196"/>
        <v>9</v>
      </c>
      <c r="AG527" s="19">
        <f t="shared" si="196"/>
        <v>10800</v>
      </c>
      <c r="AH527" s="10" t="s">
        <v>689</v>
      </c>
      <c r="AI527" s="9" t="s">
        <v>906</v>
      </c>
      <c r="AJ527" s="9" t="s">
        <v>736</v>
      </c>
      <c r="AK527" s="12">
        <v>1200</v>
      </c>
      <c r="AL527" s="28">
        <v>9</v>
      </c>
      <c r="AM527" s="28">
        <f t="shared" si="201"/>
        <v>10800</v>
      </c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7">
        <f t="shared" si="197"/>
        <v>9</v>
      </c>
      <c r="BK527" s="42">
        <f t="shared" si="197"/>
        <v>10800</v>
      </c>
    </row>
    <row r="528" spans="2:63" x14ac:dyDescent="0.25">
      <c r="B528" s="152"/>
      <c r="C528" s="75"/>
      <c r="D528" s="75" t="s">
        <v>907</v>
      </c>
      <c r="E528" s="75" t="s">
        <v>597</v>
      </c>
      <c r="F528" s="75"/>
      <c r="G528" s="75"/>
      <c r="H528" s="75"/>
      <c r="I528" s="93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75"/>
      <c r="AZ528" s="75"/>
      <c r="BA528" s="75"/>
      <c r="BB528" s="75"/>
      <c r="BC528" s="75"/>
      <c r="BD528" s="75"/>
      <c r="BE528" s="75"/>
      <c r="BF528" s="75"/>
      <c r="BG528" s="75"/>
      <c r="BH528" s="75"/>
      <c r="BI528" s="75"/>
      <c r="BJ528" s="75"/>
      <c r="BK528" s="153"/>
    </row>
    <row r="529" spans="2:63" x14ac:dyDescent="0.25">
      <c r="B529" s="152"/>
      <c r="C529" s="75"/>
      <c r="D529" s="75" t="s">
        <v>908</v>
      </c>
      <c r="E529" s="75" t="s">
        <v>597</v>
      </c>
      <c r="F529" s="75"/>
      <c r="G529" s="75"/>
      <c r="H529" s="75"/>
      <c r="I529" s="93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75"/>
      <c r="AZ529" s="75"/>
      <c r="BA529" s="75"/>
      <c r="BB529" s="75"/>
      <c r="BC529" s="75"/>
      <c r="BD529" s="75"/>
      <c r="BE529" s="75"/>
      <c r="BF529" s="75"/>
      <c r="BG529" s="75"/>
      <c r="BH529" s="75"/>
      <c r="BI529" s="75"/>
      <c r="BJ529" s="75"/>
      <c r="BK529" s="153"/>
    </row>
    <row r="530" spans="2:63" ht="24" x14ac:dyDescent="0.25">
      <c r="B530" s="43" t="s">
        <v>65</v>
      </c>
      <c r="C530" s="17" t="s">
        <v>66</v>
      </c>
      <c r="D530" s="154" t="s">
        <v>909</v>
      </c>
      <c r="E530" s="9" t="s">
        <v>910</v>
      </c>
      <c r="F530" s="9" t="s">
        <v>736</v>
      </c>
      <c r="G530" s="12">
        <v>25000</v>
      </c>
      <c r="H530" s="19"/>
      <c r="I530" s="19"/>
      <c r="J530" s="85"/>
      <c r="K530" s="85"/>
      <c r="L530" s="19"/>
      <c r="M530" s="19"/>
      <c r="N530" s="19"/>
      <c r="O530" s="19"/>
      <c r="P530" s="19">
        <v>1</v>
      </c>
      <c r="Q530" s="19">
        <f>G530*P530</f>
        <v>25000</v>
      </c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>
        <f t="shared" ref="AF530:AG530" si="202">H530+J530+L530+N530+P530+R530+T530+V530+X530+Z530+AB530+AD530</f>
        <v>1</v>
      </c>
      <c r="AG530" s="19">
        <f t="shared" si="202"/>
        <v>25000</v>
      </c>
      <c r="AH530" s="10" t="s">
        <v>909</v>
      </c>
      <c r="AI530" s="9" t="s">
        <v>910</v>
      </c>
      <c r="AJ530" s="9" t="s">
        <v>736</v>
      </c>
      <c r="AK530" s="12">
        <v>25000</v>
      </c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7">
        <f t="shared" ref="BJ530:BK530" si="203">AL530+AN530+AP530+AR530+AT530+AV530+AX530+AZ530+BB530+BD530+BF530+BH530</f>
        <v>0</v>
      </c>
      <c r="BK530" s="42">
        <f t="shared" si="203"/>
        <v>0</v>
      </c>
    </row>
    <row r="531" spans="2:63" x14ac:dyDescent="0.25">
      <c r="B531" s="99"/>
      <c r="C531" s="93"/>
      <c r="D531" s="75" t="s">
        <v>911</v>
      </c>
      <c r="E531" s="75" t="s">
        <v>912</v>
      </c>
      <c r="F531" s="74"/>
      <c r="G531" s="74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5" t="s">
        <v>911</v>
      </c>
      <c r="AI531" s="75" t="s">
        <v>912</v>
      </c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135"/>
    </row>
    <row r="532" spans="2:63" x14ac:dyDescent="0.25">
      <c r="B532" s="66"/>
      <c r="C532" s="74"/>
      <c r="D532" s="96" t="s">
        <v>913</v>
      </c>
      <c r="E532" s="97" t="s">
        <v>912</v>
      </c>
      <c r="F532" s="74"/>
      <c r="G532" s="74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96" t="s">
        <v>913</v>
      </c>
      <c r="AI532" s="97" t="s">
        <v>912</v>
      </c>
      <c r="AJ532" s="123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32"/>
    </row>
    <row r="533" spans="2:63" ht="24" x14ac:dyDescent="0.25">
      <c r="B533" s="43" t="s">
        <v>65</v>
      </c>
      <c r="C533" s="17" t="s">
        <v>66</v>
      </c>
      <c r="D533" s="10" t="s">
        <v>914</v>
      </c>
      <c r="E533" s="11" t="s">
        <v>915</v>
      </c>
      <c r="F533" s="11" t="s">
        <v>736</v>
      </c>
      <c r="G533" s="12">
        <v>2000</v>
      </c>
      <c r="H533" s="26">
        <v>1</v>
      </c>
      <c r="I533" s="19">
        <f>+G533*H533</f>
        <v>2000</v>
      </c>
      <c r="J533" s="85"/>
      <c r="K533" s="85"/>
      <c r="L533" s="19"/>
      <c r="M533" s="19"/>
      <c r="N533" s="19"/>
      <c r="O533" s="19"/>
      <c r="P533" s="20"/>
      <c r="Q533" s="19"/>
      <c r="R533" s="19"/>
      <c r="S533" s="19"/>
      <c r="T533" s="20"/>
      <c r="U533" s="98"/>
      <c r="V533" s="98"/>
      <c r="W533" s="20"/>
      <c r="X533" s="20"/>
      <c r="Y533" s="20"/>
      <c r="Z533" s="20"/>
      <c r="AA533" s="20"/>
      <c r="AB533" s="20"/>
      <c r="AC533" s="20"/>
      <c r="AD533" s="20"/>
      <c r="AE533" s="20"/>
      <c r="AF533" s="19">
        <f t="shared" ref="AF533:AG548" si="204">H533+J533+L533+N533+P533+R533+T533+V533+X533+Z533+AB533+AD533</f>
        <v>1</v>
      </c>
      <c r="AG533" s="19">
        <f t="shared" si="204"/>
        <v>2000</v>
      </c>
      <c r="AH533" s="10" t="s">
        <v>914</v>
      </c>
      <c r="AI533" s="11" t="s">
        <v>915</v>
      </c>
      <c r="AJ533" s="11" t="s">
        <v>736</v>
      </c>
      <c r="AK533" s="12">
        <v>2000</v>
      </c>
      <c r="AL533" s="7">
        <v>1</v>
      </c>
      <c r="AM533" s="28">
        <f>+AK533*AL533</f>
        <v>2000</v>
      </c>
      <c r="AN533" s="114"/>
      <c r="AO533" s="114"/>
      <c r="AP533" s="28"/>
      <c r="AQ533" s="28"/>
      <c r="AR533" s="114"/>
      <c r="AS533" s="28"/>
      <c r="AT533" s="28"/>
      <c r="AU533" s="114"/>
      <c r="AV533" s="7"/>
      <c r="AW533" s="29"/>
      <c r="AX533" s="114"/>
      <c r="AY533" s="114"/>
      <c r="AZ533" s="28"/>
      <c r="BA533" s="28"/>
      <c r="BB533" s="114"/>
      <c r="BC533" s="114"/>
      <c r="BD533" s="114"/>
      <c r="BE533" s="114"/>
      <c r="BF533" s="114"/>
      <c r="BG533" s="114"/>
      <c r="BH533" s="114"/>
      <c r="BI533" s="114"/>
      <c r="BJ533" s="7">
        <f t="shared" ref="BJ533:BK552" si="205">AL533+AN533+AP533+AR533+AT533+AV533+AX533+AZ533+BB533+BD533+BF533+BH533</f>
        <v>1</v>
      </c>
      <c r="BK533" s="42">
        <f t="shared" si="205"/>
        <v>2000</v>
      </c>
    </row>
    <row r="534" spans="2:63" ht="24" x14ac:dyDescent="0.25">
      <c r="B534" s="43" t="s">
        <v>65</v>
      </c>
      <c r="C534" s="17" t="s">
        <v>66</v>
      </c>
      <c r="D534" s="10" t="s">
        <v>916</v>
      </c>
      <c r="E534" s="11" t="s">
        <v>917</v>
      </c>
      <c r="F534" s="11" t="s">
        <v>736</v>
      </c>
      <c r="G534" s="12">
        <v>2000</v>
      </c>
      <c r="H534" s="26">
        <v>1</v>
      </c>
      <c r="I534" s="19">
        <f>+G534*H534</f>
        <v>2000</v>
      </c>
      <c r="J534" s="85"/>
      <c r="K534" s="85"/>
      <c r="L534" s="19"/>
      <c r="M534" s="19"/>
      <c r="N534" s="19"/>
      <c r="O534" s="19"/>
      <c r="P534" s="20"/>
      <c r="Q534" s="19"/>
      <c r="R534" s="19"/>
      <c r="S534" s="19"/>
      <c r="T534" s="20"/>
      <c r="U534" s="98"/>
      <c r="V534" s="98"/>
      <c r="W534" s="20"/>
      <c r="X534" s="20"/>
      <c r="Y534" s="20"/>
      <c r="Z534" s="20"/>
      <c r="AA534" s="20"/>
      <c r="AB534" s="20"/>
      <c r="AC534" s="20"/>
      <c r="AD534" s="20"/>
      <c r="AE534" s="20"/>
      <c r="AF534" s="19">
        <f t="shared" si="204"/>
        <v>1</v>
      </c>
      <c r="AG534" s="19">
        <f t="shared" si="204"/>
        <v>2000</v>
      </c>
      <c r="AH534" s="10" t="s">
        <v>916</v>
      </c>
      <c r="AI534" s="11" t="s">
        <v>917</v>
      </c>
      <c r="AJ534" s="11" t="s">
        <v>736</v>
      </c>
      <c r="AK534" s="12">
        <v>2000</v>
      </c>
      <c r="AL534" s="7">
        <v>1</v>
      </c>
      <c r="AM534" s="28">
        <f>+AK534*AL534</f>
        <v>2000</v>
      </c>
      <c r="AN534" s="114"/>
      <c r="AO534" s="114"/>
      <c r="AP534" s="28"/>
      <c r="AQ534" s="28"/>
      <c r="AR534" s="114"/>
      <c r="AS534" s="28"/>
      <c r="AT534" s="28"/>
      <c r="AU534" s="114"/>
      <c r="AV534" s="7"/>
      <c r="AW534" s="29"/>
      <c r="AX534" s="114"/>
      <c r="AY534" s="114"/>
      <c r="AZ534" s="28"/>
      <c r="BA534" s="28"/>
      <c r="BB534" s="114"/>
      <c r="BC534" s="114"/>
      <c r="BD534" s="114"/>
      <c r="BE534" s="114"/>
      <c r="BF534" s="114"/>
      <c r="BG534" s="114"/>
      <c r="BH534" s="114"/>
      <c r="BI534" s="114"/>
      <c r="BJ534" s="7">
        <f t="shared" si="205"/>
        <v>1</v>
      </c>
      <c r="BK534" s="42">
        <f t="shared" si="205"/>
        <v>2000</v>
      </c>
    </row>
    <row r="535" spans="2:63" ht="24" x14ac:dyDescent="0.25">
      <c r="B535" s="43" t="s">
        <v>65</v>
      </c>
      <c r="C535" s="17" t="s">
        <v>66</v>
      </c>
      <c r="D535" s="10" t="s">
        <v>918</v>
      </c>
      <c r="E535" s="11" t="s">
        <v>919</v>
      </c>
      <c r="F535" s="11" t="s">
        <v>736</v>
      </c>
      <c r="G535" s="12">
        <v>3000</v>
      </c>
      <c r="H535" s="20"/>
      <c r="I535" s="19"/>
      <c r="J535" s="85"/>
      <c r="K535" s="85"/>
      <c r="L535" s="19"/>
      <c r="M535" s="19"/>
      <c r="N535" s="19"/>
      <c r="O535" s="19"/>
      <c r="P535" s="20"/>
      <c r="Q535" s="19"/>
      <c r="R535" s="20"/>
      <c r="S535" s="20"/>
      <c r="T535" s="20"/>
      <c r="U535" s="20"/>
      <c r="V535" s="19">
        <v>1</v>
      </c>
      <c r="W535" s="19">
        <f>G535*V535</f>
        <v>3000</v>
      </c>
      <c r="X535" s="20"/>
      <c r="Y535" s="20"/>
      <c r="Z535" s="20"/>
      <c r="AA535" s="20"/>
      <c r="AB535" s="20"/>
      <c r="AC535" s="20"/>
      <c r="AD535" s="20"/>
      <c r="AE535" s="20"/>
      <c r="AF535" s="19">
        <f t="shared" si="204"/>
        <v>1</v>
      </c>
      <c r="AG535" s="19">
        <f t="shared" si="204"/>
        <v>3000</v>
      </c>
      <c r="AH535" s="10" t="s">
        <v>918</v>
      </c>
      <c r="AI535" s="11" t="s">
        <v>919</v>
      </c>
      <c r="AJ535" s="11" t="s">
        <v>736</v>
      </c>
      <c r="AK535" s="12">
        <v>3000</v>
      </c>
      <c r="AL535" s="28"/>
      <c r="AM535" s="28"/>
      <c r="AN535" s="114"/>
      <c r="AO535" s="114"/>
      <c r="AP535" s="28"/>
      <c r="AQ535" s="28"/>
      <c r="AR535" s="114"/>
      <c r="AS535" s="28"/>
      <c r="AT535" s="28"/>
      <c r="AU535" s="114"/>
      <c r="AV535" s="7"/>
      <c r="AW535" s="29"/>
      <c r="AX535" s="114"/>
      <c r="AY535" s="114"/>
      <c r="AZ535" s="28">
        <v>1</v>
      </c>
      <c r="BA535" s="28">
        <f>AZ535*G535</f>
        <v>3000</v>
      </c>
      <c r="BB535" s="114"/>
      <c r="BC535" s="114"/>
      <c r="BD535" s="114"/>
      <c r="BE535" s="114"/>
      <c r="BF535" s="114"/>
      <c r="BG535" s="114"/>
      <c r="BH535" s="114"/>
      <c r="BI535" s="114"/>
      <c r="BJ535" s="7">
        <f t="shared" si="205"/>
        <v>1</v>
      </c>
      <c r="BK535" s="42">
        <f t="shared" si="205"/>
        <v>3000</v>
      </c>
    </row>
    <row r="536" spans="2:63" ht="24" x14ac:dyDescent="0.25">
      <c r="B536" s="43" t="s">
        <v>65</v>
      </c>
      <c r="C536" s="17" t="s">
        <v>66</v>
      </c>
      <c r="D536" s="10">
        <v>608500100224</v>
      </c>
      <c r="E536" s="11" t="s">
        <v>920</v>
      </c>
      <c r="F536" s="9" t="s">
        <v>736</v>
      </c>
      <c r="G536" s="12">
        <v>1600</v>
      </c>
      <c r="H536" s="26">
        <v>1</v>
      </c>
      <c r="I536" s="19">
        <f t="shared" ref="I536:I552" si="206">+G536*H536</f>
        <v>1600</v>
      </c>
      <c r="J536" s="85"/>
      <c r="K536" s="85"/>
      <c r="L536" s="19"/>
      <c r="M536" s="19"/>
      <c r="N536" s="19"/>
      <c r="O536" s="19"/>
      <c r="P536" s="20"/>
      <c r="Q536" s="20"/>
      <c r="R536" s="20"/>
      <c r="S536" s="20"/>
      <c r="T536" s="20"/>
      <c r="U536" s="20"/>
      <c r="V536" s="98"/>
      <c r="W536" s="98"/>
      <c r="X536" s="20"/>
      <c r="Y536" s="20"/>
      <c r="Z536" s="20"/>
      <c r="AA536" s="20"/>
      <c r="AB536" s="20"/>
      <c r="AC536" s="20"/>
      <c r="AD536" s="20"/>
      <c r="AE536" s="20"/>
      <c r="AF536" s="19">
        <f t="shared" si="204"/>
        <v>1</v>
      </c>
      <c r="AG536" s="19">
        <f t="shared" si="204"/>
        <v>1600</v>
      </c>
      <c r="AH536" s="10">
        <v>608500100224</v>
      </c>
      <c r="AI536" s="11" t="s">
        <v>920</v>
      </c>
      <c r="AJ536" s="9" t="s">
        <v>736</v>
      </c>
      <c r="AK536" s="12">
        <v>1600</v>
      </c>
      <c r="AL536" s="7">
        <v>1</v>
      </c>
      <c r="AM536" s="28">
        <f t="shared" ref="AM536:AM552" si="207">+AK536*AL536</f>
        <v>1600</v>
      </c>
      <c r="AN536" s="114"/>
      <c r="AO536" s="114"/>
      <c r="AP536" s="28"/>
      <c r="AQ536" s="28"/>
      <c r="AR536" s="114"/>
      <c r="AS536" s="28"/>
      <c r="AT536" s="28"/>
      <c r="AU536" s="114"/>
      <c r="AV536" s="7"/>
      <c r="AW536" s="29"/>
      <c r="AX536" s="114"/>
      <c r="AY536" s="114"/>
      <c r="AZ536" s="28"/>
      <c r="BA536" s="28"/>
      <c r="BB536" s="114"/>
      <c r="BC536" s="114"/>
      <c r="BD536" s="114"/>
      <c r="BE536" s="114"/>
      <c r="BF536" s="114"/>
      <c r="BG536" s="114"/>
      <c r="BH536" s="114"/>
      <c r="BI536" s="114"/>
      <c r="BJ536" s="7">
        <f t="shared" si="205"/>
        <v>1</v>
      </c>
      <c r="BK536" s="42">
        <f t="shared" si="205"/>
        <v>1600</v>
      </c>
    </row>
    <row r="537" spans="2:63" ht="24" x14ac:dyDescent="0.25">
      <c r="B537" s="43" t="s">
        <v>65</v>
      </c>
      <c r="C537" s="17" t="s">
        <v>66</v>
      </c>
      <c r="D537" s="10" t="s">
        <v>921</v>
      </c>
      <c r="E537" s="18" t="s">
        <v>922</v>
      </c>
      <c r="F537" s="9" t="s">
        <v>68</v>
      </c>
      <c r="G537" s="12">
        <v>1250</v>
      </c>
      <c r="H537" s="26">
        <v>1</v>
      </c>
      <c r="I537" s="19">
        <f t="shared" si="206"/>
        <v>1250</v>
      </c>
      <c r="J537" s="85"/>
      <c r="K537" s="85"/>
      <c r="L537" s="19"/>
      <c r="M537" s="19"/>
      <c r="N537" s="19"/>
      <c r="O537" s="19"/>
      <c r="P537" s="20"/>
      <c r="Q537" s="20"/>
      <c r="R537" s="20"/>
      <c r="S537" s="20"/>
      <c r="T537" s="20"/>
      <c r="U537" s="20"/>
      <c r="V537" s="98"/>
      <c r="W537" s="98"/>
      <c r="X537" s="20"/>
      <c r="Y537" s="20"/>
      <c r="Z537" s="20"/>
      <c r="AA537" s="20"/>
      <c r="AB537" s="20"/>
      <c r="AC537" s="20"/>
      <c r="AD537" s="20"/>
      <c r="AE537" s="20"/>
      <c r="AF537" s="19">
        <f t="shared" si="204"/>
        <v>1</v>
      </c>
      <c r="AG537" s="19">
        <f t="shared" si="204"/>
        <v>1250</v>
      </c>
      <c r="AH537" s="10" t="s">
        <v>921</v>
      </c>
      <c r="AI537" s="18" t="s">
        <v>922</v>
      </c>
      <c r="AJ537" s="9" t="s">
        <v>68</v>
      </c>
      <c r="AK537" s="12">
        <v>1250</v>
      </c>
      <c r="AL537" s="7">
        <v>0</v>
      </c>
      <c r="AM537" s="28">
        <f t="shared" si="207"/>
        <v>0</v>
      </c>
      <c r="AN537" s="114"/>
      <c r="AO537" s="114"/>
      <c r="AP537" s="28"/>
      <c r="AQ537" s="28"/>
      <c r="AR537" s="114"/>
      <c r="AS537" s="28"/>
      <c r="AT537" s="28"/>
      <c r="AU537" s="114"/>
      <c r="AV537" s="7"/>
      <c r="AW537" s="29"/>
      <c r="AX537" s="114"/>
      <c r="AY537" s="114"/>
      <c r="AZ537" s="28"/>
      <c r="BA537" s="28"/>
      <c r="BB537" s="114"/>
      <c r="BC537" s="114"/>
      <c r="BD537" s="114"/>
      <c r="BE537" s="114"/>
      <c r="BF537" s="114"/>
      <c r="BG537" s="114"/>
      <c r="BH537" s="114"/>
      <c r="BI537" s="114"/>
      <c r="BJ537" s="7">
        <f t="shared" si="205"/>
        <v>0</v>
      </c>
      <c r="BK537" s="42">
        <f t="shared" si="205"/>
        <v>0</v>
      </c>
    </row>
    <row r="538" spans="2:63" ht="24" x14ac:dyDescent="0.25">
      <c r="B538" s="43" t="s">
        <v>65</v>
      </c>
      <c r="C538" s="17" t="s">
        <v>66</v>
      </c>
      <c r="D538" s="10">
        <v>607500020187</v>
      </c>
      <c r="E538" s="18" t="s">
        <v>923</v>
      </c>
      <c r="F538" s="9" t="s">
        <v>68</v>
      </c>
      <c r="G538" s="12">
        <v>30795.4545</v>
      </c>
      <c r="H538" s="26">
        <v>6</v>
      </c>
      <c r="I538" s="19">
        <f t="shared" si="206"/>
        <v>184772.72700000001</v>
      </c>
      <c r="J538" s="85"/>
      <c r="K538" s="85"/>
      <c r="L538" s="19"/>
      <c r="M538" s="19"/>
      <c r="N538" s="19"/>
      <c r="O538" s="19"/>
      <c r="P538" s="20"/>
      <c r="Q538" s="20"/>
      <c r="R538" s="20"/>
      <c r="S538" s="20"/>
      <c r="T538" s="20"/>
      <c r="U538" s="20"/>
      <c r="V538" s="98"/>
      <c r="W538" s="98"/>
      <c r="X538" s="20"/>
      <c r="Y538" s="20"/>
      <c r="Z538" s="20"/>
      <c r="AA538" s="20"/>
      <c r="AB538" s="20"/>
      <c r="AC538" s="20"/>
      <c r="AD538" s="20"/>
      <c r="AE538" s="20"/>
      <c r="AF538" s="19">
        <f t="shared" si="204"/>
        <v>6</v>
      </c>
      <c r="AG538" s="19">
        <f t="shared" si="204"/>
        <v>184772.72700000001</v>
      </c>
      <c r="AH538" s="10">
        <v>607500020187</v>
      </c>
      <c r="AI538" s="18" t="s">
        <v>923</v>
      </c>
      <c r="AJ538" s="9" t="s">
        <v>68</v>
      </c>
      <c r="AK538" s="12">
        <v>30795.4545</v>
      </c>
      <c r="AL538" s="7">
        <v>5</v>
      </c>
      <c r="AM538" s="28">
        <f t="shared" si="207"/>
        <v>153977.27249999999</v>
      </c>
      <c r="AN538" s="114"/>
      <c r="AO538" s="114"/>
      <c r="AP538" s="28"/>
      <c r="AQ538" s="28"/>
      <c r="AR538" s="114"/>
      <c r="AS538" s="28"/>
      <c r="AT538" s="28"/>
      <c r="AU538" s="114"/>
      <c r="AV538" s="7"/>
      <c r="AW538" s="29"/>
      <c r="AX538" s="114"/>
      <c r="AY538" s="114"/>
      <c r="AZ538" s="28"/>
      <c r="BA538" s="28"/>
      <c r="BB538" s="114"/>
      <c r="BC538" s="114"/>
      <c r="BD538" s="114"/>
      <c r="BE538" s="114"/>
      <c r="BF538" s="114"/>
      <c r="BG538" s="114"/>
      <c r="BH538" s="114"/>
      <c r="BI538" s="114"/>
      <c r="BJ538" s="7">
        <f t="shared" si="205"/>
        <v>5</v>
      </c>
      <c r="BK538" s="42">
        <f t="shared" si="205"/>
        <v>153977.27249999999</v>
      </c>
    </row>
    <row r="539" spans="2:63" ht="24" x14ac:dyDescent="0.25">
      <c r="B539" s="43" t="s">
        <v>65</v>
      </c>
      <c r="C539" s="17" t="s">
        <v>66</v>
      </c>
      <c r="D539" s="10">
        <v>607500020142</v>
      </c>
      <c r="E539" s="18" t="s">
        <v>924</v>
      </c>
      <c r="F539" s="18" t="s">
        <v>68</v>
      </c>
      <c r="G539" s="12">
        <v>32305.555499999999</v>
      </c>
      <c r="H539" s="26">
        <v>5</v>
      </c>
      <c r="I539" s="19">
        <f t="shared" si="206"/>
        <v>161527.7775</v>
      </c>
      <c r="J539" s="85"/>
      <c r="K539" s="85"/>
      <c r="L539" s="19"/>
      <c r="M539" s="19"/>
      <c r="N539" s="19"/>
      <c r="O539" s="19"/>
      <c r="P539" s="20"/>
      <c r="Q539" s="20"/>
      <c r="R539" s="20"/>
      <c r="S539" s="20"/>
      <c r="T539" s="20"/>
      <c r="U539" s="20"/>
      <c r="V539" s="98"/>
      <c r="W539" s="98"/>
      <c r="X539" s="20"/>
      <c r="Y539" s="20"/>
      <c r="Z539" s="20"/>
      <c r="AA539" s="20"/>
      <c r="AB539" s="20"/>
      <c r="AC539" s="20"/>
      <c r="AD539" s="20"/>
      <c r="AE539" s="20"/>
      <c r="AF539" s="19">
        <f t="shared" si="204"/>
        <v>5</v>
      </c>
      <c r="AG539" s="19">
        <f t="shared" si="204"/>
        <v>161527.7775</v>
      </c>
      <c r="AH539" s="10">
        <v>607500020142</v>
      </c>
      <c r="AI539" s="18" t="s">
        <v>924</v>
      </c>
      <c r="AJ539" s="18" t="s">
        <v>68</v>
      </c>
      <c r="AK539" s="12">
        <v>32305.555499999999</v>
      </c>
      <c r="AL539" s="7">
        <v>4</v>
      </c>
      <c r="AM539" s="28">
        <f t="shared" si="207"/>
        <v>129222.22199999999</v>
      </c>
      <c r="AN539" s="114"/>
      <c r="AO539" s="114"/>
      <c r="AP539" s="28"/>
      <c r="AQ539" s="28"/>
      <c r="AR539" s="114"/>
      <c r="AS539" s="28"/>
      <c r="AT539" s="28"/>
      <c r="AU539" s="114"/>
      <c r="AV539" s="7"/>
      <c r="AW539" s="29"/>
      <c r="AX539" s="114"/>
      <c r="AY539" s="114"/>
      <c r="AZ539" s="28"/>
      <c r="BA539" s="28"/>
      <c r="BB539" s="114"/>
      <c r="BC539" s="114"/>
      <c r="BD539" s="114"/>
      <c r="BE539" s="114"/>
      <c r="BF539" s="114"/>
      <c r="BG539" s="114"/>
      <c r="BH539" s="114"/>
      <c r="BI539" s="114"/>
      <c r="BJ539" s="7">
        <f t="shared" si="205"/>
        <v>4</v>
      </c>
      <c r="BK539" s="42">
        <f t="shared" si="205"/>
        <v>129222.22199999999</v>
      </c>
    </row>
    <row r="540" spans="2:63" ht="24" x14ac:dyDescent="0.25">
      <c r="B540" s="43" t="s">
        <v>65</v>
      </c>
      <c r="C540" s="17" t="s">
        <v>66</v>
      </c>
      <c r="D540" s="10">
        <v>607500020135</v>
      </c>
      <c r="E540" s="18" t="s">
        <v>925</v>
      </c>
      <c r="F540" s="18" t="s">
        <v>68</v>
      </c>
      <c r="G540" s="12">
        <v>29974.1666</v>
      </c>
      <c r="H540" s="26">
        <v>6</v>
      </c>
      <c r="I540" s="19">
        <f t="shared" si="206"/>
        <v>179844.99960000001</v>
      </c>
      <c r="J540" s="85"/>
      <c r="K540" s="85"/>
      <c r="L540" s="19"/>
      <c r="M540" s="19"/>
      <c r="N540" s="19"/>
      <c r="O540" s="19"/>
      <c r="P540" s="20"/>
      <c r="Q540" s="20"/>
      <c r="R540" s="20"/>
      <c r="S540" s="20"/>
      <c r="T540" s="20"/>
      <c r="U540" s="20"/>
      <c r="V540" s="98"/>
      <c r="W540" s="98"/>
      <c r="X540" s="20"/>
      <c r="Y540" s="20"/>
      <c r="Z540" s="20"/>
      <c r="AA540" s="20"/>
      <c r="AB540" s="20"/>
      <c r="AC540" s="20"/>
      <c r="AD540" s="20"/>
      <c r="AE540" s="20"/>
      <c r="AF540" s="19">
        <f t="shared" si="204"/>
        <v>6</v>
      </c>
      <c r="AG540" s="19">
        <f t="shared" si="204"/>
        <v>179844.99960000001</v>
      </c>
      <c r="AH540" s="10">
        <v>607500020135</v>
      </c>
      <c r="AI540" s="18" t="s">
        <v>925</v>
      </c>
      <c r="AJ540" s="18" t="s">
        <v>68</v>
      </c>
      <c r="AK540" s="12">
        <v>29974.1666</v>
      </c>
      <c r="AL540" s="7">
        <v>6</v>
      </c>
      <c r="AM540" s="28">
        <f t="shared" si="207"/>
        <v>179844.99960000001</v>
      </c>
      <c r="AN540" s="114"/>
      <c r="AO540" s="114"/>
      <c r="AP540" s="28"/>
      <c r="AQ540" s="28"/>
      <c r="AR540" s="114"/>
      <c r="AS540" s="28"/>
      <c r="AT540" s="28"/>
      <c r="AU540" s="114"/>
      <c r="AV540" s="7"/>
      <c r="AW540" s="29"/>
      <c r="AX540" s="114"/>
      <c r="AY540" s="114"/>
      <c r="AZ540" s="28"/>
      <c r="BA540" s="28"/>
      <c r="BB540" s="114"/>
      <c r="BC540" s="114"/>
      <c r="BD540" s="114"/>
      <c r="BE540" s="114"/>
      <c r="BF540" s="114"/>
      <c r="BG540" s="114"/>
      <c r="BH540" s="114"/>
      <c r="BI540" s="114"/>
      <c r="BJ540" s="7">
        <f t="shared" si="205"/>
        <v>6</v>
      </c>
      <c r="BK540" s="42">
        <f t="shared" si="205"/>
        <v>179844.99960000001</v>
      </c>
    </row>
    <row r="541" spans="2:63" ht="24" x14ac:dyDescent="0.25">
      <c r="B541" s="43" t="s">
        <v>65</v>
      </c>
      <c r="C541" s="17" t="s">
        <v>66</v>
      </c>
      <c r="D541" s="10">
        <v>607500020122</v>
      </c>
      <c r="E541" s="18" t="s">
        <v>926</v>
      </c>
      <c r="F541" s="18" t="s">
        <v>68</v>
      </c>
      <c r="G541" s="12">
        <v>74777.571400000001</v>
      </c>
      <c r="H541" s="26">
        <v>4</v>
      </c>
      <c r="I541" s="19">
        <f t="shared" si="206"/>
        <v>299110.2856</v>
      </c>
      <c r="J541" s="85"/>
      <c r="K541" s="85"/>
      <c r="L541" s="19"/>
      <c r="M541" s="19"/>
      <c r="N541" s="19"/>
      <c r="O541" s="19"/>
      <c r="P541" s="20"/>
      <c r="Q541" s="20"/>
      <c r="R541" s="20"/>
      <c r="S541" s="20"/>
      <c r="T541" s="20"/>
      <c r="U541" s="20"/>
      <c r="V541" s="98"/>
      <c r="W541" s="98"/>
      <c r="X541" s="20"/>
      <c r="Y541" s="20"/>
      <c r="Z541" s="20"/>
      <c r="AA541" s="20"/>
      <c r="AB541" s="20"/>
      <c r="AC541" s="20"/>
      <c r="AD541" s="20"/>
      <c r="AE541" s="20"/>
      <c r="AF541" s="19">
        <f t="shared" si="204"/>
        <v>4</v>
      </c>
      <c r="AG541" s="19">
        <f t="shared" si="204"/>
        <v>299110.2856</v>
      </c>
      <c r="AH541" s="10">
        <v>607500020122</v>
      </c>
      <c r="AI541" s="18" t="s">
        <v>926</v>
      </c>
      <c r="AJ541" s="18" t="s">
        <v>68</v>
      </c>
      <c r="AK541" s="12">
        <v>74777.571400000001</v>
      </c>
      <c r="AL541" s="7">
        <v>3</v>
      </c>
      <c r="AM541" s="28">
        <f t="shared" si="207"/>
        <v>224332.71419999999</v>
      </c>
      <c r="AN541" s="114"/>
      <c r="AO541" s="114"/>
      <c r="AP541" s="28"/>
      <c r="AQ541" s="28"/>
      <c r="AR541" s="114"/>
      <c r="AS541" s="28"/>
      <c r="AT541" s="28"/>
      <c r="AU541" s="114"/>
      <c r="AV541" s="7"/>
      <c r="AW541" s="29"/>
      <c r="AX541" s="114"/>
      <c r="AY541" s="114"/>
      <c r="AZ541" s="28"/>
      <c r="BA541" s="28"/>
      <c r="BB541" s="114"/>
      <c r="BC541" s="114"/>
      <c r="BD541" s="114"/>
      <c r="BE541" s="114"/>
      <c r="BF541" s="114"/>
      <c r="BG541" s="114"/>
      <c r="BH541" s="114"/>
      <c r="BI541" s="114"/>
      <c r="BJ541" s="7">
        <f t="shared" si="205"/>
        <v>3</v>
      </c>
      <c r="BK541" s="42">
        <f t="shared" si="205"/>
        <v>224332.71419999999</v>
      </c>
    </row>
    <row r="542" spans="2:63" ht="24" x14ac:dyDescent="0.25">
      <c r="B542" s="43" t="s">
        <v>65</v>
      </c>
      <c r="C542" s="17" t="s">
        <v>66</v>
      </c>
      <c r="D542" s="10">
        <v>600100030003</v>
      </c>
      <c r="E542" s="18" t="s">
        <v>927</v>
      </c>
      <c r="F542" s="18" t="s">
        <v>68</v>
      </c>
      <c r="G542" s="12">
        <v>51333.333299999998</v>
      </c>
      <c r="H542" s="26">
        <v>2</v>
      </c>
      <c r="I542" s="19">
        <f t="shared" si="206"/>
        <v>102666.6666</v>
      </c>
      <c r="J542" s="85"/>
      <c r="K542" s="85"/>
      <c r="L542" s="19"/>
      <c r="M542" s="19"/>
      <c r="N542" s="19"/>
      <c r="O542" s="19"/>
      <c r="P542" s="20"/>
      <c r="Q542" s="20"/>
      <c r="R542" s="20"/>
      <c r="S542" s="20"/>
      <c r="T542" s="20"/>
      <c r="U542" s="20"/>
      <c r="V542" s="98"/>
      <c r="W542" s="98"/>
      <c r="X542" s="20"/>
      <c r="Y542" s="20"/>
      <c r="Z542" s="20"/>
      <c r="AA542" s="20"/>
      <c r="AB542" s="20"/>
      <c r="AC542" s="20"/>
      <c r="AD542" s="20"/>
      <c r="AE542" s="20"/>
      <c r="AF542" s="19">
        <f t="shared" si="204"/>
        <v>2</v>
      </c>
      <c r="AG542" s="19">
        <f t="shared" si="204"/>
        <v>102666.6666</v>
      </c>
      <c r="AH542" s="10">
        <v>600100030003</v>
      </c>
      <c r="AI542" s="18" t="s">
        <v>927</v>
      </c>
      <c r="AJ542" s="18" t="s">
        <v>68</v>
      </c>
      <c r="AK542" s="12">
        <v>51333.333299999998</v>
      </c>
      <c r="AL542" s="7">
        <v>1</v>
      </c>
      <c r="AM542" s="28">
        <f t="shared" si="207"/>
        <v>51333.333299999998</v>
      </c>
      <c r="AN542" s="114"/>
      <c r="AO542" s="114"/>
      <c r="AP542" s="28"/>
      <c r="AQ542" s="28"/>
      <c r="AR542" s="114"/>
      <c r="AS542" s="28"/>
      <c r="AT542" s="28"/>
      <c r="AU542" s="114"/>
      <c r="AV542" s="7"/>
      <c r="AW542" s="29"/>
      <c r="AX542" s="114"/>
      <c r="AY542" s="114"/>
      <c r="AZ542" s="28"/>
      <c r="BA542" s="28"/>
      <c r="BB542" s="114"/>
      <c r="BC542" s="114"/>
      <c r="BD542" s="114"/>
      <c r="BE542" s="114"/>
      <c r="BF542" s="114"/>
      <c r="BG542" s="114"/>
      <c r="BH542" s="114"/>
      <c r="BI542" s="114"/>
      <c r="BJ542" s="7">
        <f t="shared" si="205"/>
        <v>1</v>
      </c>
      <c r="BK542" s="42">
        <f t="shared" si="205"/>
        <v>51333.333299999998</v>
      </c>
    </row>
    <row r="543" spans="2:63" ht="24" x14ac:dyDescent="0.25">
      <c r="B543" s="43" t="s">
        <v>65</v>
      </c>
      <c r="C543" s="17" t="s">
        <v>66</v>
      </c>
      <c r="D543" s="10">
        <v>607500020187</v>
      </c>
      <c r="E543" s="18" t="s">
        <v>928</v>
      </c>
      <c r="F543" s="18" t="s">
        <v>68</v>
      </c>
      <c r="G543" s="12">
        <v>26485</v>
      </c>
      <c r="H543" s="26">
        <v>2</v>
      </c>
      <c r="I543" s="19">
        <f t="shared" si="206"/>
        <v>52970</v>
      </c>
      <c r="J543" s="85"/>
      <c r="K543" s="85"/>
      <c r="L543" s="19"/>
      <c r="M543" s="19"/>
      <c r="N543" s="19"/>
      <c r="O543" s="19"/>
      <c r="P543" s="20"/>
      <c r="Q543" s="20"/>
      <c r="R543" s="20"/>
      <c r="S543" s="20"/>
      <c r="T543" s="20"/>
      <c r="U543" s="20"/>
      <c r="V543" s="98"/>
      <c r="W543" s="98"/>
      <c r="X543" s="20"/>
      <c r="Y543" s="20"/>
      <c r="Z543" s="20"/>
      <c r="AA543" s="20"/>
      <c r="AB543" s="20"/>
      <c r="AC543" s="20"/>
      <c r="AD543" s="20"/>
      <c r="AE543" s="20"/>
      <c r="AF543" s="19">
        <f t="shared" si="204"/>
        <v>2</v>
      </c>
      <c r="AG543" s="19">
        <f t="shared" si="204"/>
        <v>52970</v>
      </c>
      <c r="AH543" s="10">
        <v>607500020187</v>
      </c>
      <c r="AI543" s="18" t="s">
        <v>928</v>
      </c>
      <c r="AJ543" s="18" t="s">
        <v>68</v>
      </c>
      <c r="AK543" s="12">
        <v>26485</v>
      </c>
      <c r="AL543" s="7">
        <v>2</v>
      </c>
      <c r="AM543" s="28">
        <f t="shared" si="207"/>
        <v>52970</v>
      </c>
      <c r="AN543" s="114"/>
      <c r="AO543" s="114"/>
      <c r="AP543" s="28"/>
      <c r="AQ543" s="28"/>
      <c r="AR543" s="114"/>
      <c r="AS543" s="28"/>
      <c r="AT543" s="28"/>
      <c r="AU543" s="114"/>
      <c r="AV543" s="7"/>
      <c r="AW543" s="29"/>
      <c r="AX543" s="114"/>
      <c r="AY543" s="114"/>
      <c r="AZ543" s="28"/>
      <c r="BA543" s="28"/>
      <c r="BB543" s="114"/>
      <c r="BC543" s="114"/>
      <c r="BD543" s="114"/>
      <c r="BE543" s="114"/>
      <c r="BF543" s="114"/>
      <c r="BG543" s="114"/>
      <c r="BH543" s="114"/>
      <c r="BI543" s="114"/>
      <c r="BJ543" s="7">
        <f t="shared" si="205"/>
        <v>2</v>
      </c>
      <c r="BK543" s="42">
        <f t="shared" si="205"/>
        <v>52970</v>
      </c>
    </row>
    <row r="544" spans="2:63" ht="24" x14ac:dyDescent="0.25">
      <c r="B544" s="43" t="s">
        <v>65</v>
      </c>
      <c r="C544" s="17" t="s">
        <v>66</v>
      </c>
      <c r="D544" s="10">
        <v>607500020187</v>
      </c>
      <c r="E544" s="18" t="s">
        <v>929</v>
      </c>
      <c r="F544" s="18" t="s">
        <v>68</v>
      </c>
      <c r="G544" s="12">
        <v>28350</v>
      </c>
      <c r="H544" s="26">
        <v>2</v>
      </c>
      <c r="I544" s="19">
        <f t="shared" si="206"/>
        <v>56700</v>
      </c>
      <c r="J544" s="85"/>
      <c r="K544" s="85"/>
      <c r="L544" s="19"/>
      <c r="M544" s="19"/>
      <c r="N544" s="19"/>
      <c r="O544" s="19"/>
      <c r="P544" s="20"/>
      <c r="Q544" s="20"/>
      <c r="R544" s="20"/>
      <c r="S544" s="20"/>
      <c r="T544" s="20"/>
      <c r="U544" s="20"/>
      <c r="V544" s="98"/>
      <c r="W544" s="98"/>
      <c r="X544" s="20"/>
      <c r="Y544" s="20"/>
      <c r="Z544" s="20"/>
      <c r="AA544" s="20"/>
      <c r="AB544" s="20"/>
      <c r="AC544" s="20"/>
      <c r="AD544" s="20"/>
      <c r="AE544" s="20"/>
      <c r="AF544" s="19">
        <f t="shared" si="204"/>
        <v>2</v>
      </c>
      <c r="AG544" s="19">
        <f t="shared" si="204"/>
        <v>56700</v>
      </c>
      <c r="AH544" s="10">
        <v>607500020187</v>
      </c>
      <c r="AI544" s="18" t="s">
        <v>929</v>
      </c>
      <c r="AJ544" s="18" t="s">
        <v>68</v>
      </c>
      <c r="AK544" s="12">
        <v>28350</v>
      </c>
      <c r="AL544" s="7">
        <v>2</v>
      </c>
      <c r="AM544" s="28">
        <f t="shared" si="207"/>
        <v>56700</v>
      </c>
      <c r="AN544" s="114"/>
      <c r="AO544" s="114"/>
      <c r="AP544" s="28"/>
      <c r="AQ544" s="28"/>
      <c r="AR544" s="114"/>
      <c r="AS544" s="28"/>
      <c r="AT544" s="28"/>
      <c r="AU544" s="114"/>
      <c r="AV544" s="7"/>
      <c r="AW544" s="29"/>
      <c r="AX544" s="114"/>
      <c r="AY544" s="114"/>
      <c r="AZ544" s="28"/>
      <c r="BA544" s="28"/>
      <c r="BB544" s="114"/>
      <c r="BC544" s="114"/>
      <c r="BD544" s="114"/>
      <c r="BE544" s="114"/>
      <c r="BF544" s="114"/>
      <c r="BG544" s="114"/>
      <c r="BH544" s="114"/>
      <c r="BI544" s="114"/>
      <c r="BJ544" s="7">
        <f t="shared" si="205"/>
        <v>2</v>
      </c>
      <c r="BK544" s="42">
        <f t="shared" si="205"/>
        <v>56700</v>
      </c>
    </row>
    <row r="545" spans="2:63" ht="24" x14ac:dyDescent="0.25">
      <c r="B545" s="43" t="s">
        <v>65</v>
      </c>
      <c r="C545" s="17" t="s">
        <v>66</v>
      </c>
      <c r="D545" s="10">
        <v>607500020140</v>
      </c>
      <c r="E545" s="18" t="s">
        <v>930</v>
      </c>
      <c r="F545" s="18" t="s">
        <v>68</v>
      </c>
      <c r="G545" s="12">
        <v>37260.625</v>
      </c>
      <c r="H545" s="26">
        <v>2</v>
      </c>
      <c r="I545" s="19">
        <f t="shared" si="206"/>
        <v>74521.25</v>
      </c>
      <c r="J545" s="85"/>
      <c r="K545" s="85"/>
      <c r="L545" s="19"/>
      <c r="M545" s="19"/>
      <c r="N545" s="19"/>
      <c r="O545" s="19"/>
      <c r="P545" s="20"/>
      <c r="Q545" s="20"/>
      <c r="R545" s="20"/>
      <c r="S545" s="20"/>
      <c r="T545" s="20"/>
      <c r="U545" s="20"/>
      <c r="V545" s="98"/>
      <c r="W545" s="98"/>
      <c r="X545" s="20"/>
      <c r="Y545" s="20"/>
      <c r="Z545" s="20"/>
      <c r="AA545" s="20"/>
      <c r="AB545" s="20"/>
      <c r="AC545" s="20"/>
      <c r="AD545" s="20"/>
      <c r="AE545" s="20"/>
      <c r="AF545" s="19">
        <f t="shared" si="204"/>
        <v>2</v>
      </c>
      <c r="AG545" s="19">
        <f t="shared" si="204"/>
        <v>74521.25</v>
      </c>
      <c r="AH545" s="10">
        <v>607500020140</v>
      </c>
      <c r="AI545" s="18" t="s">
        <v>930</v>
      </c>
      <c r="AJ545" s="18" t="s">
        <v>68</v>
      </c>
      <c r="AK545" s="12">
        <v>37260.625</v>
      </c>
      <c r="AL545" s="7">
        <v>2</v>
      </c>
      <c r="AM545" s="28">
        <f t="shared" si="207"/>
        <v>74521.25</v>
      </c>
      <c r="AN545" s="114"/>
      <c r="AO545" s="114"/>
      <c r="AP545" s="28"/>
      <c r="AQ545" s="28"/>
      <c r="AR545" s="114"/>
      <c r="AS545" s="28"/>
      <c r="AT545" s="28"/>
      <c r="AU545" s="114"/>
      <c r="AV545" s="7"/>
      <c r="AW545" s="29"/>
      <c r="AX545" s="114"/>
      <c r="AY545" s="114"/>
      <c r="AZ545" s="28"/>
      <c r="BA545" s="28"/>
      <c r="BB545" s="114"/>
      <c r="BC545" s="114"/>
      <c r="BD545" s="114"/>
      <c r="BE545" s="114"/>
      <c r="BF545" s="114"/>
      <c r="BG545" s="114"/>
      <c r="BH545" s="114"/>
      <c r="BI545" s="114"/>
      <c r="BJ545" s="7">
        <f t="shared" si="205"/>
        <v>2</v>
      </c>
      <c r="BK545" s="42">
        <f t="shared" si="205"/>
        <v>74521.25</v>
      </c>
    </row>
    <row r="546" spans="2:63" ht="24" x14ac:dyDescent="0.25">
      <c r="B546" s="43" t="s">
        <v>65</v>
      </c>
      <c r="C546" s="17" t="s">
        <v>66</v>
      </c>
      <c r="D546" s="10">
        <v>607500020142</v>
      </c>
      <c r="E546" s="18" t="s">
        <v>931</v>
      </c>
      <c r="F546" s="18" t="s">
        <v>68</v>
      </c>
      <c r="G546" s="12">
        <v>261666.6666</v>
      </c>
      <c r="H546" s="26">
        <v>2</v>
      </c>
      <c r="I546" s="19">
        <f t="shared" si="206"/>
        <v>523333.33319999999</v>
      </c>
      <c r="J546" s="85"/>
      <c r="K546" s="85"/>
      <c r="L546" s="19"/>
      <c r="M546" s="19"/>
      <c r="N546" s="19"/>
      <c r="O546" s="19"/>
      <c r="P546" s="20"/>
      <c r="Q546" s="20"/>
      <c r="R546" s="20"/>
      <c r="S546" s="20"/>
      <c r="T546" s="20"/>
      <c r="U546" s="20"/>
      <c r="V546" s="98"/>
      <c r="W546" s="98"/>
      <c r="X546" s="20"/>
      <c r="Y546" s="20"/>
      <c r="Z546" s="20"/>
      <c r="AA546" s="20"/>
      <c r="AB546" s="20"/>
      <c r="AC546" s="20"/>
      <c r="AD546" s="20"/>
      <c r="AE546" s="20"/>
      <c r="AF546" s="19">
        <f t="shared" si="204"/>
        <v>2</v>
      </c>
      <c r="AG546" s="19">
        <f t="shared" si="204"/>
        <v>523333.33319999999</v>
      </c>
      <c r="AH546" s="10">
        <v>607500020142</v>
      </c>
      <c r="AI546" s="18" t="s">
        <v>931</v>
      </c>
      <c r="AJ546" s="18" t="s">
        <v>68</v>
      </c>
      <c r="AK546" s="12">
        <v>261666.6666</v>
      </c>
      <c r="AL546" s="7">
        <v>1</v>
      </c>
      <c r="AM546" s="28">
        <f t="shared" si="207"/>
        <v>261666.6666</v>
      </c>
      <c r="AN546" s="114"/>
      <c r="AO546" s="114"/>
      <c r="AP546" s="28"/>
      <c r="AQ546" s="28"/>
      <c r="AR546" s="114"/>
      <c r="AS546" s="28"/>
      <c r="AT546" s="28"/>
      <c r="AU546" s="114"/>
      <c r="AV546" s="7"/>
      <c r="AW546" s="29"/>
      <c r="AX546" s="114"/>
      <c r="AY546" s="114"/>
      <c r="AZ546" s="28"/>
      <c r="BA546" s="28"/>
      <c r="BB546" s="114"/>
      <c r="BC546" s="114"/>
      <c r="BD546" s="114"/>
      <c r="BE546" s="114"/>
      <c r="BF546" s="114"/>
      <c r="BG546" s="114"/>
      <c r="BH546" s="114"/>
      <c r="BI546" s="114"/>
      <c r="BJ546" s="7">
        <f t="shared" si="205"/>
        <v>1</v>
      </c>
      <c r="BK546" s="42">
        <f t="shared" si="205"/>
        <v>261666.6666</v>
      </c>
    </row>
    <row r="547" spans="2:63" ht="24" x14ac:dyDescent="0.25">
      <c r="B547" s="43" t="s">
        <v>65</v>
      </c>
      <c r="C547" s="17" t="s">
        <v>66</v>
      </c>
      <c r="D547" s="10" t="s">
        <v>932</v>
      </c>
      <c r="E547" s="18" t="s">
        <v>933</v>
      </c>
      <c r="F547" s="18" t="s">
        <v>68</v>
      </c>
      <c r="G547" s="12">
        <v>28485</v>
      </c>
      <c r="H547" s="26">
        <v>1</v>
      </c>
      <c r="I547" s="19">
        <f t="shared" si="206"/>
        <v>28485</v>
      </c>
      <c r="J547" s="85"/>
      <c r="K547" s="85"/>
      <c r="L547" s="19"/>
      <c r="M547" s="19"/>
      <c r="N547" s="19"/>
      <c r="O547" s="19"/>
      <c r="P547" s="20"/>
      <c r="Q547" s="20"/>
      <c r="R547" s="20"/>
      <c r="S547" s="20"/>
      <c r="T547" s="20"/>
      <c r="U547" s="20"/>
      <c r="V547" s="98"/>
      <c r="W547" s="98"/>
      <c r="X547" s="20"/>
      <c r="Y547" s="20"/>
      <c r="Z547" s="20"/>
      <c r="AA547" s="20"/>
      <c r="AB547" s="20"/>
      <c r="AC547" s="20"/>
      <c r="AD547" s="20"/>
      <c r="AE547" s="20"/>
      <c r="AF547" s="19">
        <f t="shared" si="204"/>
        <v>1</v>
      </c>
      <c r="AG547" s="19">
        <f t="shared" si="204"/>
        <v>28485</v>
      </c>
      <c r="AH547" s="10" t="s">
        <v>932</v>
      </c>
      <c r="AI547" s="18" t="s">
        <v>933</v>
      </c>
      <c r="AJ547" s="18" t="s">
        <v>68</v>
      </c>
      <c r="AK547" s="12">
        <v>28485</v>
      </c>
      <c r="AL547" s="7">
        <v>1</v>
      </c>
      <c r="AM547" s="28">
        <f t="shared" si="207"/>
        <v>28485</v>
      </c>
      <c r="AN547" s="114"/>
      <c r="AO547" s="114"/>
      <c r="AP547" s="28"/>
      <c r="AQ547" s="28"/>
      <c r="AR547" s="114"/>
      <c r="AS547" s="28"/>
      <c r="AT547" s="28"/>
      <c r="AU547" s="114"/>
      <c r="AV547" s="7"/>
      <c r="AW547" s="29"/>
      <c r="AX547" s="114"/>
      <c r="AY547" s="114"/>
      <c r="AZ547" s="28"/>
      <c r="BA547" s="28"/>
      <c r="BB547" s="114"/>
      <c r="BC547" s="114"/>
      <c r="BD547" s="114"/>
      <c r="BE547" s="114"/>
      <c r="BF547" s="114"/>
      <c r="BG547" s="114"/>
      <c r="BH547" s="114"/>
      <c r="BI547" s="114"/>
      <c r="BJ547" s="7">
        <f t="shared" si="205"/>
        <v>1</v>
      </c>
      <c r="BK547" s="42">
        <f t="shared" si="205"/>
        <v>28485</v>
      </c>
    </row>
    <row r="548" spans="2:63" ht="24" x14ac:dyDescent="0.25">
      <c r="B548" s="43" t="s">
        <v>65</v>
      </c>
      <c r="C548" s="17" t="s">
        <v>66</v>
      </c>
      <c r="D548" s="10">
        <v>60750070228</v>
      </c>
      <c r="E548" s="18" t="s">
        <v>934</v>
      </c>
      <c r="F548" s="18" t="s">
        <v>68</v>
      </c>
      <c r="G548" s="12">
        <v>14750</v>
      </c>
      <c r="H548" s="26">
        <v>1</v>
      </c>
      <c r="I548" s="19">
        <f t="shared" si="206"/>
        <v>14750</v>
      </c>
      <c r="J548" s="85"/>
      <c r="K548" s="85"/>
      <c r="L548" s="19"/>
      <c r="M548" s="19"/>
      <c r="N548" s="19"/>
      <c r="O548" s="19"/>
      <c r="P548" s="20"/>
      <c r="Q548" s="20"/>
      <c r="R548" s="20"/>
      <c r="S548" s="20"/>
      <c r="T548" s="20"/>
      <c r="U548" s="20"/>
      <c r="V548" s="98"/>
      <c r="W548" s="98"/>
      <c r="X548" s="20"/>
      <c r="Y548" s="20"/>
      <c r="Z548" s="20"/>
      <c r="AA548" s="20"/>
      <c r="AB548" s="20"/>
      <c r="AC548" s="20"/>
      <c r="AD548" s="20"/>
      <c r="AE548" s="20"/>
      <c r="AF548" s="19">
        <f t="shared" si="204"/>
        <v>1</v>
      </c>
      <c r="AG548" s="19">
        <f t="shared" si="204"/>
        <v>14750</v>
      </c>
      <c r="AH548" s="10">
        <v>60750070228</v>
      </c>
      <c r="AI548" s="18" t="s">
        <v>934</v>
      </c>
      <c r="AJ548" s="18" t="s">
        <v>68</v>
      </c>
      <c r="AK548" s="12">
        <v>14750</v>
      </c>
      <c r="AL548" s="7">
        <v>1</v>
      </c>
      <c r="AM548" s="28">
        <f t="shared" si="207"/>
        <v>14750</v>
      </c>
      <c r="AN548" s="114"/>
      <c r="AO548" s="114"/>
      <c r="AP548" s="28"/>
      <c r="AQ548" s="28"/>
      <c r="AR548" s="114"/>
      <c r="AS548" s="28"/>
      <c r="AT548" s="28"/>
      <c r="AU548" s="114"/>
      <c r="AV548" s="7"/>
      <c r="AW548" s="29"/>
      <c r="AX548" s="114"/>
      <c r="AY548" s="114"/>
      <c r="AZ548" s="28"/>
      <c r="BA548" s="28"/>
      <c r="BB548" s="114"/>
      <c r="BC548" s="114"/>
      <c r="BD548" s="114"/>
      <c r="BE548" s="114"/>
      <c r="BF548" s="114"/>
      <c r="BG548" s="114"/>
      <c r="BH548" s="114"/>
      <c r="BI548" s="114"/>
      <c r="BJ548" s="7">
        <f t="shared" si="205"/>
        <v>1</v>
      </c>
      <c r="BK548" s="42">
        <f t="shared" si="205"/>
        <v>14750</v>
      </c>
    </row>
    <row r="549" spans="2:63" ht="24" x14ac:dyDescent="0.25">
      <c r="B549" s="43" t="s">
        <v>65</v>
      </c>
      <c r="C549" s="17" t="s">
        <v>66</v>
      </c>
      <c r="D549" s="10">
        <v>607500020187</v>
      </c>
      <c r="E549" s="18" t="s">
        <v>935</v>
      </c>
      <c r="F549" s="18" t="s">
        <v>68</v>
      </c>
      <c r="G549" s="12">
        <v>30000</v>
      </c>
      <c r="H549" s="26">
        <v>2</v>
      </c>
      <c r="I549" s="19">
        <f t="shared" si="206"/>
        <v>60000</v>
      </c>
      <c r="J549" s="85"/>
      <c r="K549" s="85"/>
      <c r="L549" s="19"/>
      <c r="M549" s="19"/>
      <c r="N549" s="19"/>
      <c r="O549" s="19"/>
      <c r="P549" s="20"/>
      <c r="Q549" s="20"/>
      <c r="R549" s="20"/>
      <c r="S549" s="20"/>
      <c r="T549" s="20"/>
      <c r="U549" s="20"/>
      <c r="V549" s="98"/>
      <c r="W549" s="98"/>
      <c r="X549" s="20"/>
      <c r="Y549" s="20"/>
      <c r="Z549" s="20"/>
      <c r="AA549" s="20"/>
      <c r="AB549" s="20"/>
      <c r="AC549" s="20"/>
      <c r="AD549" s="20"/>
      <c r="AE549" s="20"/>
      <c r="AF549" s="19">
        <f t="shared" ref="AF549:AG552" si="208">H549+J549+L549+N549+P549+R549+T549+V549+X549+Z549+AB549+AD549</f>
        <v>2</v>
      </c>
      <c r="AG549" s="19">
        <f t="shared" si="208"/>
        <v>60000</v>
      </c>
      <c r="AH549" s="10">
        <v>607500020187</v>
      </c>
      <c r="AI549" s="18" t="s">
        <v>935</v>
      </c>
      <c r="AJ549" s="18" t="s">
        <v>68</v>
      </c>
      <c r="AK549" s="12">
        <v>30000</v>
      </c>
      <c r="AL549" s="7">
        <v>2</v>
      </c>
      <c r="AM549" s="28">
        <f t="shared" si="207"/>
        <v>60000</v>
      </c>
      <c r="AN549" s="114"/>
      <c r="AO549" s="114"/>
      <c r="AP549" s="28"/>
      <c r="AQ549" s="28"/>
      <c r="AR549" s="114"/>
      <c r="AS549" s="28"/>
      <c r="AT549" s="28"/>
      <c r="AU549" s="114"/>
      <c r="AV549" s="7"/>
      <c r="AW549" s="29"/>
      <c r="AX549" s="114"/>
      <c r="AY549" s="114"/>
      <c r="AZ549" s="28"/>
      <c r="BA549" s="28"/>
      <c r="BB549" s="114"/>
      <c r="BC549" s="114"/>
      <c r="BD549" s="114"/>
      <c r="BE549" s="114"/>
      <c r="BF549" s="114"/>
      <c r="BG549" s="114"/>
      <c r="BH549" s="114"/>
      <c r="BI549" s="114"/>
      <c r="BJ549" s="7">
        <f t="shared" si="205"/>
        <v>2</v>
      </c>
      <c r="BK549" s="42">
        <f t="shared" si="205"/>
        <v>60000</v>
      </c>
    </row>
    <row r="550" spans="2:63" ht="24" x14ac:dyDescent="0.25">
      <c r="B550" s="43" t="s">
        <v>65</v>
      </c>
      <c r="C550" s="17" t="s">
        <v>66</v>
      </c>
      <c r="D550" s="10">
        <v>210100040036</v>
      </c>
      <c r="E550" s="18" t="s">
        <v>936</v>
      </c>
      <c r="F550" s="18" t="s">
        <v>68</v>
      </c>
      <c r="G550" s="12">
        <v>29375</v>
      </c>
      <c r="H550" s="26">
        <v>2</v>
      </c>
      <c r="I550" s="19">
        <f t="shared" si="206"/>
        <v>58750</v>
      </c>
      <c r="J550" s="85"/>
      <c r="K550" s="85"/>
      <c r="L550" s="19"/>
      <c r="M550" s="19"/>
      <c r="N550" s="19"/>
      <c r="O550" s="19"/>
      <c r="P550" s="20"/>
      <c r="Q550" s="20"/>
      <c r="R550" s="20"/>
      <c r="S550" s="20"/>
      <c r="T550" s="20"/>
      <c r="U550" s="20"/>
      <c r="V550" s="98"/>
      <c r="W550" s="98"/>
      <c r="X550" s="20"/>
      <c r="Y550" s="20"/>
      <c r="Z550" s="20"/>
      <c r="AA550" s="20"/>
      <c r="AB550" s="20"/>
      <c r="AC550" s="20"/>
      <c r="AD550" s="20"/>
      <c r="AE550" s="20"/>
      <c r="AF550" s="19">
        <f t="shared" si="208"/>
        <v>2</v>
      </c>
      <c r="AG550" s="19">
        <f t="shared" si="208"/>
        <v>58750</v>
      </c>
      <c r="AH550" s="10">
        <v>210100040036</v>
      </c>
      <c r="AI550" s="18" t="s">
        <v>936</v>
      </c>
      <c r="AJ550" s="18" t="s">
        <v>68</v>
      </c>
      <c r="AK550" s="12">
        <v>29375</v>
      </c>
      <c r="AL550" s="7">
        <v>2</v>
      </c>
      <c r="AM550" s="28">
        <f t="shared" si="207"/>
        <v>58750</v>
      </c>
      <c r="AN550" s="114"/>
      <c r="AO550" s="114"/>
      <c r="AP550" s="28"/>
      <c r="AQ550" s="28"/>
      <c r="AR550" s="114"/>
      <c r="AS550" s="28"/>
      <c r="AT550" s="28"/>
      <c r="AU550" s="114"/>
      <c r="AV550" s="7"/>
      <c r="AW550" s="29"/>
      <c r="AX550" s="114"/>
      <c r="AY550" s="114"/>
      <c r="AZ550" s="28"/>
      <c r="BA550" s="28"/>
      <c r="BB550" s="114"/>
      <c r="BC550" s="114"/>
      <c r="BD550" s="114"/>
      <c r="BE550" s="114"/>
      <c r="BF550" s="114"/>
      <c r="BG550" s="114"/>
      <c r="BH550" s="114"/>
      <c r="BI550" s="114"/>
      <c r="BJ550" s="7">
        <f t="shared" si="205"/>
        <v>2</v>
      </c>
      <c r="BK550" s="42">
        <f t="shared" si="205"/>
        <v>58750</v>
      </c>
    </row>
    <row r="551" spans="2:63" ht="24" x14ac:dyDescent="0.25">
      <c r="B551" s="43" t="s">
        <v>65</v>
      </c>
      <c r="C551" s="17" t="s">
        <v>66</v>
      </c>
      <c r="D551" s="10">
        <v>607500020140</v>
      </c>
      <c r="E551" s="18" t="s">
        <v>937</v>
      </c>
      <c r="F551" s="18" t="s">
        <v>68</v>
      </c>
      <c r="G551" s="12">
        <v>28800</v>
      </c>
      <c r="H551" s="26">
        <v>2</v>
      </c>
      <c r="I551" s="19">
        <f t="shared" si="206"/>
        <v>57600</v>
      </c>
      <c r="J551" s="85"/>
      <c r="K551" s="85"/>
      <c r="L551" s="19"/>
      <c r="M551" s="19"/>
      <c r="N551" s="19"/>
      <c r="O551" s="19"/>
      <c r="P551" s="20"/>
      <c r="Q551" s="20"/>
      <c r="R551" s="20"/>
      <c r="S551" s="20"/>
      <c r="T551" s="20"/>
      <c r="U551" s="20"/>
      <c r="V551" s="98"/>
      <c r="W551" s="98"/>
      <c r="X551" s="20"/>
      <c r="Y551" s="20"/>
      <c r="Z551" s="20"/>
      <c r="AA551" s="20"/>
      <c r="AB551" s="20"/>
      <c r="AC551" s="20"/>
      <c r="AD551" s="20"/>
      <c r="AE551" s="20"/>
      <c r="AF551" s="19">
        <f t="shared" si="208"/>
        <v>2</v>
      </c>
      <c r="AG551" s="19">
        <f t="shared" si="208"/>
        <v>57600</v>
      </c>
      <c r="AH551" s="10">
        <v>607500020140</v>
      </c>
      <c r="AI551" s="18" t="s">
        <v>937</v>
      </c>
      <c r="AJ551" s="18" t="s">
        <v>68</v>
      </c>
      <c r="AK551" s="12">
        <v>28800</v>
      </c>
      <c r="AL551" s="7">
        <v>2</v>
      </c>
      <c r="AM551" s="28">
        <f t="shared" si="207"/>
        <v>57600</v>
      </c>
      <c r="AN551" s="114"/>
      <c r="AO551" s="114"/>
      <c r="AP551" s="28"/>
      <c r="AQ551" s="28"/>
      <c r="AR551" s="114"/>
      <c r="AS551" s="28"/>
      <c r="AT551" s="28"/>
      <c r="AU551" s="114"/>
      <c r="AV551" s="7"/>
      <c r="AW551" s="29"/>
      <c r="AX551" s="114"/>
      <c r="AY551" s="114"/>
      <c r="AZ551" s="28"/>
      <c r="BA551" s="28"/>
      <c r="BB551" s="114"/>
      <c r="BC551" s="114"/>
      <c r="BD551" s="114"/>
      <c r="BE551" s="114"/>
      <c r="BF551" s="114"/>
      <c r="BG551" s="114"/>
      <c r="BH551" s="114"/>
      <c r="BI551" s="114"/>
      <c r="BJ551" s="7">
        <f t="shared" si="205"/>
        <v>2</v>
      </c>
      <c r="BK551" s="42">
        <f t="shared" si="205"/>
        <v>57600</v>
      </c>
    </row>
    <row r="552" spans="2:63" ht="24" x14ac:dyDescent="0.25">
      <c r="B552" s="43" t="s">
        <v>65</v>
      </c>
      <c r="C552" s="17" t="s">
        <v>66</v>
      </c>
      <c r="D552" s="10">
        <v>607500070140</v>
      </c>
      <c r="E552" s="9" t="s">
        <v>938</v>
      </c>
      <c r="F552" s="18" t="s">
        <v>68</v>
      </c>
      <c r="G552" s="12">
        <v>3000</v>
      </c>
      <c r="H552" s="26">
        <v>6</v>
      </c>
      <c r="I552" s="19">
        <f t="shared" si="206"/>
        <v>18000</v>
      </c>
      <c r="J552" s="85"/>
      <c r="K552" s="85"/>
      <c r="L552" s="19"/>
      <c r="M552" s="19"/>
      <c r="N552" s="19"/>
      <c r="O552" s="19"/>
      <c r="P552" s="20"/>
      <c r="Q552" s="20"/>
      <c r="R552" s="20"/>
      <c r="S552" s="20"/>
      <c r="T552" s="20"/>
      <c r="U552" s="20"/>
      <c r="V552" s="98"/>
      <c r="W552" s="98"/>
      <c r="X552" s="20"/>
      <c r="Y552" s="20"/>
      <c r="Z552" s="20"/>
      <c r="AA552" s="20"/>
      <c r="AB552" s="20"/>
      <c r="AC552" s="20"/>
      <c r="AD552" s="20"/>
      <c r="AE552" s="20"/>
      <c r="AF552" s="19">
        <f t="shared" si="208"/>
        <v>6</v>
      </c>
      <c r="AG552" s="19">
        <f t="shared" si="208"/>
        <v>18000</v>
      </c>
      <c r="AH552" s="10">
        <v>607500070140</v>
      </c>
      <c r="AI552" s="9" t="s">
        <v>938</v>
      </c>
      <c r="AJ552" s="18" t="s">
        <v>68</v>
      </c>
      <c r="AK552" s="12">
        <v>3000</v>
      </c>
      <c r="AL552" s="7">
        <v>6</v>
      </c>
      <c r="AM552" s="28">
        <f t="shared" si="207"/>
        <v>18000</v>
      </c>
      <c r="AN552" s="114"/>
      <c r="AO552" s="114"/>
      <c r="AP552" s="28"/>
      <c r="AQ552" s="28"/>
      <c r="AR552" s="114"/>
      <c r="AS552" s="28"/>
      <c r="AT552" s="28"/>
      <c r="AU552" s="114"/>
      <c r="AV552" s="7"/>
      <c r="AW552" s="29"/>
      <c r="AX552" s="114"/>
      <c r="AY552" s="114"/>
      <c r="AZ552" s="28"/>
      <c r="BA552" s="28"/>
      <c r="BB552" s="114"/>
      <c r="BC552" s="114"/>
      <c r="BD552" s="114"/>
      <c r="BE552" s="114"/>
      <c r="BF552" s="114"/>
      <c r="BG552" s="114"/>
      <c r="BH552" s="114"/>
      <c r="BI552" s="114"/>
      <c r="BJ552" s="7">
        <f t="shared" si="205"/>
        <v>6</v>
      </c>
      <c r="BK552" s="42">
        <f t="shared" si="205"/>
        <v>18000</v>
      </c>
    </row>
    <row r="553" spans="2:63" x14ac:dyDescent="0.25">
      <c r="B553" s="92"/>
      <c r="C553" s="93"/>
      <c r="D553" s="75" t="s">
        <v>939</v>
      </c>
      <c r="E553" s="140" t="s">
        <v>940</v>
      </c>
      <c r="F553" s="74"/>
      <c r="G553" s="74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5" t="s">
        <v>939</v>
      </c>
      <c r="AI553" s="140" t="s">
        <v>940</v>
      </c>
      <c r="AJ553" s="75"/>
      <c r="AK553" s="79"/>
      <c r="AL553" s="79"/>
      <c r="AM553" s="79"/>
      <c r="AN553" s="79"/>
      <c r="AO553" s="79"/>
      <c r="AP553" s="79"/>
      <c r="AQ553" s="79"/>
      <c r="AR553" s="79"/>
      <c r="AS553" s="79"/>
      <c r="AT553" s="79"/>
      <c r="AU553" s="79"/>
      <c r="AV553" s="79"/>
      <c r="AW553" s="79"/>
      <c r="AX553" s="79"/>
      <c r="AY553" s="79"/>
      <c r="AZ553" s="79"/>
      <c r="BA553" s="79"/>
      <c r="BB553" s="79"/>
      <c r="BC553" s="79"/>
      <c r="BD553" s="79"/>
      <c r="BE553" s="79"/>
      <c r="BF553" s="79"/>
      <c r="BG553" s="79"/>
      <c r="BH553" s="79"/>
      <c r="BI553" s="79"/>
      <c r="BJ553" s="79"/>
      <c r="BK553" s="142"/>
    </row>
    <row r="554" spans="2:63" x14ac:dyDescent="0.25">
      <c r="B554" s="92"/>
      <c r="C554" s="93"/>
      <c r="D554" s="75" t="s">
        <v>941</v>
      </c>
      <c r="E554" s="95" t="s">
        <v>940</v>
      </c>
      <c r="F554" s="91"/>
      <c r="G554" s="91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5" t="s">
        <v>941</v>
      </c>
      <c r="AI554" s="95" t="s">
        <v>940</v>
      </c>
      <c r="AJ554" s="73"/>
      <c r="AK554" s="91"/>
      <c r="AL554" s="79"/>
      <c r="AM554" s="79"/>
      <c r="AN554" s="79"/>
      <c r="AO554" s="79"/>
      <c r="AP554" s="79"/>
      <c r="AQ554" s="79"/>
      <c r="AR554" s="79"/>
      <c r="AS554" s="79"/>
      <c r="AT554" s="79"/>
      <c r="AU554" s="79"/>
      <c r="AV554" s="79"/>
      <c r="AW554" s="79"/>
      <c r="AX554" s="79"/>
      <c r="AY554" s="79"/>
      <c r="AZ554" s="79"/>
      <c r="BA554" s="79"/>
      <c r="BB554" s="79"/>
      <c r="BC554" s="79"/>
      <c r="BD554" s="79"/>
      <c r="BE554" s="79"/>
      <c r="BF554" s="79"/>
      <c r="BG554" s="79"/>
      <c r="BH554" s="79"/>
      <c r="BI554" s="79"/>
      <c r="BJ554" s="79"/>
      <c r="BK554" s="142"/>
    </row>
    <row r="555" spans="2:63" x14ac:dyDescent="0.25">
      <c r="B555" s="66"/>
      <c r="C555" s="74"/>
      <c r="D555" s="84" t="s">
        <v>942</v>
      </c>
      <c r="E555" s="97" t="s">
        <v>943</v>
      </c>
      <c r="F555" s="90"/>
      <c r="G555" s="90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84" t="s">
        <v>942</v>
      </c>
      <c r="AI555" s="97" t="s">
        <v>943</v>
      </c>
      <c r="AJ555" s="73"/>
      <c r="AK555" s="91"/>
      <c r="AL555" s="79"/>
      <c r="AM555" s="79"/>
      <c r="AN555" s="79"/>
      <c r="AO555" s="79"/>
      <c r="AP555" s="79"/>
      <c r="AQ555" s="79"/>
      <c r="AR555" s="79"/>
      <c r="AS555" s="79"/>
      <c r="AT555" s="79"/>
      <c r="AU555" s="79"/>
      <c r="AV555" s="79"/>
      <c r="AW555" s="79"/>
      <c r="AX555" s="79"/>
      <c r="AY555" s="79"/>
      <c r="AZ555" s="79"/>
      <c r="BA555" s="79"/>
      <c r="BB555" s="79"/>
      <c r="BC555" s="79"/>
      <c r="BD555" s="79"/>
      <c r="BE555" s="79"/>
      <c r="BF555" s="79"/>
      <c r="BG555" s="79"/>
      <c r="BH555" s="79"/>
      <c r="BI555" s="79"/>
      <c r="BJ555" s="79"/>
      <c r="BK555" s="142"/>
    </row>
    <row r="556" spans="2:63" ht="24" x14ac:dyDescent="0.25">
      <c r="B556" s="43" t="s">
        <v>65</v>
      </c>
      <c r="C556" s="17" t="s">
        <v>66</v>
      </c>
      <c r="D556" s="10" t="s">
        <v>944</v>
      </c>
      <c r="E556" s="11" t="s">
        <v>945</v>
      </c>
      <c r="F556" s="11" t="s">
        <v>736</v>
      </c>
      <c r="G556" s="12">
        <v>3000</v>
      </c>
      <c r="H556" s="19"/>
      <c r="I556" s="19"/>
      <c r="J556" s="85"/>
      <c r="K556" s="85"/>
      <c r="L556" s="19"/>
      <c r="M556" s="19"/>
      <c r="N556" s="19"/>
      <c r="O556" s="19"/>
      <c r="P556" s="26">
        <v>2</v>
      </c>
      <c r="Q556" s="19">
        <f>G556*P556</f>
        <v>6000</v>
      </c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>
        <f t="shared" ref="AF556:AG558" si="209">H556+J556+L556+N556+P556+R556+T556+V556+X556+Z556+AB556+AD556</f>
        <v>2</v>
      </c>
      <c r="AG556" s="19">
        <f t="shared" si="209"/>
        <v>6000</v>
      </c>
      <c r="AH556" s="10" t="s">
        <v>944</v>
      </c>
      <c r="AI556" s="11" t="s">
        <v>945</v>
      </c>
      <c r="AJ556" s="11" t="s">
        <v>736</v>
      </c>
      <c r="AK556" s="12">
        <v>3000</v>
      </c>
      <c r="AL556" s="28"/>
      <c r="AM556" s="28"/>
      <c r="AN556" s="28"/>
      <c r="AO556" s="28"/>
      <c r="AP556" s="28"/>
      <c r="AQ556" s="28"/>
      <c r="AR556" s="28"/>
      <c r="AS556" s="28"/>
      <c r="AT556" s="28">
        <v>2</v>
      </c>
      <c r="AU556" s="28">
        <f>+AK556*AT556</f>
        <v>6000</v>
      </c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7">
        <f t="shared" ref="BJ556:BK558" si="210">AL556+AN556+AP556+AR556+AT556+AV556+AX556+AZ556+BB556+BD556+BF556+BH556</f>
        <v>2</v>
      </c>
      <c r="BK556" s="42">
        <f t="shared" si="210"/>
        <v>6000</v>
      </c>
    </row>
    <row r="557" spans="2:63" x14ac:dyDescent="0.25">
      <c r="B557" s="43" t="s">
        <v>139</v>
      </c>
      <c r="C557" s="17" t="s">
        <v>139</v>
      </c>
      <c r="D557" s="10">
        <v>8013150200094950</v>
      </c>
      <c r="E557" s="11" t="s">
        <v>946</v>
      </c>
      <c r="F557" s="11" t="s">
        <v>736</v>
      </c>
      <c r="G557" s="12">
        <v>3500</v>
      </c>
      <c r="H557" s="19"/>
      <c r="I557" s="19"/>
      <c r="J557" s="85"/>
      <c r="K557" s="85"/>
      <c r="L557" s="19"/>
      <c r="M557" s="19"/>
      <c r="N557" s="19">
        <f>0+1+1</f>
        <v>2</v>
      </c>
      <c r="O557" s="19">
        <f>+N557*G557</f>
        <v>7000</v>
      </c>
      <c r="P557" s="26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>
        <f t="shared" si="209"/>
        <v>2</v>
      </c>
      <c r="AG557" s="19">
        <f t="shared" si="209"/>
        <v>7000</v>
      </c>
      <c r="AH557" s="10">
        <v>8013150200094950</v>
      </c>
      <c r="AI557" s="11" t="s">
        <v>946</v>
      </c>
      <c r="AJ557" s="11" t="s">
        <v>736</v>
      </c>
      <c r="AK557" s="12">
        <v>3500</v>
      </c>
      <c r="AL557" s="28"/>
      <c r="AM557" s="28"/>
      <c r="AN557" s="28"/>
      <c r="AO557" s="28"/>
      <c r="AP557" s="28"/>
      <c r="AQ557" s="28"/>
      <c r="AR557" s="28">
        <f>6+0</f>
        <v>6</v>
      </c>
      <c r="AS557" s="28">
        <f>+AR557*AK557</f>
        <v>21000</v>
      </c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7">
        <f t="shared" si="210"/>
        <v>6</v>
      </c>
      <c r="BK557" s="42">
        <f t="shared" si="210"/>
        <v>21000</v>
      </c>
    </row>
    <row r="558" spans="2:63" ht="24" x14ac:dyDescent="0.25">
      <c r="B558" s="43" t="s">
        <v>65</v>
      </c>
      <c r="C558" s="17" t="s">
        <v>66</v>
      </c>
      <c r="D558" s="10">
        <v>8013150200094950</v>
      </c>
      <c r="E558" s="9" t="s">
        <v>946</v>
      </c>
      <c r="F558" s="9" t="s">
        <v>736</v>
      </c>
      <c r="G558" s="12">
        <v>3500</v>
      </c>
      <c r="H558" s="19"/>
      <c r="I558" s="19"/>
      <c r="J558" s="85"/>
      <c r="K558" s="85"/>
      <c r="L558" s="19"/>
      <c r="M558" s="19"/>
      <c r="N558" s="19">
        <v>4</v>
      </c>
      <c r="O558" s="19">
        <f>+N558*G558</f>
        <v>14000</v>
      </c>
      <c r="P558" s="26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>
        <f t="shared" si="209"/>
        <v>4</v>
      </c>
      <c r="AG558" s="19">
        <f t="shared" si="209"/>
        <v>14000</v>
      </c>
      <c r="AH558" s="10">
        <v>8013150200094950</v>
      </c>
      <c r="AI558" s="9" t="s">
        <v>946</v>
      </c>
      <c r="AJ558" s="9" t="s">
        <v>736</v>
      </c>
      <c r="AK558" s="12">
        <v>3500</v>
      </c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7">
        <f t="shared" si="210"/>
        <v>0</v>
      </c>
      <c r="BK558" s="42">
        <f t="shared" si="210"/>
        <v>0</v>
      </c>
    </row>
    <row r="559" spans="2:63" x14ac:dyDescent="0.25">
      <c r="B559" s="155"/>
      <c r="C559" s="82"/>
      <c r="D559" s="82" t="s">
        <v>947</v>
      </c>
      <c r="E559" s="82" t="s">
        <v>948</v>
      </c>
      <c r="F559" s="82"/>
      <c r="G559" s="82"/>
      <c r="H559" s="82"/>
      <c r="I559" s="80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 t="s">
        <v>947</v>
      </c>
      <c r="AI559" s="82" t="s">
        <v>948</v>
      </c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3"/>
    </row>
    <row r="560" spans="2:63" ht="24" x14ac:dyDescent="0.25">
      <c r="B560" s="43" t="s">
        <v>65</v>
      </c>
      <c r="C560" s="17" t="s">
        <v>66</v>
      </c>
      <c r="D560" s="10" t="s">
        <v>949</v>
      </c>
      <c r="E560" s="9" t="s">
        <v>950</v>
      </c>
      <c r="F560" s="9" t="s">
        <v>736</v>
      </c>
      <c r="G560" s="12">
        <v>5000</v>
      </c>
      <c r="H560" s="19">
        <v>1</v>
      </c>
      <c r="I560" s="19">
        <f t="shared" ref="I560:I563" si="211">+G560*H560</f>
        <v>5000</v>
      </c>
      <c r="J560" s="85"/>
      <c r="K560" s="85"/>
      <c r="L560" s="19"/>
      <c r="M560" s="19"/>
      <c r="N560" s="19"/>
      <c r="O560" s="19"/>
      <c r="P560" s="26"/>
      <c r="Q560" s="26"/>
      <c r="R560" s="19"/>
      <c r="S560" s="19"/>
      <c r="T560" s="26"/>
      <c r="U560" s="26"/>
      <c r="V560" s="98"/>
      <c r="W560" s="98"/>
      <c r="X560" s="26"/>
      <c r="Y560" s="26"/>
      <c r="Z560" s="26"/>
      <c r="AA560" s="26"/>
      <c r="AB560" s="26"/>
      <c r="AC560" s="26"/>
      <c r="AD560" s="26"/>
      <c r="AE560" s="26"/>
      <c r="AF560" s="19">
        <f t="shared" ref="AF560:AG563" si="212">H560+J560+L560+N560+P560+R560+T560+V560+X560+Z560+AB560+AD560</f>
        <v>1</v>
      </c>
      <c r="AG560" s="19">
        <f t="shared" si="212"/>
        <v>5000</v>
      </c>
      <c r="AH560" s="10" t="s">
        <v>949</v>
      </c>
      <c r="AI560" s="9" t="s">
        <v>950</v>
      </c>
      <c r="AJ560" s="9" t="s">
        <v>736</v>
      </c>
      <c r="AK560" s="12">
        <v>5000</v>
      </c>
      <c r="AL560" s="28">
        <v>1</v>
      </c>
      <c r="AM560" s="28">
        <f t="shared" ref="AM560:AM561" si="213">+AK560*AL560</f>
        <v>5000</v>
      </c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28"/>
      <c r="BA560" s="28"/>
      <c r="BB560" s="7"/>
      <c r="BC560" s="7"/>
      <c r="BD560" s="7"/>
      <c r="BE560" s="7"/>
      <c r="BF560" s="7"/>
      <c r="BG560" s="7"/>
      <c r="BH560" s="7"/>
      <c r="BI560" s="7"/>
      <c r="BJ560" s="7">
        <f t="shared" ref="BJ560:BK563" si="214">AL560+AN560+AP560+AR560+AT560+AV560+AX560+AZ560+BB560+BD560+BF560+BH560</f>
        <v>1</v>
      </c>
      <c r="BK560" s="42">
        <f t="shared" si="214"/>
        <v>5000</v>
      </c>
    </row>
    <row r="561" spans="1:63" ht="24" x14ac:dyDescent="0.25">
      <c r="B561" s="43" t="s">
        <v>65</v>
      </c>
      <c r="C561" s="17" t="s">
        <v>66</v>
      </c>
      <c r="D561" s="10" t="s">
        <v>949</v>
      </c>
      <c r="E561" s="9" t="s">
        <v>950</v>
      </c>
      <c r="F561" s="9" t="s">
        <v>736</v>
      </c>
      <c r="G561" s="12">
        <v>30000</v>
      </c>
      <c r="H561" s="26">
        <v>6</v>
      </c>
      <c r="I561" s="19">
        <f t="shared" si="211"/>
        <v>180000</v>
      </c>
      <c r="J561" s="85"/>
      <c r="K561" s="85"/>
      <c r="L561" s="25"/>
      <c r="M561" s="25"/>
      <c r="N561" s="19"/>
      <c r="O561" s="19"/>
      <c r="P561" s="20"/>
      <c r="Q561" s="20"/>
      <c r="R561" s="20"/>
      <c r="S561" s="20"/>
      <c r="T561" s="20"/>
      <c r="U561" s="20"/>
      <c r="V561" s="98"/>
      <c r="W561" s="98"/>
      <c r="X561" s="20"/>
      <c r="Y561" s="20"/>
      <c r="Z561" s="20"/>
      <c r="AA561" s="20"/>
      <c r="AB561" s="20">
        <v>1</v>
      </c>
      <c r="AC561" s="20">
        <f>+AB561*G561</f>
        <v>30000</v>
      </c>
      <c r="AD561" s="20"/>
      <c r="AE561" s="20"/>
      <c r="AF561" s="19">
        <f t="shared" si="212"/>
        <v>7</v>
      </c>
      <c r="AG561" s="19">
        <f t="shared" si="212"/>
        <v>210000</v>
      </c>
      <c r="AH561" s="10" t="s">
        <v>949</v>
      </c>
      <c r="AI561" s="9" t="s">
        <v>950</v>
      </c>
      <c r="AJ561" s="9" t="s">
        <v>736</v>
      </c>
      <c r="AK561" s="12">
        <v>30000</v>
      </c>
      <c r="AL561" s="7">
        <v>6</v>
      </c>
      <c r="AM561" s="28">
        <f t="shared" si="213"/>
        <v>180000</v>
      </c>
      <c r="AN561" s="114"/>
      <c r="AO561" s="114"/>
      <c r="AP561" s="28"/>
      <c r="AQ561" s="28"/>
      <c r="AR561" s="114"/>
      <c r="AS561" s="28"/>
      <c r="AT561" s="28"/>
      <c r="AU561" s="114"/>
      <c r="AV561" s="7"/>
      <c r="AW561" s="29"/>
      <c r="AX561" s="114"/>
      <c r="AY561" s="114"/>
      <c r="AZ561" s="28"/>
      <c r="BA561" s="28"/>
      <c r="BB561" s="114"/>
      <c r="BC561" s="114"/>
      <c r="BD561" s="114"/>
      <c r="BE561" s="114"/>
      <c r="BF561" s="114">
        <v>1</v>
      </c>
      <c r="BG561" s="114">
        <f>BF561*AK561</f>
        <v>30000</v>
      </c>
      <c r="BH561" s="114"/>
      <c r="BI561" s="114"/>
      <c r="BJ561" s="7">
        <f t="shared" si="214"/>
        <v>7</v>
      </c>
      <c r="BK561" s="42">
        <f t="shared" si="214"/>
        <v>210000</v>
      </c>
    </row>
    <row r="562" spans="1:63" ht="24" x14ac:dyDescent="0.25">
      <c r="B562" s="43" t="s">
        <v>65</v>
      </c>
      <c r="C562" s="17" t="s">
        <v>66</v>
      </c>
      <c r="D562" s="10" t="s">
        <v>949</v>
      </c>
      <c r="E562" s="18" t="s">
        <v>951</v>
      </c>
      <c r="F562" s="9" t="s">
        <v>736</v>
      </c>
      <c r="G562" s="12">
        <v>9000</v>
      </c>
      <c r="H562" s="26"/>
      <c r="I562" s="19"/>
      <c r="J562" s="85"/>
      <c r="K562" s="85"/>
      <c r="L562" s="19">
        <v>1</v>
      </c>
      <c r="M562" s="19">
        <f>+L562*G562</f>
        <v>9000</v>
      </c>
      <c r="N562" s="19"/>
      <c r="O562" s="19"/>
      <c r="P562" s="20"/>
      <c r="Q562" s="20"/>
      <c r="R562" s="20"/>
      <c r="S562" s="20"/>
      <c r="T562" s="20"/>
      <c r="U562" s="20"/>
      <c r="V562" s="98"/>
      <c r="W562" s="98"/>
      <c r="X562" s="20"/>
      <c r="Y562" s="20"/>
      <c r="Z562" s="20"/>
      <c r="AA562" s="20"/>
      <c r="AB562" s="20"/>
      <c r="AC562" s="20"/>
      <c r="AD562" s="20"/>
      <c r="AE562" s="20"/>
      <c r="AF562" s="19">
        <f t="shared" si="212"/>
        <v>1</v>
      </c>
      <c r="AG562" s="19">
        <f t="shared" si="212"/>
        <v>9000</v>
      </c>
      <c r="AH562" s="10" t="s">
        <v>949</v>
      </c>
      <c r="AI562" s="18" t="s">
        <v>951</v>
      </c>
      <c r="AJ562" s="9" t="s">
        <v>736</v>
      </c>
      <c r="AK562" s="12">
        <v>9000</v>
      </c>
      <c r="AL562" s="7"/>
      <c r="AM562" s="28"/>
      <c r="AN562" s="114"/>
      <c r="AO562" s="114"/>
      <c r="AP562" s="28">
        <v>1</v>
      </c>
      <c r="AQ562" s="28">
        <f>+AK562*AP562</f>
        <v>9000</v>
      </c>
      <c r="AR562" s="114"/>
      <c r="AS562" s="28"/>
      <c r="AT562" s="28"/>
      <c r="AU562" s="114"/>
      <c r="AV562" s="7"/>
      <c r="AW562" s="29"/>
      <c r="AX562" s="114"/>
      <c r="AY562" s="114"/>
      <c r="AZ562" s="28"/>
      <c r="BA562" s="28"/>
      <c r="BB562" s="114"/>
      <c r="BC562" s="114"/>
      <c r="BD562" s="114"/>
      <c r="BE562" s="114"/>
      <c r="BF562" s="114"/>
      <c r="BG562" s="114"/>
      <c r="BH562" s="114"/>
      <c r="BI562" s="114"/>
      <c r="BJ562" s="7">
        <f t="shared" si="214"/>
        <v>1</v>
      </c>
      <c r="BK562" s="42">
        <f t="shared" si="214"/>
        <v>9000</v>
      </c>
    </row>
    <row r="563" spans="1:63" ht="24" x14ac:dyDescent="0.25">
      <c r="B563" s="43" t="s">
        <v>65</v>
      </c>
      <c r="C563" s="17" t="s">
        <v>66</v>
      </c>
      <c r="D563" s="10" t="s">
        <v>952</v>
      </c>
      <c r="E563" s="18" t="s">
        <v>953</v>
      </c>
      <c r="F563" s="9" t="s">
        <v>736</v>
      </c>
      <c r="G563" s="12">
        <v>30000</v>
      </c>
      <c r="H563" s="26">
        <v>1</v>
      </c>
      <c r="I563" s="19">
        <f t="shared" si="211"/>
        <v>30000</v>
      </c>
      <c r="J563" s="85"/>
      <c r="K563" s="85"/>
      <c r="L563" s="19"/>
      <c r="M563" s="19"/>
      <c r="N563" s="19"/>
      <c r="O563" s="19"/>
      <c r="P563" s="20"/>
      <c r="Q563" s="20"/>
      <c r="R563" s="20"/>
      <c r="S563" s="20"/>
      <c r="T563" s="20"/>
      <c r="U563" s="20"/>
      <c r="V563" s="98"/>
      <c r="W563" s="98"/>
      <c r="X563" s="20"/>
      <c r="Y563" s="20"/>
      <c r="Z563" s="20"/>
      <c r="AA563" s="20"/>
      <c r="AB563" s="20"/>
      <c r="AC563" s="20"/>
      <c r="AD563" s="20"/>
      <c r="AE563" s="20"/>
      <c r="AF563" s="19">
        <f t="shared" si="212"/>
        <v>1</v>
      </c>
      <c r="AG563" s="19">
        <f t="shared" si="212"/>
        <v>30000</v>
      </c>
      <c r="AH563" s="10" t="s">
        <v>952</v>
      </c>
      <c r="AI563" s="18" t="s">
        <v>953</v>
      </c>
      <c r="AJ563" s="9" t="s">
        <v>736</v>
      </c>
      <c r="AK563" s="12">
        <v>30000</v>
      </c>
      <c r="AL563" s="26">
        <v>1</v>
      </c>
      <c r="AM563" s="19">
        <f t="shared" ref="AM563" si="215">+AK563*AL563</f>
        <v>30000</v>
      </c>
      <c r="AN563" s="114"/>
      <c r="AO563" s="114"/>
      <c r="AP563" s="28"/>
      <c r="AQ563" s="28"/>
      <c r="AR563" s="114"/>
      <c r="AS563" s="28"/>
      <c r="AT563" s="28"/>
      <c r="AU563" s="114"/>
      <c r="AV563" s="7"/>
      <c r="AW563" s="29"/>
      <c r="AX563" s="114"/>
      <c r="AY563" s="114"/>
      <c r="AZ563" s="28"/>
      <c r="BA563" s="28"/>
      <c r="BB563" s="114"/>
      <c r="BC563" s="114"/>
      <c r="BD563" s="114"/>
      <c r="BE563" s="114"/>
      <c r="BF563" s="114"/>
      <c r="BG563" s="114"/>
      <c r="BH563" s="114"/>
      <c r="BI563" s="114"/>
      <c r="BJ563" s="7">
        <f t="shared" si="214"/>
        <v>1</v>
      </c>
      <c r="BK563" s="42">
        <f t="shared" si="214"/>
        <v>30000</v>
      </c>
    </row>
    <row r="564" spans="1:63" ht="25.5" x14ac:dyDescent="0.25">
      <c r="B564" s="92"/>
      <c r="C564" s="93"/>
      <c r="D564" s="75" t="s">
        <v>954</v>
      </c>
      <c r="E564" s="140" t="s">
        <v>955</v>
      </c>
      <c r="F564" s="11"/>
      <c r="G564" s="11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14" t="s">
        <v>954</v>
      </c>
      <c r="AI564" s="14" t="s">
        <v>955</v>
      </c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156"/>
    </row>
    <row r="565" spans="1:63" x14ac:dyDescent="0.25">
      <c r="B565" s="92"/>
      <c r="C565" s="93"/>
      <c r="D565" s="73" t="s">
        <v>956</v>
      </c>
      <c r="E565" s="95" t="s">
        <v>957</v>
      </c>
      <c r="F565" s="11"/>
      <c r="G565" s="11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14" t="s">
        <v>956</v>
      </c>
      <c r="AI565" s="14" t="s">
        <v>957</v>
      </c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156"/>
    </row>
    <row r="566" spans="1:63" ht="24" x14ac:dyDescent="0.25">
      <c r="B566" s="66"/>
      <c r="C566" s="74"/>
      <c r="D566" s="96" t="s">
        <v>958</v>
      </c>
      <c r="E566" s="97" t="s">
        <v>959</v>
      </c>
      <c r="F566" s="11"/>
      <c r="G566" s="11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14" t="s">
        <v>958</v>
      </c>
      <c r="AI566" s="14" t="s">
        <v>959</v>
      </c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156"/>
    </row>
    <row r="567" spans="1:63" ht="24" x14ac:dyDescent="0.25">
      <c r="B567" s="43" t="s">
        <v>65</v>
      </c>
      <c r="C567" s="17" t="s">
        <v>66</v>
      </c>
      <c r="D567" s="10" t="s">
        <v>960</v>
      </c>
      <c r="E567" s="11" t="s">
        <v>961</v>
      </c>
      <c r="F567" s="18" t="s">
        <v>736</v>
      </c>
      <c r="G567" s="12">
        <v>200</v>
      </c>
      <c r="H567" s="20"/>
      <c r="I567" s="19"/>
      <c r="J567" s="85"/>
      <c r="K567" s="85"/>
      <c r="L567" s="25"/>
      <c r="M567" s="25"/>
      <c r="N567" s="19"/>
      <c r="O567" s="19"/>
      <c r="P567" s="20"/>
      <c r="Q567" s="19"/>
      <c r="R567" s="20"/>
      <c r="S567" s="20"/>
      <c r="T567" s="20"/>
      <c r="U567" s="20"/>
      <c r="V567" s="19">
        <v>1</v>
      </c>
      <c r="W567" s="19">
        <f>G567*V567</f>
        <v>200</v>
      </c>
      <c r="X567" s="20"/>
      <c r="Y567" s="20"/>
      <c r="Z567" s="20"/>
      <c r="AA567" s="20"/>
      <c r="AB567" s="20"/>
      <c r="AC567" s="20"/>
      <c r="AD567" s="20"/>
      <c r="AE567" s="20"/>
      <c r="AF567" s="19">
        <f t="shared" ref="AF567:AG569" si="216">H567+J567+L567+N567+P567+R567+T567+V567+X567+Z567+AB567+AD567</f>
        <v>1</v>
      </c>
      <c r="AG567" s="19">
        <f t="shared" si="216"/>
        <v>200</v>
      </c>
      <c r="AH567" s="10" t="s">
        <v>960</v>
      </c>
      <c r="AI567" s="11" t="s">
        <v>961</v>
      </c>
      <c r="AJ567" s="18" t="s">
        <v>736</v>
      </c>
      <c r="AK567" s="12">
        <v>200</v>
      </c>
      <c r="AL567" s="28"/>
      <c r="AM567" s="28"/>
      <c r="AN567" s="114"/>
      <c r="AO567" s="114"/>
      <c r="AP567" s="28"/>
      <c r="AQ567" s="28"/>
      <c r="AR567" s="114"/>
      <c r="AS567" s="28"/>
      <c r="AT567" s="28"/>
      <c r="AU567" s="114"/>
      <c r="AV567" s="7"/>
      <c r="AW567" s="29"/>
      <c r="AX567" s="114"/>
      <c r="AY567" s="114"/>
      <c r="AZ567" s="28">
        <v>0</v>
      </c>
      <c r="BA567" s="28">
        <f>AZ567*G567</f>
        <v>0</v>
      </c>
      <c r="BB567" s="114"/>
      <c r="BC567" s="114"/>
      <c r="BD567" s="114"/>
      <c r="BE567" s="114"/>
      <c r="BF567" s="114"/>
      <c r="BG567" s="114"/>
      <c r="BH567" s="114"/>
      <c r="BI567" s="114"/>
      <c r="BJ567" s="7">
        <f t="shared" ref="BJ567:BK569" si="217">AL567+AN567+AP567+AR567+AT567+AV567+AX567+AZ567+BB567+BD567+BF567+BH567</f>
        <v>0</v>
      </c>
      <c r="BK567" s="42">
        <f t="shared" si="217"/>
        <v>0</v>
      </c>
    </row>
    <row r="568" spans="1:63" ht="24" x14ac:dyDescent="0.25">
      <c r="B568" s="43" t="s">
        <v>65</v>
      </c>
      <c r="C568" s="17" t="s">
        <v>66</v>
      </c>
      <c r="D568" s="10" t="s">
        <v>960</v>
      </c>
      <c r="E568" s="11" t="s">
        <v>962</v>
      </c>
      <c r="F568" s="18" t="s">
        <v>963</v>
      </c>
      <c r="G568" s="12">
        <v>300</v>
      </c>
      <c r="H568" s="20"/>
      <c r="I568" s="19"/>
      <c r="J568" s="85"/>
      <c r="K568" s="85"/>
      <c r="L568" s="19"/>
      <c r="M568" s="19"/>
      <c r="N568" s="19"/>
      <c r="O568" s="19"/>
      <c r="P568" s="19">
        <v>1</v>
      </c>
      <c r="Q568" s="19">
        <f>G568*P568</f>
        <v>300</v>
      </c>
      <c r="R568" s="20"/>
      <c r="S568" s="20"/>
      <c r="T568" s="20"/>
      <c r="U568" s="20"/>
      <c r="V568" s="19"/>
      <c r="W568" s="19"/>
      <c r="X568" s="20"/>
      <c r="Y568" s="20"/>
      <c r="Z568" s="20"/>
      <c r="AA568" s="20"/>
      <c r="AB568" s="20"/>
      <c r="AC568" s="20"/>
      <c r="AD568" s="20"/>
      <c r="AE568" s="20"/>
      <c r="AF568" s="19">
        <f t="shared" si="216"/>
        <v>1</v>
      </c>
      <c r="AG568" s="19">
        <f t="shared" si="216"/>
        <v>300</v>
      </c>
      <c r="AH568" s="10" t="s">
        <v>960</v>
      </c>
      <c r="AI568" s="11" t="s">
        <v>962</v>
      </c>
      <c r="AJ568" s="18" t="s">
        <v>963</v>
      </c>
      <c r="AK568" s="12">
        <v>300</v>
      </c>
      <c r="AL568" s="28"/>
      <c r="AM568" s="28"/>
      <c r="AN568" s="114"/>
      <c r="AO568" s="114"/>
      <c r="AP568" s="28"/>
      <c r="AQ568" s="28"/>
      <c r="AR568" s="114"/>
      <c r="AS568" s="28"/>
      <c r="AT568" s="28">
        <v>1</v>
      </c>
      <c r="AU568" s="28">
        <f>AT568*AK568</f>
        <v>300</v>
      </c>
      <c r="AV568" s="7"/>
      <c r="AW568" s="29"/>
      <c r="AX568" s="114"/>
      <c r="AY568" s="114"/>
      <c r="AZ568" s="28"/>
      <c r="BA568" s="28"/>
      <c r="BB568" s="114"/>
      <c r="BC568" s="114"/>
      <c r="BD568" s="114"/>
      <c r="BE568" s="114"/>
      <c r="BF568" s="114"/>
      <c r="BG568" s="114"/>
      <c r="BH568" s="114"/>
      <c r="BI568" s="114"/>
      <c r="BJ568" s="7">
        <f t="shared" si="217"/>
        <v>1</v>
      </c>
      <c r="BK568" s="42">
        <f t="shared" si="217"/>
        <v>300</v>
      </c>
    </row>
    <row r="569" spans="1:63" ht="24" x14ac:dyDescent="0.25">
      <c r="B569" s="43" t="s">
        <v>65</v>
      </c>
      <c r="C569" s="17" t="s">
        <v>66</v>
      </c>
      <c r="D569" s="10">
        <v>850500050009</v>
      </c>
      <c r="E569" s="11" t="s">
        <v>964</v>
      </c>
      <c r="F569" s="18" t="s">
        <v>963</v>
      </c>
      <c r="G569" s="12">
        <v>5000</v>
      </c>
      <c r="H569" s="26">
        <v>1</v>
      </c>
      <c r="I569" s="19">
        <f>+G569*H569</f>
        <v>5000</v>
      </c>
      <c r="J569" s="85"/>
      <c r="K569" s="85"/>
      <c r="L569" s="19"/>
      <c r="M569" s="19"/>
      <c r="N569" s="19"/>
      <c r="O569" s="19"/>
      <c r="P569" s="19"/>
      <c r="Q569" s="19"/>
      <c r="R569" s="20"/>
      <c r="S569" s="20"/>
      <c r="T569" s="20"/>
      <c r="U569" s="20"/>
      <c r="V569" s="19"/>
      <c r="W569" s="19"/>
      <c r="X569" s="20"/>
      <c r="Y569" s="20"/>
      <c r="Z569" s="20"/>
      <c r="AA569" s="20"/>
      <c r="AB569" s="20"/>
      <c r="AC569" s="20"/>
      <c r="AD569" s="20"/>
      <c r="AE569" s="20"/>
      <c r="AF569" s="19">
        <f t="shared" si="216"/>
        <v>1</v>
      </c>
      <c r="AG569" s="19">
        <f t="shared" si="216"/>
        <v>5000</v>
      </c>
      <c r="AH569" s="10">
        <v>850500050009</v>
      </c>
      <c r="AI569" s="11" t="s">
        <v>964</v>
      </c>
      <c r="AJ569" s="18" t="s">
        <v>963</v>
      </c>
      <c r="AK569" s="12">
        <v>5000</v>
      </c>
      <c r="AL569" s="7">
        <v>0</v>
      </c>
      <c r="AM569" s="28">
        <f>+AK569*AL569</f>
        <v>0</v>
      </c>
      <c r="AN569" s="114"/>
      <c r="AO569" s="114"/>
      <c r="AP569" s="28"/>
      <c r="AQ569" s="28"/>
      <c r="AR569" s="114"/>
      <c r="AS569" s="28"/>
      <c r="AT569" s="28"/>
      <c r="AU569" s="28"/>
      <c r="AV569" s="7"/>
      <c r="AW569" s="29"/>
      <c r="AX569" s="114"/>
      <c r="AY569" s="114"/>
      <c r="AZ569" s="28"/>
      <c r="BA569" s="28"/>
      <c r="BB569" s="114"/>
      <c r="BC569" s="114"/>
      <c r="BD569" s="114"/>
      <c r="BE569" s="114"/>
      <c r="BF569" s="114"/>
      <c r="BG569" s="114"/>
      <c r="BH569" s="114"/>
      <c r="BI569" s="114"/>
      <c r="BJ569" s="7">
        <f t="shared" si="217"/>
        <v>0</v>
      </c>
      <c r="BK569" s="42">
        <f t="shared" si="217"/>
        <v>0</v>
      </c>
    </row>
    <row r="570" spans="1:63" x14ac:dyDescent="0.25">
      <c r="A570" s="13"/>
      <c r="B570" s="92"/>
      <c r="C570" s="93"/>
      <c r="D570" s="75" t="s">
        <v>965</v>
      </c>
      <c r="E570" s="140" t="s">
        <v>966</v>
      </c>
      <c r="F570" s="74"/>
      <c r="G570" s="74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5" t="s">
        <v>965</v>
      </c>
      <c r="AI570" s="140" t="s">
        <v>966</v>
      </c>
      <c r="AJ570" s="75"/>
      <c r="AK570" s="79"/>
      <c r="AL570" s="79"/>
      <c r="AM570" s="79"/>
      <c r="AN570" s="79"/>
      <c r="AO570" s="79"/>
      <c r="AP570" s="79"/>
      <c r="AQ570" s="79"/>
      <c r="AR570" s="79"/>
      <c r="AS570" s="79"/>
      <c r="AT570" s="79"/>
      <c r="AU570" s="79"/>
      <c r="AV570" s="79"/>
      <c r="AW570" s="79"/>
      <c r="AX570" s="79"/>
      <c r="AY570" s="79"/>
      <c r="AZ570" s="79"/>
      <c r="BA570" s="79"/>
      <c r="BB570" s="79"/>
      <c r="BC570" s="79"/>
      <c r="BD570" s="79"/>
      <c r="BE570" s="79"/>
      <c r="BF570" s="79"/>
      <c r="BG570" s="79"/>
      <c r="BH570" s="79"/>
      <c r="BI570" s="79"/>
      <c r="BJ570" s="79"/>
      <c r="BK570" s="142"/>
    </row>
    <row r="571" spans="1:63" ht="25.5" x14ac:dyDescent="0.25">
      <c r="A571" s="13"/>
      <c r="B571" s="92"/>
      <c r="C571" s="69"/>
      <c r="D571" s="94" t="s">
        <v>967</v>
      </c>
      <c r="E571" s="94" t="s">
        <v>968</v>
      </c>
      <c r="F571" s="69"/>
      <c r="G571" s="11"/>
      <c r="H571" s="112"/>
      <c r="I571" s="26"/>
      <c r="J571" s="112"/>
      <c r="K571" s="112"/>
      <c r="L571" s="112"/>
      <c r="M571" s="112"/>
      <c r="N571" s="112"/>
      <c r="O571" s="112"/>
      <c r="P571" s="25"/>
      <c r="Q571" s="25"/>
      <c r="R571" s="25"/>
      <c r="S571" s="25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94" t="s">
        <v>967</v>
      </c>
      <c r="AI571" s="94" t="s">
        <v>968</v>
      </c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32"/>
    </row>
    <row r="572" spans="1:63" x14ac:dyDescent="0.25">
      <c r="A572" s="13"/>
      <c r="B572" s="66"/>
      <c r="C572" s="74"/>
      <c r="D572" s="96" t="s">
        <v>969</v>
      </c>
      <c r="E572" s="97" t="s">
        <v>970</v>
      </c>
      <c r="F572" s="69"/>
      <c r="G572" s="11"/>
      <c r="H572" s="112"/>
      <c r="I572" s="26"/>
      <c r="J572" s="112"/>
      <c r="K572" s="112"/>
      <c r="L572" s="112"/>
      <c r="M572" s="112"/>
      <c r="N572" s="112"/>
      <c r="O572" s="112"/>
      <c r="P572" s="25"/>
      <c r="Q572" s="25"/>
      <c r="R572" s="25"/>
      <c r="S572" s="25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96" t="s">
        <v>969</v>
      </c>
      <c r="AI572" s="97" t="s">
        <v>970</v>
      </c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32"/>
    </row>
    <row r="573" spans="1:63" ht="24" x14ac:dyDescent="0.25">
      <c r="A573" s="13"/>
      <c r="B573" s="43" t="s">
        <v>65</v>
      </c>
      <c r="C573" s="17" t="s">
        <v>66</v>
      </c>
      <c r="D573" s="10" t="s">
        <v>971</v>
      </c>
      <c r="E573" s="11" t="s">
        <v>972</v>
      </c>
      <c r="F573" s="18" t="s">
        <v>736</v>
      </c>
      <c r="G573" s="12">
        <v>1200</v>
      </c>
      <c r="H573" s="26"/>
      <c r="I573" s="19"/>
      <c r="J573" s="85"/>
      <c r="K573" s="85"/>
      <c r="L573" s="19">
        <v>1</v>
      </c>
      <c r="M573" s="19">
        <f>+L573*G573</f>
        <v>1200</v>
      </c>
      <c r="N573" s="19"/>
      <c r="O573" s="19"/>
      <c r="P573" s="19"/>
      <c r="Q573" s="19"/>
      <c r="R573" s="20"/>
      <c r="S573" s="20"/>
      <c r="T573" s="20"/>
      <c r="U573" s="20"/>
      <c r="V573" s="19"/>
      <c r="W573" s="19"/>
      <c r="X573" s="20"/>
      <c r="Y573" s="20"/>
      <c r="Z573" s="20"/>
      <c r="AA573" s="20"/>
      <c r="AB573" s="20"/>
      <c r="AC573" s="20"/>
      <c r="AD573" s="20"/>
      <c r="AE573" s="20"/>
      <c r="AF573" s="19">
        <f t="shared" ref="AF573:AG573" si="218">H573+J573+L573+N573+P573+R573+T573+V573+X573+Z573+AB573+AD573</f>
        <v>1</v>
      </c>
      <c r="AG573" s="19">
        <f t="shared" si="218"/>
        <v>1200</v>
      </c>
      <c r="AH573" s="10" t="s">
        <v>971</v>
      </c>
      <c r="AI573" s="11" t="s">
        <v>972</v>
      </c>
      <c r="AJ573" s="18" t="s">
        <v>736</v>
      </c>
      <c r="AK573" s="12">
        <v>1200</v>
      </c>
      <c r="AL573" s="7"/>
      <c r="AM573" s="28"/>
      <c r="AN573" s="114"/>
      <c r="AO573" s="114"/>
      <c r="AP573" s="28">
        <v>1</v>
      </c>
      <c r="AQ573" s="28">
        <f>+AK573*AP573</f>
        <v>1200</v>
      </c>
      <c r="AR573" s="114"/>
      <c r="AS573" s="28"/>
      <c r="AT573" s="28"/>
      <c r="AU573" s="28"/>
      <c r="AV573" s="7"/>
      <c r="AW573" s="29"/>
      <c r="AX573" s="114"/>
      <c r="AY573" s="114"/>
      <c r="AZ573" s="28"/>
      <c r="BA573" s="28"/>
      <c r="BB573" s="114"/>
      <c r="BC573" s="114"/>
      <c r="BD573" s="114"/>
      <c r="BE573" s="114"/>
      <c r="BF573" s="114"/>
      <c r="BG573" s="114"/>
      <c r="BH573" s="114"/>
      <c r="BI573" s="114"/>
      <c r="BJ573" s="7">
        <f t="shared" ref="BJ573:BK573" si="219">AL573+AN573+AP573+AR573+AT573+AV573+AX573+AZ573+BB573+BD573+BF573+BH573</f>
        <v>1</v>
      </c>
      <c r="BK573" s="42">
        <f t="shared" si="219"/>
        <v>1200</v>
      </c>
    </row>
    <row r="574" spans="1:63" x14ac:dyDescent="0.25">
      <c r="A574" s="13"/>
      <c r="B574" s="92"/>
      <c r="C574" s="93"/>
      <c r="D574" s="75" t="s">
        <v>973</v>
      </c>
      <c r="E574" s="94" t="s">
        <v>974</v>
      </c>
      <c r="F574" s="81"/>
      <c r="G574" s="81"/>
      <c r="H574" s="81"/>
      <c r="I574" s="7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140" t="s">
        <v>973</v>
      </c>
      <c r="AI574" s="140" t="s">
        <v>974</v>
      </c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81"/>
      <c r="BI574" s="81"/>
      <c r="BJ574" s="81"/>
      <c r="BK574" s="130"/>
    </row>
    <row r="575" spans="1:63" x14ac:dyDescent="0.25">
      <c r="A575" s="13"/>
      <c r="B575" s="92"/>
      <c r="C575" s="69"/>
      <c r="D575" s="94" t="s">
        <v>975</v>
      </c>
      <c r="E575" s="94" t="s">
        <v>976</v>
      </c>
      <c r="F575" s="81"/>
      <c r="G575" s="81"/>
      <c r="H575" s="81"/>
      <c r="I575" s="7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94" t="s">
        <v>975</v>
      </c>
      <c r="AI575" s="94" t="s">
        <v>976</v>
      </c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  <c r="BG575" s="81"/>
      <c r="BH575" s="81"/>
      <c r="BI575" s="81"/>
      <c r="BJ575" s="81"/>
      <c r="BK575" s="130"/>
    </row>
    <row r="576" spans="1:63" ht="24" x14ac:dyDescent="0.25">
      <c r="A576" s="13"/>
      <c r="B576" s="43" t="s">
        <v>65</v>
      </c>
      <c r="C576" s="17" t="s">
        <v>66</v>
      </c>
      <c r="D576" s="10" t="s">
        <v>977</v>
      </c>
      <c r="E576" s="11" t="s">
        <v>978</v>
      </c>
      <c r="F576" s="18" t="s">
        <v>736</v>
      </c>
      <c r="G576" s="12">
        <v>30000</v>
      </c>
      <c r="H576" s="20"/>
      <c r="I576" s="19"/>
      <c r="J576" s="85"/>
      <c r="K576" s="85"/>
      <c r="L576" s="19"/>
      <c r="M576" s="19"/>
      <c r="N576" s="19"/>
      <c r="O576" s="19"/>
      <c r="P576" s="19">
        <v>1</v>
      </c>
      <c r="Q576" s="19">
        <f>G576*P576</f>
        <v>30000</v>
      </c>
      <c r="R576" s="20"/>
      <c r="S576" s="20"/>
      <c r="T576" s="20"/>
      <c r="U576" s="20"/>
      <c r="V576" s="19"/>
      <c r="W576" s="19"/>
      <c r="X576" s="20"/>
      <c r="Y576" s="20"/>
      <c r="Z576" s="20"/>
      <c r="AA576" s="20"/>
      <c r="AB576" s="20"/>
      <c r="AC576" s="20"/>
      <c r="AD576" s="20"/>
      <c r="AE576" s="20"/>
      <c r="AF576" s="19">
        <f t="shared" ref="AF576:AG577" si="220">H576+J576+L576+N576+P576+R576+T576+V576+X576+Z576+AB576+AD576</f>
        <v>1</v>
      </c>
      <c r="AG576" s="19">
        <f t="shared" si="220"/>
        <v>30000</v>
      </c>
      <c r="AH576" s="10" t="s">
        <v>977</v>
      </c>
      <c r="AI576" s="11" t="s">
        <v>978</v>
      </c>
      <c r="AJ576" s="18" t="s">
        <v>736</v>
      </c>
      <c r="AK576" s="12">
        <v>30000</v>
      </c>
      <c r="AL576" s="28"/>
      <c r="AM576" s="28"/>
      <c r="AN576" s="114"/>
      <c r="AO576" s="114"/>
      <c r="AP576" s="28"/>
      <c r="AQ576" s="28"/>
      <c r="AR576" s="114"/>
      <c r="AS576" s="28"/>
      <c r="AT576" s="28">
        <v>1</v>
      </c>
      <c r="AU576" s="28">
        <f>AT576*AK576</f>
        <v>30000</v>
      </c>
      <c r="AV576" s="7"/>
      <c r="AW576" s="29"/>
      <c r="AX576" s="114"/>
      <c r="AY576" s="114"/>
      <c r="AZ576" s="28"/>
      <c r="BA576" s="28"/>
      <c r="BB576" s="114"/>
      <c r="BC576" s="114"/>
      <c r="BD576" s="114"/>
      <c r="BE576" s="114"/>
      <c r="BF576" s="114"/>
      <c r="BG576" s="114"/>
      <c r="BH576" s="114"/>
      <c r="BI576" s="114"/>
      <c r="BJ576" s="7">
        <f t="shared" ref="BJ576:BK577" si="221">AL576+AN576+AP576+AR576+AT576+AV576+AX576+AZ576+BB576+BD576+BF576+BH576</f>
        <v>1</v>
      </c>
      <c r="BK576" s="42">
        <f t="shared" si="221"/>
        <v>30000</v>
      </c>
    </row>
    <row r="577" spans="1:63" ht="24" x14ac:dyDescent="0.25">
      <c r="A577" s="13"/>
      <c r="B577" s="43" t="s">
        <v>65</v>
      </c>
      <c r="C577" s="17" t="s">
        <v>66</v>
      </c>
      <c r="D577" s="10" t="s">
        <v>977</v>
      </c>
      <c r="E577" s="11" t="s">
        <v>978</v>
      </c>
      <c r="F577" s="18" t="s">
        <v>736</v>
      </c>
      <c r="G577" s="12">
        <v>20000</v>
      </c>
      <c r="H577" s="20"/>
      <c r="I577" s="19"/>
      <c r="J577" s="85"/>
      <c r="K577" s="85"/>
      <c r="L577" s="19"/>
      <c r="M577" s="19"/>
      <c r="N577" s="19"/>
      <c r="O577" s="19"/>
      <c r="P577" s="19">
        <v>1</v>
      </c>
      <c r="Q577" s="19">
        <f>G577*P577</f>
        <v>20000</v>
      </c>
      <c r="R577" s="20"/>
      <c r="S577" s="20"/>
      <c r="T577" s="20"/>
      <c r="U577" s="20"/>
      <c r="V577" s="19"/>
      <c r="W577" s="19"/>
      <c r="X577" s="20"/>
      <c r="Y577" s="20"/>
      <c r="Z577" s="20"/>
      <c r="AA577" s="20"/>
      <c r="AB577" s="20"/>
      <c r="AC577" s="20"/>
      <c r="AD577" s="20"/>
      <c r="AE577" s="20"/>
      <c r="AF577" s="19">
        <f t="shared" si="220"/>
        <v>1</v>
      </c>
      <c r="AG577" s="19">
        <f t="shared" si="220"/>
        <v>20000</v>
      </c>
      <c r="AH577" s="10" t="s">
        <v>977</v>
      </c>
      <c r="AI577" s="11" t="s">
        <v>978</v>
      </c>
      <c r="AJ577" s="18" t="s">
        <v>736</v>
      </c>
      <c r="AK577" s="12">
        <v>20000</v>
      </c>
      <c r="AL577" s="28"/>
      <c r="AM577" s="28"/>
      <c r="AN577" s="114"/>
      <c r="AO577" s="114"/>
      <c r="AP577" s="28"/>
      <c r="AQ577" s="28"/>
      <c r="AR577" s="114"/>
      <c r="AS577" s="28"/>
      <c r="AT577" s="28">
        <v>1</v>
      </c>
      <c r="AU577" s="28">
        <f>AT577*AK577</f>
        <v>20000</v>
      </c>
      <c r="AV577" s="7"/>
      <c r="AW577" s="29"/>
      <c r="AX577" s="114"/>
      <c r="AY577" s="114"/>
      <c r="AZ577" s="28"/>
      <c r="BA577" s="28"/>
      <c r="BB577" s="114"/>
      <c r="BC577" s="114"/>
      <c r="BD577" s="114"/>
      <c r="BE577" s="114"/>
      <c r="BF577" s="114"/>
      <c r="BG577" s="114"/>
      <c r="BH577" s="114"/>
      <c r="BI577" s="114"/>
      <c r="BJ577" s="7">
        <f t="shared" si="221"/>
        <v>1</v>
      </c>
      <c r="BK577" s="42">
        <f t="shared" si="221"/>
        <v>20000</v>
      </c>
    </row>
    <row r="578" spans="1:63" x14ac:dyDescent="0.25">
      <c r="B578" s="92"/>
      <c r="C578" s="93"/>
      <c r="D578" s="75" t="s">
        <v>979</v>
      </c>
      <c r="E578" s="95" t="s">
        <v>980</v>
      </c>
      <c r="F578" s="95"/>
      <c r="G578" s="95"/>
      <c r="H578" s="104"/>
      <c r="I578" s="25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04"/>
      <c r="AB578" s="104"/>
      <c r="AC578" s="104"/>
      <c r="AD578" s="104"/>
      <c r="AE578" s="104"/>
      <c r="AF578" s="104"/>
      <c r="AG578" s="104"/>
      <c r="AH578" s="75" t="s">
        <v>979</v>
      </c>
      <c r="AI578" s="95" t="s">
        <v>980</v>
      </c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105"/>
    </row>
    <row r="579" spans="1:63" x14ac:dyDescent="0.25">
      <c r="B579" s="66"/>
      <c r="C579" s="74"/>
      <c r="D579" s="96" t="s">
        <v>981</v>
      </c>
      <c r="E579" s="97" t="s">
        <v>982</v>
      </c>
      <c r="F579" s="11"/>
      <c r="G579" s="11"/>
      <c r="H579" s="112"/>
      <c r="I579" s="26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96" t="s">
        <v>981</v>
      </c>
      <c r="AI579" s="97" t="s">
        <v>982</v>
      </c>
      <c r="AJ579" s="123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32"/>
    </row>
    <row r="580" spans="1:63" ht="24" x14ac:dyDescent="0.25">
      <c r="B580" s="43" t="s">
        <v>65</v>
      </c>
      <c r="C580" s="17" t="s">
        <v>66</v>
      </c>
      <c r="D580" s="10" t="s">
        <v>983</v>
      </c>
      <c r="E580" s="11" t="s">
        <v>984</v>
      </c>
      <c r="F580" s="11" t="s">
        <v>736</v>
      </c>
      <c r="G580" s="12">
        <v>3000</v>
      </c>
      <c r="H580" s="26"/>
      <c r="I580" s="26"/>
      <c r="J580" s="27"/>
      <c r="K580" s="27"/>
      <c r="L580" s="26"/>
      <c r="M580" s="26"/>
      <c r="N580" s="26"/>
      <c r="O580" s="26"/>
      <c r="P580" s="26"/>
      <c r="Q580" s="26"/>
      <c r="R580" s="20"/>
      <c r="S580" s="20"/>
      <c r="T580" s="26"/>
      <c r="U580" s="26"/>
      <c r="V580" s="19">
        <v>1</v>
      </c>
      <c r="W580" s="19">
        <f>G580*V580</f>
        <v>3000</v>
      </c>
      <c r="X580" s="26"/>
      <c r="Y580" s="26"/>
      <c r="Z580" s="26"/>
      <c r="AA580" s="26"/>
      <c r="AB580" s="26"/>
      <c r="AC580" s="26"/>
      <c r="AD580" s="26"/>
      <c r="AE580" s="26"/>
      <c r="AF580" s="19">
        <f t="shared" ref="AF580:AG582" si="222">H580+J580+L580+N580+P580+R580+T580+V580+X580+Z580+AB580+AD580</f>
        <v>1</v>
      </c>
      <c r="AG580" s="19">
        <f t="shared" si="222"/>
        <v>3000</v>
      </c>
      <c r="AH580" s="10" t="s">
        <v>983</v>
      </c>
      <c r="AI580" s="11" t="s">
        <v>984</v>
      </c>
      <c r="AJ580" s="11" t="s">
        <v>736</v>
      </c>
      <c r="AK580" s="12">
        <v>3000</v>
      </c>
      <c r="AL580" s="7"/>
      <c r="AM580" s="7"/>
      <c r="AN580" s="7"/>
      <c r="AO580" s="7"/>
      <c r="AP580" s="7"/>
      <c r="AQ580" s="7"/>
      <c r="AR580" s="7"/>
      <c r="AS580" s="7"/>
      <c r="AT580" s="28"/>
      <c r="AU580" s="7"/>
      <c r="AV580" s="7"/>
      <c r="AW580" s="29"/>
      <c r="AX580" s="7"/>
      <c r="AY580" s="7"/>
      <c r="AZ580" s="28">
        <v>1</v>
      </c>
      <c r="BA580" s="28">
        <f>AK580*AZ580</f>
        <v>3000</v>
      </c>
      <c r="BB580" s="7"/>
      <c r="BC580" s="7"/>
      <c r="BD580" s="7"/>
      <c r="BE580" s="7"/>
      <c r="BF580" s="7"/>
      <c r="BG580" s="7"/>
      <c r="BH580" s="7"/>
      <c r="BI580" s="7"/>
      <c r="BJ580" s="7">
        <f t="shared" ref="BJ580:BK582" si="223">AL580+AN580+AP580+AR580+AT580+AV580+AX580+AZ580+BB580+BD580+BF580+BH580</f>
        <v>1</v>
      </c>
      <c r="BK580" s="42">
        <f t="shared" si="223"/>
        <v>3000</v>
      </c>
    </row>
    <row r="581" spans="1:63" ht="24" x14ac:dyDescent="0.25">
      <c r="B581" s="43" t="s">
        <v>65</v>
      </c>
      <c r="C581" s="17" t="s">
        <v>66</v>
      </c>
      <c r="D581" s="10" t="s">
        <v>985</v>
      </c>
      <c r="E581" s="11" t="s">
        <v>986</v>
      </c>
      <c r="F581" s="11" t="s">
        <v>736</v>
      </c>
      <c r="G581" s="12">
        <v>2000</v>
      </c>
      <c r="H581" s="26"/>
      <c r="I581" s="26"/>
      <c r="J581" s="27"/>
      <c r="K581" s="27"/>
      <c r="L581" s="26"/>
      <c r="M581" s="26"/>
      <c r="N581" s="26"/>
      <c r="O581" s="26"/>
      <c r="P581" s="26"/>
      <c r="Q581" s="26"/>
      <c r="R581" s="20"/>
      <c r="S581" s="20"/>
      <c r="T581" s="26"/>
      <c r="U581" s="26"/>
      <c r="V581" s="19">
        <f>0+1</f>
        <v>1</v>
      </c>
      <c r="W581" s="19">
        <f>G581*V581</f>
        <v>2000</v>
      </c>
      <c r="X581" s="26"/>
      <c r="Y581" s="26"/>
      <c r="Z581" s="26"/>
      <c r="AA581" s="26"/>
      <c r="AB581" s="26"/>
      <c r="AC581" s="26"/>
      <c r="AD581" s="26"/>
      <c r="AE581" s="26"/>
      <c r="AF581" s="19">
        <f t="shared" si="222"/>
        <v>1</v>
      </c>
      <c r="AG581" s="19">
        <f t="shared" si="222"/>
        <v>2000</v>
      </c>
      <c r="AH581" s="10" t="s">
        <v>985</v>
      </c>
      <c r="AI581" s="11" t="s">
        <v>986</v>
      </c>
      <c r="AJ581" s="11" t="s">
        <v>736</v>
      </c>
      <c r="AK581" s="12">
        <v>2000</v>
      </c>
      <c r="AL581" s="7"/>
      <c r="AM581" s="7"/>
      <c r="AN581" s="7"/>
      <c r="AO581" s="7"/>
      <c r="AP581" s="7"/>
      <c r="AQ581" s="7"/>
      <c r="AR581" s="7"/>
      <c r="AS581" s="7"/>
      <c r="AT581" s="28"/>
      <c r="AU581" s="7"/>
      <c r="AV581" s="7"/>
      <c r="AW581" s="29"/>
      <c r="AX581" s="7"/>
      <c r="AY581" s="7"/>
      <c r="AZ581" s="28">
        <f>1+0</f>
        <v>1</v>
      </c>
      <c r="BA581" s="28">
        <f>AK581*AZ581</f>
        <v>2000</v>
      </c>
      <c r="BB581" s="7"/>
      <c r="BC581" s="7"/>
      <c r="BD581" s="7"/>
      <c r="BE581" s="7"/>
      <c r="BF581" s="7"/>
      <c r="BG581" s="7"/>
      <c r="BH581" s="7"/>
      <c r="BI581" s="7"/>
      <c r="BJ581" s="7">
        <f t="shared" si="223"/>
        <v>1</v>
      </c>
      <c r="BK581" s="42">
        <f t="shared" si="223"/>
        <v>2000</v>
      </c>
    </row>
    <row r="582" spans="1:63" ht="24" x14ac:dyDescent="0.25">
      <c r="B582" s="43" t="s">
        <v>65</v>
      </c>
      <c r="C582" s="17" t="s">
        <v>66</v>
      </c>
      <c r="D582" s="10">
        <v>701000040002</v>
      </c>
      <c r="E582" s="9" t="s">
        <v>987</v>
      </c>
      <c r="F582" s="11" t="s">
        <v>68</v>
      </c>
      <c r="G582" s="12">
        <v>0.1</v>
      </c>
      <c r="H582" s="26">
        <f>6000+3000</f>
        <v>9000</v>
      </c>
      <c r="I582" s="19">
        <f>+G582*H582</f>
        <v>900</v>
      </c>
      <c r="J582" s="27"/>
      <c r="K582" s="27"/>
      <c r="L582" s="26"/>
      <c r="M582" s="26"/>
      <c r="N582" s="26"/>
      <c r="O582" s="26"/>
      <c r="P582" s="26"/>
      <c r="Q582" s="26"/>
      <c r="R582" s="20"/>
      <c r="S582" s="20"/>
      <c r="T582" s="26"/>
      <c r="U582" s="26"/>
      <c r="V582" s="19"/>
      <c r="W582" s="19"/>
      <c r="X582" s="26"/>
      <c r="Y582" s="26"/>
      <c r="Z582" s="26"/>
      <c r="AA582" s="26"/>
      <c r="AB582" s="26"/>
      <c r="AC582" s="26"/>
      <c r="AD582" s="26"/>
      <c r="AE582" s="26"/>
      <c r="AF582" s="19">
        <f t="shared" si="222"/>
        <v>9000</v>
      </c>
      <c r="AG582" s="19">
        <f t="shared" si="222"/>
        <v>900</v>
      </c>
      <c r="AH582" s="10">
        <v>701000040002</v>
      </c>
      <c r="AI582" s="9" t="s">
        <v>987</v>
      </c>
      <c r="AJ582" s="11" t="s">
        <v>68</v>
      </c>
      <c r="AK582" s="12">
        <v>0.1</v>
      </c>
      <c r="AL582" s="7">
        <f>6000+3000</f>
        <v>9000</v>
      </c>
      <c r="AM582" s="28">
        <f>+AK582*AL582</f>
        <v>900</v>
      </c>
      <c r="AN582" s="7"/>
      <c r="AO582" s="7"/>
      <c r="AP582" s="7"/>
      <c r="AQ582" s="7"/>
      <c r="AR582" s="7"/>
      <c r="AS582" s="7"/>
      <c r="AT582" s="28"/>
      <c r="AU582" s="28"/>
      <c r="AV582" s="7"/>
      <c r="AW582" s="29"/>
      <c r="AX582" s="7"/>
      <c r="AY582" s="7"/>
      <c r="AZ582" s="28"/>
      <c r="BA582" s="28"/>
      <c r="BB582" s="7"/>
      <c r="BC582" s="7"/>
      <c r="BD582" s="7"/>
      <c r="BE582" s="7"/>
      <c r="BF582" s="7"/>
      <c r="BG582" s="7"/>
      <c r="BH582" s="7"/>
      <c r="BI582" s="7"/>
      <c r="BJ582" s="7">
        <f t="shared" si="223"/>
        <v>9000</v>
      </c>
      <c r="BK582" s="42">
        <f t="shared" si="223"/>
        <v>900</v>
      </c>
    </row>
    <row r="583" spans="1:63" ht="28.5" customHeight="1" x14ac:dyDescent="0.25">
      <c r="B583" s="66"/>
      <c r="C583" s="74"/>
      <c r="D583" s="84" t="s">
        <v>988</v>
      </c>
      <c r="E583" s="97" t="s">
        <v>989</v>
      </c>
      <c r="F583" s="95"/>
      <c r="G583" s="95"/>
      <c r="H583" s="104"/>
      <c r="I583" s="25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  <c r="AA583" s="104"/>
      <c r="AB583" s="104"/>
      <c r="AC583" s="104"/>
      <c r="AD583" s="104"/>
      <c r="AE583" s="104"/>
      <c r="AF583" s="104"/>
      <c r="AG583" s="104"/>
      <c r="AH583" s="84" t="s">
        <v>988</v>
      </c>
      <c r="AI583" s="97" t="s">
        <v>989</v>
      </c>
      <c r="AJ583" s="157"/>
      <c r="AK583" s="157"/>
      <c r="AL583" s="157"/>
      <c r="AM583" s="157"/>
      <c r="AN583" s="157"/>
      <c r="AO583" s="157"/>
      <c r="AP583" s="157"/>
      <c r="AQ583" s="157"/>
      <c r="AR583" s="157"/>
      <c r="AS583" s="157"/>
      <c r="AT583" s="157"/>
      <c r="AU583" s="157"/>
      <c r="AV583" s="157"/>
      <c r="AW583" s="157"/>
      <c r="AX583" s="157"/>
      <c r="AY583" s="157"/>
      <c r="AZ583" s="157"/>
      <c r="BA583" s="157"/>
      <c r="BB583" s="157"/>
      <c r="BC583" s="157"/>
      <c r="BD583" s="157"/>
      <c r="BE583" s="157"/>
      <c r="BF583" s="157"/>
      <c r="BG583" s="157"/>
      <c r="BH583" s="157"/>
      <c r="BI583" s="157"/>
      <c r="BJ583" s="157"/>
      <c r="BK583" s="139"/>
    </row>
    <row r="584" spans="1:63" ht="24.75" x14ac:dyDescent="0.25">
      <c r="B584" s="158" t="s">
        <v>65</v>
      </c>
      <c r="C584" s="17" t="s">
        <v>66</v>
      </c>
      <c r="D584" s="10" t="s">
        <v>990</v>
      </c>
      <c r="E584" s="106" t="s">
        <v>991</v>
      </c>
      <c r="F584" s="106" t="s">
        <v>736</v>
      </c>
      <c r="G584" s="12">
        <v>10500</v>
      </c>
      <c r="H584" s="20"/>
      <c r="I584" s="19"/>
      <c r="J584" s="85"/>
      <c r="K584" s="85"/>
      <c r="L584" s="19"/>
      <c r="M584" s="19"/>
      <c r="N584" s="19"/>
      <c r="O584" s="19"/>
      <c r="P584" s="20"/>
      <c r="Q584" s="19"/>
      <c r="R584" s="19"/>
      <c r="S584" s="19"/>
      <c r="T584" s="19"/>
      <c r="U584" s="19"/>
      <c r="V584" s="19">
        <v>1</v>
      </c>
      <c r="W584" s="19">
        <f t="shared" ref="W584:W593" si="224">G584*V584</f>
        <v>10500</v>
      </c>
      <c r="X584" s="19"/>
      <c r="Y584" s="20"/>
      <c r="Z584" s="20"/>
      <c r="AA584" s="20"/>
      <c r="AB584" s="20"/>
      <c r="AC584" s="20"/>
      <c r="AD584" s="20"/>
      <c r="AE584" s="20"/>
      <c r="AF584" s="19">
        <f t="shared" ref="AF584:AG647" si="225">H584+J584+L584+N584+P584+R584+T584+V584+X584+Z584+AB584+AD584</f>
        <v>1</v>
      </c>
      <c r="AG584" s="19">
        <f t="shared" si="225"/>
        <v>10500</v>
      </c>
      <c r="AH584" s="10" t="s">
        <v>990</v>
      </c>
      <c r="AI584" s="106" t="s">
        <v>991</v>
      </c>
      <c r="AJ584" s="106" t="s">
        <v>736</v>
      </c>
      <c r="AK584" s="12">
        <v>10500</v>
      </c>
      <c r="AL584" s="28"/>
      <c r="AM584" s="28"/>
      <c r="AN584" s="114"/>
      <c r="AO584" s="114"/>
      <c r="AP584" s="28"/>
      <c r="AQ584" s="28"/>
      <c r="AR584" s="114"/>
      <c r="AS584" s="28"/>
      <c r="AT584" s="28"/>
      <c r="AU584" s="114"/>
      <c r="AV584" s="28"/>
      <c r="AW584" s="114"/>
      <c r="AX584" s="114"/>
      <c r="AY584" s="114"/>
      <c r="AZ584" s="28"/>
      <c r="BA584" s="28"/>
      <c r="BB584" s="114"/>
      <c r="BC584" s="114"/>
      <c r="BD584" s="114"/>
      <c r="BE584" s="114"/>
      <c r="BF584" s="114"/>
      <c r="BG584" s="114"/>
      <c r="BH584" s="114"/>
      <c r="BI584" s="114"/>
      <c r="BJ584" s="7">
        <f t="shared" ref="BJ584:BK647" si="226">AL584+AN584+AP584+AR584+AT584+AV584+AX584+AZ584+BB584+BD584+BF584+BH584</f>
        <v>0</v>
      </c>
      <c r="BK584" s="42">
        <f t="shared" si="226"/>
        <v>0</v>
      </c>
    </row>
    <row r="585" spans="1:63" ht="24" x14ac:dyDescent="0.25">
      <c r="B585" s="43" t="s">
        <v>65</v>
      </c>
      <c r="C585" s="17" t="s">
        <v>66</v>
      </c>
      <c r="D585" s="10" t="s">
        <v>992</v>
      </c>
      <c r="E585" s="106" t="s">
        <v>993</v>
      </c>
      <c r="F585" s="11" t="s">
        <v>736</v>
      </c>
      <c r="G585" s="12">
        <v>1600</v>
      </c>
      <c r="H585" s="20"/>
      <c r="I585" s="19"/>
      <c r="J585" s="85"/>
      <c r="K585" s="85"/>
      <c r="L585" s="19"/>
      <c r="M585" s="19"/>
      <c r="N585" s="19"/>
      <c r="O585" s="19"/>
      <c r="P585" s="20"/>
      <c r="Q585" s="19"/>
      <c r="R585" s="19"/>
      <c r="S585" s="19"/>
      <c r="T585" s="19"/>
      <c r="U585" s="19"/>
      <c r="V585" s="19">
        <v>1</v>
      </c>
      <c r="W585" s="19">
        <f t="shared" si="224"/>
        <v>1600</v>
      </c>
      <c r="X585" s="19"/>
      <c r="Y585" s="20"/>
      <c r="Z585" s="20"/>
      <c r="AA585" s="20"/>
      <c r="AB585" s="20"/>
      <c r="AC585" s="20"/>
      <c r="AD585" s="20"/>
      <c r="AE585" s="20"/>
      <c r="AF585" s="19">
        <f t="shared" si="225"/>
        <v>1</v>
      </c>
      <c r="AG585" s="19">
        <f t="shared" si="225"/>
        <v>1600</v>
      </c>
      <c r="AH585" s="10" t="s">
        <v>992</v>
      </c>
      <c r="AI585" s="106" t="s">
        <v>993</v>
      </c>
      <c r="AJ585" s="11" t="s">
        <v>736</v>
      </c>
      <c r="AK585" s="12">
        <v>1600</v>
      </c>
      <c r="AL585" s="28"/>
      <c r="AM585" s="28"/>
      <c r="AN585" s="114"/>
      <c r="AO585" s="114"/>
      <c r="AP585" s="28"/>
      <c r="AQ585" s="28"/>
      <c r="AR585" s="114"/>
      <c r="AS585" s="28"/>
      <c r="AT585" s="28"/>
      <c r="AU585" s="114"/>
      <c r="AV585" s="28"/>
      <c r="AW585" s="114"/>
      <c r="AX585" s="114"/>
      <c r="AY585" s="114"/>
      <c r="AZ585" s="28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7">
        <f t="shared" si="226"/>
        <v>0</v>
      </c>
      <c r="BK585" s="42">
        <f t="shared" si="226"/>
        <v>0</v>
      </c>
    </row>
    <row r="586" spans="1:63" ht="24" x14ac:dyDescent="0.25">
      <c r="B586" s="43" t="s">
        <v>65</v>
      </c>
      <c r="C586" s="17" t="s">
        <v>66</v>
      </c>
      <c r="D586" s="10" t="s">
        <v>992</v>
      </c>
      <c r="E586" s="106" t="s">
        <v>994</v>
      </c>
      <c r="F586" s="11" t="s">
        <v>736</v>
      </c>
      <c r="G586" s="12">
        <v>1000</v>
      </c>
      <c r="H586" s="20"/>
      <c r="I586" s="19"/>
      <c r="J586" s="85"/>
      <c r="K586" s="85"/>
      <c r="L586" s="19"/>
      <c r="M586" s="19"/>
      <c r="N586" s="19"/>
      <c r="O586" s="19"/>
      <c r="P586" s="20"/>
      <c r="Q586" s="19"/>
      <c r="R586" s="19"/>
      <c r="S586" s="19"/>
      <c r="T586" s="19"/>
      <c r="U586" s="19"/>
      <c r="V586" s="19">
        <v>2</v>
      </c>
      <c r="W586" s="19">
        <f t="shared" si="224"/>
        <v>2000</v>
      </c>
      <c r="X586" s="19"/>
      <c r="Y586" s="20"/>
      <c r="Z586" s="20"/>
      <c r="AA586" s="20"/>
      <c r="AB586" s="20"/>
      <c r="AC586" s="20"/>
      <c r="AD586" s="20"/>
      <c r="AE586" s="20"/>
      <c r="AF586" s="19">
        <f t="shared" si="225"/>
        <v>2</v>
      </c>
      <c r="AG586" s="19">
        <f t="shared" si="225"/>
        <v>2000</v>
      </c>
      <c r="AH586" s="10" t="s">
        <v>992</v>
      </c>
      <c r="AI586" s="106" t="s">
        <v>994</v>
      </c>
      <c r="AJ586" s="11" t="s">
        <v>736</v>
      </c>
      <c r="AK586" s="12">
        <v>1000</v>
      </c>
      <c r="AL586" s="28"/>
      <c r="AM586" s="28"/>
      <c r="AN586" s="114"/>
      <c r="AO586" s="114"/>
      <c r="AP586" s="28"/>
      <c r="AQ586" s="28"/>
      <c r="AR586" s="114"/>
      <c r="AS586" s="28"/>
      <c r="AT586" s="28"/>
      <c r="AU586" s="114"/>
      <c r="AV586" s="28"/>
      <c r="AW586" s="114"/>
      <c r="AX586" s="114"/>
      <c r="AY586" s="114"/>
      <c r="AZ586" s="28"/>
      <c r="BA586" s="114"/>
      <c r="BB586" s="114"/>
      <c r="BC586" s="114"/>
      <c r="BD586" s="114"/>
      <c r="BE586" s="114"/>
      <c r="BF586" s="114"/>
      <c r="BG586" s="114"/>
      <c r="BH586" s="114"/>
      <c r="BI586" s="114"/>
      <c r="BJ586" s="7">
        <f t="shared" si="226"/>
        <v>0</v>
      </c>
      <c r="BK586" s="42">
        <f t="shared" si="226"/>
        <v>0</v>
      </c>
    </row>
    <row r="587" spans="1:63" ht="24" x14ac:dyDescent="0.25">
      <c r="B587" s="43" t="s">
        <v>65</v>
      </c>
      <c r="C587" s="17" t="s">
        <v>66</v>
      </c>
      <c r="D587" s="10" t="s">
        <v>995</v>
      </c>
      <c r="E587" s="11" t="s">
        <v>996</v>
      </c>
      <c r="F587" s="11" t="s">
        <v>736</v>
      </c>
      <c r="G587" s="12">
        <v>3500</v>
      </c>
      <c r="H587" s="20"/>
      <c r="I587" s="19"/>
      <c r="J587" s="85"/>
      <c r="K587" s="85"/>
      <c r="L587" s="19"/>
      <c r="M587" s="19"/>
      <c r="N587" s="19"/>
      <c r="O587" s="19"/>
      <c r="P587" s="20"/>
      <c r="Q587" s="19"/>
      <c r="R587" s="19"/>
      <c r="S587" s="19"/>
      <c r="T587" s="19"/>
      <c r="U587" s="19"/>
      <c r="V587" s="19">
        <v>1</v>
      </c>
      <c r="W587" s="19">
        <f t="shared" si="224"/>
        <v>3500</v>
      </c>
      <c r="X587" s="19"/>
      <c r="Y587" s="20"/>
      <c r="Z587" s="20"/>
      <c r="AA587" s="20"/>
      <c r="AB587" s="20"/>
      <c r="AC587" s="20"/>
      <c r="AD587" s="20"/>
      <c r="AE587" s="20"/>
      <c r="AF587" s="19">
        <f t="shared" si="225"/>
        <v>1</v>
      </c>
      <c r="AG587" s="19">
        <f t="shared" si="225"/>
        <v>3500</v>
      </c>
      <c r="AH587" s="10" t="s">
        <v>995</v>
      </c>
      <c r="AI587" s="11" t="s">
        <v>996</v>
      </c>
      <c r="AJ587" s="11" t="s">
        <v>736</v>
      </c>
      <c r="AK587" s="12">
        <v>3500</v>
      </c>
      <c r="AL587" s="28"/>
      <c r="AM587" s="28"/>
      <c r="AN587" s="114"/>
      <c r="AO587" s="114"/>
      <c r="AP587" s="28"/>
      <c r="AQ587" s="28"/>
      <c r="AR587" s="114"/>
      <c r="AS587" s="28"/>
      <c r="AT587" s="28"/>
      <c r="AU587" s="114"/>
      <c r="AV587" s="28"/>
      <c r="AW587" s="114"/>
      <c r="AX587" s="114"/>
      <c r="AY587" s="114"/>
      <c r="AZ587" s="28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7">
        <f t="shared" si="226"/>
        <v>0</v>
      </c>
      <c r="BK587" s="42">
        <f t="shared" si="226"/>
        <v>0</v>
      </c>
    </row>
    <row r="588" spans="1:63" ht="24" x14ac:dyDescent="0.25">
      <c r="B588" s="43" t="s">
        <v>65</v>
      </c>
      <c r="C588" s="17" t="s">
        <v>66</v>
      </c>
      <c r="D588" s="10" t="s">
        <v>997</v>
      </c>
      <c r="E588" s="106" t="s">
        <v>998</v>
      </c>
      <c r="F588" s="11" t="s">
        <v>736</v>
      </c>
      <c r="G588" s="12">
        <v>1866</v>
      </c>
      <c r="H588" s="20"/>
      <c r="I588" s="19"/>
      <c r="J588" s="85"/>
      <c r="K588" s="85"/>
      <c r="L588" s="19"/>
      <c r="M588" s="19"/>
      <c r="N588" s="19"/>
      <c r="O588" s="19"/>
      <c r="P588" s="20"/>
      <c r="Q588" s="19"/>
      <c r="R588" s="19"/>
      <c r="S588" s="19"/>
      <c r="T588" s="19"/>
      <c r="U588" s="19"/>
      <c r="V588" s="19">
        <v>1</v>
      </c>
      <c r="W588" s="19">
        <f t="shared" si="224"/>
        <v>1866</v>
      </c>
      <c r="X588" s="19"/>
      <c r="Y588" s="20"/>
      <c r="Z588" s="20"/>
      <c r="AA588" s="20"/>
      <c r="AB588" s="20"/>
      <c r="AC588" s="20"/>
      <c r="AD588" s="20"/>
      <c r="AE588" s="20"/>
      <c r="AF588" s="19">
        <f t="shared" si="225"/>
        <v>1</v>
      </c>
      <c r="AG588" s="19">
        <f t="shared" si="225"/>
        <v>1866</v>
      </c>
      <c r="AH588" s="10" t="s">
        <v>997</v>
      </c>
      <c r="AI588" s="106" t="s">
        <v>998</v>
      </c>
      <c r="AJ588" s="11" t="s">
        <v>736</v>
      </c>
      <c r="AK588" s="12">
        <v>1866</v>
      </c>
      <c r="AL588" s="28"/>
      <c r="AM588" s="28"/>
      <c r="AN588" s="114"/>
      <c r="AO588" s="114"/>
      <c r="AP588" s="28"/>
      <c r="AQ588" s="28"/>
      <c r="AR588" s="114"/>
      <c r="AS588" s="28"/>
      <c r="AT588" s="28"/>
      <c r="AU588" s="114"/>
      <c r="AV588" s="28"/>
      <c r="AW588" s="114"/>
      <c r="AX588" s="114"/>
      <c r="AY588" s="114"/>
      <c r="AZ588" s="28"/>
      <c r="BA588" s="114"/>
      <c r="BB588" s="114"/>
      <c r="BC588" s="114"/>
      <c r="BD588" s="114"/>
      <c r="BE588" s="114"/>
      <c r="BF588" s="114"/>
      <c r="BG588" s="114"/>
      <c r="BH588" s="114"/>
      <c r="BI588" s="114"/>
      <c r="BJ588" s="7">
        <f t="shared" si="226"/>
        <v>0</v>
      </c>
      <c r="BK588" s="42">
        <f t="shared" si="226"/>
        <v>0</v>
      </c>
    </row>
    <row r="589" spans="1:63" ht="24" x14ac:dyDescent="0.25">
      <c r="B589" s="43" t="s">
        <v>65</v>
      </c>
      <c r="C589" s="17" t="s">
        <v>66</v>
      </c>
      <c r="D589" s="10" t="s">
        <v>997</v>
      </c>
      <c r="E589" s="106" t="s">
        <v>999</v>
      </c>
      <c r="F589" s="106" t="s">
        <v>736</v>
      </c>
      <c r="G589" s="12">
        <v>10000</v>
      </c>
      <c r="H589" s="20"/>
      <c r="I589" s="19"/>
      <c r="J589" s="85"/>
      <c r="K589" s="85"/>
      <c r="L589" s="19"/>
      <c r="M589" s="19"/>
      <c r="N589" s="19"/>
      <c r="O589" s="19"/>
      <c r="P589" s="20"/>
      <c r="Q589" s="19"/>
      <c r="R589" s="20"/>
      <c r="S589" s="20"/>
      <c r="T589" s="20"/>
      <c r="U589" s="20"/>
      <c r="V589" s="19">
        <v>1</v>
      </c>
      <c r="W589" s="19">
        <f t="shared" si="224"/>
        <v>10000</v>
      </c>
      <c r="X589" s="20"/>
      <c r="Y589" s="20"/>
      <c r="Z589" s="20"/>
      <c r="AA589" s="20"/>
      <c r="AB589" s="20"/>
      <c r="AC589" s="20"/>
      <c r="AD589" s="20"/>
      <c r="AE589" s="20"/>
      <c r="AF589" s="19">
        <f t="shared" si="225"/>
        <v>1</v>
      </c>
      <c r="AG589" s="19">
        <f t="shared" si="225"/>
        <v>10000</v>
      </c>
      <c r="AH589" s="10" t="s">
        <v>997</v>
      </c>
      <c r="AI589" s="106" t="s">
        <v>999</v>
      </c>
      <c r="AJ589" s="106" t="s">
        <v>736</v>
      </c>
      <c r="AK589" s="12">
        <v>10000</v>
      </c>
      <c r="AL589" s="28"/>
      <c r="AM589" s="28"/>
      <c r="AN589" s="114"/>
      <c r="AO589" s="114"/>
      <c r="AP589" s="28"/>
      <c r="AQ589" s="28"/>
      <c r="AR589" s="114"/>
      <c r="AS589" s="28"/>
      <c r="AT589" s="28"/>
      <c r="AU589" s="114"/>
      <c r="AV589" s="28"/>
      <c r="AW589" s="114"/>
      <c r="AX589" s="114"/>
      <c r="AY589" s="114"/>
      <c r="AZ589" s="28"/>
      <c r="BA589" s="28"/>
      <c r="BB589" s="114"/>
      <c r="BC589" s="114"/>
      <c r="BD589" s="114"/>
      <c r="BE589" s="114"/>
      <c r="BF589" s="114"/>
      <c r="BG589" s="114"/>
      <c r="BH589" s="114"/>
      <c r="BI589" s="114"/>
      <c r="BJ589" s="7">
        <f t="shared" si="226"/>
        <v>0</v>
      </c>
      <c r="BK589" s="42">
        <f t="shared" si="226"/>
        <v>0</v>
      </c>
    </row>
    <row r="590" spans="1:63" ht="24" x14ac:dyDescent="0.25">
      <c r="B590" s="43" t="s">
        <v>65</v>
      </c>
      <c r="C590" s="17" t="s">
        <v>66</v>
      </c>
      <c r="D590" s="10" t="s">
        <v>1000</v>
      </c>
      <c r="E590" s="106" t="s">
        <v>1001</v>
      </c>
      <c r="F590" s="106" t="s">
        <v>736</v>
      </c>
      <c r="G590" s="12">
        <v>32000</v>
      </c>
      <c r="H590" s="20"/>
      <c r="I590" s="19"/>
      <c r="J590" s="85"/>
      <c r="K590" s="85"/>
      <c r="L590" s="19"/>
      <c r="M590" s="19"/>
      <c r="N590" s="19"/>
      <c r="O590" s="19"/>
      <c r="P590" s="20"/>
      <c r="Q590" s="19"/>
      <c r="R590" s="20"/>
      <c r="S590" s="20"/>
      <c r="T590" s="20"/>
      <c r="U590" s="20"/>
      <c r="V590" s="19">
        <v>1</v>
      </c>
      <c r="W590" s="19">
        <f t="shared" si="224"/>
        <v>32000</v>
      </c>
      <c r="X590" s="20"/>
      <c r="Y590" s="20"/>
      <c r="Z590" s="20"/>
      <c r="AA590" s="20"/>
      <c r="AB590" s="20"/>
      <c r="AC590" s="20"/>
      <c r="AD590" s="20"/>
      <c r="AE590" s="20"/>
      <c r="AF590" s="19">
        <f t="shared" si="225"/>
        <v>1</v>
      </c>
      <c r="AG590" s="19">
        <f t="shared" si="225"/>
        <v>32000</v>
      </c>
      <c r="AH590" s="10" t="s">
        <v>1000</v>
      </c>
      <c r="AI590" s="106" t="s">
        <v>1001</v>
      </c>
      <c r="AJ590" s="106" t="s">
        <v>736</v>
      </c>
      <c r="AK590" s="12">
        <v>32000</v>
      </c>
      <c r="AL590" s="28"/>
      <c r="AM590" s="28"/>
      <c r="AN590" s="114"/>
      <c r="AO590" s="114"/>
      <c r="AP590" s="28"/>
      <c r="AQ590" s="28"/>
      <c r="AR590" s="114"/>
      <c r="AS590" s="28"/>
      <c r="AT590" s="28"/>
      <c r="AU590" s="114"/>
      <c r="AV590" s="28"/>
      <c r="AW590" s="114"/>
      <c r="AX590" s="114"/>
      <c r="AY590" s="114"/>
      <c r="AZ590" s="28"/>
      <c r="BA590" s="28"/>
      <c r="BB590" s="114"/>
      <c r="BC590" s="114"/>
      <c r="BD590" s="114"/>
      <c r="BE590" s="114"/>
      <c r="BF590" s="114"/>
      <c r="BG590" s="114"/>
      <c r="BH590" s="114"/>
      <c r="BI590" s="114"/>
      <c r="BJ590" s="7">
        <f t="shared" si="226"/>
        <v>0</v>
      </c>
      <c r="BK590" s="42">
        <f t="shared" si="226"/>
        <v>0</v>
      </c>
    </row>
    <row r="591" spans="1:63" ht="24" x14ac:dyDescent="0.25">
      <c r="B591" s="43" t="s">
        <v>65</v>
      </c>
      <c r="C591" s="17" t="s">
        <v>66</v>
      </c>
      <c r="D591" s="10" t="s">
        <v>1000</v>
      </c>
      <c r="E591" s="106" t="s">
        <v>1002</v>
      </c>
      <c r="F591" s="106" t="s">
        <v>736</v>
      </c>
      <c r="G591" s="12">
        <v>8702</v>
      </c>
      <c r="H591" s="20"/>
      <c r="I591" s="19"/>
      <c r="J591" s="85"/>
      <c r="K591" s="85"/>
      <c r="L591" s="19"/>
      <c r="M591" s="19"/>
      <c r="N591" s="19"/>
      <c r="O591" s="19"/>
      <c r="P591" s="20"/>
      <c r="Q591" s="19"/>
      <c r="R591" s="20"/>
      <c r="S591" s="20"/>
      <c r="T591" s="20"/>
      <c r="U591" s="20"/>
      <c r="V591" s="19">
        <v>1</v>
      </c>
      <c r="W591" s="19">
        <f t="shared" si="224"/>
        <v>8702</v>
      </c>
      <c r="X591" s="20"/>
      <c r="Y591" s="20"/>
      <c r="Z591" s="20"/>
      <c r="AA591" s="20"/>
      <c r="AB591" s="20"/>
      <c r="AC591" s="20"/>
      <c r="AD591" s="20"/>
      <c r="AE591" s="20"/>
      <c r="AF591" s="19">
        <f t="shared" si="225"/>
        <v>1</v>
      </c>
      <c r="AG591" s="19">
        <f t="shared" si="225"/>
        <v>8702</v>
      </c>
      <c r="AH591" s="10" t="s">
        <v>1000</v>
      </c>
      <c r="AI591" s="106" t="s">
        <v>1002</v>
      </c>
      <c r="AJ591" s="106" t="s">
        <v>736</v>
      </c>
      <c r="AK591" s="12">
        <v>8702</v>
      </c>
      <c r="AL591" s="28"/>
      <c r="AM591" s="28"/>
      <c r="AN591" s="114"/>
      <c r="AO591" s="114"/>
      <c r="AP591" s="28"/>
      <c r="AQ591" s="28"/>
      <c r="AR591" s="114"/>
      <c r="AS591" s="28"/>
      <c r="AT591" s="28"/>
      <c r="AU591" s="114"/>
      <c r="AV591" s="28"/>
      <c r="AW591" s="114"/>
      <c r="AX591" s="114"/>
      <c r="AY591" s="114"/>
      <c r="AZ591" s="28"/>
      <c r="BA591" s="114"/>
      <c r="BB591" s="114"/>
      <c r="BC591" s="114"/>
      <c r="BD591" s="114"/>
      <c r="BE591" s="114"/>
      <c r="BF591" s="114"/>
      <c r="BG591" s="114"/>
      <c r="BH591" s="114"/>
      <c r="BI591" s="114"/>
      <c r="BJ591" s="7">
        <f t="shared" si="226"/>
        <v>0</v>
      </c>
      <c r="BK591" s="42">
        <f t="shared" si="226"/>
        <v>0</v>
      </c>
    </row>
    <row r="592" spans="1:63" ht="24" x14ac:dyDescent="0.25">
      <c r="B592" s="43" t="s">
        <v>65</v>
      </c>
      <c r="C592" s="17" t="s">
        <v>66</v>
      </c>
      <c r="D592" s="10" t="s">
        <v>1003</v>
      </c>
      <c r="E592" s="106" t="s">
        <v>1004</v>
      </c>
      <c r="F592" s="106" t="s">
        <v>736</v>
      </c>
      <c r="G592" s="12">
        <v>20000</v>
      </c>
      <c r="H592" s="20"/>
      <c r="I592" s="19"/>
      <c r="J592" s="85"/>
      <c r="K592" s="85"/>
      <c r="L592" s="19"/>
      <c r="M592" s="19"/>
      <c r="N592" s="19"/>
      <c r="O592" s="19"/>
      <c r="P592" s="20"/>
      <c r="Q592" s="19"/>
      <c r="R592" s="20"/>
      <c r="S592" s="20"/>
      <c r="T592" s="20"/>
      <c r="U592" s="20"/>
      <c r="V592" s="19">
        <v>1</v>
      </c>
      <c r="W592" s="19">
        <f t="shared" si="224"/>
        <v>20000</v>
      </c>
      <c r="X592" s="20"/>
      <c r="Y592" s="20"/>
      <c r="Z592" s="20"/>
      <c r="AA592" s="20"/>
      <c r="AB592" s="20"/>
      <c r="AC592" s="20"/>
      <c r="AD592" s="20"/>
      <c r="AE592" s="20"/>
      <c r="AF592" s="19">
        <f t="shared" si="225"/>
        <v>1</v>
      </c>
      <c r="AG592" s="19">
        <f t="shared" si="225"/>
        <v>20000</v>
      </c>
      <c r="AH592" s="10" t="s">
        <v>1003</v>
      </c>
      <c r="AI592" s="106" t="s">
        <v>1004</v>
      </c>
      <c r="AJ592" s="106" t="s">
        <v>736</v>
      </c>
      <c r="AK592" s="12">
        <v>20000</v>
      </c>
      <c r="AL592" s="28"/>
      <c r="AM592" s="28"/>
      <c r="AN592" s="114"/>
      <c r="AO592" s="114"/>
      <c r="AP592" s="28"/>
      <c r="AQ592" s="28"/>
      <c r="AR592" s="114"/>
      <c r="AS592" s="28"/>
      <c r="AT592" s="28"/>
      <c r="AU592" s="114"/>
      <c r="AV592" s="28"/>
      <c r="AW592" s="114"/>
      <c r="AX592" s="114"/>
      <c r="AY592" s="114"/>
      <c r="AZ592" s="28"/>
      <c r="BA592" s="28"/>
      <c r="BB592" s="114"/>
      <c r="BC592" s="114"/>
      <c r="BD592" s="114"/>
      <c r="BE592" s="114"/>
      <c r="BF592" s="114"/>
      <c r="BG592" s="114"/>
      <c r="BH592" s="114"/>
      <c r="BI592" s="114"/>
      <c r="BJ592" s="7">
        <f t="shared" si="226"/>
        <v>0</v>
      </c>
      <c r="BK592" s="42">
        <f t="shared" si="226"/>
        <v>0</v>
      </c>
    </row>
    <row r="593" spans="2:63" ht="24" x14ac:dyDescent="0.25">
      <c r="B593" s="43" t="s">
        <v>65</v>
      </c>
      <c r="C593" s="17" t="s">
        <v>66</v>
      </c>
      <c r="D593" s="10" t="s">
        <v>1005</v>
      </c>
      <c r="E593" s="106" t="s">
        <v>1006</v>
      </c>
      <c r="F593" s="106" t="s">
        <v>736</v>
      </c>
      <c r="G593" s="12">
        <v>3000</v>
      </c>
      <c r="H593" s="159"/>
      <c r="I593" s="26"/>
      <c r="J593" s="27"/>
      <c r="K593" s="27"/>
      <c r="L593" s="26"/>
      <c r="M593" s="26"/>
      <c r="N593" s="26"/>
      <c r="O593" s="26"/>
      <c r="P593" s="159"/>
      <c r="Q593" s="26"/>
      <c r="R593" s="159"/>
      <c r="S593" s="159"/>
      <c r="T593" s="159"/>
      <c r="U593" s="159"/>
      <c r="V593" s="19">
        <v>2</v>
      </c>
      <c r="W593" s="19">
        <f t="shared" si="224"/>
        <v>6000</v>
      </c>
      <c r="X593" s="159"/>
      <c r="Y593" s="159"/>
      <c r="Z593" s="159"/>
      <c r="AA593" s="159"/>
      <c r="AB593" s="159"/>
      <c r="AC593" s="159"/>
      <c r="AD593" s="159"/>
      <c r="AE593" s="159"/>
      <c r="AF593" s="19">
        <f t="shared" si="225"/>
        <v>2</v>
      </c>
      <c r="AG593" s="19">
        <f t="shared" si="225"/>
        <v>6000</v>
      </c>
      <c r="AH593" s="10" t="s">
        <v>1005</v>
      </c>
      <c r="AI593" s="106" t="s">
        <v>1006</v>
      </c>
      <c r="AJ593" s="106" t="s">
        <v>736</v>
      </c>
      <c r="AK593" s="12">
        <v>3000</v>
      </c>
      <c r="AL593" s="7"/>
      <c r="AM593" s="7"/>
      <c r="AN593" s="29"/>
      <c r="AO593" s="29"/>
      <c r="AP593" s="7"/>
      <c r="AQ593" s="7"/>
      <c r="AR593" s="29"/>
      <c r="AS593" s="7"/>
      <c r="AT593" s="28"/>
      <c r="AU593" s="29"/>
      <c r="AV593" s="7"/>
      <c r="AW593" s="29"/>
      <c r="AX593" s="29"/>
      <c r="AY593" s="29"/>
      <c r="AZ593" s="28">
        <v>4</v>
      </c>
      <c r="BA593" s="28">
        <f>AK593*AZ593</f>
        <v>12000</v>
      </c>
      <c r="BB593" s="29"/>
      <c r="BC593" s="29"/>
      <c r="BD593" s="29"/>
      <c r="BE593" s="29"/>
      <c r="BF593" s="29"/>
      <c r="BG593" s="29"/>
      <c r="BH593" s="29"/>
      <c r="BI593" s="29"/>
      <c r="BJ593" s="7">
        <f t="shared" si="226"/>
        <v>4</v>
      </c>
      <c r="BK593" s="42">
        <f t="shared" si="226"/>
        <v>12000</v>
      </c>
    </row>
    <row r="594" spans="2:63" ht="24" x14ac:dyDescent="0.25">
      <c r="B594" s="43" t="s">
        <v>65</v>
      </c>
      <c r="C594" s="17" t="s">
        <v>66</v>
      </c>
      <c r="D594" s="16" t="s">
        <v>1007</v>
      </c>
      <c r="E594" s="106" t="s">
        <v>1008</v>
      </c>
      <c r="F594" s="106" t="s">
        <v>736</v>
      </c>
      <c r="G594" s="12">
        <v>500</v>
      </c>
      <c r="H594" s="19"/>
      <c r="I594" s="19"/>
      <c r="J594" s="85"/>
      <c r="K594" s="85"/>
      <c r="L594" s="19"/>
      <c r="M594" s="19"/>
      <c r="N594" s="19"/>
      <c r="O594" s="19"/>
      <c r="P594" s="19">
        <v>2</v>
      </c>
      <c r="Q594" s="19">
        <f t="shared" ref="Q594:Q598" si="227">G594*P594</f>
        <v>1000</v>
      </c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>
        <f t="shared" si="225"/>
        <v>2</v>
      </c>
      <c r="AG594" s="19">
        <f t="shared" si="225"/>
        <v>1000</v>
      </c>
      <c r="AH594" s="16" t="s">
        <v>1007</v>
      </c>
      <c r="AI594" s="106" t="s">
        <v>1008</v>
      </c>
      <c r="AJ594" s="106" t="s">
        <v>736</v>
      </c>
      <c r="AK594" s="12">
        <v>500</v>
      </c>
      <c r="AL594" s="28"/>
      <c r="AM594" s="28"/>
      <c r="AN594" s="28"/>
      <c r="AO594" s="28"/>
      <c r="AP594" s="28"/>
      <c r="AQ594" s="28"/>
      <c r="AR594" s="28"/>
      <c r="AS594" s="28"/>
      <c r="AT594" s="28">
        <v>4</v>
      </c>
      <c r="AU594" s="28">
        <f t="shared" ref="AU594:AU598" si="228">+AK594*AT594</f>
        <v>2000</v>
      </c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7">
        <f t="shared" si="226"/>
        <v>4</v>
      </c>
      <c r="BK594" s="42">
        <f t="shared" si="226"/>
        <v>2000</v>
      </c>
    </row>
    <row r="595" spans="2:63" ht="24" x14ac:dyDescent="0.25">
      <c r="B595" s="43" t="s">
        <v>65</v>
      </c>
      <c r="C595" s="17" t="s">
        <v>66</v>
      </c>
      <c r="D595" s="16" t="s">
        <v>1007</v>
      </c>
      <c r="E595" s="106" t="s">
        <v>1008</v>
      </c>
      <c r="F595" s="106" t="s">
        <v>736</v>
      </c>
      <c r="G595" s="12">
        <v>1500</v>
      </c>
      <c r="H595" s="19"/>
      <c r="I595" s="19"/>
      <c r="J595" s="85"/>
      <c r="K595" s="85"/>
      <c r="L595" s="19"/>
      <c r="M595" s="19"/>
      <c r="N595" s="19"/>
      <c r="O595" s="19"/>
      <c r="P595" s="19">
        <v>4</v>
      </c>
      <c r="Q595" s="19">
        <f t="shared" si="227"/>
        <v>6000</v>
      </c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>
        <f t="shared" si="225"/>
        <v>4</v>
      </c>
      <c r="AG595" s="19">
        <f t="shared" si="225"/>
        <v>6000</v>
      </c>
      <c r="AH595" s="16" t="s">
        <v>1007</v>
      </c>
      <c r="AI595" s="106" t="s">
        <v>1008</v>
      </c>
      <c r="AJ595" s="106" t="s">
        <v>736</v>
      </c>
      <c r="AK595" s="12">
        <v>1500</v>
      </c>
      <c r="AL595" s="28"/>
      <c r="AM595" s="28"/>
      <c r="AN595" s="28"/>
      <c r="AO595" s="28"/>
      <c r="AP595" s="28"/>
      <c r="AQ595" s="28"/>
      <c r="AR595" s="28"/>
      <c r="AS595" s="28"/>
      <c r="AT595" s="28">
        <v>3</v>
      </c>
      <c r="AU595" s="28">
        <f t="shared" si="228"/>
        <v>4500</v>
      </c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7">
        <f t="shared" si="226"/>
        <v>3</v>
      </c>
      <c r="BK595" s="42">
        <f t="shared" si="226"/>
        <v>4500</v>
      </c>
    </row>
    <row r="596" spans="2:63" ht="24" x14ac:dyDescent="0.25">
      <c r="B596" s="43" t="s">
        <v>65</v>
      </c>
      <c r="C596" s="17" t="s">
        <v>66</v>
      </c>
      <c r="D596" s="16" t="s">
        <v>1007</v>
      </c>
      <c r="E596" s="106" t="s">
        <v>1008</v>
      </c>
      <c r="F596" s="106" t="s">
        <v>736</v>
      </c>
      <c r="G596" s="12">
        <v>3200</v>
      </c>
      <c r="H596" s="19"/>
      <c r="I596" s="19"/>
      <c r="J596" s="85"/>
      <c r="K596" s="85"/>
      <c r="L596" s="19"/>
      <c r="M596" s="19"/>
      <c r="N596" s="19"/>
      <c r="O596" s="19"/>
      <c r="P596" s="19">
        <v>6</v>
      </c>
      <c r="Q596" s="19">
        <f t="shared" si="227"/>
        <v>19200</v>
      </c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>
        <f t="shared" si="225"/>
        <v>6</v>
      </c>
      <c r="AG596" s="19">
        <f t="shared" si="225"/>
        <v>19200</v>
      </c>
      <c r="AH596" s="16" t="s">
        <v>1007</v>
      </c>
      <c r="AI596" s="106" t="s">
        <v>1008</v>
      </c>
      <c r="AJ596" s="106" t="s">
        <v>736</v>
      </c>
      <c r="AK596" s="12">
        <v>3000</v>
      </c>
      <c r="AL596" s="28"/>
      <c r="AM596" s="28"/>
      <c r="AN596" s="28"/>
      <c r="AO596" s="28"/>
      <c r="AP596" s="28"/>
      <c r="AQ596" s="28"/>
      <c r="AR596" s="28"/>
      <c r="AS596" s="28"/>
      <c r="AT596" s="28">
        <v>6</v>
      </c>
      <c r="AU596" s="28">
        <f t="shared" si="228"/>
        <v>18000</v>
      </c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7">
        <f t="shared" si="226"/>
        <v>6</v>
      </c>
      <c r="BK596" s="42">
        <f t="shared" si="226"/>
        <v>18000</v>
      </c>
    </row>
    <row r="597" spans="2:63" ht="24" x14ac:dyDescent="0.25">
      <c r="B597" s="43" t="s">
        <v>65</v>
      </c>
      <c r="C597" s="17" t="s">
        <v>66</v>
      </c>
      <c r="D597" s="16" t="s">
        <v>815</v>
      </c>
      <c r="E597" s="106" t="s">
        <v>1009</v>
      </c>
      <c r="F597" s="106" t="s">
        <v>736</v>
      </c>
      <c r="G597" s="12">
        <v>1900</v>
      </c>
      <c r="H597" s="19"/>
      <c r="I597" s="19"/>
      <c r="J597" s="85"/>
      <c r="K597" s="85"/>
      <c r="L597" s="19"/>
      <c r="M597" s="19"/>
      <c r="N597" s="19"/>
      <c r="O597" s="19"/>
      <c r="P597" s="19">
        <v>31</v>
      </c>
      <c r="Q597" s="19">
        <f t="shared" si="227"/>
        <v>58900</v>
      </c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>
        <f t="shared" si="225"/>
        <v>31</v>
      </c>
      <c r="AG597" s="19">
        <f t="shared" si="225"/>
        <v>58900</v>
      </c>
      <c r="AH597" s="16" t="s">
        <v>815</v>
      </c>
      <c r="AI597" s="106" t="s">
        <v>1009</v>
      </c>
      <c r="AJ597" s="106" t="s">
        <v>736</v>
      </c>
      <c r="AK597" s="12">
        <v>1800</v>
      </c>
      <c r="AL597" s="28"/>
      <c r="AM597" s="28"/>
      <c r="AN597" s="28"/>
      <c r="AO597" s="28"/>
      <c r="AP597" s="28"/>
      <c r="AQ597" s="28"/>
      <c r="AR597" s="28"/>
      <c r="AS597" s="28"/>
      <c r="AT597" s="28">
        <v>20</v>
      </c>
      <c r="AU597" s="28">
        <f t="shared" si="228"/>
        <v>36000</v>
      </c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7">
        <f t="shared" si="226"/>
        <v>20</v>
      </c>
      <c r="BK597" s="42">
        <f t="shared" si="226"/>
        <v>36000</v>
      </c>
    </row>
    <row r="598" spans="2:63" ht="24" x14ac:dyDescent="0.25">
      <c r="B598" s="43" t="s">
        <v>65</v>
      </c>
      <c r="C598" s="17" t="s">
        <v>66</v>
      </c>
      <c r="D598" s="16" t="s">
        <v>815</v>
      </c>
      <c r="E598" s="106" t="s">
        <v>1009</v>
      </c>
      <c r="F598" s="106" t="s">
        <v>736</v>
      </c>
      <c r="G598" s="12">
        <v>2100</v>
      </c>
      <c r="H598" s="19"/>
      <c r="I598" s="19"/>
      <c r="J598" s="85"/>
      <c r="K598" s="85"/>
      <c r="L598" s="19"/>
      <c r="M598" s="19"/>
      <c r="N598" s="19"/>
      <c r="O598" s="19"/>
      <c r="P598" s="19">
        <v>66</v>
      </c>
      <c r="Q598" s="19">
        <f t="shared" si="227"/>
        <v>138600</v>
      </c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>
        <f t="shared" si="225"/>
        <v>66</v>
      </c>
      <c r="AG598" s="19">
        <f t="shared" si="225"/>
        <v>138600</v>
      </c>
      <c r="AH598" s="16" t="s">
        <v>815</v>
      </c>
      <c r="AI598" s="106" t="s">
        <v>1009</v>
      </c>
      <c r="AJ598" s="106" t="s">
        <v>736</v>
      </c>
      <c r="AK598" s="12">
        <v>2000</v>
      </c>
      <c r="AL598" s="28"/>
      <c r="AM598" s="28"/>
      <c r="AN598" s="28"/>
      <c r="AO598" s="28"/>
      <c r="AP598" s="28"/>
      <c r="AQ598" s="28"/>
      <c r="AR598" s="28"/>
      <c r="AS598" s="28"/>
      <c r="AT598" s="28">
        <v>66</v>
      </c>
      <c r="AU598" s="28">
        <f t="shared" si="228"/>
        <v>132000</v>
      </c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7">
        <f t="shared" si="226"/>
        <v>66</v>
      </c>
      <c r="BK598" s="42">
        <f t="shared" si="226"/>
        <v>132000</v>
      </c>
    </row>
    <row r="599" spans="2:63" ht="24" x14ac:dyDescent="0.25">
      <c r="B599" s="43" t="s">
        <v>65</v>
      </c>
      <c r="C599" s="17" t="s">
        <v>66</v>
      </c>
      <c r="D599" s="10" t="s">
        <v>1010</v>
      </c>
      <c r="E599" s="11" t="s">
        <v>1011</v>
      </c>
      <c r="F599" s="106" t="s">
        <v>736</v>
      </c>
      <c r="G599" s="12">
        <v>4100</v>
      </c>
      <c r="H599" s="19">
        <v>3</v>
      </c>
      <c r="I599" s="19">
        <f t="shared" ref="I599:I604" si="229">+G599*H599</f>
        <v>12300</v>
      </c>
      <c r="J599" s="27"/>
      <c r="K599" s="27"/>
      <c r="L599" s="26"/>
      <c r="M599" s="26"/>
      <c r="N599" s="26"/>
      <c r="O599" s="26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9">
        <f t="shared" si="225"/>
        <v>3</v>
      </c>
      <c r="AG599" s="19">
        <f t="shared" si="225"/>
        <v>12300</v>
      </c>
      <c r="AH599" s="10" t="s">
        <v>1010</v>
      </c>
      <c r="AI599" s="11" t="s">
        <v>1011</v>
      </c>
      <c r="AJ599" s="106" t="s">
        <v>736</v>
      </c>
      <c r="AK599" s="12">
        <v>4000</v>
      </c>
      <c r="AL599" s="7">
        <v>3</v>
      </c>
      <c r="AM599" s="28">
        <f t="shared" ref="AM599:AM605" si="230">+AK599*AL599</f>
        <v>12000</v>
      </c>
      <c r="AN599" s="29"/>
      <c r="AO599" s="29"/>
      <c r="AP599" s="7"/>
      <c r="AQ599" s="7"/>
      <c r="AR599" s="29"/>
      <c r="AS599" s="7"/>
      <c r="AT599" s="7"/>
      <c r="AU599" s="29"/>
      <c r="AV599" s="7"/>
      <c r="AW599" s="29"/>
      <c r="AX599" s="29"/>
      <c r="AY599" s="29"/>
      <c r="AZ599" s="28"/>
      <c r="BA599" s="28"/>
      <c r="BB599" s="29"/>
      <c r="BC599" s="29"/>
      <c r="BD599" s="29"/>
      <c r="BE599" s="29"/>
      <c r="BF599" s="29"/>
      <c r="BG599" s="29"/>
      <c r="BH599" s="29"/>
      <c r="BI599" s="29"/>
      <c r="BJ599" s="7">
        <f t="shared" si="226"/>
        <v>3</v>
      </c>
      <c r="BK599" s="42">
        <f t="shared" si="226"/>
        <v>12000</v>
      </c>
    </row>
    <row r="600" spans="2:63" ht="24" x14ac:dyDescent="0.25">
      <c r="B600" s="43" t="s">
        <v>65</v>
      </c>
      <c r="C600" s="17" t="s">
        <v>66</v>
      </c>
      <c r="D600" s="10">
        <v>210100010410</v>
      </c>
      <c r="E600" s="106" t="s">
        <v>1012</v>
      </c>
      <c r="F600" s="106" t="s">
        <v>736</v>
      </c>
      <c r="G600" s="12">
        <v>2600</v>
      </c>
      <c r="H600" s="19">
        <v>6</v>
      </c>
      <c r="I600" s="19">
        <f t="shared" si="229"/>
        <v>15600</v>
      </c>
      <c r="J600" s="27"/>
      <c r="K600" s="27"/>
      <c r="L600" s="26"/>
      <c r="M600" s="26"/>
      <c r="N600" s="26"/>
      <c r="O600" s="26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9">
        <f t="shared" si="225"/>
        <v>6</v>
      </c>
      <c r="AG600" s="19">
        <f t="shared" si="225"/>
        <v>15600</v>
      </c>
      <c r="AH600" s="10">
        <v>210100010410</v>
      </c>
      <c r="AI600" s="106" t="s">
        <v>1012</v>
      </c>
      <c r="AJ600" s="106" t="s">
        <v>736</v>
      </c>
      <c r="AK600" s="12">
        <v>2500</v>
      </c>
      <c r="AL600" s="7">
        <v>6</v>
      </c>
      <c r="AM600" s="28">
        <f t="shared" si="230"/>
        <v>15000</v>
      </c>
      <c r="AN600" s="29"/>
      <c r="AO600" s="29"/>
      <c r="AP600" s="7"/>
      <c r="AQ600" s="7"/>
      <c r="AR600" s="29"/>
      <c r="AS600" s="7"/>
      <c r="AT600" s="7"/>
      <c r="AU600" s="29"/>
      <c r="AV600" s="7"/>
      <c r="AW600" s="29"/>
      <c r="AX600" s="29"/>
      <c r="AY600" s="29"/>
      <c r="AZ600" s="28"/>
      <c r="BA600" s="28"/>
      <c r="BB600" s="29"/>
      <c r="BC600" s="29"/>
      <c r="BD600" s="29"/>
      <c r="BE600" s="29"/>
      <c r="BF600" s="29"/>
      <c r="BG600" s="29"/>
      <c r="BH600" s="29"/>
      <c r="BI600" s="29"/>
      <c r="BJ600" s="7">
        <f t="shared" si="226"/>
        <v>6</v>
      </c>
      <c r="BK600" s="42">
        <f t="shared" si="226"/>
        <v>15000</v>
      </c>
    </row>
    <row r="601" spans="2:63" ht="24" x14ac:dyDescent="0.25">
      <c r="B601" s="43" t="s">
        <v>65</v>
      </c>
      <c r="C601" s="17" t="s">
        <v>66</v>
      </c>
      <c r="D601" s="10">
        <v>170100030048</v>
      </c>
      <c r="E601" s="106" t="s">
        <v>1012</v>
      </c>
      <c r="F601" s="106" t="s">
        <v>736</v>
      </c>
      <c r="G601" s="12">
        <v>2700</v>
      </c>
      <c r="H601" s="19">
        <v>6</v>
      </c>
      <c r="I601" s="19">
        <f t="shared" si="229"/>
        <v>16200</v>
      </c>
      <c r="J601" s="27"/>
      <c r="K601" s="27"/>
      <c r="L601" s="26"/>
      <c r="M601" s="26"/>
      <c r="N601" s="26"/>
      <c r="O601" s="26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9">
        <f t="shared" si="225"/>
        <v>6</v>
      </c>
      <c r="AG601" s="19">
        <f t="shared" si="225"/>
        <v>16200</v>
      </c>
      <c r="AH601" s="10">
        <v>170100030048</v>
      </c>
      <c r="AI601" s="106" t="s">
        <v>1012</v>
      </c>
      <c r="AJ601" s="106" t="s">
        <v>736</v>
      </c>
      <c r="AK601" s="12">
        <v>2500</v>
      </c>
      <c r="AL601" s="7">
        <v>6</v>
      </c>
      <c r="AM601" s="28">
        <f t="shared" si="230"/>
        <v>15000</v>
      </c>
      <c r="AN601" s="29"/>
      <c r="AO601" s="29"/>
      <c r="AP601" s="7"/>
      <c r="AQ601" s="7"/>
      <c r="AR601" s="29"/>
      <c r="AS601" s="7"/>
      <c r="AT601" s="7"/>
      <c r="AU601" s="29"/>
      <c r="AV601" s="7"/>
      <c r="AW601" s="29"/>
      <c r="AX601" s="29"/>
      <c r="AY601" s="29"/>
      <c r="AZ601" s="28"/>
      <c r="BA601" s="28"/>
      <c r="BB601" s="29"/>
      <c r="BC601" s="29"/>
      <c r="BD601" s="29"/>
      <c r="BE601" s="29"/>
      <c r="BF601" s="29"/>
      <c r="BG601" s="29"/>
      <c r="BH601" s="29"/>
      <c r="BI601" s="29"/>
      <c r="BJ601" s="7">
        <f t="shared" si="226"/>
        <v>6</v>
      </c>
      <c r="BK601" s="42">
        <f t="shared" si="226"/>
        <v>15000</v>
      </c>
    </row>
    <row r="602" spans="2:63" ht="24" x14ac:dyDescent="0.25">
      <c r="B602" s="43" t="s">
        <v>65</v>
      </c>
      <c r="C602" s="17" t="s">
        <v>66</v>
      </c>
      <c r="D602" s="10">
        <v>170100030048</v>
      </c>
      <c r="E602" s="106" t="s">
        <v>1012</v>
      </c>
      <c r="F602" s="106" t="s">
        <v>736</v>
      </c>
      <c r="G602" s="12">
        <v>2900</v>
      </c>
      <c r="H602" s="19">
        <f>6+6</f>
        <v>12</v>
      </c>
      <c r="I602" s="19">
        <f t="shared" si="229"/>
        <v>34800</v>
      </c>
      <c r="J602" s="27"/>
      <c r="K602" s="27"/>
      <c r="L602" s="26"/>
      <c r="M602" s="26"/>
      <c r="N602" s="26"/>
      <c r="O602" s="26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9">
        <f t="shared" si="225"/>
        <v>12</v>
      </c>
      <c r="AG602" s="19">
        <f t="shared" si="225"/>
        <v>34800</v>
      </c>
      <c r="AH602" s="10">
        <v>170100030048</v>
      </c>
      <c r="AI602" s="106" t="s">
        <v>1012</v>
      </c>
      <c r="AJ602" s="106" t="s">
        <v>736</v>
      </c>
      <c r="AK602" s="12">
        <v>2800</v>
      </c>
      <c r="AL602" s="7">
        <f>6+6</f>
        <v>12</v>
      </c>
      <c r="AM602" s="28">
        <f t="shared" si="230"/>
        <v>33600</v>
      </c>
      <c r="AN602" s="29"/>
      <c r="AO602" s="29"/>
      <c r="AP602" s="7"/>
      <c r="AQ602" s="7"/>
      <c r="AR602" s="29"/>
      <c r="AS602" s="7"/>
      <c r="AT602" s="7"/>
      <c r="AU602" s="29"/>
      <c r="AV602" s="7"/>
      <c r="AW602" s="29"/>
      <c r="AX602" s="29"/>
      <c r="AY602" s="29"/>
      <c r="AZ602" s="28"/>
      <c r="BA602" s="28"/>
      <c r="BB602" s="29"/>
      <c r="BC602" s="29"/>
      <c r="BD602" s="29"/>
      <c r="BE602" s="29"/>
      <c r="BF602" s="29"/>
      <c r="BG602" s="29"/>
      <c r="BH602" s="29"/>
      <c r="BI602" s="29"/>
      <c r="BJ602" s="7">
        <f t="shared" si="226"/>
        <v>12</v>
      </c>
      <c r="BK602" s="42">
        <f t="shared" si="226"/>
        <v>33600</v>
      </c>
    </row>
    <row r="603" spans="2:63" ht="24" x14ac:dyDescent="0.25">
      <c r="B603" s="43" t="s">
        <v>65</v>
      </c>
      <c r="C603" s="17" t="s">
        <v>66</v>
      </c>
      <c r="D603" s="10">
        <v>170100030048</v>
      </c>
      <c r="E603" s="9" t="s">
        <v>1013</v>
      </c>
      <c r="F603" s="106" t="s">
        <v>736</v>
      </c>
      <c r="G603" s="12">
        <v>1850</v>
      </c>
      <c r="H603" s="19">
        <v>6</v>
      </c>
      <c r="I603" s="19">
        <f t="shared" si="229"/>
        <v>11100</v>
      </c>
      <c r="J603" s="27"/>
      <c r="K603" s="27"/>
      <c r="L603" s="26"/>
      <c r="M603" s="26"/>
      <c r="N603" s="26"/>
      <c r="O603" s="26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9">
        <f t="shared" si="225"/>
        <v>6</v>
      </c>
      <c r="AG603" s="19">
        <f t="shared" si="225"/>
        <v>11100</v>
      </c>
      <c r="AH603" s="10">
        <v>170100030048</v>
      </c>
      <c r="AI603" s="9" t="s">
        <v>1013</v>
      </c>
      <c r="AJ603" s="106" t="s">
        <v>736</v>
      </c>
      <c r="AK603" s="12">
        <v>1800</v>
      </c>
      <c r="AL603" s="7">
        <v>6</v>
      </c>
      <c r="AM603" s="28">
        <f t="shared" si="230"/>
        <v>10800</v>
      </c>
      <c r="AN603" s="29"/>
      <c r="AO603" s="29"/>
      <c r="AP603" s="7"/>
      <c r="AQ603" s="7"/>
      <c r="AR603" s="29"/>
      <c r="AS603" s="7"/>
      <c r="AT603" s="7"/>
      <c r="AU603" s="29"/>
      <c r="AV603" s="7"/>
      <c r="AW603" s="29"/>
      <c r="AX603" s="29"/>
      <c r="AY603" s="29"/>
      <c r="AZ603" s="28"/>
      <c r="BA603" s="28"/>
      <c r="BB603" s="29"/>
      <c r="BC603" s="29"/>
      <c r="BD603" s="29"/>
      <c r="BE603" s="29"/>
      <c r="BF603" s="29"/>
      <c r="BG603" s="29"/>
      <c r="BH603" s="29"/>
      <c r="BI603" s="29"/>
      <c r="BJ603" s="7">
        <f t="shared" si="226"/>
        <v>6</v>
      </c>
      <c r="BK603" s="42">
        <f t="shared" si="226"/>
        <v>10800</v>
      </c>
    </row>
    <row r="604" spans="2:63" ht="24" x14ac:dyDescent="0.25">
      <c r="B604" s="43" t="s">
        <v>65</v>
      </c>
      <c r="C604" s="17" t="s">
        <v>66</v>
      </c>
      <c r="D604" s="10" t="s">
        <v>1014</v>
      </c>
      <c r="E604" s="9" t="s">
        <v>1015</v>
      </c>
      <c r="F604" s="106" t="s">
        <v>736</v>
      </c>
      <c r="G604" s="12">
        <v>1200</v>
      </c>
      <c r="H604" s="19">
        <v>6</v>
      </c>
      <c r="I604" s="19">
        <f t="shared" si="229"/>
        <v>7200</v>
      </c>
      <c r="J604" s="27"/>
      <c r="K604" s="27"/>
      <c r="L604" s="26"/>
      <c r="M604" s="26"/>
      <c r="N604" s="26"/>
      <c r="O604" s="26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9">
        <f t="shared" si="225"/>
        <v>6</v>
      </c>
      <c r="AG604" s="19">
        <f t="shared" si="225"/>
        <v>7200</v>
      </c>
      <c r="AH604" s="10" t="s">
        <v>1014</v>
      </c>
      <c r="AI604" s="9" t="s">
        <v>1015</v>
      </c>
      <c r="AJ604" s="106" t="s">
        <v>736</v>
      </c>
      <c r="AK604" s="12">
        <v>1000</v>
      </c>
      <c r="AL604" s="7">
        <v>6</v>
      </c>
      <c r="AM604" s="28">
        <f t="shared" si="230"/>
        <v>6000</v>
      </c>
      <c r="AN604" s="29"/>
      <c r="AO604" s="29"/>
      <c r="AP604" s="7"/>
      <c r="AQ604" s="7"/>
      <c r="AR604" s="29"/>
      <c r="AS604" s="7"/>
      <c r="AT604" s="7"/>
      <c r="AU604" s="29"/>
      <c r="AV604" s="7"/>
      <c r="AW604" s="29"/>
      <c r="AX604" s="29"/>
      <c r="AY604" s="29"/>
      <c r="AZ604" s="28"/>
      <c r="BA604" s="28"/>
      <c r="BB604" s="29"/>
      <c r="BC604" s="29"/>
      <c r="BD604" s="29"/>
      <c r="BE604" s="29"/>
      <c r="BF604" s="29"/>
      <c r="BG604" s="29"/>
      <c r="BH604" s="29"/>
      <c r="BI604" s="29"/>
      <c r="BJ604" s="7">
        <f t="shared" si="226"/>
        <v>6</v>
      </c>
      <c r="BK604" s="42">
        <f t="shared" si="226"/>
        <v>6000</v>
      </c>
    </row>
    <row r="605" spans="2:63" ht="24" x14ac:dyDescent="0.25">
      <c r="B605" s="43" t="s">
        <v>65</v>
      </c>
      <c r="C605" s="17" t="s">
        <v>66</v>
      </c>
      <c r="D605" s="10" t="s">
        <v>1014</v>
      </c>
      <c r="E605" s="9" t="s">
        <v>1015</v>
      </c>
      <c r="F605" s="106" t="s">
        <v>736</v>
      </c>
      <c r="G605" s="12">
        <v>1200</v>
      </c>
      <c r="H605" s="19">
        <v>6</v>
      </c>
      <c r="I605" s="19">
        <f>+G605*H605</f>
        <v>7200</v>
      </c>
      <c r="J605" s="27"/>
      <c r="K605" s="27"/>
      <c r="L605" s="26"/>
      <c r="M605" s="26"/>
      <c r="N605" s="26"/>
      <c r="O605" s="26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9">
        <f t="shared" si="225"/>
        <v>6</v>
      </c>
      <c r="AG605" s="19">
        <f t="shared" si="225"/>
        <v>7200</v>
      </c>
      <c r="AH605" s="10" t="s">
        <v>1014</v>
      </c>
      <c r="AI605" s="9" t="s">
        <v>1015</v>
      </c>
      <c r="AJ605" s="106" t="s">
        <v>736</v>
      </c>
      <c r="AK605" s="12">
        <v>1000</v>
      </c>
      <c r="AL605" s="7">
        <v>6</v>
      </c>
      <c r="AM605" s="28">
        <f t="shared" si="230"/>
        <v>6000</v>
      </c>
      <c r="AN605" s="29"/>
      <c r="AO605" s="29"/>
      <c r="AP605" s="7"/>
      <c r="AQ605" s="7"/>
      <c r="AR605" s="29"/>
      <c r="AS605" s="7"/>
      <c r="AT605" s="7"/>
      <c r="AU605" s="29"/>
      <c r="AV605" s="7"/>
      <c r="AW605" s="29"/>
      <c r="AX605" s="29"/>
      <c r="AY605" s="29"/>
      <c r="AZ605" s="28"/>
      <c r="BA605" s="28"/>
      <c r="BB605" s="29"/>
      <c r="BC605" s="29"/>
      <c r="BD605" s="29"/>
      <c r="BE605" s="29"/>
      <c r="BF605" s="29"/>
      <c r="BG605" s="29"/>
      <c r="BH605" s="29"/>
      <c r="BI605" s="29"/>
      <c r="BJ605" s="7">
        <f t="shared" si="226"/>
        <v>6</v>
      </c>
      <c r="BK605" s="42">
        <f t="shared" si="226"/>
        <v>6000</v>
      </c>
    </row>
    <row r="606" spans="2:63" ht="36" x14ac:dyDescent="0.25">
      <c r="B606" s="43" t="s">
        <v>65</v>
      </c>
      <c r="C606" s="17" t="s">
        <v>66</v>
      </c>
      <c r="D606" s="10" t="s">
        <v>1014</v>
      </c>
      <c r="E606" s="18" t="s">
        <v>1016</v>
      </c>
      <c r="F606" s="106" t="s">
        <v>736</v>
      </c>
      <c r="G606" s="12">
        <v>5200</v>
      </c>
      <c r="H606" s="19">
        <v>6</v>
      </c>
      <c r="I606" s="19">
        <f>+G606*H606</f>
        <v>31200</v>
      </c>
      <c r="J606" s="27"/>
      <c r="K606" s="27"/>
      <c r="L606" s="26"/>
      <c r="M606" s="26"/>
      <c r="N606" s="26"/>
      <c r="O606" s="26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9">
        <f t="shared" si="225"/>
        <v>6</v>
      </c>
      <c r="AG606" s="19">
        <f t="shared" si="225"/>
        <v>31200</v>
      </c>
      <c r="AH606" s="10" t="s">
        <v>1014</v>
      </c>
      <c r="AI606" s="18" t="s">
        <v>1016</v>
      </c>
      <c r="AJ606" s="106" t="s">
        <v>736</v>
      </c>
      <c r="AK606" s="12">
        <v>5000</v>
      </c>
      <c r="AL606" s="28">
        <v>6</v>
      </c>
      <c r="AM606" s="28">
        <f>+AK606*AL606</f>
        <v>30000</v>
      </c>
      <c r="AN606" s="29"/>
      <c r="AO606" s="29"/>
      <c r="AP606" s="7"/>
      <c r="AQ606" s="7"/>
      <c r="AR606" s="29"/>
      <c r="AS606" s="7"/>
      <c r="AT606" s="7"/>
      <c r="AU606" s="29"/>
      <c r="AV606" s="7"/>
      <c r="AW606" s="29"/>
      <c r="AX606" s="29"/>
      <c r="AY606" s="29"/>
      <c r="AZ606" s="28"/>
      <c r="BA606" s="28"/>
      <c r="BB606" s="29"/>
      <c r="BC606" s="29"/>
      <c r="BD606" s="29"/>
      <c r="BE606" s="29"/>
      <c r="BF606" s="29"/>
      <c r="BG606" s="29"/>
      <c r="BH606" s="29"/>
      <c r="BI606" s="29"/>
      <c r="BJ606" s="7">
        <f t="shared" si="226"/>
        <v>6</v>
      </c>
      <c r="BK606" s="42">
        <f t="shared" si="226"/>
        <v>30000</v>
      </c>
    </row>
    <row r="607" spans="2:63" ht="24" x14ac:dyDescent="0.25">
      <c r="B607" s="43" t="s">
        <v>65</v>
      </c>
      <c r="C607" s="17" t="s">
        <v>66</v>
      </c>
      <c r="D607" s="10">
        <v>8111200200345480</v>
      </c>
      <c r="E607" s="18" t="s">
        <v>1017</v>
      </c>
      <c r="F607" s="106" t="s">
        <v>736</v>
      </c>
      <c r="G607" s="12">
        <v>4500</v>
      </c>
      <c r="H607" s="19">
        <v>6</v>
      </c>
      <c r="I607" s="19">
        <f>+G607*H607</f>
        <v>27000</v>
      </c>
      <c r="J607" s="27"/>
      <c r="K607" s="27"/>
      <c r="L607" s="26"/>
      <c r="M607" s="26"/>
      <c r="N607" s="26"/>
      <c r="O607" s="26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9">
        <f t="shared" si="225"/>
        <v>6</v>
      </c>
      <c r="AG607" s="19">
        <f t="shared" si="225"/>
        <v>27000</v>
      </c>
      <c r="AH607" s="10">
        <v>8111200200345480</v>
      </c>
      <c r="AI607" s="18" t="s">
        <v>1017</v>
      </c>
      <c r="AJ607" s="106" t="s">
        <v>736</v>
      </c>
      <c r="AK607" s="12">
        <v>4000</v>
      </c>
      <c r="AL607" s="28">
        <v>6</v>
      </c>
      <c r="AM607" s="28">
        <f>+AK607*AL607</f>
        <v>24000</v>
      </c>
      <c r="AN607" s="29"/>
      <c r="AO607" s="29"/>
      <c r="AP607" s="7"/>
      <c r="AQ607" s="7"/>
      <c r="AR607" s="29"/>
      <c r="AS607" s="7"/>
      <c r="AT607" s="7"/>
      <c r="AU607" s="29"/>
      <c r="AV607" s="7"/>
      <c r="AW607" s="29"/>
      <c r="AX607" s="29"/>
      <c r="AY607" s="29"/>
      <c r="AZ607" s="28"/>
      <c r="BA607" s="28"/>
      <c r="BB607" s="29"/>
      <c r="BC607" s="29"/>
      <c r="BD607" s="29"/>
      <c r="BE607" s="29"/>
      <c r="BF607" s="29"/>
      <c r="BG607" s="29"/>
      <c r="BH607" s="29"/>
      <c r="BI607" s="29"/>
      <c r="BJ607" s="7">
        <f t="shared" si="226"/>
        <v>6</v>
      </c>
      <c r="BK607" s="42">
        <f t="shared" si="226"/>
        <v>24000</v>
      </c>
    </row>
    <row r="608" spans="2:63" ht="24" x14ac:dyDescent="0.25">
      <c r="B608" s="43" t="s">
        <v>65</v>
      </c>
      <c r="C608" s="17" t="s">
        <v>66</v>
      </c>
      <c r="D608" s="10" t="s">
        <v>1018</v>
      </c>
      <c r="E608" s="18" t="s">
        <v>1019</v>
      </c>
      <c r="F608" s="106" t="s">
        <v>736</v>
      </c>
      <c r="G608" s="12">
        <v>70000</v>
      </c>
      <c r="H608" s="19">
        <f>1+1</f>
        <v>2</v>
      </c>
      <c r="I608" s="19">
        <f t="shared" ref="I608:I611" si="231">+G608*H608</f>
        <v>140000</v>
      </c>
      <c r="J608" s="27"/>
      <c r="K608" s="27"/>
      <c r="L608" s="26"/>
      <c r="M608" s="26"/>
      <c r="N608" s="26"/>
      <c r="O608" s="26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9">
        <f t="shared" si="225"/>
        <v>2</v>
      </c>
      <c r="AG608" s="19">
        <f t="shared" si="225"/>
        <v>140000</v>
      </c>
      <c r="AH608" s="10" t="s">
        <v>1018</v>
      </c>
      <c r="AI608" s="18" t="s">
        <v>1019</v>
      </c>
      <c r="AJ608" s="106" t="s">
        <v>736</v>
      </c>
      <c r="AK608" s="12">
        <v>50000</v>
      </c>
      <c r="AL608" s="28">
        <f>0+0</f>
        <v>0</v>
      </c>
      <c r="AM608" s="28">
        <f t="shared" ref="AM608:AM611" si="232">+AK608*AL608</f>
        <v>0</v>
      </c>
      <c r="AN608" s="29"/>
      <c r="AO608" s="29"/>
      <c r="AP608" s="7"/>
      <c r="AQ608" s="7"/>
      <c r="AR608" s="29"/>
      <c r="AS608" s="7"/>
      <c r="AT608" s="7"/>
      <c r="AU608" s="29"/>
      <c r="AV608" s="7"/>
      <c r="AW608" s="29"/>
      <c r="AX608" s="29"/>
      <c r="AY608" s="29"/>
      <c r="AZ608" s="28"/>
      <c r="BA608" s="28"/>
      <c r="BB608" s="29"/>
      <c r="BC608" s="29"/>
      <c r="BD608" s="29"/>
      <c r="BE608" s="29"/>
      <c r="BF608" s="29"/>
      <c r="BG608" s="29"/>
      <c r="BH608" s="29"/>
      <c r="BI608" s="29"/>
      <c r="BJ608" s="7">
        <f t="shared" si="226"/>
        <v>0</v>
      </c>
      <c r="BK608" s="42">
        <f t="shared" si="226"/>
        <v>0</v>
      </c>
    </row>
    <row r="609" spans="2:64" ht="24" x14ac:dyDescent="0.25">
      <c r="B609" s="43" t="s">
        <v>65</v>
      </c>
      <c r="C609" s="17" t="s">
        <v>66</v>
      </c>
      <c r="D609" s="10" t="s">
        <v>1020</v>
      </c>
      <c r="E609" s="18" t="s">
        <v>1021</v>
      </c>
      <c r="F609" s="106" t="s">
        <v>736</v>
      </c>
      <c r="G609" s="12">
        <v>35000</v>
      </c>
      <c r="H609" s="19">
        <f>1+1</f>
        <v>2</v>
      </c>
      <c r="I609" s="19">
        <f t="shared" si="231"/>
        <v>70000</v>
      </c>
      <c r="J609" s="27"/>
      <c r="K609" s="27"/>
      <c r="L609" s="26"/>
      <c r="M609" s="26"/>
      <c r="N609" s="26"/>
      <c r="O609" s="26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9">
        <f t="shared" si="225"/>
        <v>2</v>
      </c>
      <c r="AG609" s="19">
        <f t="shared" si="225"/>
        <v>70000</v>
      </c>
      <c r="AH609" s="10" t="s">
        <v>1020</v>
      </c>
      <c r="AI609" s="18" t="s">
        <v>1021</v>
      </c>
      <c r="AJ609" s="106" t="s">
        <v>736</v>
      </c>
      <c r="AK609" s="12">
        <v>33000</v>
      </c>
      <c r="AL609" s="28">
        <f>0+0</f>
        <v>0</v>
      </c>
      <c r="AM609" s="28">
        <f t="shared" si="232"/>
        <v>0</v>
      </c>
      <c r="AN609" s="29"/>
      <c r="AO609" s="29"/>
      <c r="AP609" s="7"/>
      <c r="AQ609" s="7"/>
      <c r="AR609" s="29"/>
      <c r="AS609" s="7"/>
      <c r="AT609" s="7"/>
      <c r="AU609" s="29"/>
      <c r="AV609" s="7"/>
      <c r="AW609" s="29"/>
      <c r="AX609" s="29"/>
      <c r="AY609" s="29"/>
      <c r="AZ609" s="28"/>
      <c r="BA609" s="28"/>
      <c r="BB609" s="29"/>
      <c r="BC609" s="29"/>
      <c r="BD609" s="29"/>
      <c r="BE609" s="29"/>
      <c r="BF609" s="29"/>
      <c r="BG609" s="29"/>
      <c r="BH609" s="29"/>
      <c r="BI609" s="29"/>
      <c r="BJ609" s="7">
        <f t="shared" si="226"/>
        <v>0</v>
      </c>
      <c r="BK609" s="42">
        <f t="shared" si="226"/>
        <v>0</v>
      </c>
    </row>
    <row r="610" spans="2:64" ht="24" x14ac:dyDescent="0.25">
      <c r="B610" s="43" t="s">
        <v>65</v>
      </c>
      <c r="C610" s="17" t="s">
        <v>66</v>
      </c>
      <c r="D610" s="10" t="s">
        <v>1022</v>
      </c>
      <c r="E610" s="18" t="s">
        <v>1023</v>
      </c>
      <c r="F610" s="106" t="s">
        <v>736</v>
      </c>
      <c r="G610" s="12">
        <v>25000</v>
      </c>
      <c r="H610" s="19">
        <f>1+1</f>
        <v>2</v>
      </c>
      <c r="I610" s="19">
        <f t="shared" si="231"/>
        <v>50000</v>
      </c>
      <c r="J610" s="27"/>
      <c r="K610" s="27"/>
      <c r="L610" s="26"/>
      <c r="M610" s="26"/>
      <c r="N610" s="26"/>
      <c r="O610" s="26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9">
        <f t="shared" si="225"/>
        <v>2</v>
      </c>
      <c r="AG610" s="19">
        <f t="shared" si="225"/>
        <v>50000</v>
      </c>
      <c r="AH610" s="10" t="s">
        <v>1022</v>
      </c>
      <c r="AI610" s="18" t="s">
        <v>1023</v>
      </c>
      <c r="AJ610" s="106" t="s">
        <v>736</v>
      </c>
      <c r="AK610" s="12">
        <v>22000</v>
      </c>
      <c r="AL610" s="28">
        <f>0+0</f>
        <v>0</v>
      </c>
      <c r="AM610" s="28">
        <f t="shared" si="232"/>
        <v>0</v>
      </c>
      <c r="AN610" s="29"/>
      <c r="AO610" s="29"/>
      <c r="AP610" s="7"/>
      <c r="AQ610" s="7"/>
      <c r="AR610" s="29"/>
      <c r="AS610" s="7"/>
      <c r="AT610" s="7"/>
      <c r="AU610" s="29"/>
      <c r="AV610" s="7"/>
      <c r="AW610" s="29"/>
      <c r="AX610" s="29"/>
      <c r="AY610" s="29"/>
      <c r="AZ610" s="28"/>
      <c r="BA610" s="28"/>
      <c r="BB610" s="29"/>
      <c r="BC610" s="29"/>
      <c r="BD610" s="29"/>
      <c r="BE610" s="29"/>
      <c r="BF610" s="29"/>
      <c r="BG610" s="29"/>
      <c r="BH610" s="29"/>
      <c r="BI610" s="29"/>
      <c r="BJ610" s="7">
        <f t="shared" si="226"/>
        <v>0</v>
      </c>
      <c r="BK610" s="42">
        <f t="shared" si="226"/>
        <v>0</v>
      </c>
    </row>
    <row r="611" spans="2:64" ht="24" x14ac:dyDescent="0.25">
      <c r="B611" s="43" t="s">
        <v>65</v>
      </c>
      <c r="C611" s="17" t="s">
        <v>66</v>
      </c>
      <c r="D611" s="10" t="s">
        <v>1024</v>
      </c>
      <c r="E611" s="18" t="s">
        <v>1025</v>
      </c>
      <c r="F611" s="106" t="s">
        <v>736</v>
      </c>
      <c r="G611" s="12">
        <v>35000</v>
      </c>
      <c r="H611" s="19">
        <f>1+1</f>
        <v>2</v>
      </c>
      <c r="I611" s="19">
        <f t="shared" si="231"/>
        <v>70000</v>
      </c>
      <c r="J611" s="27"/>
      <c r="K611" s="27"/>
      <c r="L611" s="26"/>
      <c r="M611" s="26"/>
      <c r="N611" s="26"/>
      <c r="O611" s="26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9">
        <f t="shared" si="225"/>
        <v>2</v>
      </c>
      <c r="AG611" s="19">
        <f t="shared" si="225"/>
        <v>70000</v>
      </c>
      <c r="AH611" s="10" t="s">
        <v>1024</v>
      </c>
      <c r="AI611" s="18" t="s">
        <v>1025</v>
      </c>
      <c r="AJ611" s="106" t="s">
        <v>736</v>
      </c>
      <c r="AK611" s="12">
        <v>33000</v>
      </c>
      <c r="AL611" s="28">
        <f>0+0</f>
        <v>0</v>
      </c>
      <c r="AM611" s="28">
        <f t="shared" si="232"/>
        <v>0</v>
      </c>
      <c r="AN611" s="29"/>
      <c r="AO611" s="29"/>
      <c r="AP611" s="7"/>
      <c r="AQ611" s="7"/>
      <c r="AR611" s="29"/>
      <c r="AS611" s="7"/>
      <c r="AT611" s="7"/>
      <c r="AU611" s="29"/>
      <c r="AV611" s="7"/>
      <c r="AW611" s="29"/>
      <c r="AX611" s="29"/>
      <c r="AY611" s="29"/>
      <c r="AZ611" s="28"/>
      <c r="BA611" s="28"/>
      <c r="BB611" s="29"/>
      <c r="BC611" s="29"/>
      <c r="BD611" s="29"/>
      <c r="BE611" s="29"/>
      <c r="BF611" s="29"/>
      <c r="BG611" s="29"/>
      <c r="BH611" s="29"/>
      <c r="BI611" s="29"/>
      <c r="BJ611" s="7">
        <f t="shared" si="226"/>
        <v>0</v>
      </c>
      <c r="BK611" s="42">
        <f t="shared" si="226"/>
        <v>0</v>
      </c>
    </row>
    <row r="612" spans="2:64" ht="24" x14ac:dyDescent="0.25">
      <c r="B612" s="43" t="s">
        <v>65</v>
      </c>
      <c r="C612" s="17" t="s">
        <v>66</v>
      </c>
      <c r="D612" s="10">
        <v>603500030023</v>
      </c>
      <c r="E612" s="18" t="s">
        <v>1026</v>
      </c>
      <c r="F612" s="106" t="s">
        <v>736</v>
      </c>
      <c r="G612" s="12">
        <v>2500</v>
      </c>
      <c r="H612" s="19"/>
      <c r="I612" s="19"/>
      <c r="J612" s="27"/>
      <c r="K612" s="27"/>
      <c r="L612" s="26">
        <v>1</v>
      </c>
      <c r="M612" s="19">
        <f>+L612*G612</f>
        <v>2500</v>
      </c>
      <c r="N612" s="26"/>
      <c r="O612" s="26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9">
        <f t="shared" si="225"/>
        <v>1</v>
      </c>
      <c r="AG612" s="19">
        <f t="shared" si="225"/>
        <v>2500</v>
      </c>
      <c r="AH612" s="10">
        <v>603500030023</v>
      </c>
      <c r="AI612" s="18" t="s">
        <v>1026</v>
      </c>
      <c r="AJ612" s="106" t="s">
        <v>736</v>
      </c>
      <c r="AK612" s="12">
        <v>2000</v>
      </c>
      <c r="AL612" s="28"/>
      <c r="AM612" s="28"/>
      <c r="AN612" s="29"/>
      <c r="AO612" s="29"/>
      <c r="AP612" s="7">
        <v>0</v>
      </c>
      <c r="AQ612" s="7">
        <f>AP612*AK612</f>
        <v>0</v>
      </c>
      <c r="AR612" s="29"/>
      <c r="AS612" s="7"/>
      <c r="AT612" s="7"/>
      <c r="AU612" s="29"/>
      <c r="AV612" s="7"/>
      <c r="AW612" s="29"/>
      <c r="AX612" s="29"/>
      <c r="AY612" s="29"/>
      <c r="AZ612" s="28"/>
      <c r="BA612" s="28"/>
      <c r="BB612" s="29"/>
      <c r="BC612" s="29"/>
      <c r="BD612" s="29"/>
      <c r="BE612" s="29"/>
      <c r="BF612" s="29"/>
      <c r="BG612" s="29"/>
      <c r="BH612" s="29"/>
      <c r="BI612" s="29"/>
      <c r="BJ612" s="7">
        <f t="shared" si="226"/>
        <v>0</v>
      </c>
      <c r="BK612" s="42">
        <f t="shared" si="226"/>
        <v>0</v>
      </c>
    </row>
    <row r="613" spans="2:64" ht="24" x14ac:dyDescent="0.25">
      <c r="B613" s="43" t="s">
        <v>65</v>
      </c>
      <c r="C613" s="17" t="s">
        <v>66</v>
      </c>
      <c r="D613" s="10">
        <v>601000010023</v>
      </c>
      <c r="E613" s="18" t="s">
        <v>1027</v>
      </c>
      <c r="F613" s="18" t="s">
        <v>736</v>
      </c>
      <c r="G613" s="12">
        <v>2000</v>
      </c>
      <c r="H613" s="19"/>
      <c r="I613" s="19"/>
      <c r="J613" s="27"/>
      <c r="K613" s="27"/>
      <c r="L613" s="26">
        <v>1</v>
      </c>
      <c r="M613" s="19">
        <f>+L613*G613</f>
        <v>2000</v>
      </c>
      <c r="N613" s="26"/>
      <c r="O613" s="26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9">
        <f t="shared" si="225"/>
        <v>1</v>
      </c>
      <c r="AG613" s="19">
        <f t="shared" si="225"/>
        <v>2000</v>
      </c>
      <c r="AH613" s="10">
        <v>601000010023</v>
      </c>
      <c r="AI613" s="18" t="s">
        <v>1027</v>
      </c>
      <c r="AJ613" s="18" t="s">
        <v>736</v>
      </c>
      <c r="AK613" s="12">
        <v>1500</v>
      </c>
      <c r="AL613" s="28"/>
      <c r="AM613" s="28"/>
      <c r="AN613" s="29"/>
      <c r="AO613" s="29"/>
      <c r="AP613" s="7">
        <v>1</v>
      </c>
      <c r="AQ613" s="28">
        <f>+AP613*AK613</f>
        <v>1500</v>
      </c>
      <c r="AR613" s="29"/>
      <c r="AS613" s="7"/>
      <c r="AT613" s="7"/>
      <c r="AU613" s="29"/>
      <c r="AV613" s="7"/>
      <c r="AW613" s="29"/>
      <c r="AX613" s="29"/>
      <c r="AY613" s="29"/>
      <c r="AZ613" s="28"/>
      <c r="BA613" s="28"/>
      <c r="BB613" s="29"/>
      <c r="BC613" s="29"/>
      <c r="BD613" s="29"/>
      <c r="BE613" s="29"/>
      <c r="BF613" s="29"/>
      <c r="BG613" s="29"/>
      <c r="BH613" s="29"/>
      <c r="BI613" s="29"/>
      <c r="BJ613" s="7">
        <f t="shared" si="226"/>
        <v>1</v>
      </c>
      <c r="BK613" s="42">
        <f t="shared" si="226"/>
        <v>1500</v>
      </c>
    </row>
    <row r="614" spans="2:64" ht="24" x14ac:dyDescent="0.25">
      <c r="B614" s="43" t="s">
        <v>65</v>
      </c>
      <c r="C614" s="17" t="s">
        <v>66</v>
      </c>
      <c r="D614" s="160" t="s">
        <v>1028</v>
      </c>
      <c r="E614" s="18" t="s">
        <v>1029</v>
      </c>
      <c r="F614" s="18" t="s">
        <v>736</v>
      </c>
      <c r="G614" s="12">
        <v>4500</v>
      </c>
      <c r="H614" s="19"/>
      <c r="I614" s="19"/>
      <c r="J614" s="27"/>
      <c r="K614" s="27"/>
      <c r="L614" s="26"/>
      <c r="M614" s="26"/>
      <c r="N614" s="26"/>
      <c r="O614" s="26"/>
      <c r="P614" s="19">
        <v>6</v>
      </c>
      <c r="Q614" s="19">
        <f t="shared" ref="Q614" si="233">G614*P614</f>
        <v>27000</v>
      </c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9">
        <f t="shared" si="225"/>
        <v>6</v>
      </c>
      <c r="AG614" s="19">
        <f t="shared" si="225"/>
        <v>27000</v>
      </c>
      <c r="AH614" s="160" t="s">
        <v>1028</v>
      </c>
      <c r="AI614" s="18" t="s">
        <v>1029</v>
      </c>
      <c r="AJ614" s="18" t="s">
        <v>736</v>
      </c>
      <c r="AK614" s="12">
        <v>4000</v>
      </c>
      <c r="AL614" s="28"/>
      <c r="AM614" s="28"/>
      <c r="AN614" s="29"/>
      <c r="AO614" s="29"/>
      <c r="AP614" s="7"/>
      <c r="AQ614" s="7"/>
      <c r="AR614" s="29"/>
      <c r="AS614" s="7"/>
      <c r="AT614" s="28">
        <v>6</v>
      </c>
      <c r="AU614" s="28">
        <f t="shared" ref="AU614" si="234">+AK614*AT614</f>
        <v>24000</v>
      </c>
      <c r="AV614" s="7"/>
      <c r="AW614" s="29"/>
      <c r="AX614" s="29"/>
      <c r="AY614" s="29"/>
      <c r="AZ614" s="28"/>
      <c r="BA614" s="28"/>
      <c r="BB614" s="29"/>
      <c r="BC614" s="29"/>
      <c r="BD614" s="29"/>
      <c r="BE614" s="29"/>
      <c r="BF614" s="29"/>
      <c r="BG614" s="29"/>
      <c r="BH614" s="29"/>
      <c r="BI614" s="29"/>
      <c r="BJ614" s="7">
        <f t="shared" si="226"/>
        <v>6</v>
      </c>
      <c r="BK614" s="42">
        <f t="shared" si="226"/>
        <v>24000</v>
      </c>
    </row>
    <row r="615" spans="2:64" ht="24" x14ac:dyDescent="0.25">
      <c r="B615" s="43" t="s">
        <v>65</v>
      </c>
      <c r="C615" s="17" t="s">
        <v>66</v>
      </c>
      <c r="D615" s="160" t="s">
        <v>1030</v>
      </c>
      <c r="E615" s="18" t="s">
        <v>1031</v>
      </c>
      <c r="F615" s="18" t="s">
        <v>736</v>
      </c>
      <c r="G615" s="12">
        <v>5500</v>
      </c>
      <c r="H615" s="19"/>
      <c r="I615" s="19"/>
      <c r="J615" s="27"/>
      <c r="K615" s="27"/>
      <c r="L615" s="26"/>
      <c r="M615" s="26"/>
      <c r="N615" s="26"/>
      <c r="O615" s="19"/>
      <c r="P615" s="19"/>
      <c r="Q615" s="19"/>
      <c r="R615" s="26">
        <v>54</v>
      </c>
      <c r="S615" s="19">
        <f>G615*R615</f>
        <v>297000</v>
      </c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9">
        <f t="shared" si="225"/>
        <v>54</v>
      </c>
      <c r="AG615" s="19">
        <f t="shared" si="225"/>
        <v>297000</v>
      </c>
      <c r="AH615" s="160" t="s">
        <v>1030</v>
      </c>
      <c r="AI615" s="18" t="s">
        <v>1031</v>
      </c>
      <c r="AJ615" s="18" t="s">
        <v>736</v>
      </c>
      <c r="AK615" s="12">
        <v>5000</v>
      </c>
      <c r="AL615" s="28"/>
      <c r="AM615" s="28"/>
      <c r="AN615" s="29"/>
      <c r="AO615" s="29"/>
      <c r="AP615" s="7"/>
      <c r="AQ615" s="7"/>
      <c r="AR615" s="29"/>
      <c r="AS615" s="28"/>
      <c r="AT615" s="7"/>
      <c r="AU615" s="28"/>
      <c r="AV615" s="7">
        <v>54</v>
      </c>
      <c r="AW615" s="28">
        <f>AK615*AV615</f>
        <v>270000</v>
      </c>
      <c r="AX615" s="29"/>
      <c r="AY615" s="29"/>
      <c r="AZ615" s="28"/>
      <c r="BA615" s="28"/>
      <c r="BB615" s="29"/>
      <c r="BC615" s="29"/>
      <c r="BD615" s="29"/>
      <c r="BE615" s="29"/>
      <c r="BF615" s="29"/>
      <c r="BG615" s="29"/>
      <c r="BH615" s="29"/>
      <c r="BI615" s="29"/>
      <c r="BJ615" s="7">
        <f t="shared" si="226"/>
        <v>54</v>
      </c>
      <c r="BK615" s="42">
        <f t="shared" si="226"/>
        <v>270000</v>
      </c>
    </row>
    <row r="616" spans="2:64" ht="24" x14ac:dyDescent="0.25">
      <c r="B616" s="43" t="s">
        <v>65</v>
      </c>
      <c r="C616" s="17" t="s">
        <v>66</v>
      </c>
      <c r="D616" s="160" t="s">
        <v>1032</v>
      </c>
      <c r="E616" s="18" t="s">
        <v>1033</v>
      </c>
      <c r="F616" s="18" t="s">
        <v>736</v>
      </c>
      <c r="G616" s="12">
        <v>3000</v>
      </c>
      <c r="H616" s="19"/>
      <c r="I616" s="19"/>
      <c r="J616" s="27"/>
      <c r="K616" s="27"/>
      <c r="L616" s="26"/>
      <c r="M616" s="26"/>
      <c r="N616" s="26"/>
      <c r="O616" s="19"/>
      <c r="P616" s="19"/>
      <c r="Q616" s="19"/>
      <c r="R616" s="26">
        <v>18</v>
      </c>
      <c r="S616" s="19">
        <f t="shared" ref="S616:S618" si="235">G616*R616</f>
        <v>54000</v>
      </c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9">
        <f t="shared" si="225"/>
        <v>18</v>
      </c>
      <c r="AG616" s="19">
        <f t="shared" si="225"/>
        <v>54000</v>
      </c>
      <c r="AH616" s="160" t="s">
        <v>1032</v>
      </c>
      <c r="AI616" s="18" t="s">
        <v>1033</v>
      </c>
      <c r="AJ616" s="18" t="s">
        <v>736</v>
      </c>
      <c r="AK616" s="12">
        <v>2500</v>
      </c>
      <c r="AL616" s="28"/>
      <c r="AM616" s="28"/>
      <c r="AN616" s="29"/>
      <c r="AO616" s="29"/>
      <c r="AP616" s="7"/>
      <c r="AQ616" s="7"/>
      <c r="AR616" s="29"/>
      <c r="AS616" s="28"/>
      <c r="AT616" s="7"/>
      <c r="AU616" s="28"/>
      <c r="AV616" s="7">
        <v>18</v>
      </c>
      <c r="AW616" s="28">
        <f t="shared" ref="AW616:AW618" si="236">AK616*AV616</f>
        <v>45000</v>
      </c>
      <c r="AX616" s="29"/>
      <c r="AY616" s="29"/>
      <c r="AZ616" s="28"/>
      <c r="BA616" s="28"/>
      <c r="BB616" s="29"/>
      <c r="BC616" s="29"/>
      <c r="BD616" s="29"/>
      <c r="BE616" s="29"/>
      <c r="BF616" s="29"/>
      <c r="BG616" s="29"/>
      <c r="BH616" s="29"/>
      <c r="BI616" s="29"/>
      <c r="BJ616" s="7">
        <f t="shared" si="226"/>
        <v>18</v>
      </c>
      <c r="BK616" s="42">
        <f t="shared" si="226"/>
        <v>45000</v>
      </c>
    </row>
    <row r="617" spans="2:64" ht="24" x14ac:dyDescent="0.25">
      <c r="B617" s="43" t="s">
        <v>65</v>
      </c>
      <c r="C617" s="17" t="s">
        <v>66</v>
      </c>
      <c r="D617" s="160" t="s">
        <v>1034</v>
      </c>
      <c r="E617" s="18" t="s">
        <v>1035</v>
      </c>
      <c r="F617" s="18" t="s">
        <v>736</v>
      </c>
      <c r="G617" s="12">
        <v>4000</v>
      </c>
      <c r="H617" s="19"/>
      <c r="I617" s="19"/>
      <c r="J617" s="27"/>
      <c r="K617" s="27"/>
      <c r="L617" s="26"/>
      <c r="M617" s="26"/>
      <c r="N617" s="26"/>
      <c r="O617" s="19"/>
      <c r="P617" s="19"/>
      <c r="Q617" s="19"/>
      <c r="R617" s="26">
        <v>12</v>
      </c>
      <c r="S617" s="19">
        <f t="shared" si="235"/>
        <v>48000</v>
      </c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9">
        <f t="shared" si="225"/>
        <v>12</v>
      </c>
      <c r="AG617" s="19">
        <f t="shared" si="225"/>
        <v>48000</v>
      </c>
      <c r="AH617" s="160" t="s">
        <v>1034</v>
      </c>
      <c r="AI617" s="18" t="s">
        <v>1035</v>
      </c>
      <c r="AJ617" s="18" t="s">
        <v>736</v>
      </c>
      <c r="AK617" s="12">
        <v>3500</v>
      </c>
      <c r="AL617" s="28"/>
      <c r="AM617" s="28"/>
      <c r="AN617" s="29"/>
      <c r="AO617" s="29"/>
      <c r="AP617" s="7"/>
      <c r="AQ617" s="7"/>
      <c r="AR617" s="29"/>
      <c r="AS617" s="28"/>
      <c r="AT617" s="7"/>
      <c r="AU617" s="28"/>
      <c r="AV617" s="7">
        <v>12</v>
      </c>
      <c r="AW617" s="28">
        <f t="shared" si="236"/>
        <v>42000</v>
      </c>
      <c r="AX617" s="29"/>
      <c r="AY617" s="29"/>
      <c r="AZ617" s="28"/>
      <c r="BA617" s="28"/>
      <c r="BB617" s="29"/>
      <c r="BC617" s="29"/>
      <c r="BD617" s="29"/>
      <c r="BE617" s="29"/>
      <c r="BF617" s="29"/>
      <c r="BG617" s="29"/>
      <c r="BH617" s="29"/>
      <c r="BI617" s="29"/>
      <c r="BJ617" s="7">
        <f t="shared" si="226"/>
        <v>12</v>
      </c>
      <c r="BK617" s="42">
        <f t="shared" si="226"/>
        <v>42000</v>
      </c>
    </row>
    <row r="618" spans="2:64" ht="24" x14ac:dyDescent="0.25">
      <c r="B618" s="43" t="s">
        <v>65</v>
      </c>
      <c r="C618" s="17" t="s">
        <v>66</v>
      </c>
      <c r="D618" s="160" t="s">
        <v>1036</v>
      </c>
      <c r="E618" s="18" t="s">
        <v>1037</v>
      </c>
      <c r="F618" s="18" t="s">
        <v>736</v>
      </c>
      <c r="G618" s="12">
        <v>3000</v>
      </c>
      <c r="H618" s="19"/>
      <c r="I618" s="19"/>
      <c r="J618" s="27"/>
      <c r="K618" s="27"/>
      <c r="L618" s="26"/>
      <c r="M618" s="26"/>
      <c r="N618" s="26"/>
      <c r="O618" s="19"/>
      <c r="P618" s="19"/>
      <c r="Q618" s="19"/>
      <c r="R618" s="26">
        <v>24</v>
      </c>
      <c r="S618" s="19">
        <f t="shared" si="235"/>
        <v>72000</v>
      </c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9">
        <f t="shared" si="225"/>
        <v>24</v>
      </c>
      <c r="AG618" s="19">
        <f t="shared" si="225"/>
        <v>72000</v>
      </c>
      <c r="AH618" s="160" t="s">
        <v>1036</v>
      </c>
      <c r="AI618" s="18" t="s">
        <v>1037</v>
      </c>
      <c r="AJ618" s="18" t="s">
        <v>736</v>
      </c>
      <c r="AK618" s="12">
        <v>2500</v>
      </c>
      <c r="AL618" s="28"/>
      <c r="AM618" s="28"/>
      <c r="AN618" s="29"/>
      <c r="AO618" s="29"/>
      <c r="AP618" s="7"/>
      <c r="AQ618" s="7"/>
      <c r="AR618" s="29"/>
      <c r="AS618" s="28"/>
      <c r="AT618" s="7"/>
      <c r="AU618" s="28"/>
      <c r="AV618" s="7">
        <v>24</v>
      </c>
      <c r="AW618" s="28">
        <f t="shared" si="236"/>
        <v>60000</v>
      </c>
      <c r="AX618" s="29"/>
      <c r="AY618" s="29"/>
      <c r="AZ618" s="28"/>
      <c r="BA618" s="28"/>
      <c r="BB618" s="29"/>
      <c r="BC618" s="29"/>
      <c r="BD618" s="29"/>
      <c r="BE618" s="29"/>
      <c r="BF618" s="29"/>
      <c r="BG618" s="29"/>
      <c r="BH618" s="29"/>
      <c r="BI618" s="29"/>
      <c r="BJ618" s="7">
        <f t="shared" si="226"/>
        <v>24</v>
      </c>
      <c r="BK618" s="42">
        <f t="shared" si="226"/>
        <v>60000</v>
      </c>
    </row>
    <row r="619" spans="2:64" ht="24.75" x14ac:dyDescent="0.25">
      <c r="B619" s="43" t="s">
        <v>65</v>
      </c>
      <c r="C619" s="17" t="s">
        <v>66</v>
      </c>
      <c r="D619" s="160" t="s">
        <v>1038</v>
      </c>
      <c r="E619" s="125" t="s">
        <v>1039</v>
      </c>
      <c r="F619" s="18" t="s">
        <v>736</v>
      </c>
      <c r="G619" s="12">
        <v>2800</v>
      </c>
      <c r="H619" s="19"/>
      <c r="I619" s="19"/>
      <c r="J619" s="27"/>
      <c r="K619" s="27"/>
      <c r="L619" s="26"/>
      <c r="M619" s="26"/>
      <c r="N619" s="26"/>
      <c r="O619" s="26"/>
      <c r="P619" s="19">
        <v>6</v>
      </c>
      <c r="Q619" s="19">
        <f t="shared" ref="Q619:Q621" si="237">G619*P619</f>
        <v>16800</v>
      </c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9">
        <f t="shared" si="225"/>
        <v>6</v>
      </c>
      <c r="AG619" s="19">
        <f t="shared" si="225"/>
        <v>16800</v>
      </c>
      <c r="AH619" s="160" t="s">
        <v>1038</v>
      </c>
      <c r="AI619" s="125" t="s">
        <v>1039</v>
      </c>
      <c r="AJ619" s="18" t="s">
        <v>736</v>
      </c>
      <c r="AK619" s="12">
        <v>2500</v>
      </c>
      <c r="AL619" s="28"/>
      <c r="AM619" s="28"/>
      <c r="AN619" s="29"/>
      <c r="AO619" s="29"/>
      <c r="AP619" s="7"/>
      <c r="AQ619" s="7"/>
      <c r="AR619" s="29"/>
      <c r="AS619" s="7"/>
      <c r="AT619" s="7">
        <v>6</v>
      </c>
      <c r="AU619" s="28">
        <f t="shared" ref="AU619:AU621" si="238">+AK619*AT619</f>
        <v>15000</v>
      </c>
      <c r="AV619" s="7"/>
      <c r="AW619" s="29"/>
      <c r="AX619" s="29"/>
      <c r="AY619" s="29"/>
      <c r="AZ619" s="28"/>
      <c r="BA619" s="28"/>
      <c r="BB619" s="29"/>
      <c r="BC619" s="29"/>
      <c r="BD619" s="29"/>
      <c r="BE619" s="29"/>
      <c r="BF619" s="29"/>
      <c r="BG619" s="29"/>
      <c r="BH619" s="29"/>
      <c r="BI619" s="29"/>
      <c r="BJ619" s="7">
        <f t="shared" si="226"/>
        <v>6</v>
      </c>
      <c r="BK619" s="42">
        <f t="shared" si="226"/>
        <v>15000</v>
      </c>
    </row>
    <row r="620" spans="2:64" ht="24" x14ac:dyDescent="0.25">
      <c r="B620" s="43" t="s">
        <v>65</v>
      </c>
      <c r="C620" s="17" t="s">
        <v>66</v>
      </c>
      <c r="D620" s="160" t="s">
        <v>1040</v>
      </c>
      <c r="E620" s="120" t="s">
        <v>1041</v>
      </c>
      <c r="F620" s="18" t="s">
        <v>736</v>
      </c>
      <c r="G620" s="12">
        <v>5500</v>
      </c>
      <c r="H620" s="19"/>
      <c r="I620" s="19"/>
      <c r="J620" s="27"/>
      <c r="K620" s="27"/>
      <c r="L620" s="26"/>
      <c r="M620" s="26"/>
      <c r="N620" s="26"/>
      <c r="O620" s="26"/>
      <c r="P620" s="19">
        <v>6</v>
      </c>
      <c r="Q620" s="19">
        <f t="shared" si="237"/>
        <v>33000</v>
      </c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9">
        <f t="shared" si="225"/>
        <v>6</v>
      </c>
      <c r="AG620" s="19">
        <f t="shared" si="225"/>
        <v>33000</v>
      </c>
      <c r="AH620" s="160" t="s">
        <v>1040</v>
      </c>
      <c r="AI620" s="120" t="s">
        <v>1041</v>
      </c>
      <c r="AJ620" s="18" t="s">
        <v>736</v>
      </c>
      <c r="AK620" s="12">
        <v>5000</v>
      </c>
      <c r="AL620" s="28"/>
      <c r="AM620" s="28"/>
      <c r="AN620" s="29"/>
      <c r="AO620" s="29"/>
      <c r="AP620" s="7"/>
      <c r="AQ620" s="7"/>
      <c r="AR620" s="29"/>
      <c r="AS620" s="7"/>
      <c r="AT620" s="7">
        <v>6</v>
      </c>
      <c r="AU620" s="28">
        <f t="shared" si="238"/>
        <v>30000</v>
      </c>
      <c r="AV620" s="7"/>
      <c r="AW620" s="29"/>
      <c r="AX620" s="29"/>
      <c r="AY620" s="29"/>
      <c r="AZ620" s="28"/>
      <c r="BA620" s="28"/>
      <c r="BB620" s="29"/>
      <c r="BC620" s="29"/>
      <c r="BD620" s="29"/>
      <c r="BE620" s="29"/>
      <c r="BF620" s="29"/>
      <c r="BG620" s="29"/>
      <c r="BH620" s="29"/>
      <c r="BI620" s="29"/>
      <c r="BJ620" s="7">
        <f t="shared" si="226"/>
        <v>6</v>
      </c>
      <c r="BK620" s="42">
        <f t="shared" si="226"/>
        <v>30000</v>
      </c>
    </row>
    <row r="621" spans="2:64" ht="36.75" x14ac:dyDescent="0.25">
      <c r="B621" s="43" t="s">
        <v>65</v>
      </c>
      <c r="C621" s="17" t="s">
        <v>66</v>
      </c>
      <c r="D621" s="160" t="s">
        <v>1042</v>
      </c>
      <c r="E621" s="125" t="s">
        <v>1043</v>
      </c>
      <c r="F621" s="18" t="s">
        <v>736</v>
      </c>
      <c r="G621" s="12">
        <v>3700</v>
      </c>
      <c r="H621" s="19"/>
      <c r="I621" s="19"/>
      <c r="J621" s="27"/>
      <c r="K621" s="27"/>
      <c r="L621" s="26">
        <v>3</v>
      </c>
      <c r="M621" s="19">
        <f>+L621*G621</f>
        <v>11100</v>
      </c>
      <c r="N621" s="26"/>
      <c r="O621" s="26"/>
      <c r="P621" s="19">
        <v>6</v>
      </c>
      <c r="Q621" s="19">
        <f t="shared" si="237"/>
        <v>22200</v>
      </c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9">
        <f t="shared" si="225"/>
        <v>9</v>
      </c>
      <c r="AG621" s="19">
        <f t="shared" si="225"/>
        <v>33300</v>
      </c>
      <c r="AH621" s="160" t="s">
        <v>1042</v>
      </c>
      <c r="AI621" s="125" t="s">
        <v>1043</v>
      </c>
      <c r="AJ621" s="18" t="s">
        <v>736</v>
      </c>
      <c r="AK621" s="12">
        <v>3500</v>
      </c>
      <c r="AL621" s="28"/>
      <c r="AM621" s="28"/>
      <c r="AN621" s="29"/>
      <c r="AO621" s="29"/>
      <c r="AP621" s="7">
        <v>3</v>
      </c>
      <c r="AQ621" s="28">
        <f>+AP621*AK621</f>
        <v>10500</v>
      </c>
      <c r="AR621" s="29"/>
      <c r="AS621" s="7"/>
      <c r="AT621" s="7">
        <v>6</v>
      </c>
      <c r="AU621" s="28">
        <f t="shared" si="238"/>
        <v>21000</v>
      </c>
      <c r="AV621" s="7"/>
      <c r="AW621" s="29"/>
      <c r="AX621" s="29"/>
      <c r="AY621" s="29"/>
      <c r="AZ621" s="28"/>
      <c r="BA621" s="28"/>
      <c r="BB621" s="29"/>
      <c r="BC621" s="29"/>
      <c r="BD621" s="29"/>
      <c r="BE621" s="29"/>
      <c r="BF621" s="29"/>
      <c r="BG621" s="29"/>
      <c r="BH621" s="29"/>
      <c r="BI621" s="29"/>
      <c r="BJ621" s="7">
        <f t="shared" si="226"/>
        <v>9</v>
      </c>
      <c r="BK621" s="42">
        <f t="shared" si="226"/>
        <v>31500</v>
      </c>
    </row>
    <row r="622" spans="2:64" ht="24" x14ac:dyDescent="0.25">
      <c r="B622" s="43" t="s">
        <v>65</v>
      </c>
      <c r="C622" s="17" t="s">
        <v>66</v>
      </c>
      <c r="D622" s="160" t="s">
        <v>1032</v>
      </c>
      <c r="E622" s="18" t="s">
        <v>1044</v>
      </c>
      <c r="F622" s="18" t="s">
        <v>736</v>
      </c>
      <c r="G622" s="12">
        <v>3500</v>
      </c>
      <c r="H622" s="19"/>
      <c r="I622" s="19"/>
      <c r="J622" s="27"/>
      <c r="K622" s="27"/>
      <c r="L622" s="26">
        <v>2</v>
      </c>
      <c r="M622" s="19">
        <f>+L622*G622</f>
        <v>7000</v>
      </c>
      <c r="N622" s="26"/>
      <c r="O622" s="26"/>
      <c r="P622" s="19"/>
      <c r="Q622" s="1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9">
        <f t="shared" si="225"/>
        <v>2</v>
      </c>
      <c r="AG622" s="19">
        <f t="shared" si="225"/>
        <v>7000</v>
      </c>
      <c r="AH622" s="160" t="s">
        <v>1032</v>
      </c>
      <c r="AI622" s="18" t="s">
        <v>1044</v>
      </c>
      <c r="AJ622" s="18" t="s">
        <v>736</v>
      </c>
      <c r="AK622" s="12">
        <v>3000</v>
      </c>
      <c r="AL622" s="28"/>
      <c r="AM622" s="28"/>
      <c r="AN622" s="29"/>
      <c r="AO622" s="29"/>
      <c r="AP622" s="7">
        <v>2</v>
      </c>
      <c r="AQ622" s="28">
        <f>+AP622*AK622</f>
        <v>6000</v>
      </c>
      <c r="AR622" s="29"/>
      <c r="AS622" s="7"/>
      <c r="AT622" s="7"/>
      <c r="AU622" s="28"/>
      <c r="AV622" s="7"/>
      <c r="AW622" s="29"/>
      <c r="AX622" s="29"/>
      <c r="AY622" s="29"/>
      <c r="AZ622" s="28"/>
      <c r="BA622" s="28"/>
      <c r="BB622" s="29"/>
      <c r="BC622" s="29"/>
      <c r="BD622" s="29"/>
      <c r="BE622" s="29"/>
      <c r="BF622" s="29"/>
      <c r="BG622" s="29"/>
      <c r="BH622" s="29"/>
      <c r="BI622" s="29"/>
      <c r="BJ622" s="7">
        <f t="shared" si="226"/>
        <v>2</v>
      </c>
      <c r="BK622" s="42">
        <f t="shared" si="226"/>
        <v>6000</v>
      </c>
    </row>
    <row r="623" spans="2:64" ht="24.75" x14ac:dyDescent="0.25">
      <c r="B623" s="43" t="s">
        <v>65</v>
      </c>
      <c r="C623" s="17" t="s">
        <v>66</v>
      </c>
      <c r="D623" s="160" t="s">
        <v>1038</v>
      </c>
      <c r="E623" s="125" t="s">
        <v>1039</v>
      </c>
      <c r="F623" s="18" t="s">
        <v>736</v>
      </c>
      <c r="G623" s="12">
        <v>3000</v>
      </c>
      <c r="H623" s="19"/>
      <c r="I623" s="19"/>
      <c r="J623" s="27"/>
      <c r="K623" s="27"/>
      <c r="L623" s="26">
        <v>6</v>
      </c>
      <c r="M623" s="19">
        <f>+L623*G623</f>
        <v>18000</v>
      </c>
      <c r="N623" s="26"/>
      <c r="O623" s="26"/>
      <c r="P623" s="19"/>
      <c r="Q623" s="1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9">
        <f t="shared" si="225"/>
        <v>6</v>
      </c>
      <c r="AG623" s="19">
        <f t="shared" si="225"/>
        <v>18000</v>
      </c>
      <c r="AH623" s="160" t="s">
        <v>1038</v>
      </c>
      <c r="AI623" s="125" t="s">
        <v>1039</v>
      </c>
      <c r="AJ623" s="18" t="s">
        <v>736</v>
      </c>
      <c r="AK623" s="12">
        <v>2500</v>
      </c>
      <c r="AL623" s="28"/>
      <c r="AM623" s="28"/>
      <c r="AN623" s="29"/>
      <c r="AO623" s="29"/>
      <c r="AP623" s="7">
        <v>6</v>
      </c>
      <c r="AQ623" s="28">
        <f>+AP623*AK623</f>
        <v>15000</v>
      </c>
      <c r="AR623" s="29"/>
      <c r="AS623" s="7"/>
      <c r="AT623" s="7"/>
      <c r="AU623" s="28"/>
      <c r="AV623" s="7"/>
      <c r="AW623" s="29"/>
      <c r="AX623" s="29"/>
      <c r="AY623" s="29"/>
      <c r="AZ623" s="28"/>
      <c r="BA623" s="28"/>
      <c r="BB623" s="29"/>
      <c r="BC623" s="29"/>
      <c r="BD623" s="29"/>
      <c r="BE623" s="29"/>
      <c r="BF623" s="29"/>
      <c r="BG623" s="29"/>
      <c r="BH623" s="29"/>
      <c r="BI623" s="29"/>
      <c r="BJ623" s="7">
        <f t="shared" si="226"/>
        <v>6</v>
      </c>
      <c r="BK623" s="42">
        <f t="shared" si="226"/>
        <v>15000</v>
      </c>
      <c r="BL623" s="55"/>
    </row>
    <row r="624" spans="2:64" ht="24.75" x14ac:dyDescent="0.25">
      <c r="B624" s="43" t="s">
        <v>65</v>
      </c>
      <c r="C624" s="17" t="s">
        <v>66</v>
      </c>
      <c r="D624" s="160" t="s">
        <v>1045</v>
      </c>
      <c r="E624" s="125" t="s">
        <v>1046</v>
      </c>
      <c r="F624" s="18" t="s">
        <v>736</v>
      </c>
      <c r="G624" s="12">
        <v>700</v>
      </c>
      <c r="H624" s="19"/>
      <c r="I624" s="19"/>
      <c r="J624" s="27"/>
      <c r="K624" s="27"/>
      <c r="L624" s="26">
        <v>1</v>
      </c>
      <c r="M624" s="19">
        <f>+L624*G624</f>
        <v>700</v>
      </c>
      <c r="N624" s="26">
        <v>1</v>
      </c>
      <c r="O624" s="19">
        <f>+N624*G624</f>
        <v>700</v>
      </c>
      <c r="P624" s="19"/>
      <c r="Q624" s="1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9">
        <f t="shared" si="225"/>
        <v>2</v>
      </c>
      <c r="AG624" s="19">
        <f t="shared" si="225"/>
        <v>1400</v>
      </c>
      <c r="AH624" s="160" t="s">
        <v>1045</v>
      </c>
      <c r="AI624" s="125" t="s">
        <v>1046</v>
      </c>
      <c r="AJ624" s="18" t="s">
        <v>736</v>
      </c>
      <c r="AK624" s="12">
        <v>445</v>
      </c>
      <c r="AL624" s="28"/>
      <c r="AM624" s="28"/>
      <c r="AN624" s="29"/>
      <c r="AO624" s="29"/>
      <c r="AP624" s="7"/>
      <c r="AQ624" s="28"/>
      <c r="AR624" s="29"/>
      <c r="AS624" s="7"/>
      <c r="AT624" s="7"/>
      <c r="AU624" s="28"/>
      <c r="AV624" s="7"/>
      <c r="AW624" s="29"/>
      <c r="AX624" s="29"/>
      <c r="AY624" s="29"/>
      <c r="AZ624" s="28"/>
      <c r="BA624" s="28"/>
      <c r="BB624" s="29"/>
      <c r="BC624" s="29"/>
      <c r="BD624" s="29"/>
      <c r="BE624" s="29"/>
      <c r="BF624" s="29"/>
      <c r="BG624" s="29"/>
      <c r="BH624" s="29"/>
      <c r="BI624" s="29"/>
      <c r="BJ624" s="7">
        <f t="shared" si="226"/>
        <v>0</v>
      </c>
      <c r="BK624" s="42">
        <f t="shared" si="226"/>
        <v>0</v>
      </c>
      <c r="BL624" s="55"/>
    </row>
    <row r="625" spans="2:64" ht="24.75" x14ac:dyDescent="0.25">
      <c r="B625" s="43" t="s">
        <v>65</v>
      </c>
      <c r="C625" s="17" t="s">
        <v>66</v>
      </c>
      <c r="D625" s="160" t="s">
        <v>1047</v>
      </c>
      <c r="E625" s="125" t="s">
        <v>1048</v>
      </c>
      <c r="F625" s="120" t="s">
        <v>736</v>
      </c>
      <c r="G625" s="12">
        <v>2800</v>
      </c>
      <c r="H625" s="19"/>
      <c r="I625" s="19"/>
      <c r="J625" s="27"/>
      <c r="K625" s="27"/>
      <c r="L625" s="26"/>
      <c r="M625" s="19"/>
      <c r="N625" s="26">
        <v>2</v>
      </c>
      <c r="O625" s="19">
        <f>+N625*G625</f>
        <v>5600</v>
      </c>
      <c r="P625" s="19"/>
      <c r="Q625" s="1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9">
        <f t="shared" si="225"/>
        <v>2</v>
      </c>
      <c r="AG625" s="19">
        <f t="shared" si="225"/>
        <v>5600</v>
      </c>
      <c r="AH625" s="160" t="s">
        <v>1047</v>
      </c>
      <c r="AI625" s="125" t="s">
        <v>1048</v>
      </c>
      <c r="AJ625" s="120" t="s">
        <v>736</v>
      </c>
      <c r="AK625" s="12">
        <v>2500</v>
      </c>
      <c r="AL625" s="28"/>
      <c r="AM625" s="28"/>
      <c r="AN625" s="29"/>
      <c r="AO625" s="29"/>
      <c r="AP625" s="7"/>
      <c r="AQ625" s="28"/>
      <c r="AR625" s="29">
        <v>2</v>
      </c>
      <c r="AS625" s="28">
        <f>+AR625*AK625</f>
        <v>5000</v>
      </c>
      <c r="AT625" s="7"/>
      <c r="AU625" s="28"/>
      <c r="AV625" s="7"/>
      <c r="AW625" s="29"/>
      <c r="AX625" s="29"/>
      <c r="AY625" s="29"/>
      <c r="AZ625" s="28"/>
      <c r="BA625" s="28"/>
      <c r="BB625" s="29"/>
      <c r="BC625" s="29"/>
      <c r="BD625" s="29"/>
      <c r="BE625" s="29"/>
      <c r="BF625" s="29"/>
      <c r="BG625" s="29"/>
      <c r="BH625" s="29"/>
      <c r="BI625" s="29"/>
      <c r="BJ625" s="7">
        <f t="shared" si="226"/>
        <v>2</v>
      </c>
      <c r="BK625" s="42">
        <f t="shared" si="226"/>
        <v>5000</v>
      </c>
      <c r="BL625" s="55"/>
    </row>
    <row r="626" spans="2:64" ht="36" x14ac:dyDescent="0.25">
      <c r="B626" s="43" t="s">
        <v>65</v>
      </c>
      <c r="C626" s="17" t="s">
        <v>66</v>
      </c>
      <c r="D626" s="160" t="s">
        <v>1042</v>
      </c>
      <c r="E626" s="18" t="s">
        <v>1049</v>
      </c>
      <c r="F626" s="120" t="s">
        <v>736</v>
      </c>
      <c r="G626" s="12">
        <v>2700</v>
      </c>
      <c r="H626" s="19">
        <v>6</v>
      </c>
      <c r="I626" s="19">
        <f t="shared" ref="I626:I634" si="239">+G626*H626</f>
        <v>16200</v>
      </c>
      <c r="J626" s="27"/>
      <c r="K626" s="27"/>
      <c r="L626" s="26"/>
      <c r="M626" s="19"/>
      <c r="N626" s="26"/>
      <c r="O626" s="26"/>
      <c r="P626" s="19">
        <v>6</v>
      </c>
      <c r="Q626" s="19">
        <f t="shared" ref="Q626" si="240">G626*P626</f>
        <v>16200</v>
      </c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9">
        <f t="shared" si="225"/>
        <v>12</v>
      </c>
      <c r="AG626" s="19">
        <f t="shared" si="225"/>
        <v>32400</v>
      </c>
      <c r="AH626" s="160" t="s">
        <v>1042</v>
      </c>
      <c r="AI626" s="18" t="s">
        <v>1049</v>
      </c>
      <c r="AJ626" s="120" t="s">
        <v>736</v>
      </c>
      <c r="AK626" s="12">
        <v>2500</v>
      </c>
      <c r="AL626" s="28">
        <v>6</v>
      </c>
      <c r="AM626" s="28">
        <f t="shared" ref="AM626:AM627" si="241">+AK626*AL626</f>
        <v>15000</v>
      </c>
      <c r="AN626" s="29"/>
      <c r="AO626" s="29"/>
      <c r="AP626" s="7"/>
      <c r="AQ626" s="28"/>
      <c r="AR626" s="29"/>
      <c r="AS626" s="29"/>
      <c r="AT626" s="7">
        <v>6</v>
      </c>
      <c r="AU626" s="28">
        <f t="shared" ref="AU626" si="242">+AK626*AT626</f>
        <v>15000</v>
      </c>
      <c r="AV626" s="7"/>
      <c r="AW626" s="29"/>
      <c r="AX626" s="29"/>
      <c r="AY626" s="29"/>
      <c r="AZ626" s="28"/>
      <c r="BA626" s="28"/>
      <c r="BB626" s="29"/>
      <c r="BC626" s="29"/>
      <c r="BD626" s="29"/>
      <c r="BE626" s="29"/>
      <c r="BF626" s="29"/>
      <c r="BG626" s="29"/>
      <c r="BH626" s="29"/>
      <c r="BI626" s="29"/>
      <c r="BJ626" s="7">
        <f t="shared" si="226"/>
        <v>12</v>
      </c>
      <c r="BK626" s="42">
        <f t="shared" si="226"/>
        <v>30000</v>
      </c>
      <c r="BL626" s="55"/>
    </row>
    <row r="627" spans="2:64" ht="24.75" x14ac:dyDescent="0.25">
      <c r="B627" s="43" t="s">
        <v>65</v>
      </c>
      <c r="C627" s="17" t="s">
        <v>66</v>
      </c>
      <c r="D627" s="160" t="s">
        <v>1038</v>
      </c>
      <c r="E627" s="125" t="s">
        <v>1050</v>
      </c>
      <c r="F627" s="120" t="s">
        <v>736</v>
      </c>
      <c r="G627" s="12">
        <v>2500</v>
      </c>
      <c r="H627" s="19">
        <v>6</v>
      </c>
      <c r="I627" s="19">
        <f t="shared" si="239"/>
        <v>15000</v>
      </c>
      <c r="J627" s="27"/>
      <c r="K627" s="27"/>
      <c r="L627" s="26"/>
      <c r="M627" s="26"/>
      <c r="N627" s="26"/>
      <c r="O627" s="26"/>
      <c r="P627" s="19"/>
      <c r="Q627" s="1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9">
        <f t="shared" si="225"/>
        <v>6</v>
      </c>
      <c r="AG627" s="19">
        <f t="shared" si="225"/>
        <v>15000</v>
      </c>
      <c r="AH627" s="160" t="s">
        <v>1038</v>
      </c>
      <c r="AI627" s="125" t="s">
        <v>1050</v>
      </c>
      <c r="AJ627" s="120" t="s">
        <v>736</v>
      </c>
      <c r="AK627" s="12">
        <v>2300</v>
      </c>
      <c r="AL627" s="28">
        <v>6</v>
      </c>
      <c r="AM627" s="28">
        <f t="shared" si="241"/>
        <v>13800</v>
      </c>
      <c r="AN627" s="29"/>
      <c r="AO627" s="29"/>
      <c r="AP627" s="7"/>
      <c r="AQ627" s="7"/>
      <c r="AR627" s="29"/>
      <c r="AS627" s="29"/>
      <c r="AT627" s="7"/>
      <c r="AU627" s="7"/>
      <c r="AV627" s="7"/>
      <c r="AW627" s="29"/>
      <c r="AX627" s="29"/>
      <c r="AY627" s="29"/>
      <c r="AZ627" s="28"/>
      <c r="BA627" s="28"/>
      <c r="BB627" s="29"/>
      <c r="BC627" s="29"/>
      <c r="BD627" s="29"/>
      <c r="BE627" s="29"/>
      <c r="BF627" s="29"/>
      <c r="BG627" s="29"/>
      <c r="BH627" s="29"/>
      <c r="BI627" s="29"/>
      <c r="BJ627" s="7">
        <f t="shared" si="226"/>
        <v>6</v>
      </c>
      <c r="BK627" s="42">
        <f t="shared" si="226"/>
        <v>13800</v>
      </c>
      <c r="BL627" s="55"/>
    </row>
    <row r="628" spans="2:64" ht="24.75" x14ac:dyDescent="0.25">
      <c r="B628" s="43" t="s">
        <v>65</v>
      </c>
      <c r="C628" s="17" t="s">
        <v>66</v>
      </c>
      <c r="D628" s="161">
        <v>71100430847</v>
      </c>
      <c r="E628" s="125" t="s">
        <v>1051</v>
      </c>
      <c r="F628" s="120" t="s">
        <v>736</v>
      </c>
      <c r="G628" s="12">
        <v>5500</v>
      </c>
      <c r="H628" s="19">
        <v>2</v>
      </c>
      <c r="I628" s="19">
        <f t="shared" si="239"/>
        <v>11000</v>
      </c>
      <c r="J628" s="27"/>
      <c r="K628" s="27"/>
      <c r="L628" s="26"/>
      <c r="M628" s="26"/>
      <c r="N628" s="26"/>
      <c r="O628" s="26"/>
      <c r="P628" s="19"/>
      <c r="Q628" s="1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9">
        <f t="shared" si="225"/>
        <v>2</v>
      </c>
      <c r="AG628" s="19">
        <f t="shared" si="225"/>
        <v>11000</v>
      </c>
      <c r="AH628" s="161">
        <v>71100430847</v>
      </c>
      <c r="AI628" s="125" t="s">
        <v>1051</v>
      </c>
      <c r="AJ628" s="120" t="s">
        <v>736</v>
      </c>
      <c r="AK628" s="12">
        <v>5000</v>
      </c>
      <c r="AL628" s="28"/>
      <c r="AM628" s="28"/>
      <c r="AN628" s="29"/>
      <c r="AO628" s="29"/>
      <c r="AP628" s="7"/>
      <c r="AQ628" s="7"/>
      <c r="AR628" s="7"/>
      <c r="AS628" s="7"/>
      <c r="AT628" s="7"/>
      <c r="AU628" s="7"/>
      <c r="AV628" s="7"/>
      <c r="AW628" s="29"/>
      <c r="AX628" s="29"/>
      <c r="AY628" s="29"/>
      <c r="AZ628" s="28"/>
      <c r="BA628" s="28"/>
      <c r="BB628" s="29"/>
      <c r="BC628" s="29"/>
      <c r="BD628" s="29"/>
      <c r="BE628" s="29"/>
      <c r="BF628" s="29"/>
      <c r="BG628" s="29"/>
      <c r="BH628" s="29"/>
      <c r="BI628" s="29"/>
      <c r="BJ628" s="7">
        <f t="shared" si="226"/>
        <v>0</v>
      </c>
      <c r="BK628" s="42">
        <f t="shared" si="226"/>
        <v>0</v>
      </c>
      <c r="BL628" s="55"/>
    </row>
    <row r="629" spans="2:64" ht="24" x14ac:dyDescent="0.25">
      <c r="B629" s="43" t="s">
        <v>65</v>
      </c>
      <c r="C629" s="17" t="s">
        <v>66</v>
      </c>
      <c r="D629" s="17">
        <v>71100382686</v>
      </c>
      <c r="E629" s="125" t="s">
        <v>1052</v>
      </c>
      <c r="F629" s="120" t="s">
        <v>736</v>
      </c>
      <c r="G629" s="12">
        <v>5500</v>
      </c>
      <c r="H629" s="19">
        <v>2</v>
      </c>
      <c r="I629" s="19">
        <f t="shared" si="239"/>
        <v>11000</v>
      </c>
      <c r="J629" s="27"/>
      <c r="K629" s="27"/>
      <c r="L629" s="26"/>
      <c r="M629" s="26"/>
      <c r="N629" s="26"/>
      <c r="O629" s="26"/>
      <c r="P629" s="19"/>
      <c r="Q629" s="1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9">
        <f t="shared" si="225"/>
        <v>2</v>
      </c>
      <c r="AG629" s="19">
        <f t="shared" si="225"/>
        <v>11000</v>
      </c>
      <c r="AH629" s="17">
        <v>71100382686</v>
      </c>
      <c r="AI629" s="125" t="s">
        <v>1052</v>
      </c>
      <c r="AJ629" s="120" t="s">
        <v>736</v>
      </c>
      <c r="AK629" s="12">
        <v>5000</v>
      </c>
      <c r="AL629" s="28"/>
      <c r="AM629" s="28"/>
      <c r="AN629" s="29"/>
      <c r="AO629" s="29"/>
      <c r="AP629" s="7"/>
      <c r="AQ629" s="7"/>
      <c r="AR629" s="29"/>
      <c r="AS629" s="29"/>
      <c r="AT629" s="7"/>
      <c r="AU629" s="7"/>
      <c r="AV629" s="7"/>
      <c r="AW629" s="29"/>
      <c r="AX629" s="29"/>
      <c r="AY629" s="29"/>
      <c r="AZ629" s="28"/>
      <c r="BA629" s="28"/>
      <c r="BB629" s="29"/>
      <c r="BC629" s="29"/>
      <c r="BD629" s="29"/>
      <c r="BE629" s="29"/>
      <c r="BF629" s="29"/>
      <c r="BG629" s="29"/>
      <c r="BH629" s="29"/>
      <c r="BI629" s="29"/>
      <c r="BJ629" s="7">
        <f t="shared" si="226"/>
        <v>0</v>
      </c>
      <c r="BK629" s="42">
        <f t="shared" si="226"/>
        <v>0</v>
      </c>
    </row>
    <row r="630" spans="2:64" ht="24.75" x14ac:dyDescent="0.25">
      <c r="B630" s="43" t="s">
        <v>65</v>
      </c>
      <c r="C630" s="17" t="s">
        <v>66</v>
      </c>
      <c r="D630" s="17">
        <v>71100386613</v>
      </c>
      <c r="E630" s="125" t="s">
        <v>1053</v>
      </c>
      <c r="F630" s="120" t="s">
        <v>736</v>
      </c>
      <c r="G630" s="12">
        <v>5500</v>
      </c>
      <c r="H630" s="19">
        <v>2</v>
      </c>
      <c r="I630" s="19">
        <f t="shared" si="239"/>
        <v>11000</v>
      </c>
      <c r="J630" s="27"/>
      <c r="K630" s="27"/>
      <c r="L630" s="26"/>
      <c r="M630" s="26"/>
      <c r="N630" s="26"/>
      <c r="O630" s="26"/>
      <c r="P630" s="19"/>
      <c r="Q630" s="1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9">
        <f t="shared" si="225"/>
        <v>2</v>
      </c>
      <c r="AG630" s="19">
        <f t="shared" si="225"/>
        <v>11000</v>
      </c>
      <c r="AH630" s="17">
        <v>71100386613</v>
      </c>
      <c r="AI630" s="125" t="s">
        <v>1053</v>
      </c>
      <c r="AJ630" s="120" t="s">
        <v>736</v>
      </c>
      <c r="AK630" s="12">
        <v>5000</v>
      </c>
      <c r="AL630" s="28"/>
      <c r="AM630" s="28"/>
      <c r="AN630" s="29"/>
      <c r="AO630" s="29"/>
      <c r="AP630" s="7"/>
      <c r="AQ630" s="7"/>
      <c r="AR630" s="29"/>
      <c r="AS630" s="29"/>
      <c r="AT630" s="7"/>
      <c r="AU630" s="7"/>
      <c r="AV630" s="7"/>
      <c r="AW630" s="29"/>
      <c r="AX630" s="29"/>
      <c r="AY630" s="29"/>
      <c r="AZ630" s="28"/>
      <c r="BA630" s="28"/>
      <c r="BB630" s="29"/>
      <c r="BC630" s="29"/>
      <c r="BD630" s="29"/>
      <c r="BE630" s="29"/>
      <c r="BF630" s="29"/>
      <c r="BG630" s="29"/>
      <c r="BH630" s="29"/>
      <c r="BI630" s="29"/>
      <c r="BJ630" s="7">
        <f t="shared" si="226"/>
        <v>0</v>
      </c>
      <c r="BK630" s="42">
        <f t="shared" si="226"/>
        <v>0</v>
      </c>
    </row>
    <row r="631" spans="2:64" ht="24.75" x14ac:dyDescent="0.25">
      <c r="B631" s="43" t="s">
        <v>65</v>
      </c>
      <c r="C631" s="17" t="s">
        <v>66</v>
      </c>
      <c r="D631" s="17">
        <v>71100386287</v>
      </c>
      <c r="E631" s="125" t="s">
        <v>1054</v>
      </c>
      <c r="F631" s="120" t="s">
        <v>736</v>
      </c>
      <c r="G631" s="12">
        <v>5500</v>
      </c>
      <c r="H631" s="19">
        <v>2</v>
      </c>
      <c r="I631" s="19">
        <f t="shared" si="239"/>
        <v>11000</v>
      </c>
      <c r="J631" s="27"/>
      <c r="K631" s="27"/>
      <c r="L631" s="26"/>
      <c r="M631" s="26"/>
      <c r="N631" s="26"/>
      <c r="O631" s="26"/>
      <c r="P631" s="19"/>
      <c r="Q631" s="1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9">
        <f t="shared" si="225"/>
        <v>2</v>
      </c>
      <c r="AG631" s="19">
        <f t="shared" si="225"/>
        <v>11000</v>
      </c>
      <c r="AH631" s="17">
        <v>71100386287</v>
      </c>
      <c r="AI631" s="125" t="s">
        <v>1054</v>
      </c>
      <c r="AJ631" s="120" t="s">
        <v>736</v>
      </c>
      <c r="AK631" s="12">
        <v>5000</v>
      </c>
      <c r="AL631" s="28"/>
      <c r="AM631" s="28"/>
      <c r="AN631" s="29"/>
      <c r="AO631" s="29"/>
      <c r="AP631" s="7"/>
      <c r="AQ631" s="7"/>
      <c r="AR631" s="29"/>
      <c r="AS631" s="29"/>
      <c r="AT631" s="7"/>
      <c r="AU631" s="7"/>
      <c r="AV631" s="7"/>
      <c r="AW631" s="29"/>
      <c r="AX631" s="29"/>
      <c r="AY631" s="29"/>
      <c r="AZ631" s="28"/>
      <c r="BA631" s="28"/>
      <c r="BB631" s="29"/>
      <c r="BC631" s="29"/>
      <c r="BD631" s="29"/>
      <c r="BE631" s="29"/>
      <c r="BF631" s="29"/>
      <c r="BG631" s="29"/>
      <c r="BH631" s="29"/>
      <c r="BI631" s="29"/>
      <c r="BJ631" s="7">
        <f t="shared" si="226"/>
        <v>0</v>
      </c>
      <c r="BK631" s="42">
        <f t="shared" si="226"/>
        <v>0</v>
      </c>
    </row>
    <row r="632" spans="2:64" ht="24.75" x14ac:dyDescent="0.25">
      <c r="B632" s="43" t="s">
        <v>65</v>
      </c>
      <c r="C632" s="17" t="s">
        <v>66</v>
      </c>
      <c r="D632" s="17">
        <v>71100431448</v>
      </c>
      <c r="E632" s="125" t="s">
        <v>1055</v>
      </c>
      <c r="F632" s="120" t="s">
        <v>736</v>
      </c>
      <c r="G632" s="12">
        <v>5500</v>
      </c>
      <c r="H632" s="19">
        <v>2</v>
      </c>
      <c r="I632" s="19">
        <f t="shared" si="239"/>
        <v>11000</v>
      </c>
      <c r="J632" s="27"/>
      <c r="K632" s="27"/>
      <c r="L632" s="26"/>
      <c r="M632" s="26"/>
      <c r="N632" s="26"/>
      <c r="O632" s="26"/>
      <c r="P632" s="19"/>
      <c r="Q632" s="1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9">
        <f t="shared" si="225"/>
        <v>2</v>
      </c>
      <c r="AG632" s="19">
        <f t="shared" si="225"/>
        <v>11000</v>
      </c>
      <c r="AH632" s="17">
        <v>71100431448</v>
      </c>
      <c r="AI632" s="125" t="s">
        <v>1055</v>
      </c>
      <c r="AJ632" s="120" t="s">
        <v>736</v>
      </c>
      <c r="AK632" s="12">
        <v>5000</v>
      </c>
      <c r="AL632" s="28"/>
      <c r="AM632" s="28"/>
      <c r="AN632" s="29"/>
      <c r="AO632" s="29"/>
      <c r="AP632" s="7"/>
      <c r="AQ632" s="7"/>
      <c r="AR632" s="29"/>
      <c r="AS632" s="29"/>
      <c r="AT632" s="7"/>
      <c r="AU632" s="7"/>
      <c r="AV632" s="7"/>
      <c r="AW632" s="29"/>
      <c r="AX632" s="29"/>
      <c r="AY632" s="29"/>
      <c r="AZ632" s="28"/>
      <c r="BA632" s="28"/>
      <c r="BB632" s="29"/>
      <c r="BC632" s="29"/>
      <c r="BD632" s="29"/>
      <c r="BE632" s="29"/>
      <c r="BF632" s="29"/>
      <c r="BG632" s="29"/>
      <c r="BH632" s="29"/>
      <c r="BI632" s="29"/>
      <c r="BJ632" s="7">
        <f t="shared" si="226"/>
        <v>0</v>
      </c>
      <c r="BK632" s="42">
        <f t="shared" si="226"/>
        <v>0</v>
      </c>
    </row>
    <row r="633" spans="2:64" ht="36.75" x14ac:dyDescent="0.25">
      <c r="B633" s="43" t="s">
        <v>65</v>
      </c>
      <c r="C633" s="17" t="s">
        <v>66</v>
      </c>
      <c r="D633" s="160" t="s">
        <v>1042</v>
      </c>
      <c r="E633" s="125" t="s">
        <v>1056</v>
      </c>
      <c r="F633" s="120" t="s">
        <v>736</v>
      </c>
      <c r="G633" s="12">
        <v>3000</v>
      </c>
      <c r="H633" s="19">
        <v>2</v>
      </c>
      <c r="I633" s="19">
        <f t="shared" si="239"/>
        <v>6000</v>
      </c>
      <c r="J633" s="27"/>
      <c r="K633" s="27"/>
      <c r="L633" s="26"/>
      <c r="M633" s="26"/>
      <c r="N633" s="26"/>
      <c r="O633" s="26"/>
      <c r="P633" s="19"/>
      <c r="Q633" s="19"/>
      <c r="R633" s="159"/>
      <c r="S633" s="159"/>
      <c r="T633" s="159"/>
      <c r="U633" s="159"/>
      <c r="V633" s="159"/>
      <c r="W633" s="159"/>
      <c r="X633" s="159">
        <v>12</v>
      </c>
      <c r="Y633" s="19">
        <f t="shared" ref="Y633:Y639" si="243">+X633*G633</f>
        <v>36000</v>
      </c>
      <c r="Z633" s="159"/>
      <c r="AA633" s="159"/>
      <c r="AB633" s="159"/>
      <c r="AC633" s="159"/>
      <c r="AD633" s="159"/>
      <c r="AE633" s="159"/>
      <c r="AF633" s="19">
        <f t="shared" si="225"/>
        <v>14</v>
      </c>
      <c r="AG633" s="19">
        <f t="shared" si="225"/>
        <v>42000</v>
      </c>
      <c r="AH633" s="160" t="s">
        <v>1042</v>
      </c>
      <c r="AI633" s="125" t="s">
        <v>1056</v>
      </c>
      <c r="AJ633" s="120" t="s">
        <v>736</v>
      </c>
      <c r="AK633" s="12">
        <v>2500</v>
      </c>
      <c r="AL633" s="28"/>
      <c r="AM633" s="28"/>
      <c r="AN633" s="29"/>
      <c r="AO633" s="29"/>
      <c r="AP633" s="7"/>
      <c r="AQ633" s="7"/>
      <c r="AR633" s="29"/>
      <c r="AS633" s="29"/>
      <c r="AT633" s="7"/>
      <c r="AU633" s="7"/>
      <c r="AV633" s="7"/>
      <c r="AW633" s="29"/>
      <c r="AX633" s="29"/>
      <c r="AY633" s="29"/>
      <c r="AZ633" s="28"/>
      <c r="BA633" s="28"/>
      <c r="BB633" s="29">
        <v>12</v>
      </c>
      <c r="BC633" s="28">
        <f t="shared" ref="BC633:BC639" si="244">+BB633*AK633</f>
        <v>30000</v>
      </c>
      <c r="BD633" s="29"/>
      <c r="BE633" s="29"/>
      <c r="BF633" s="29"/>
      <c r="BG633" s="29"/>
      <c r="BH633" s="29"/>
      <c r="BI633" s="29"/>
      <c r="BJ633" s="7">
        <f t="shared" si="226"/>
        <v>12</v>
      </c>
      <c r="BK633" s="42">
        <f t="shared" si="226"/>
        <v>30000</v>
      </c>
    </row>
    <row r="634" spans="2:64" ht="36.75" x14ac:dyDescent="0.25">
      <c r="B634" s="43" t="s">
        <v>65</v>
      </c>
      <c r="C634" s="17" t="s">
        <v>66</v>
      </c>
      <c r="D634" s="160" t="s">
        <v>1042</v>
      </c>
      <c r="E634" s="125" t="s">
        <v>1056</v>
      </c>
      <c r="F634" s="120" t="s">
        <v>736</v>
      </c>
      <c r="G634" s="12">
        <v>1700</v>
      </c>
      <c r="H634" s="19">
        <v>2</v>
      </c>
      <c r="I634" s="19">
        <f t="shared" si="239"/>
        <v>3400</v>
      </c>
      <c r="J634" s="27"/>
      <c r="K634" s="27"/>
      <c r="L634" s="26"/>
      <c r="M634" s="26"/>
      <c r="N634" s="26"/>
      <c r="O634" s="26"/>
      <c r="P634" s="19"/>
      <c r="Q634" s="19"/>
      <c r="R634" s="159"/>
      <c r="S634" s="159"/>
      <c r="T634" s="159"/>
      <c r="U634" s="159"/>
      <c r="V634" s="159"/>
      <c r="W634" s="159"/>
      <c r="X634" s="159">
        <v>12</v>
      </c>
      <c r="Y634" s="19">
        <f t="shared" si="243"/>
        <v>20400</v>
      </c>
      <c r="Z634" s="159"/>
      <c r="AA634" s="159"/>
      <c r="AB634" s="159"/>
      <c r="AC634" s="159"/>
      <c r="AD634" s="159"/>
      <c r="AE634" s="159"/>
      <c r="AF634" s="19">
        <f t="shared" si="225"/>
        <v>14</v>
      </c>
      <c r="AG634" s="19">
        <f t="shared" si="225"/>
        <v>23800</v>
      </c>
      <c r="AH634" s="160" t="s">
        <v>1042</v>
      </c>
      <c r="AI634" s="125" t="s">
        <v>1056</v>
      </c>
      <c r="AJ634" s="120" t="s">
        <v>736</v>
      </c>
      <c r="AK634" s="12">
        <v>1500</v>
      </c>
      <c r="AL634" s="28"/>
      <c r="AM634" s="28"/>
      <c r="AN634" s="29"/>
      <c r="AO634" s="29"/>
      <c r="AP634" s="7"/>
      <c r="AQ634" s="7"/>
      <c r="AR634" s="29"/>
      <c r="AS634" s="29"/>
      <c r="AT634" s="7"/>
      <c r="AU634" s="7"/>
      <c r="AV634" s="7"/>
      <c r="AW634" s="29"/>
      <c r="AX634" s="29"/>
      <c r="AY634" s="29"/>
      <c r="AZ634" s="28"/>
      <c r="BA634" s="28"/>
      <c r="BB634" s="29">
        <v>12</v>
      </c>
      <c r="BC634" s="28">
        <f t="shared" si="244"/>
        <v>18000</v>
      </c>
      <c r="BD634" s="29"/>
      <c r="BE634" s="29"/>
      <c r="BF634" s="29"/>
      <c r="BG634" s="29"/>
      <c r="BH634" s="29"/>
      <c r="BI634" s="29"/>
      <c r="BJ634" s="7">
        <f t="shared" si="226"/>
        <v>12</v>
      </c>
      <c r="BK634" s="42">
        <f t="shared" si="226"/>
        <v>18000</v>
      </c>
    </row>
    <row r="635" spans="2:64" ht="36.75" x14ac:dyDescent="0.25">
      <c r="B635" s="43" t="s">
        <v>65</v>
      </c>
      <c r="C635" s="17" t="s">
        <v>66</v>
      </c>
      <c r="D635" s="160" t="s">
        <v>1042</v>
      </c>
      <c r="E635" s="125" t="s">
        <v>1056</v>
      </c>
      <c r="F635" s="120" t="s">
        <v>736</v>
      </c>
      <c r="G635" s="12">
        <v>2500</v>
      </c>
      <c r="H635" s="19"/>
      <c r="I635" s="19"/>
      <c r="J635" s="27"/>
      <c r="K635" s="27"/>
      <c r="L635" s="26"/>
      <c r="M635" s="26"/>
      <c r="N635" s="26"/>
      <c r="O635" s="26"/>
      <c r="P635" s="19"/>
      <c r="Q635" s="19"/>
      <c r="R635" s="159"/>
      <c r="S635" s="159"/>
      <c r="T635" s="159"/>
      <c r="U635" s="159"/>
      <c r="V635" s="159"/>
      <c r="W635" s="159"/>
      <c r="X635" s="159">
        <v>18</v>
      </c>
      <c r="Y635" s="19">
        <f t="shared" si="243"/>
        <v>45000</v>
      </c>
      <c r="Z635" s="159"/>
      <c r="AA635" s="159"/>
      <c r="AB635" s="159"/>
      <c r="AC635" s="159"/>
      <c r="AD635" s="159"/>
      <c r="AE635" s="159"/>
      <c r="AF635" s="19">
        <f t="shared" si="225"/>
        <v>18</v>
      </c>
      <c r="AG635" s="19">
        <f t="shared" si="225"/>
        <v>45000</v>
      </c>
      <c r="AH635" s="160" t="s">
        <v>1042</v>
      </c>
      <c r="AI635" s="125" t="s">
        <v>1056</v>
      </c>
      <c r="AJ635" s="120" t="s">
        <v>736</v>
      </c>
      <c r="AK635" s="12">
        <v>2000</v>
      </c>
      <c r="AL635" s="28"/>
      <c r="AM635" s="28"/>
      <c r="AN635" s="29"/>
      <c r="AO635" s="29"/>
      <c r="AP635" s="7"/>
      <c r="AQ635" s="7"/>
      <c r="AR635" s="29"/>
      <c r="AS635" s="29"/>
      <c r="AT635" s="7"/>
      <c r="AU635" s="7"/>
      <c r="AV635" s="7"/>
      <c r="AW635" s="29"/>
      <c r="AX635" s="29"/>
      <c r="AY635" s="29"/>
      <c r="AZ635" s="28"/>
      <c r="BA635" s="28"/>
      <c r="BB635" s="29">
        <v>18</v>
      </c>
      <c r="BC635" s="28">
        <f t="shared" si="244"/>
        <v>36000</v>
      </c>
      <c r="BD635" s="29"/>
      <c r="BE635" s="29"/>
      <c r="BF635" s="29"/>
      <c r="BG635" s="29"/>
      <c r="BH635" s="29"/>
      <c r="BI635" s="29"/>
      <c r="BJ635" s="7">
        <f t="shared" si="226"/>
        <v>18</v>
      </c>
      <c r="BK635" s="42">
        <f t="shared" si="226"/>
        <v>36000</v>
      </c>
    </row>
    <row r="636" spans="2:64" ht="24.75" x14ac:dyDescent="0.25">
      <c r="B636" s="43" t="s">
        <v>65</v>
      </c>
      <c r="C636" s="17" t="s">
        <v>66</v>
      </c>
      <c r="D636" s="160" t="s">
        <v>1057</v>
      </c>
      <c r="E636" s="125" t="s">
        <v>1058</v>
      </c>
      <c r="F636" s="120" t="s">
        <v>736</v>
      </c>
      <c r="G636" s="12">
        <v>2500</v>
      </c>
      <c r="H636" s="19"/>
      <c r="I636" s="19"/>
      <c r="J636" s="27"/>
      <c r="K636" s="27"/>
      <c r="L636" s="26"/>
      <c r="M636" s="26"/>
      <c r="N636" s="26"/>
      <c r="O636" s="26"/>
      <c r="P636" s="19"/>
      <c r="Q636" s="19"/>
      <c r="R636" s="159"/>
      <c r="S636" s="159"/>
      <c r="T636" s="159"/>
      <c r="U636" s="159"/>
      <c r="V636" s="159"/>
      <c r="W636" s="159"/>
      <c r="X636" s="159">
        <v>6</v>
      </c>
      <c r="Y636" s="19">
        <f t="shared" si="243"/>
        <v>15000</v>
      </c>
      <c r="Z636" s="159"/>
      <c r="AA636" s="159"/>
      <c r="AB636" s="159"/>
      <c r="AC636" s="159"/>
      <c r="AD636" s="159"/>
      <c r="AE636" s="159"/>
      <c r="AF636" s="19">
        <f t="shared" si="225"/>
        <v>6</v>
      </c>
      <c r="AG636" s="19">
        <f t="shared" si="225"/>
        <v>15000</v>
      </c>
      <c r="AH636" s="160" t="s">
        <v>1057</v>
      </c>
      <c r="AI636" s="125" t="s">
        <v>1058</v>
      </c>
      <c r="AJ636" s="120" t="s">
        <v>736</v>
      </c>
      <c r="AK636" s="12">
        <v>2500</v>
      </c>
      <c r="AL636" s="28"/>
      <c r="AM636" s="28"/>
      <c r="AN636" s="29"/>
      <c r="AO636" s="29"/>
      <c r="AP636" s="7"/>
      <c r="AQ636" s="7"/>
      <c r="AR636" s="29"/>
      <c r="AS636" s="29"/>
      <c r="AT636" s="7"/>
      <c r="AU636" s="7"/>
      <c r="AV636" s="7"/>
      <c r="AW636" s="29"/>
      <c r="AX636" s="29"/>
      <c r="AY636" s="29"/>
      <c r="AZ636" s="28"/>
      <c r="BA636" s="28"/>
      <c r="BB636" s="29">
        <v>6</v>
      </c>
      <c r="BC636" s="28">
        <f t="shared" si="244"/>
        <v>15000</v>
      </c>
      <c r="BD636" s="29"/>
      <c r="BE636" s="29"/>
      <c r="BF636" s="29"/>
      <c r="BG636" s="29"/>
      <c r="BH636" s="29"/>
      <c r="BI636" s="29"/>
      <c r="BJ636" s="7">
        <f t="shared" si="226"/>
        <v>6</v>
      </c>
      <c r="BK636" s="42">
        <f t="shared" si="226"/>
        <v>15000</v>
      </c>
    </row>
    <row r="637" spans="2:64" ht="24" x14ac:dyDescent="0.25">
      <c r="B637" s="43" t="s">
        <v>65</v>
      </c>
      <c r="C637" s="17" t="s">
        <v>66</v>
      </c>
      <c r="D637" s="160" t="s">
        <v>1059</v>
      </c>
      <c r="E637" s="125" t="s">
        <v>1060</v>
      </c>
      <c r="F637" s="120" t="s">
        <v>736</v>
      </c>
      <c r="G637" s="12">
        <v>3200</v>
      </c>
      <c r="H637" s="19"/>
      <c r="I637" s="19"/>
      <c r="J637" s="27"/>
      <c r="K637" s="27"/>
      <c r="L637" s="26"/>
      <c r="M637" s="26"/>
      <c r="N637" s="26"/>
      <c r="O637" s="26"/>
      <c r="P637" s="19"/>
      <c r="Q637" s="19"/>
      <c r="R637" s="159"/>
      <c r="S637" s="159"/>
      <c r="T637" s="159"/>
      <c r="U637" s="159"/>
      <c r="V637" s="159"/>
      <c r="W637" s="159"/>
      <c r="X637" s="159">
        <v>3</v>
      </c>
      <c r="Y637" s="159">
        <f t="shared" si="243"/>
        <v>9600</v>
      </c>
      <c r="Z637" s="159"/>
      <c r="AA637" s="159"/>
      <c r="AB637" s="159"/>
      <c r="AC637" s="159"/>
      <c r="AD637" s="159"/>
      <c r="AE637" s="159"/>
      <c r="AF637" s="19">
        <f t="shared" si="225"/>
        <v>3</v>
      </c>
      <c r="AG637" s="19">
        <f t="shared" si="225"/>
        <v>9600</v>
      </c>
      <c r="AH637" s="160" t="s">
        <v>1059</v>
      </c>
      <c r="AI637" s="125" t="s">
        <v>1060</v>
      </c>
      <c r="AJ637" s="120" t="s">
        <v>736</v>
      </c>
      <c r="AK637" s="12">
        <v>3000</v>
      </c>
      <c r="AL637" s="28"/>
      <c r="AM637" s="28"/>
      <c r="AN637" s="29"/>
      <c r="AO637" s="29"/>
      <c r="AP637" s="7"/>
      <c r="AQ637" s="7"/>
      <c r="AR637" s="29"/>
      <c r="AS637" s="29"/>
      <c r="AT637" s="7"/>
      <c r="AU637" s="7"/>
      <c r="AV637" s="7"/>
      <c r="AW637" s="29"/>
      <c r="AX637" s="29"/>
      <c r="AY637" s="29"/>
      <c r="AZ637" s="28"/>
      <c r="BA637" s="28"/>
      <c r="BB637" s="29">
        <v>3</v>
      </c>
      <c r="BC637" s="29">
        <f t="shared" si="244"/>
        <v>9000</v>
      </c>
      <c r="BD637" s="29"/>
      <c r="BE637" s="29"/>
      <c r="BF637" s="29"/>
      <c r="BG637" s="29"/>
      <c r="BH637" s="29"/>
      <c r="BI637" s="29"/>
      <c r="BJ637" s="7">
        <f t="shared" si="226"/>
        <v>3</v>
      </c>
      <c r="BK637" s="42">
        <f t="shared" si="226"/>
        <v>9000</v>
      </c>
    </row>
    <row r="638" spans="2:64" ht="24.75" x14ac:dyDescent="0.25">
      <c r="B638" s="43" t="s">
        <v>65</v>
      </c>
      <c r="C638" s="17" t="s">
        <v>66</v>
      </c>
      <c r="D638" s="160" t="s">
        <v>1032</v>
      </c>
      <c r="E638" s="125" t="s">
        <v>1061</v>
      </c>
      <c r="F638" s="120" t="s">
        <v>736</v>
      </c>
      <c r="G638" s="12">
        <v>2200</v>
      </c>
      <c r="H638" s="19"/>
      <c r="I638" s="19"/>
      <c r="J638" s="27"/>
      <c r="K638" s="27"/>
      <c r="L638" s="26"/>
      <c r="M638" s="26"/>
      <c r="N638" s="26"/>
      <c r="O638" s="26"/>
      <c r="P638" s="19"/>
      <c r="Q638" s="19"/>
      <c r="R638" s="159"/>
      <c r="S638" s="159"/>
      <c r="T638" s="159"/>
      <c r="U638" s="159"/>
      <c r="V638" s="159"/>
      <c r="W638" s="159"/>
      <c r="X638" s="159">
        <v>6</v>
      </c>
      <c r="Y638" s="159">
        <f t="shared" si="243"/>
        <v>13200</v>
      </c>
      <c r="Z638" s="159"/>
      <c r="AA638" s="159"/>
      <c r="AB638" s="159"/>
      <c r="AC638" s="159"/>
      <c r="AD638" s="159"/>
      <c r="AE638" s="159"/>
      <c r="AF638" s="19">
        <f t="shared" si="225"/>
        <v>6</v>
      </c>
      <c r="AG638" s="19">
        <f t="shared" si="225"/>
        <v>13200</v>
      </c>
      <c r="AH638" s="160" t="s">
        <v>1032</v>
      </c>
      <c r="AI638" s="125" t="s">
        <v>1061</v>
      </c>
      <c r="AJ638" s="120" t="s">
        <v>736</v>
      </c>
      <c r="AK638" s="12">
        <v>2000</v>
      </c>
      <c r="AL638" s="28"/>
      <c r="AM638" s="28"/>
      <c r="AN638" s="29"/>
      <c r="AO638" s="29"/>
      <c r="AP638" s="7"/>
      <c r="AQ638" s="7"/>
      <c r="AR638" s="29"/>
      <c r="AS638" s="29"/>
      <c r="AT638" s="7"/>
      <c r="AU638" s="7"/>
      <c r="AV638" s="7"/>
      <c r="AW638" s="29"/>
      <c r="AX638" s="29"/>
      <c r="AY638" s="29"/>
      <c r="AZ638" s="28"/>
      <c r="BA638" s="28"/>
      <c r="BB638" s="29">
        <v>6</v>
      </c>
      <c r="BC638" s="29">
        <f t="shared" si="244"/>
        <v>12000</v>
      </c>
      <c r="BD638" s="29"/>
      <c r="BE638" s="29"/>
      <c r="BF638" s="29"/>
      <c r="BG638" s="29"/>
      <c r="BH638" s="29"/>
      <c r="BI638" s="29"/>
      <c r="BJ638" s="7">
        <f t="shared" si="226"/>
        <v>6</v>
      </c>
      <c r="BK638" s="42">
        <f t="shared" si="226"/>
        <v>12000</v>
      </c>
    </row>
    <row r="639" spans="2:64" ht="24.75" x14ac:dyDescent="0.25">
      <c r="B639" s="43" t="s">
        <v>65</v>
      </c>
      <c r="C639" s="17" t="s">
        <v>66</v>
      </c>
      <c r="D639" s="160" t="s">
        <v>1032</v>
      </c>
      <c r="E639" s="125" t="s">
        <v>1061</v>
      </c>
      <c r="F639" s="120" t="s">
        <v>736</v>
      </c>
      <c r="G639" s="12">
        <v>2700</v>
      </c>
      <c r="H639" s="19"/>
      <c r="I639" s="19"/>
      <c r="J639" s="27"/>
      <c r="K639" s="27"/>
      <c r="L639" s="26"/>
      <c r="M639" s="26"/>
      <c r="N639" s="26"/>
      <c r="O639" s="26"/>
      <c r="P639" s="19"/>
      <c r="Q639" s="19"/>
      <c r="R639" s="159"/>
      <c r="S639" s="159"/>
      <c r="T639" s="159"/>
      <c r="U639" s="159"/>
      <c r="V639" s="159"/>
      <c r="W639" s="159"/>
      <c r="X639" s="159">
        <v>18</v>
      </c>
      <c r="Y639" s="159">
        <f t="shared" si="243"/>
        <v>48600</v>
      </c>
      <c r="Z639" s="159"/>
      <c r="AA639" s="159"/>
      <c r="AB639" s="159"/>
      <c r="AC639" s="159"/>
      <c r="AD639" s="159">
        <v>6</v>
      </c>
      <c r="AE639" s="159">
        <f>AD639*G639</f>
        <v>16200</v>
      </c>
      <c r="AF639" s="19">
        <f t="shared" si="225"/>
        <v>24</v>
      </c>
      <c r="AG639" s="19">
        <f t="shared" si="225"/>
        <v>64800</v>
      </c>
      <c r="AH639" s="160" t="s">
        <v>1032</v>
      </c>
      <c r="AI639" s="125" t="s">
        <v>1061</v>
      </c>
      <c r="AJ639" s="120" t="s">
        <v>736</v>
      </c>
      <c r="AK639" s="12">
        <v>2500</v>
      </c>
      <c r="AL639" s="28"/>
      <c r="AM639" s="28"/>
      <c r="AN639" s="29"/>
      <c r="AO639" s="29"/>
      <c r="AP639" s="7"/>
      <c r="AQ639" s="7"/>
      <c r="AR639" s="29"/>
      <c r="AS639" s="29"/>
      <c r="AT639" s="7"/>
      <c r="AU639" s="7"/>
      <c r="AV639" s="7"/>
      <c r="AW639" s="29"/>
      <c r="AX639" s="29"/>
      <c r="AY639" s="29"/>
      <c r="AZ639" s="28"/>
      <c r="BA639" s="28"/>
      <c r="BB639" s="29">
        <v>18</v>
      </c>
      <c r="BC639" s="29">
        <f t="shared" si="244"/>
        <v>45000</v>
      </c>
      <c r="BD639" s="29"/>
      <c r="BE639" s="29"/>
      <c r="BF639" s="29"/>
      <c r="BG639" s="29"/>
      <c r="BH639" s="159">
        <v>6</v>
      </c>
      <c r="BI639" s="159">
        <f>BH639*AK639</f>
        <v>15000</v>
      </c>
      <c r="BJ639" s="7">
        <f t="shared" si="226"/>
        <v>24</v>
      </c>
      <c r="BK639" s="42">
        <f t="shared" si="226"/>
        <v>60000</v>
      </c>
    </row>
    <row r="640" spans="2:64" ht="24.75" x14ac:dyDescent="0.25">
      <c r="B640" s="43" t="s">
        <v>65</v>
      </c>
      <c r="C640" s="17" t="s">
        <v>66</v>
      </c>
      <c r="D640" s="160" t="s">
        <v>1062</v>
      </c>
      <c r="E640" s="125" t="s">
        <v>1063</v>
      </c>
      <c r="F640" s="120" t="s">
        <v>736</v>
      </c>
      <c r="G640" s="12">
        <v>4500</v>
      </c>
      <c r="H640" s="19"/>
      <c r="I640" s="19"/>
      <c r="J640" s="27"/>
      <c r="K640" s="27"/>
      <c r="L640" s="26"/>
      <c r="M640" s="26"/>
      <c r="N640" s="26"/>
      <c r="O640" s="26"/>
      <c r="P640" s="19"/>
      <c r="Q640" s="1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>
        <v>6</v>
      </c>
      <c r="AE640" s="159">
        <f>AD640*G640</f>
        <v>27000</v>
      </c>
      <c r="AF640" s="19">
        <f t="shared" si="225"/>
        <v>6</v>
      </c>
      <c r="AG640" s="19">
        <f t="shared" si="225"/>
        <v>27000</v>
      </c>
      <c r="AH640" s="160" t="s">
        <v>1062</v>
      </c>
      <c r="AI640" s="125" t="s">
        <v>1063</v>
      </c>
      <c r="AJ640" s="120" t="s">
        <v>736</v>
      </c>
      <c r="AK640" s="12">
        <f>4000</f>
        <v>4000</v>
      </c>
      <c r="AL640" s="28"/>
      <c r="AM640" s="28"/>
      <c r="AN640" s="29"/>
      <c r="AO640" s="29"/>
      <c r="AP640" s="7"/>
      <c r="AQ640" s="7"/>
      <c r="AR640" s="29"/>
      <c r="AS640" s="29"/>
      <c r="AT640" s="7"/>
      <c r="AU640" s="7"/>
      <c r="AV640" s="7"/>
      <c r="AW640" s="29"/>
      <c r="AX640" s="29"/>
      <c r="AY640" s="29"/>
      <c r="AZ640" s="28"/>
      <c r="BA640" s="28"/>
      <c r="BB640" s="29"/>
      <c r="BC640" s="29"/>
      <c r="BD640" s="29"/>
      <c r="BE640" s="29"/>
      <c r="BF640" s="29"/>
      <c r="BG640" s="29"/>
      <c r="BH640" s="29">
        <v>6</v>
      </c>
      <c r="BI640" s="159">
        <f>BH640*AK640</f>
        <v>24000</v>
      </c>
      <c r="BJ640" s="7">
        <f t="shared" si="226"/>
        <v>6</v>
      </c>
      <c r="BK640" s="42">
        <f t="shared" si="226"/>
        <v>24000</v>
      </c>
    </row>
    <row r="641" spans="2:63" ht="24.75" x14ac:dyDescent="0.25">
      <c r="B641" s="43" t="s">
        <v>65</v>
      </c>
      <c r="C641" s="17" t="s">
        <v>66</v>
      </c>
      <c r="D641" s="160" t="s">
        <v>1057</v>
      </c>
      <c r="E641" s="125" t="s">
        <v>1064</v>
      </c>
      <c r="F641" s="120" t="s">
        <v>736</v>
      </c>
      <c r="G641" s="12">
        <v>1800</v>
      </c>
      <c r="H641" s="19"/>
      <c r="I641" s="19"/>
      <c r="J641" s="27"/>
      <c r="K641" s="27"/>
      <c r="L641" s="26"/>
      <c r="M641" s="26"/>
      <c r="N641" s="26"/>
      <c r="O641" s="26"/>
      <c r="P641" s="19"/>
      <c r="Q641" s="1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>
        <v>12</v>
      </c>
      <c r="AE641" s="159">
        <f>AD641*G641</f>
        <v>21600</v>
      </c>
      <c r="AF641" s="19">
        <f t="shared" si="225"/>
        <v>12</v>
      </c>
      <c r="AG641" s="19">
        <f t="shared" si="225"/>
        <v>21600</v>
      </c>
      <c r="AH641" s="160" t="s">
        <v>1057</v>
      </c>
      <c r="AI641" s="125" t="s">
        <v>1064</v>
      </c>
      <c r="AJ641" s="120" t="s">
        <v>736</v>
      </c>
      <c r="AK641" s="12">
        <f>1500</f>
        <v>1500</v>
      </c>
      <c r="AL641" s="28"/>
      <c r="AM641" s="28"/>
      <c r="AN641" s="29"/>
      <c r="AO641" s="29"/>
      <c r="AP641" s="7"/>
      <c r="AQ641" s="7"/>
      <c r="AR641" s="29"/>
      <c r="AS641" s="29"/>
      <c r="AT641" s="7"/>
      <c r="AU641" s="7"/>
      <c r="AV641" s="7"/>
      <c r="AW641" s="29"/>
      <c r="AX641" s="29"/>
      <c r="AY641" s="29"/>
      <c r="AZ641" s="28"/>
      <c r="BA641" s="28"/>
      <c r="BB641" s="29"/>
      <c r="BC641" s="29"/>
      <c r="BD641" s="29"/>
      <c r="BE641" s="29"/>
      <c r="BF641" s="29"/>
      <c r="BG641" s="29"/>
      <c r="BH641" s="29">
        <v>12</v>
      </c>
      <c r="BI641" s="159">
        <f>BH641*AK641</f>
        <v>18000</v>
      </c>
      <c r="BJ641" s="7">
        <f t="shared" si="226"/>
        <v>12</v>
      </c>
      <c r="BK641" s="42">
        <f t="shared" si="226"/>
        <v>18000</v>
      </c>
    </row>
    <row r="642" spans="2:63" ht="24.75" x14ac:dyDescent="0.25">
      <c r="B642" s="43" t="s">
        <v>65</v>
      </c>
      <c r="C642" s="17" t="s">
        <v>66</v>
      </c>
      <c r="D642" s="160" t="s">
        <v>1062</v>
      </c>
      <c r="E642" s="125" t="s">
        <v>1065</v>
      </c>
      <c r="F642" s="120" t="s">
        <v>736</v>
      </c>
      <c r="G642" s="12">
        <v>3700</v>
      </c>
      <c r="H642" s="19"/>
      <c r="I642" s="19"/>
      <c r="J642" s="27"/>
      <c r="K642" s="27"/>
      <c r="L642" s="26"/>
      <c r="M642" s="26"/>
      <c r="N642" s="26"/>
      <c r="O642" s="26"/>
      <c r="P642" s="19"/>
      <c r="Q642" s="1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>
        <v>6</v>
      </c>
      <c r="AE642" s="159">
        <f>AD642*G642</f>
        <v>22200</v>
      </c>
      <c r="AF642" s="19">
        <f t="shared" si="225"/>
        <v>6</v>
      </c>
      <c r="AG642" s="19">
        <f t="shared" si="225"/>
        <v>22200</v>
      </c>
      <c r="AH642" s="160" t="s">
        <v>1062</v>
      </c>
      <c r="AI642" s="125" t="s">
        <v>1065</v>
      </c>
      <c r="AJ642" s="120" t="s">
        <v>736</v>
      </c>
      <c r="AK642" s="12">
        <v>3500</v>
      </c>
      <c r="AL642" s="28"/>
      <c r="AM642" s="28"/>
      <c r="AN642" s="29"/>
      <c r="AO642" s="29"/>
      <c r="AP642" s="7"/>
      <c r="AQ642" s="7"/>
      <c r="AR642" s="29"/>
      <c r="AS642" s="29"/>
      <c r="AT642" s="7"/>
      <c r="AU642" s="7"/>
      <c r="AV642" s="7"/>
      <c r="AW642" s="29"/>
      <c r="AX642" s="29"/>
      <c r="AY642" s="29"/>
      <c r="AZ642" s="28"/>
      <c r="BA642" s="28"/>
      <c r="BB642" s="29"/>
      <c r="BC642" s="29"/>
      <c r="BD642" s="29"/>
      <c r="BE642" s="29"/>
      <c r="BF642" s="29"/>
      <c r="BG642" s="29"/>
      <c r="BH642" s="29">
        <v>6</v>
      </c>
      <c r="BI642" s="159">
        <f>BH642*AK642</f>
        <v>21000</v>
      </c>
      <c r="BJ642" s="7">
        <f t="shared" si="226"/>
        <v>6</v>
      </c>
      <c r="BK642" s="42">
        <f t="shared" si="226"/>
        <v>21000</v>
      </c>
    </row>
    <row r="643" spans="2:63" ht="24.75" x14ac:dyDescent="0.25">
      <c r="B643" s="43" t="s">
        <v>65</v>
      </c>
      <c r="C643" s="17" t="s">
        <v>66</v>
      </c>
      <c r="D643" s="160" t="s">
        <v>1066</v>
      </c>
      <c r="E643" s="125" t="s">
        <v>1067</v>
      </c>
      <c r="F643" s="120" t="s">
        <v>736</v>
      </c>
      <c r="G643" s="12">
        <v>3200</v>
      </c>
      <c r="H643" s="19"/>
      <c r="I643" s="19"/>
      <c r="J643" s="27"/>
      <c r="K643" s="27"/>
      <c r="L643" s="26">
        <v>6</v>
      </c>
      <c r="M643" s="26">
        <f>+L643*G643</f>
        <v>19200</v>
      </c>
      <c r="N643" s="26"/>
      <c r="O643" s="26"/>
      <c r="P643" s="19"/>
      <c r="Q643" s="1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9">
        <f t="shared" si="225"/>
        <v>6</v>
      </c>
      <c r="AG643" s="19">
        <f t="shared" si="225"/>
        <v>19200</v>
      </c>
      <c r="AH643" s="160" t="s">
        <v>1066</v>
      </c>
      <c r="AI643" s="125" t="s">
        <v>1067</v>
      </c>
      <c r="AJ643" s="120" t="s">
        <v>736</v>
      </c>
      <c r="AK643" s="12">
        <v>3000</v>
      </c>
      <c r="AL643" s="28"/>
      <c r="AM643" s="28"/>
      <c r="AN643" s="29"/>
      <c r="AO643" s="29"/>
      <c r="AP643" s="26">
        <v>6</v>
      </c>
      <c r="AQ643" s="26">
        <f>+AP643*AK643</f>
        <v>18000</v>
      </c>
      <c r="AR643" s="29"/>
      <c r="AS643" s="29"/>
      <c r="AT643" s="7"/>
      <c r="AU643" s="7"/>
      <c r="AV643" s="7"/>
      <c r="AW643" s="29"/>
      <c r="AX643" s="29"/>
      <c r="AY643" s="29"/>
      <c r="AZ643" s="28"/>
      <c r="BA643" s="28"/>
      <c r="BB643" s="29"/>
      <c r="BC643" s="29"/>
      <c r="BD643" s="29"/>
      <c r="BE643" s="29"/>
      <c r="BF643" s="29"/>
      <c r="BG643" s="29"/>
      <c r="BH643" s="29"/>
      <c r="BI643" s="29"/>
      <c r="BJ643" s="7">
        <f t="shared" si="226"/>
        <v>6</v>
      </c>
      <c r="BK643" s="42">
        <f t="shared" si="226"/>
        <v>18000</v>
      </c>
    </row>
    <row r="644" spans="2:63" ht="36.75" x14ac:dyDescent="0.25">
      <c r="B644" s="43" t="s">
        <v>65</v>
      </c>
      <c r="C644" s="17" t="s">
        <v>66</v>
      </c>
      <c r="D644" s="160" t="s">
        <v>1042</v>
      </c>
      <c r="E644" s="125" t="s">
        <v>1068</v>
      </c>
      <c r="F644" s="120" t="s">
        <v>736</v>
      </c>
      <c r="G644" s="12">
        <v>3700</v>
      </c>
      <c r="H644" s="19">
        <v>3</v>
      </c>
      <c r="I644" s="19">
        <f t="shared" ref="I644:I646" si="245">+G644*H644</f>
        <v>11100</v>
      </c>
      <c r="J644" s="27"/>
      <c r="K644" s="27"/>
      <c r="L644" s="26"/>
      <c r="M644" s="26"/>
      <c r="N644" s="26"/>
      <c r="O644" s="26"/>
      <c r="P644" s="19"/>
      <c r="Q644" s="1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9">
        <f t="shared" si="225"/>
        <v>3</v>
      </c>
      <c r="AG644" s="19">
        <f t="shared" si="225"/>
        <v>11100</v>
      </c>
      <c r="AH644" s="160" t="s">
        <v>1042</v>
      </c>
      <c r="AI644" s="125" t="s">
        <v>1068</v>
      </c>
      <c r="AJ644" s="120" t="s">
        <v>736</v>
      </c>
      <c r="AK644" s="12">
        <v>3500</v>
      </c>
      <c r="AL644" s="28">
        <v>3</v>
      </c>
      <c r="AM644" s="28">
        <f t="shared" ref="AM644:AM645" si="246">+AK644*AL644</f>
        <v>10500</v>
      </c>
      <c r="AN644" s="29"/>
      <c r="AO644" s="29"/>
      <c r="AP644" s="7"/>
      <c r="AQ644" s="7"/>
      <c r="AR644" s="29"/>
      <c r="AS644" s="29"/>
      <c r="AT644" s="7"/>
      <c r="AU644" s="7"/>
      <c r="AV644" s="7"/>
      <c r="AW644" s="29"/>
      <c r="AX644" s="29"/>
      <c r="AY644" s="29"/>
      <c r="AZ644" s="28"/>
      <c r="BA644" s="28"/>
      <c r="BB644" s="29"/>
      <c r="BC644" s="29"/>
      <c r="BD644" s="29"/>
      <c r="BE644" s="29"/>
      <c r="BF644" s="29"/>
      <c r="BG644" s="29"/>
      <c r="BH644" s="29"/>
      <c r="BI644" s="29"/>
      <c r="BJ644" s="7">
        <f t="shared" si="226"/>
        <v>3</v>
      </c>
      <c r="BK644" s="42">
        <f t="shared" si="226"/>
        <v>10500</v>
      </c>
    </row>
    <row r="645" spans="2:63" ht="24.75" x14ac:dyDescent="0.25">
      <c r="B645" s="43" t="s">
        <v>65</v>
      </c>
      <c r="C645" s="17" t="s">
        <v>66</v>
      </c>
      <c r="D645" s="160" t="s">
        <v>1032</v>
      </c>
      <c r="E645" s="125" t="s">
        <v>1069</v>
      </c>
      <c r="F645" s="120" t="s">
        <v>736</v>
      </c>
      <c r="G645" s="12">
        <v>3700</v>
      </c>
      <c r="H645" s="19">
        <v>2</v>
      </c>
      <c r="I645" s="19">
        <f t="shared" si="245"/>
        <v>7400</v>
      </c>
      <c r="J645" s="27"/>
      <c r="K645" s="27"/>
      <c r="L645" s="26"/>
      <c r="M645" s="26"/>
      <c r="N645" s="26"/>
      <c r="O645" s="26"/>
      <c r="P645" s="19"/>
      <c r="Q645" s="1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9">
        <f t="shared" si="225"/>
        <v>2</v>
      </c>
      <c r="AG645" s="19">
        <f t="shared" si="225"/>
        <v>7400</v>
      </c>
      <c r="AH645" s="160" t="s">
        <v>1032</v>
      </c>
      <c r="AI645" s="125" t="s">
        <v>1069</v>
      </c>
      <c r="AJ645" s="120" t="s">
        <v>736</v>
      </c>
      <c r="AK645" s="12">
        <v>3000</v>
      </c>
      <c r="AL645" s="28">
        <v>2</v>
      </c>
      <c r="AM645" s="28">
        <f t="shared" si="246"/>
        <v>6000</v>
      </c>
      <c r="AN645" s="29"/>
      <c r="AO645" s="29"/>
      <c r="AP645" s="7"/>
      <c r="AQ645" s="7"/>
      <c r="AR645" s="29"/>
      <c r="AS645" s="29"/>
      <c r="AT645" s="7"/>
      <c r="AU645" s="7"/>
      <c r="AV645" s="7"/>
      <c r="AW645" s="29"/>
      <c r="AX645" s="29"/>
      <c r="AY645" s="29"/>
      <c r="AZ645" s="28"/>
      <c r="BA645" s="28"/>
      <c r="BB645" s="29"/>
      <c r="BC645" s="29"/>
      <c r="BD645" s="29"/>
      <c r="BE645" s="29"/>
      <c r="BF645" s="29"/>
      <c r="BG645" s="29"/>
      <c r="BH645" s="29"/>
      <c r="BI645" s="29"/>
      <c r="BJ645" s="7">
        <f t="shared" si="226"/>
        <v>2</v>
      </c>
      <c r="BK645" s="42">
        <f t="shared" si="226"/>
        <v>6000</v>
      </c>
    </row>
    <row r="646" spans="2:63" ht="24" x14ac:dyDescent="0.25">
      <c r="B646" s="43" t="s">
        <v>65</v>
      </c>
      <c r="C646" s="17" t="s">
        <v>66</v>
      </c>
      <c r="D646" s="160" t="s">
        <v>1070</v>
      </c>
      <c r="E646" s="125" t="s">
        <v>1071</v>
      </c>
      <c r="F646" s="120" t="s">
        <v>736</v>
      </c>
      <c r="G646" s="12">
        <v>1000</v>
      </c>
      <c r="H646" s="19">
        <v>2</v>
      </c>
      <c r="I646" s="19">
        <f t="shared" si="245"/>
        <v>2000</v>
      </c>
      <c r="J646" s="27"/>
      <c r="K646" s="27"/>
      <c r="L646" s="26"/>
      <c r="M646" s="26"/>
      <c r="N646" s="26"/>
      <c r="O646" s="26"/>
      <c r="P646" s="19"/>
      <c r="Q646" s="1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9">
        <f t="shared" si="225"/>
        <v>2</v>
      </c>
      <c r="AG646" s="19">
        <f t="shared" si="225"/>
        <v>2000</v>
      </c>
      <c r="AH646" s="160" t="s">
        <v>1070</v>
      </c>
      <c r="AI646" s="125" t="s">
        <v>1071</v>
      </c>
      <c r="AJ646" s="120" t="s">
        <v>736</v>
      </c>
      <c r="AK646" s="12">
        <v>200</v>
      </c>
      <c r="AL646" s="28"/>
      <c r="AM646" s="28"/>
      <c r="AN646" s="29"/>
      <c r="AO646" s="29"/>
      <c r="AP646" s="7"/>
      <c r="AQ646" s="7"/>
      <c r="AR646" s="29"/>
      <c r="AS646" s="29"/>
      <c r="AT646" s="7"/>
      <c r="AU646" s="7"/>
      <c r="AV646" s="7"/>
      <c r="AW646" s="29"/>
      <c r="AX646" s="29"/>
      <c r="AY646" s="29"/>
      <c r="AZ646" s="28"/>
      <c r="BA646" s="28"/>
      <c r="BB646" s="29"/>
      <c r="BC646" s="29"/>
      <c r="BD646" s="29"/>
      <c r="BE646" s="29"/>
      <c r="BF646" s="29"/>
      <c r="BG646" s="29"/>
      <c r="BH646" s="29"/>
      <c r="BI646" s="29"/>
      <c r="BJ646" s="7">
        <f t="shared" si="226"/>
        <v>0</v>
      </c>
      <c r="BK646" s="42">
        <f t="shared" si="226"/>
        <v>0</v>
      </c>
    </row>
    <row r="647" spans="2:63" ht="24" x14ac:dyDescent="0.25">
      <c r="B647" s="43" t="s">
        <v>65</v>
      </c>
      <c r="C647" s="17" t="s">
        <v>66</v>
      </c>
      <c r="D647" s="160" t="s">
        <v>1072</v>
      </c>
      <c r="E647" s="125" t="s">
        <v>1073</v>
      </c>
      <c r="F647" s="120" t="s">
        <v>736</v>
      </c>
      <c r="G647" s="12">
        <v>1000</v>
      </c>
      <c r="H647" s="19"/>
      <c r="I647" s="19"/>
      <c r="J647" s="27"/>
      <c r="K647" s="27"/>
      <c r="L647" s="26"/>
      <c r="M647" s="26"/>
      <c r="N647" s="26"/>
      <c r="O647" s="26"/>
      <c r="P647" s="19">
        <v>6</v>
      </c>
      <c r="Q647" s="19">
        <f t="shared" ref="Q647:Q657" si="247">G647*P647</f>
        <v>6000</v>
      </c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9">
        <f t="shared" si="225"/>
        <v>6</v>
      </c>
      <c r="AG647" s="19">
        <f t="shared" si="225"/>
        <v>6000</v>
      </c>
      <c r="AH647" s="160" t="s">
        <v>1072</v>
      </c>
      <c r="AI647" s="125" t="s">
        <v>1073</v>
      </c>
      <c r="AJ647" s="120" t="s">
        <v>736</v>
      </c>
      <c r="AK647" s="12">
        <v>1000</v>
      </c>
      <c r="AL647" s="28"/>
      <c r="AM647" s="28"/>
      <c r="AN647" s="29"/>
      <c r="AO647" s="29"/>
      <c r="AP647" s="7"/>
      <c r="AQ647" s="7"/>
      <c r="AR647" s="29"/>
      <c r="AS647" s="29"/>
      <c r="AT647" s="7"/>
      <c r="AU647" s="7"/>
      <c r="AV647" s="7"/>
      <c r="AW647" s="29"/>
      <c r="AX647" s="29"/>
      <c r="AY647" s="29"/>
      <c r="AZ647" s="28"/>
      <c r="BA647" s="28"/>
      <c r="BB647" s="29"/>
      <c r="BC647" s="29"/>
      <c r="BD647" s="29"/>
      <c r="BE647" s="29"/>
      <c r="BF647" s="29"/>
      <c r="BG647" s="29"/>
      <c r="BH647" s="29"/>
      <c r="BI647" s="29"/>
      <c r="BJ647" s="7">
        <f t="shared" si="226"/>
        <v>0</v>
      </c>
      <c r="BK647" s="42">
        <f t="shared" si="226"/>
        <v>0</v>
      </c>
    </row>
    <row r="648" spans="2:63" ht="24" x14ac:dyDescent="0.25">
      <c r="B648" s="43" t="s">
        <v>65</v>
      </c>
      <c r="C648" s="17" t="s">
        <v>66</v>
      </c>
      <c r="D648" s="160" t="s">
        <v>1074</v>
      </c>
      <c r="E648" s="125" t="s">
        <v>1075</v>
      </c>
      <c r="F648" s="120" t="s">
        <v>736</v>
      </c>
      <c r="G648" s="12">
        <v>580</v>
      </c>
      <c r="H648" s="19"/>
      <c r="I648" s="19"/>
      <c r="J648" s="27"/>
      <c r="K648" s="27"/>
      <c r="L648" s="26"/>
      <c r="M648" s="26"/>
      <c r="N648" s="26"/>
      <c r="O648" s="26"/>
      <c r="P648" s="19">
        <v>6</v>
      </c>
      <c r="Q648" s="19">
        <f t="shared" si="247"/>
        <v>3480</v>
      </c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9">
        <f t="shared" ref="AF648:AG657" si="248">H648+J648+L648+N648+P648+R648+T648+V648+X648+Z648+AB648+AD648</f>
        <v>6</v>
      </c>
      <c r="AG648" s="19">
        <f t="shared" si="248"/>
        <v>3480</v>
      </c>
      <c r="AH648" s="160" t="s">
        <v>1074</v>
      </c>
      <c r="AI648" s="125" t="s">
        <v>1075</v>
      </c>
      <c r="AJ648" s="120" t="s">
        <v>736</v>
      </c>
      <c r="AK648" s="12">
        <v>580</v>
      </c>
      <c r="AL648" s="28"/>
      <c r="AM648" s="28"/>
      <c r="AN648" s="29"/>
      <c r="AO648" s="29"/>
      <c r="AP648" s="7"/>
      <c r="AQ648" s="7"/>
      <c r="AR648" s="29"/>
      <c r="AS648" s="29"/>
      <c r="AT648" s="7"/>
      <c r="AU648" s="7"/>
      <c r="AV648" s="7"/>
      <c r="AW648" s="29"/>
      <c r="AX648" s="29"/>
      <c r="AY648" s="29"/>
      <c r="AZ648" s="28"/>
      <c r="BA648" s="28"/>
      <c r="BB648" s="29"/>
      <c r="BC648" s="29"/>
      <c r="BD648" s="29"/>
      <c r="BE648" s="29"/>
      <c r="BF648" s="29"/>
      <c r="BG648" s="29"/>
      <c r="BH648" s="29"/>
      <c r="BI648" s="29"/>
      <c r="BJ648" s="7">
        <f t="shared" ref="BJ648:BK657" si="249">AL648+AN648+AP648+AR648+AT648+AV648+AX648+AZ648+BB648+BD648+BF648+BH648</f>
        <v>0</v>
      </c>
      <c r="BK648" s="42">
        <f t="shared" si="249"/>
        <v>0</v>
      </c>
    </row>
    <row r="649" spans="2:63" ht="24" x14ac:dyDescent="0.25">
      <c r="B649" s="43" t="s">
        <v>65</v>
      </c>
      <c r="C649" s="17" t="s">
        <v>66</v>
      </c>
      <c r="D649" s="160" t="s">
        <v>1076</v>
      </c>
      <c r="E649" s="125" t="s">
        <v>1077</v>
      </c>
      <c r="F649" s="120" t="s">
        <v>736</v>
      </c>
      <c r="G649" s="12">
        <v>190</v>
      </c>
      <c r="H649" s="19"/>
      <c r="I649" s="19"/>
      <c r="J649" s="27"/>
      <c r="K649" s="27"/>
      <c r="L649" s="26"/>
      <c r="M649" s="26"/>
      <c r="N649" s="26"/>
      <c r="O649" s="26"/>
      <c r="P649" s="19">
        <v>2</v>
      </c>
      <c r="Q649" s="19">
        <f t="shared" si="247"/>
        <v>380</v>
      </c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9">
        <f t="shared" si="248"/>
        <v>2</v>
      </c>
      <c r="AG649" s="19">
        <f t="shared" si="248"/>
        <v>380</v>
      </c>
      <c r="AH649" s="160" t="s">
        <v>1076</v>
      </c>
      <c r="AI649" s="125" t="s">
        <v>1077</v>
      </c>
      <c r="AJ649" s="120" t="s">
        <v>736</v>
      </c>
      <c r="AK649" s="12">
        <v>190</v>
      </c>
      <c r="AL649" s="28"/>
      <c r="AM649" s="28"/>
      <c r="AN649" s="29"/>
      <c r="AO649" s="29"/>
      <c r="AP649" s="7"/>
      <c r="AQ649" s="7"/>
      <c r="AR649" s="29"/>
      <c r="AS649" s="29"/>
      <c r="AT649" s="7"/>
      <c r="AU649" s="7"/>
      <c r="AV649" s="7"/>
      <c r="AW649" s="29"/>
      <c r="AX649" s="29"/>
      <c r="AY649" s="29"/>
      <c r="AZ649" s="28"/>
      <c r="BA649" s="28"/>
      <c r="BB649" s="29"/>
      <c r="BC649" s="29"/>
      <c r="BD649" s="29"/>
      <c r="BE649" s="29"/>
      <c r="BF649" s="29"/>
      <c r="BG649" s="29"/>
      <c r="BH649" s="29"/>
      <c r="BI649" s="29"/>
      <c r="BJ649" s="7">
        <f t="shared" si="249"/>
        <v>0</v>
      </c>
      <c r="BK649" s="42">
        <f t="shared" si="249"/>
        <v>0</v>
      </c>
    </row>
    <row r="650" spans="2:63" ht="24.75" x14ac:dyDescent="0.25">
      <c r="B650" s="43" t="s">
        <v>65</v>
      </c>
      <c r="C650" s="17" t="s">
        <v>66</v>
      </c>
      <c r="D650" s="160" t="s">
        <v>898</v>
      </c>
      <c r="E650" s="125" t="s">
        <v>1078</v>
      </c>
      <c r="F650" s="120" t="s">
        <v>736</v>
      </c>
      <c r="G650" s="12">
        <v>2770</v>
      </c>
      <c r="H650" s="19"/>
      <c r="I650" s="19"/>
      <c r="J650" s="27"/>
      <c r="K650" s="27"/>
      <c r="L650" s="26"/>
      <c r="M650" s="26"/>
      <c r="N650" s="26"/>
      <c r="O650" s="26"/>
      <c r="P650" s="19">
        <v>1</v>
      </c>
      <c r="Q650" s="19">
        <f t="shared" si="247"/>
        <v>2770</v>
      </c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9">
        <f t="shared" si="248"/>
        <v>1</v>
      </c>
      <c r="AG650" s="19">
        <f t="shared" si="248"/>
        <v>2770</v>
      </c>
      <c r="AH650" s="160" t="s">
        <v>898</v>
      </c>
      <c r="AI650" s="125" t="s">
        <v>1078</v>
      </c>
      <c r="AJ650" s="120" t="s">
        <v>736</v>
      </c>
      <c r="AK650" s="12">
        <v>2770</v>
      </c>
      <c r="AL650" s="28"/>
      <c r="AM650" s="28"/>
      <c r="AN650" s="29"/>
      <c r="AO650" s="29"/>
      <c r="AP650" s="7"/>
      <c r="AQ650" s="7"/>
      <c r="AR650" s="29"/>
      <c r="AS650" s="29"/>
      <c r="AT650" s="7"/>
      <c r="AU650" s="7"/>
      <c r="AV650" s="7"/>
      <c r="AW650" s="29"/>
      <c r="AX650" s="29"/>
      <c r="AY650" s="29"/>
      <c r="AZ650" s="28"/>
      <c r="BA650" s="28"/>
      <c r="BB650" s="29"/>
      <c r="BC650" s="29"/>
      <c r="BD650" s="29"/>
      <c r="BE650" s="29"/>
      <c r="BF650" s="29"/>
      <c r="BG650" s="29"/>
      <c r="BH650" s="29"/>
      <c r="BI650" s="29"/>
      <c r="BJ650" s="7">
        <f t="shared" si="249"/>
        <v>0</v>
      </c>
      <c r="BK650" s="42">
        <f t="shared" si="249"/>
        <v>0</v>
      </c>
    </row>
    <row r="651" spans="2:63" ht="24.75" x14ac:dyDescent="0.25">
      <c r="B651" s="43" t="s">
        <v>65</v>
      </c>
      <c r="C651" s="17" t="s">
        <v>66</v>
      </c>
      <c r="D651" s="160" t="s">
        <v>1079</v>
      </c>
      <c r="E651" s="125" t="s">
        <v>1080</v>
      </c>
      <c r="F651" s="120" t="s">
        <v>736</v>
      </c>
      <c r="G651" s="12">
        <v>2000</v>
      </c>
      <c r="H651" s="19"/>
      <c r="I651" s="19"/>
      <c r="J651" s="27"/>
      <c r="K651" s="27"/>
      <c r="L651" s="26"/>
      <c r="M651" s="26"/>
      <c r="N651" s="26"/>
      <c r="O651" s="26"/>
      <c r="P651" s="19">
        <v>6</v>
      </c>
      <c r="Q651" s="19">
        <f t="shared" si="247"/>
        <v>12000</v>
      </c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9">
        <f t="shared" si="248"/>
        <v>6</v>
      </c>
      <c r="AG651" s="19">
        <f t="shared" si="248"/>
        <v>12000</v>
      </c>
      <c r="AH651" s="160" t="s">
        <v>1079</v>
      </c>
      <c r="AI651" s="125" t="s">
        <v>1080</v>
      </c>
      <c r="AJ651" s="120" t="s">
        <v>736</v>
      </c>
      <c r="AK651" s="12">
        <v>2000</v>
      </c>
      <c r="AL651" s="28"/>
      <c r="AM651" s="28"/>
      <c r="AN651" s="29"/>
      <c r="AO651" s="29"/>
      <c r="AP651" s="7"/>
      <c r="AQ651" s="7"/>
      <c r="AR651" s="29"/>
      <c r="AS651" s="29"/>
      <c r="AT651" s="7">
        <v>6</v>
      </c>
      <c r="AU651" s="28">
        <f t="shared" ref="AU651:AU657" si="250">+AK651*AT651</f>
        <v>12000</v>
      </c>
      <c r="AV651" s="7"/>
      <c r="AW651" s="29"/>
      <c r="AX651" s="29"/>
      <c r="AY651" s="29"/>
      <c r="AZ651" s="28"/>
      <c r="BA651" s="28"/>
      <c r="BB651" s="29"/>
      <c r="BC651" s="29"/>
      <c r="BD651" s="29"/>
      <c r="BE651" s="29"/>
      <c r="BF651" s="29"/>
      <c r="BG651" s="29"/>
      <c r="BH651" s="29"/>
      <c r="BI651" s="29"/>
      <c r="BJ651" s="7">
        <f t="shared" si="249"/>
        <v>6</v>
      </c>
      <c r="BK651" s="42">
        <f t="shared" si="249"/>
        <v>12000</v>
      </c>
    </row>
    <row r="652" spans="2:63" ht="24" x14ac:dyDescent="0.25">
      <c r="B652" s="43" t="s">
        <v>65</v>
      </c>
      <c r="C652" s="17" t="s">
        <v>66</v>
      </c>
      <c r="D652" s="160" t="s">
        <v>1081</v>
      </c>
      <c r="E652" s="125" t="s">
        <v>1082</v>
      </c>
      <c r="F652" s="120" t="s">
        <v>736</v>
      </c>
      <c r="G652" s="12">
        <v>3500</v>
      </c>
      <c r="H652" s="19"/>
      <c r="I652" s="19"/>
      <c r="J652" s="27"/>
      <c r="K652" s="27"/>
      <c r="L652" s="26"/>
      <c r="M652" s="26"/>
      <c r="N652" s="26"/>
      <c r="O652" s="26"/>
      <c r="P652" s="19">
        <v>5</v>
      </c>
      <c r="Q652" s="19">
        <f t="shared" si="247"/>
        <v>17500</v>
      </c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9">
        <f t="shared" si="248"/>
        <v>5</v>
      </c>
      <c r="AG652" s="19">
        <f t="shared" si="248"/>
        <v>17500</v>
      </c>
      <c r="AH652" s="160" t="s">
        <v>1081</v>
      </c>
      <c r="AI652" s="125" t="s">
        <v>1082</v>
      </c>
      <c r="AJ652" s="120" t="s">
        <v>736</v>
      </c>
      <c r="AK652" s="12">
        <v>3500</v>
      </c>
      <c r="AL652" s="28"/>
      <c r="AM652" s="28"/>
      <c r="AN652" s="29"/>
      <c r="AO652" s="29"/>
      <c r="AP652" s="7"/>
      <c r="AQ652" s="7"/>
      <c r="AR652" s="29"/>
      <c r="AS652" s="29"/>
      <c r="AT652" s="7">
        <v>5</v>
      </c>
      <c r="AU652" s="28">
        <f t="shared" si="250"/>
        <v>17500</v>
      </c>
      <c r="AV652" s="7"/>
      <c r="AW652" s="29"/>
      <c r="AX652" s="29"/>
      <c r="AY652" s="29"/>
      <c r="AZ652" s="28"/>
      <c r="BA652" s="28"/>
      <c r="BB652" s="29"/>
      <c r="BC652" s="29"/>
      <c r="BD652" s="29"/>
      <c r="BE652" s="29"/>
      <c r="BF652" s="29"/>
      <c r="BG652" s="29"/>
      <c r="BH652" s="29"/>
      <c r="BI652" s="29"/>
      <c r="BJ652" s="7">
        <f t="shared" si="249"/>
        <v>5</v>
      </c>
      <c r="BK652" s="42">
        <f t="shared" si="249"/>
        <v>17500</v>
      </c>
    </row>
    <row r="653" spans="2:63" ht="36" x14ac:dyDescent="0.25">
      <c r="B653" s="43" t="s">
        <v>65</v>
      </c>
      <c r="C653" s="17" t="s">
        <v>66</v>
      </c>
      <c r="D653" s="16" t="s">
        <v>1007</v>
      </c>
      <c r="E653" s="106" t="s">
        <v>1083</v>
      </c>
      <c r="F653" s="120" t="s">
        <v>736</v>
      </c>
      <c r="G653" s="12">
        <v>2000</v>
      </c>
      <c r="H653" s="19"/>
      <c r="I653" s="19"/>
      <c r="J653" s="27"/>
      <c r="K653" s="27"/>
      <c r="L653" s="26"/>
      <c r="M653" s="26"/>
      <c r="N653" s="26"/>
      <c r="O653" s="26"/>
      <c r="P653" s="19">
        <v>3</v>
      </c>
      <c r="Q653" s="19">
        <f t="shared" si="247"/>
        <v>6000</v>
      </c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9">
        <f t="shared" si="248"/>
        <v>3</v>
      </c>
      <c r="AG653" s="19">
        <f t="shared" si="248"/>
        <v>6000</v>
      </c>
      <c r="AH653" s="16" t="s">
        <v>1007</v>
      </c>
      <c r="AI653" s="106" t="s">
        <v>1083</v>
      </c>
      <c r="AJ653" s="120" t="s">
        <v>736</v>
      </c>
      <c r="AK653" s="12">
        <v>2000</v>
      </c>
      <c r="AL653" s="28"/>
      <c r="AM653" s="28"/>
      <c r="AN653" s="29"/>
      <c r="AO653" s="29"/>
      <c r="AP653" s="7"/>
      <c r="AQ653" s="7"/>
      <c r="AR653" s="29"/>
      <c r="AS653" s="29"/>
      <c r="AT653" s="7"/>
      <c r="AU653" s="7"/>
      <c r="AV653" s="7"/>
      <c r="AW653" s="29"/>
      <c r="AX653" s="29"/>
      <c r="AY653" s="29"/>
      <c r="AZ653" s="28"/>
      <c r="BA653" s="28"/>
      <c r="BB653" s="29"/>
      <c r="BC653" s="29"/>
      <c r="BD653" s="29"/>
      <c r="BE653" s="29"/>
      <c r="BF653" s="29"/>
      <c r="BG653" s="29"/>
      <c r="BH653" s="29"/>
      <c r="BI653" s="29"/>
      <c r="BJ653" s="7">
        <f t="shared" si="249"/>
        <v>0</v>
      </c>
      <c r="BK653" s="42">
        <f t="shared" si="249"/>
        <v>0</v>
      </c>
    </row>
    <row r="654" spans="2:63" ht="24.75" x14ac:dyDescent="0.25">
      <c r="B654" s="43" t="s">
        <v>65</v>
      </c>
      <c r="C654" s="17" t="s">
        <v>66</v>
      </c>
      <c r="D654" s="16" t="s">
        <v>1032</v>
      </c>
      <c r="E654" s="125" t="s">
        <v>1084</v>
      </c>
      <c r="F654" s="120" t="s">
        <v>736</v>
      </c>
      <c r="G654" s="12">
        <v>3000</v>
      </c>
      <c r="H654" s="19"/>
      <c r="I654" s="19"/>
      <c r="J654" s="27"/>
      <c r="K654" s="27"/>
      <c r="L654" s="26"/>
      <c r="M654" s="26"/>
      <c r="N654" s="26"/>
      <c r="O654" s="26"/>
      <c r="P654" s="19">
        <v>6</v>
      </c>
      <c r="Q654" s="19">
        <f t="shared" si="247"/>
        <v>18000</v>
      </c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9">
        <f t="shared" si="248"/>
        <v>6</v>
      </c>
      <c r="AG654" s="19">
        <f t="shared" si="248"/>
        <v>18000</v>
      </c>
      <c r="AH654" s="16" t="s">
        <v>1032</v>
      </c>
      <c r="AI654" s="125" t="s">
        <v>1084</v>
      </c>
      <c r="AJ654" s="120" t="s">
        <v>736</v>
      </c>
      <c r="AK654" s="12">
        <v>3000</v>
      </c>
      <c r="AL654" s="28"/>
      <c r="AM654" s="28"/>
      <c r="AN654" s="29"/>
      <c r="AO654" s="29"/>
      <c r="AP654" s="7"/>
      <c r="AQ654" s="7"/>
      <c r="AR654" s="29"/>
      <c r="AS654" s="29"/>
      <c r="AT654" s="7">
        <v>6</v>
      </c>
      <c r="AU654" s="28">
        <f t="shared" si="250"/>
        <v>18000</v>
      </c>
      <c r="AV654" s="7"/>
      <c r="AW654" s="29"/>
      <c r="AX654" s="29"/>
      <c r="AY654" s="29"/>
      <c r="AZ654" s="28"/>
      <c r="BA654" s="28"/>
      <c r="BB654" s="29"/>
      <c r="BC654" s="29"/>
      <c r="BD654" s="29"/>
      <c r="BE654" s="29"/>
      <c r="BF654" s="29"/>
      <c r="BG654" s="29"/>
      <c r="BH654" s="29"/>
      <c r="BI654" s="29"/>
      <c r="BJ654" s="7">
        <f t="shared" si="249"/>
        <v>6</v>
      </c>
      <c r="BK654" s="42">
        <f t="shared" si="249"/>
        <v>18000</v>
      </c>
    </row>
    <row r="655" spans="2:63" ht="36.75" x14ac:dyDescent="0.25">
      <c r="B655" s="43" t="s">
        <v>65</v>
      </c>
      <c r="C655" s="17" t="s">
        <v>66</v>
      </c>
      <c r="D655" s="16" t="s">
        <v>1042</v>
      </c>
      <c r="E655" s="125" t="s">
        <v>1085</v>
      </c>
      <c r="F655" s="120" t="s">
        <v>736</v>
      </c>
      <c r="G655" s="12">
        <v>3000</v>
      </c>
      <c r="H655" s="19"/>
      <c r="I655" s="19"/>
      <c r="J655" s="27"/>
      <c r="K655" s="27"/>
      <c r="L655" s="26"/>
      <c r="M655" s="26"/>
      <c r="N655" s="26"/>
      <c r="O655" s="26"/>
      <c r="P655" s="19">
        <v>6</v>
      </c>
      <c r="Q655" s="19">
        <f t="shared" si="247"/>
        <v>18000</v>
      </c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9">
        <f t="shared" si="248"/>
        <v>6</v>
      </c>
      <c r="AG655" s="19">
        <f t="shared" si="248"/>
        <v>18000</v>
      </c>
      <c r="AH655" s="16" t="s">
        <v>1042</v>
      </c>
      <c r="AI655" s="125" t="s">
        <v>1085</v>
      </c>
      <c r="AJ655" s="120" t="s">
        <v>736</v>
      </c>
      <c r="AK655" s="12">
        <v>3000</v>
      </c>
      <c r="AL655" s="28"/>
      <c r="AM655" s="28"/>
      <c r="AN655" s="29"/>
      <c r="AO655" s="29"/>
      <c r="AP655" s="7"/>
      <c r="AQ655" s="7"/>
      <c r="AR655" s="29"/>
      <c r="AS655" s="29"/>
      <c r="AT655" s="7">
        <v>6</v>
      </c>
      <c r="AU655" s="28">
        <f t="shared" si="250"/>
        <v>18000</v>
      </c>
      <c r="AV655" s="7"/>
      <c r="AW655" s="29"/>
      <c r="AX655" s="29"/>
      <c r="AY655" s="29"/>
      <c r="AZ655" s="28"/>
      <c r="BA655" s="28"/>
      <c r="BB655" s="29"/>
      <c r="BC655" s="29"/>
      <c r="BD655" s="29"/>
      <c r="BE655" s="29"/>
      <c r="BF655" s="29"/>
      <c r="BG655" s="29"/>
      <c r="BH655" s="29"/>
      <c r="BI655" s="29"/>
      <c r="BJ655" s="7">
        <f t="shared" si="249"/>
        <v>6</v>
      </c>
      <c r="BK655" s="42">
        <f t="shared" si="249"/>
        <v>18000</v>
      </c>
    </row>
    <row r="656" spans="2:63" ht="24" x14ac:dyDescent="0.25">
      <c r="B656" s="43" t="s">
        <v>65</v>
      </c>
      <c r="C656" s="17" t="s">
        <v>66</v>
      </c>
      <c r="D656" s="16" t="s">
        <v>1086</v>
      </c>
      <c r="E656" s="125" t="s">
        <v>1087</v>
      </c>
      <c r="F656" s="120" t="s">
        <v>736</v>
      </c>
      <c r="G656" s="12">
        <v>1000</v>
      </c>
      <c r="H656" s="19"/>
      <c r="I656" s="19"/>
      <c r="J656" s="27"/>
      <c r="K656" s="27"/>
      <c r="L656" s="26"/>
      <c r="M656" s="26"/>
      <c r="N656" s="26"/>
      <c r="O656" s="26"/>
      <c r="P656" s="19">
        <v>1</v>
      </c>
      <c r="Q656" s="19">
        <f t="shared" si="247"/>
        <v>1000</v>
      </c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9">
        <f t="shared" si="248"/>
        <v>1</v>
      </c>
      <c r="AG656" s="19">
        <f t="shared" si="248"/>
        <v>1000</v>
      </c>
      <c r="AH656" s="16" t="s">
        <v>1086</v>
      </c>
      <c r="AI656" s="125" t="s">
        <v>1087</v>
      </c>
      <c r="AJ656" s="120" t="s">
        <v>736</v>
      </c>
      <c r="AK656" s="12">
        <v>1000</v>
      </c>
      <c r="AL656" s="28"/>
      <c r="AM656" s="28"/>
      <c r="AN656" s="29"/>
      <c r="AO656" s="29"/>
      <c r="AP656" s="7"/>
      <c r="AQ656" s="7"/>
      <c r="AR656" s="29"/>
      <c r="AS656" s="29"/>
      <c r="AT656" s="7">
        <v>1</v>
      </c>
      <c r="AU656" s="7">
        <f t="shared" si="250"/>
        <v>1000</v>
      </c>
      <c r="AV656" s="7"/>
      <c r="AW656" s="29"/>
      <c r="AX656" s="29"/>
      <c r="AY656" s="29"/>
      <c r="AZ656" s="28"/>
      <c r="BA656" s="28"/>
      <c r="BB656" s="29"/>
      <c r="BC656" s="29"/>
      <c r="BD656" s="29"/>
      <c r="BE656" s="29"/>
      <c r="BF656" s="29"/>
      <c r="BG656" s="29"/>
      <c r="BH656" s="29"/>
      <c r="BI656" s="29"/>
      <c r="BJ656" s="7">
        <f t="shared" si="249"/>
        <v>1</v>
      </c>
      <c r="BK656" s="42">
        <f t="shared" si="249"/>
        <v>1000</v>
      </c>
    </row>
    <row r="657" spans="2:64" ht="24" x14ac:dyDescent="0.25">
      <c r="B657" s="43" t="s">
        <v>65</v>
      </c>
      <c r="C657" s="17" t="s">
        <v>66</v>
      </c>
      <c r="D657" s="16" t="s">
        <v>1088</v>
      </c>
      <c r="E657" s="125" t="s">
        <v>1089</v>
      </c>
      <c r="F657" s="120" t="s">
        <v>736</v>
      </c>
      <c r="G657" s="12">
        <v>1000</v>
      </c>
      <c r="H657" s="19"/>
      <c r="I657" s="19"/>
      <c r="J657" s="27"/>
      <c r="K657" s="27"/>
      <c r="L657" s="26"/>
      <c r="M657" s="26"/>
      <c r="N657" s="26"/>
      <c r="O657" s="26"/>
      <c r="P657" s="19">
        <v>1</v>
      </c>
      <c r="Q657" s="19">
        <f t="shared" si="247"/>
        <v>1000</v>
      </c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9">
        <f t="shared" si="248"/>
        <v>1</v>
      </c>
      <c r="AG657" s="19">
        <f t="shared" si="248"/>
        <v>1000</v>
      </c>
      <c r="AH657" s="16" t="s">
        <v>1088</v>
      </c>
      <c r="AI657" s="125" t="s">
        <v>1089</v>
      </c>
      <c r="AJ657" s="120" t="s">
        <v>736</v>
      </c>
      <c r="AK657" s="12">
        <v>1000</v>
      </c>
      <c r="AL657" s="28"/>
      <c r="AM657" s="28"/>
      <c r="AN657" s="29"/>
      <c r="AO657" s="29"/>
      <c r="AP657" s="7"/>
      <c r="AQ657" s="7"/>
      <c r="AR657" s="29"/>
      <c r="AS657" s="29"/>
      <c r="AT657" s="7">
        <v>1</v>
      </c>
      <c r="AU657" s="7">
        <f t="shared" si="250"/>
        <v>1000</v>
      </c>
      <c r="AV657" s="7"/>
      <c r="AW657" s="29"/>
      <c r="AX657" s="29"/>
      <c r="AY657" s="29"/>
      <c r="AZ657" s="28"/>
      <c r="BA657" s="28"/>
      <c r="BB657" s="29"/>
      <c r="BC657" s="29"/>
      <c r="BD657" s="29"/>
      <c r="BE657" s="29"/>
      <c r="BF657" s="29"/>
      <c r="BG657" s="29"/>
      <c r="BH657" s="29"/>
      <c r="BI657" s="29"/>
      <c r="BJ657" s="7">
        <f t="shared" si="249"/>
        <v>1</v>
      </c>
      <c r="BK657" s="42">
        <f t="shared" si="249"/>
        <v>1000</v>
      </c>
    </row>
    <row r="658" spans="2:64" x14ac:dyDescent="0.25">
      <c r="B658" s="92"/>
      <c r="C658" s="93"/>
      <c r="D658" s="75" t="s">
        <v>1090</v>
      </c>
      <c r="E658" s="140" t="s">
        <v>1091</v>
      </c>
      <c r="F658" s="74"/>
      <c r="G658" s="74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H658" s="75" t="s">
        <v>1090</v>
      </c>
      <c r="AI658" s="140" t="s">
        <v>1091</v>
      </c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135"/>
    </row>
    <row r="659" spans="2:64" x14ac:dyDescent="0.25">
      <c r="B659" s="92"/>
      <c r="C659" s="69"/>
      <c r="D659" s="94" t="s">
        <v>1092</v>
      </c>
      <c r="E659" s="94" t="s">
        <v>1091</v>
      </c>
      <c r="F659" s="69"/>
      <c r="G659" s="11"/>
      <c r="H659" s="112"/>
      <c r="I659" s="26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94" t="s">
        <v>1092</v>
      </c>
      <c r="AI659" s="94" t="s">
        <v>1091</v>
      </c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32"/>
    </row>
    <row r="660" spans="2:64" x14ac:dyDescent="0.25">
      <c r="B660" s="66"/>
      <c r="C660" s="74"/>
      <c r="D660" s="96" t="s">
        <v>1093</v>
      </c>
      <c r="E660" s="97" t="s">
        <v>1091</v>
      </c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H660" s="96" t="s">
        <v>1093</v>
      </c>
      <c r="AI660" s="97" t="s">
        <v>1091</v>
      </c>
      <c r="AJ660" s="123"/>
      <c r="AK660" s="126"/>
      <c r="AL660" s="123"/>
      <c r="AM660" s="126"/>
      <c r="AN660" s="123"/>
      <c r="AO660" s="126"/>
      <c r="AP660" s="123"/>
      <c r="AQ660" s="126"/>
      <c r="AR660" s="123"/>
      <c r="AS660" s="126"/>
      <c r="AT660" s="123"/>
      <c r="AU660" s="126"/>
      <c r="AV660" s="123"/>
      <c r="AW660" s="126"/>
      <c r="AX660" s="123"/>
      <c r="AY660" s="126"/>
      <c r="AZ660" s="123"/>
      <c r="BA660" s="126"/>
      <c r="BB660" s="123"/>
      <c r="BC660" s="126"/>
      <c r="BD660" s="123"/>
      <c r="BE660" s="126"/>
      <c r="BF660" s="123"/>
      <c r="BG660" s="126"/>
      <c r="BH660" s="123"/>
      <c r="BI660" s="126"/>
      <c r="BJ660" s="123"/>
      <c r="BK660" s="132"/>
      <c r="BL660" s="162"/>
    </row>
    <row r="661" spans="2:64" ht="36" x14ac:dyDescent="0.25">
      <c r="B661" s="43" t="s">
        <v>65</v>
      </c>
      <c r="C661" s="17" t="s">
        <v>66</v>
      </c>
      <c r="D661" s="16" t="s">
        <v>1094</v>
      </c>
      <c r="E661" s="11" t="s">
        <v>1095</v>
      </c>
      <c r="F661" s="11" t="s">
        <v>736</v>
      </c>
      <c r="G661" s="12">
        <v>1500</v>
      </c>
      <c r="H661" s="26"/>
      <c r="I661" s="26"/>
      <c r="J661" s="27"/>
      <c r="K661" s="27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>
        <v>6</v>
      </c>
      <c r="W661" s="19">
        <f t="shared" ref="W661:W675" si="251">G661*V661</f>
        <v>9000</v>
      </c>
      <c r="X661" s="26"/>
      <c r="Y661" s="26"/>
      <c r="Z661" s="26"/>
      <c r="AA661" s="26"/>
      <c r="AB661" s="26"/>
      <c r="AC661" s="26"/>
      <c r="AD661" s="26"/>
      <c r="AE661" s="26"/>
      <c r="AF661" s="19">
        <f t="shared" ref="AF661:AG684" si="252">H661+J661+L661+N661+P661+R661+T661+V661+X661+Z661+AB661+AD661</f>
        <v>6</v>
      </c>
      <c r="AG661" s="19">
        <f t="shared" si="252"/>
        <v>9000</v>
      </c>
      <c r="AH661" s="16" t="s">
        <v>1094</v>
      </c>
      <c r="AI661" s="11" t="s">
        <v>1095</v>
      </c>
      <c r="AJ661" s="11" t="s">
        <v>736</v>
      </c>
      <c r="AK661" s="12">
        <v>1450</v>
      </c>
      <c r="AL661" s="7"/>
      <c r="AM661" s="7"/>
      <c r="AN661" s="7"/>
      <c r="AO661" s="7"/>
      <c r="AP661" s="7"/>
      <c r="AQ661" s="7"/>
      <c r="AR661" s="7"/>
      <c r="AS661" s="7"/>
      <c r="AT661" s="28"/>
      <c r="AU661" s="7"/>
      <c r="AV661" s="7"/>
      <c r="AW661" s="29"/>
      <c r="AX661" s="7"/>
      <c r="AY661" s="7"/>
      <c r="AZ661" s="28">
        <v>6</v>
      </c>
      <c r="BA661" s="28">
        <f t="shared" ref="BA661:BA675" si="253">AK661*AZ661</f>
        <v>8700</v>
      </c>
      <c r="BB661" s="7"/>
      <c r="BC661" s="7"/>
      <c r="BD661" s="7"/>
      <c r="BE661" s="7"/>
      <c r="BF661" s="7"/>
      <c r="BG661" s="7"/>
      <c r="BH661" s="7"/>
      <c r="BI661" s="7"/>
      <c r="BJ661" s="7">
        <f t="shared" ref="BJ661:BK684" si="254">AL661+AN661+AP661+AR661+AT661+AV661+AX661+AZ661+BB661+BD661+BF661+BH661</f>
        <v>6</v>
      </c>
      <c r="BK661" s="42">
        <f t="shared" si="254"/>
        <v>8700</v>
      </c>
      <c r="BL661" s="162"/>
    </row>
    <row r="662" spans="2:64" ht="36" x14ac:dyDescent="0.25">
      <c r="B662" s="43" t="s">
        <v>65</v>
      </c>
      <c r="C662" s="17" t="s">
        <v>66</v>
      </c>
      <c r="D662" s="16" t="s">
        <v>1096</v>
      </c>
      <c r="E662" s="11" t="s">
        <v>1097</v>
      </c>
      <c r="F662" s="11" t="s">
        <v>736</v>
      </c>
      <c r="G662" s="12">
        <v>3200</v>
      </c>
      <c r="H662" s="26"/>
      <c r="I662" s="26"/>
      <c r="J662" s="27"/>
      <c r="K662" s="27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>
        <v>6</v>
      </c>
      <c r="W662" s="19">
        <f t="shared" si="251"/>
        <v>19200</v>
      </c>
      <c r="X662" s="26"/>
      <c r="Y662" s="26"/>
      <c r="Z662" s="26"/>
      <c r="AA662" s="26"/>
      <c r="AB662" s="26"/>
      <c r="AC662" s="26"/>
      <c r="AD662" s="26"/>
      <c r="AE662" s="26"/>
      <c r="AF662" s="19">
        <f t="shared" si="252"/>
        <v>6</v>
      </c>
      <c r="AG662" s="19">
        <f t="shared" si="252"/>
        <v>19200</v>
      </c>
      <c r="AH662" s="16" t="s">
        <v>1096</v>
      </c>
      <c r="AI662" s="11" t="s">
        <v>1097</v>
      </c>
      <c r="AJ662" s="11" t="s">
        <v>736</v>
      </c>
      <c r="AK662" s="12">
        <v>3000</v>
      </c>
      <c r="AL662" s="7"/>
      <c r="AM662" s="7"/>
      <c r="AN662" s="7"/>
      <c r="AO662" s="7"/>
      <c r="AP662" s="7"/>
      <c r="AQ662" s="7"/>
      <c r="AR662" s="7"/>
      <c r="AS662" s="7"/>
      <c r="AT662" s="28"/>
      <c r="AU662" s="7"/>
      <c r="AV662" s="7"/>
      <c r="AW662" s="29"/>
      <c r="AX662" s="7"/>
      <c r="AY662" s="7"/>
      <c r="AZ662" s="28">
        <v>6</v>
      </c>
      <c r="BA662" s="28">
        <f t="shared" si="253"/>
        <v>18000</v>
      </c>
      <c r="BB662" s="7"/>
      <c r="BC662" s="7"/>
      <c r="BD662" s="7"/>
      <c r="BE662" s="7"/>
      <c r="BF662" s="7"/>
      <c r="BG662" s="7"/>
      <c r="BH662" s="7"/>
      <c r="BI662" s="7"/>
      <c r="BJ662" s="7">
        <f t="shared" si="254"/>
        <v>6</v>
      </c>
      <c r="BK662" s="42">
        <f t="shared" si="254"/>
        <v>18000</v>
      </c>
      <c r="BL662" s="162"/>
    </row>
    <row r="663" spans="2:64" ht="36" x14ac:dyDescent="0.25">
      <c r="B663" s="43" t="s">
        <v>65</v>
      </c>
      <c r="C663" s="17" t="s">
        <v>66</v>
      </c>
      <c r="D663" s="16" t="s">
        <v>1098</v>
      </c>
      <c r="E663" s="11" t="s">
        <v>1099</v>
      </c>
      <c r="F663" s="11" t="s">
        <v>736</v>
      </c>
      <c r="G663" s="12">
        <v>3150</v>
      </c>
      <c r="H663" s="26"/>
      <c r="I663" s="26"/>
      <c r="J663" s="27"/>
      <c r="K663" s="27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>
        <v>6</v>
      </c>
      <c r="W663" s="19">
        <f t="shared" si="251"/>
        <v>18900</v>
      </c>
      <c r="X663" s="26"/>
      <c r="Y663" s="26"/>
      <c r="Z663" s="26"/>
      <c r="AA663" s="26"/>
      <c r="AB663" s="26"/>
      <c r="AC663" s="26"/>
      <c r="AD663" s="26"/>
      <c r="AE663" s="26"/>
      <c r="AF663" s="19">
        <f t="shared" si="252"/>
        <v>6</v>
      </c>
      <c r="AG663" s="19">
        <f t="shared" si="252"/>
        <v>18900</v>
      </c>
      <c r="AH663" s="16" t="s">
        <v>1098</v>
      </c>
      <c r="AI663" s="11" t="s">
        <v>1099</v>
      </c>
      <c r="AJ663" s="11" t="s">
        <v>736</v>
      </c>
      <c r="AK663" s="12">
        <v>3000</v>
      </c>
      <c r="AL663" s="7"/>
      <c r="AM663" s="7"/>
      <c r="AN663" s="7"/>
      <c r="AO663" s="7"/>
      <c r="AP663" s="7"/>
      <c r="AQ663" s="7"/>
      <c r="AR663" s="7"/>
      <c r="AS663" s="7"/>
      <c r="AT663" s="28"/>
      <c r="AU663" s="7"/>
      <c r="AV663" s="7"/>
      <c r="AW663" s="29"/>
      <c r="AX663" s="7"/>
      <c r="AY663" s="7"/>
      <c r="AZ663" s="28">
        <v>6</v>
      </c>
      <c r="BA663" s="28">
        <f t="shared" si="253"/>
        <v>18000</v>
      </c>
      <c r="BB663" s="7"/>
      <c r="BC663" s="7"/>
      <c r="BD663" s="7"/>
      <c r="BE663" s="7"/>
      <c r="BF663" s="7"/>
      <c r="BG663" s="7"/>
      <c r="BH663" s="7"/>
      <c r="BI663" s="7"/>
      <c r="BJ663" s="7">
        <f t="shared" si="254"/>
        <v>6</v>
      </c>
      <c r="BK663" s="42">
        <f t="shared" si="254"/>
        <v>18000</v>
      </c>
      <c r="BL663" s="162"/>
    </row>
    <row r="664" spans="2:64" ht="36" x14ac:dyDescent="0.25">
      <c r="B664" s="43" t="s">
        <v>65</v>
      </c>
      <c r="C664" s="17" t="s">
        <v>66</v>
      </c>
      <c r="D664" s="16" t="s">
        <v>1032</v>
      </c>
      <c r="E664" s="11" t="s">
        <v>1100</v>
      </c>
      <c r="F664" s="11" t="s">
        <v>736</v>
      </c>
      <c r="G664" s="12">
        <v>3150</v>
      </c>
      <c r="H664" s="26"/>
      <c r="I664" s="26"/>
      <c r="J664" s="27"/>
      <c r="K664" s="27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>
        <v>6</v>
      </c>
      <c r="W664" s="19">
        <f t="shared" si="251"/>
        <v>18900</v>
      </c>
      <c r="X664" s="26"/>
      <c r="Y664" s="26"/>
      <c r="Z664" s="26"/>
      <c r="AA664" s="26"/>
      <c r="AB664" s="26"/>
      <c r="AC664" s="26"/>
      <c r="AD664" s="26"/>
      <c r="AE664" s="26"/>
      <c r="AF664" s="19">
        <f t="shared" si="252"/>
        <v>6</v>
      </c>
      <c r="AG664" s="19">
        <f t="shared" si="252"/>
        <v>18900</v>
      </c>
      <c r="AH664" s="16" t="s">
        <v>1032</v>
      </c>
      <c r="AI664" s="11" t="s">
        <v>1100</v>
      </c>
      <c r="AJ664" s="11" t="s">
        <v>736</v>
      </c>
      <c r="AK664" s="12">
        <v>3000</v>
      </c>
      <c r="AL664" s="7"/>
      <c r="AM664" s="7"/>
      <c r="AN664" s="7"/>
      <c r="AO664" s="7"/>
      <c r="AP664" s="7"/>
      <c r="AQ664" s="7"/>
      <c r="AR664" s="7"/>
      <c r="AS664" s="7"/>
      <c r="AT664" s="28"/>
      <c r="AU664" s="7"/>
      <c r="AV664" s="7"/>
      <c r="AW664" s="29"/>
      <c r="AX664" s="7"/>
      <c r="AY664" s="7"/>
      <c r="AZ664" s="28">
        <v>6</v>
      </c>
      <c r="BA664" s="28">
        <f t="shared" si="253"/>
        <v>18000</v>
      </c>
      <c r="BB664" s="7"/>
      <c r="BC664" s="7"/>
      <c r="BD664" s="7"/>
      <c r="BE664" s="7"/>
      <c r="BF664" s="7"/>
      <c r="BG664" s="7"/>
      <c r="BH664" s="7"/>
      <c r="BI664" s="7"/>
      <c r="BJ664" s="7">
        <f t="shared" si="254"/>
        <v>6</v>
      </c>
      <c r="BK664" s="42">
        <f t="shared" si="254"/>
        <v>18000</v>
      </c>
      <c r="BL664" s="162"/>
    </row>
    <row r="665" spans="2:64" ht="24" x14ac:dyDescent="0.25">
      <c r="B665" s="43" t="s">
        <v>65</v>
      </c>
      <c r="C665" s="17" t="s">
        <v>66</v>
      </c>
      <c r="D665" s="16" t="s">
        <v>1042</v>
      </c>
      <c r="E665" s="11" t="s">
        <v>1101</v>
      </c>
      <c r="F665" s="11" t="s">
        <v>736</v>
      </c>
      <c r="G665" s="12">
        <v>3200</v>
      </c>
      <c r="H665" s="26"/>
      <c r="I665" s="26"/>
      <c r="J665" s="27"/>
      <c r="K665" s="27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>
        <v>6</v>
      </c>
      <c r="W665" s="19">
        <f t="shared" si="251"/>
        <v>19200</v>
      </c>
      <c r="X665" s="26"/>
      <c r="Y665" s="26"/>
      <c r="Z665" s="26"/>
      <c r="AA665" s="26"/>
      <c r="AB665" s="26"/>
      <c r="AC665" s="26"/>
      <c r="AD665" s="26"/>
      <c r="AE665" s="26"/>
      <c r="AF665" s="19">
        <f t="shared" si="252"/>
        <v>6</v>
      </c>
      <c r="AG665" s="19">
        <f t="shared" si="252"/>
        <v>19200</v>
      </c>
      <c r="AH665" s="16" t="s">
        <v>1042</v>
      </c>
      <c r="AI665" s="11" t="s">
        <v>1101</v>
      </c>
      <c r="AJ665" s="11" t="s">
        <v>736</v>
      </c>
      <c r="AK665" s="12">
        <v>3000</v>
      </c>
      <c r="AL665" s="7"/>
      <c r="AM665" s="7"/>
      <c r="AN665" s="7"/>
      <c r="AO665" s="7"/>
      <c r="AP665" s="7"/>
      <c r="AQ665" s="7"/>
      <c r="AR665" s="7"/>
      <c r="AS665" s="7"/>
      <c r="AT665" s="28"/>
      <c r="AU665" s="7"/>
      <c r="AV665" s="7"/>
      <c r="AW665" s="29"/>
      <c r="AX665" s="7"/>
      <c r="AY665" s="7"/>
      <c r="AZ665" s="28">
        <v>6</v>
      </c>
      <c r="BA665" s="28">
        <f t="shared" si="253"/>
        <v>18000</v>
      </c>
      <c r="BB665" s="7"/>
      <c r="BC665" s="7"/>
      <c r="BD665" s="7"/>
      <c r="BE665" s="7"/>
      <c r="BF665" s="7"/>
      <c r="BG665" s="7"/>
      <c r="BH665" s="7"/>
      <c r="BI665" s="7"/>
      <c r="BJ665" s="7">
        <f t="shared" si="254"/>
        <v>6</v>
      </c>
      <c r="BK665" s="42">
        <f t="shared" si="254"/>
        <v>18000</v>
      </c>
      <c r="BL665" s="162"/>
    </row>
    <row r="666" spans="2:64" ht="36" x14ac:dyDescent="0.25">
      <c r="B666" s="43" t="s">
        <v>65</v>
      </c>
      <c r="C666" s="17" t="s">
        <v>66</v>
      </c>
      <c r="D666" s="16" t="s">
        <v>1102</v>
      </c>
      <c r="E666" s="11" t="s">
        <v>1103</v>
      </c>
      <c r="F666" s="11" t="s">
        <v>736</v>
      </c>
      <c r="G666" s="12">
        <v>3100</v>
      </c>
      <c r="H666" s="26"/>
      <c r="I666" s="26"/>
      <c r="J666" s="27"/>
      <c r="K666" s="27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>
        <v>6</v>
      </c>
      <c r="W666" s="19">
        <f t="shared" si="251"/>
        <v>18600</v>
      </c>
      <c r="X666" s="26"/>
      <c r="Y666" s="26"/>
      <c r="Z666" s="26"/>
      <c r="AA666" s="26"/>
      <c r="AB666" s="26"/>
      <c r="AC666" s="26"/>
      <c r="AD666" s="26"/>
      <c r="AE666" s="26"/>
      <c r="AF666" s="19">
        <f t="shared" si="252"/>
        <v>6</v>
      </c>
      <c r="AG666" s="19">
        <f t="shared" si="252"/>
        <v>18600</v>
      </c>
      <c r="AH666" s="16" t="s">
        <v>1102</v>
      </c>
      <c r="AI666" s="11" t="s">
        <v>1103</v>
      </c>
      <c r="AJ666" s="11" t="s">
        <v>736</v>
      </c>
      <c r="AK666" s="12">
        <v>3000</v>
      </c>
      <c r="AL666" s="7"/>
      <c r="AM666" s="7"/>
      <c r="AN666" s="7"/>
      <c r="AO666" s="7"/>
      <c r="AP666" s="7"/>
      <c r="AQ666" s="7"/>
      <c r="AR666" s="7"/>
      <c r="AS666" s="7"/>
      <c r="AT666" s="28"/>
      <c r="AU666" s="7"/>
      <c r="AV666" s="7"/>
      <c r="AW666" s="29"/>
      <c r="AX666" s="7"/>
      <c r="AY666" s="7"/>
      <c r="AZ666" s="28">
        <v>6</v>
      </c>
      <c r="BA666" s="28">
        <f t="shared" si="253"/>
        <v>18000</v>
      </c>
      <c r="BB666" s="7"/>
      <c r="BC666" s="7"/>
      <c r="BD666" s="7"/>
      <c r="BE666" s="7"/>
      <c r="BF666" s="7"/>
      <c r="BG666" s="7"/>
      <c r="BH666" s="7"/>
      <c r="BI666" s="7"/>
      <c r="BJ666" s="7">
        <f t="shared" si="254"/>
        <v>6</v>
      </c>
      <c r="BK666" s="42">
        <f t="shared" si="254"/>
        <v>18000</v>
      </c>
      <c r="BL666" s="162"/>
    </row>
    <row r="667" spans="2:64" ht="36" x14ac:dyDescent="0.25">
      <c r="B667" s="43" t="s">
        <v>65</v>
      </c>
      <c r="C667" s="17" t="s">
        <v>66</v>
      </c>
      <c r="D667" s="16" t="s">
        <v>1104</v>
      </c>
      <c r="E667" s="11" t="s">
        <v>1105</v>
      </c>
      <c r="F667" s="11" t="s">
        <v>736</v>
      </c>
      <c r="G667" s="12">
        <v>3100</v>
      </c>
      <c r="H667" s="26"/>
      <c r="I667" s="26"/>
      <c r="J667" s="27"/>
      <c r="K667" s="27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>
        <v>6</v>
      </c>
      <c r="W667" s="19">
        <f t="shared" si="251"/>
        <v>18600</v>
      </c>
      <c r="X667" s="26"/>
      <c r="Y667" s="26"/>
      <c r="Z667" s="26"/>
      <c r="AA667" s="26"/>
      <c r="AB667" s="26"/>
      <c r="AC667" s="26"/>
      <c r="AD667" s="26"/>
      <c r="AE667" s="26"/>
      <c r="AF667" s="19">
        <f t="shared" si="252"/>
        <v>6</v>
      </c>
      <c r="AG667" s="19">
        <f t="shared" si="252"/>
        <v>18600</v>
      </c>
      <c r="AH667" s="16" t="s">
        <v>1104</v>
      </c>
      <c r="AI667" s="11" t="s">
        <v>1105</v>
      </c>
      <c r="AJ667" s="11" t="s">
        <v>736</v>
      </c>
      <c r="AK667" s="12">
        <v>3000</v>
      </c>
      <c r="AL667" s="7"/>
      <c r="AM667" s="7"/>
      <c r="AN667" s="7"/>
      <c r="AO667" s="7"/>
      <c r="AP667" s="7"/>
      <c r="AQ667" s="7"/>
      <c r="AR667" s="7"/>
      <c r="AS667" s="7"/>
      <c r="AT667" s="28"/>
      <c r="AU667" s="7"/>
      <c r="AV667" s="7"/>
      <c r="AW667" s="29"/>
      <c r="AX667" s="7"/>
      <c r="AY667" s="7"/>
      <c r="AZ667" s="28">
        <v>6</v>
      </c>
      <c r="BA667" s="28">
        <f t="shared" si="253"/>
        <v>18000</v>
      </c>
      <c r="BB667" s="7"/>
      <c r="BC667" s="7"/>
      <c r="BD667" s="7"/>
      <c r="BE667" s="7"/>
      <c r="BF667" s="7"/>
      <c r="BG667" s="7"/>
      <c r="BH667" s="7"/>
      <c r="BI667" s="7"/>
      <c r="BJ667" s="7">
        <f t="shared" si="254"/>
        <v>6</v>
      </c>
      <c r="BK667" s="42">
        <f t="shared" si="254"/>
        <v>18000</v>
      </c>
      <c r="BL667" s="162"/>
    </row>
    <row r="668" spans="2:64" ht="36" x14ac:dyDescent="0.25">
      <c r="B668" s="43" t="s">
        <v>65</v>
      </c>
      <c r="C668" s="17" t="s">
        <v>66</v>
      </c>
      <c r="D668" s="16" t="s">
        <v>1000</v>
      </c>
      <c r="E668" s="11" t="s">
        <v>1106</v>
      </c>
      <c r="F668" s="11" t="s">
        <v>736</v>
      </c>
      <c r="G668" s="12">
        <v>3100</v>
      </c>
      <c r="H668" s="26"/>
      <c r="I668" s="26"/>
      <c r="J668" s="27"/>
      <c r="K668" s="27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>
        <v>6</v>
      </c>
      <c r="W668" s="19">
        <f t="shared" si="251"/>
        <v>18600</v>
      </c>
      <c r="X668" s="26"/>
      <c r="Y668" s="26"/>
      <c r="Z668" s="26"/>
      <c r="AA668" s="26"/>
      <c r="AB668" s="26"/>
      <c r="AC668" s="26"/>
      <c r="AD668" s="26"/>
      <c r="AE668" s="26"/>
      <c r="AF668" s="19">
        <f t="shared" si="252"/>
        <v>6</v>
      </c>
      <c r="AG668" s="19">
        <f t="shared" si="252"/>
        <v>18600</v>
      </c>
      <c r="AH668" s="16" t="s">
        <v>1000</v>
      </c>
      <c r="AI668" s="11" t="s">
        <v>1106</v>
      </c>
      <c r="AJ668" s="11" t="s">
        <v>736</v>
      </c>
      <c r="AK668" s="12">
        <v>3000</v>
      </c>
      <c r="AL668" s="7"/>
      <c r="AM668" s="7"/>
      <c r="AN668" s="7"/>
      <c r="AO668" s="7"/>
      <c r="AP668" s="7"/>
      <c r="AQ668" s="7"/>
      <c r="AR668" s="7"/>
      <c r="AS668" s="7"/>
      <c r="AT668" s="28"/>
      <c r="AU668" s="7"/>
      <c r="AV668" s="7"/>
      <c r="AW668" s="29"/>
      <c r="AX668" s="7"/>
      <c r="AY668" s="7"/>
      <c r="AZ668" s="28">
        <v>6</v>
      </c>
      <c r="BA668" s="28">
        <f t="shared" si="253"/>
        <v>18000</v>
      </c>
      <c r="BB668" s="7"/>
      <c r="BC668" s="7"/>
      <c r="BD668" s="7"/>
      <c r="BE668" s="7"/>
      <c r="BF668" s="7"/>
      <c r="BG668" s="7"/>
      <c r="BH668" s="7"/>
      <c r="BI668" s="7"/>
      <c r="BJ668" s="7">
        <f t="shared" si="254"/>
        <v>6</v>
      </c>
      <c r="BK668" s="42">
        <f t="shared" si="254"/>
        <v>18000</v>
      </c>
      <c r="BL668" s="162"/>
    </row>
    <row r="669" spans="2:64" ht="36" x14ac:dyDescent="0.25">
      <c r="B669" s="43" t="s">
        <v>65</v>
      </c>
      <c r="C669" s="17" t="s">
        <v>66</v>
      </c>
      <c r="D669" s="16" t="s">
        <v>1107</v>
      </c>
      <c r="E669" s="11" t="s">
        <v>1108</v>
      </c>
      <c r="F669" s="11" t="s">
        <v>736</v>
      </c>
      <c r="G669" s="12">
        <v>3100</v>
      </c>
      <c r="H669" s="26"/>
      <c r="I669" s="26"/>
      <c r="J669" s="27"/>
      <c r="K669" s="27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>
        <v>6</v>
      </c>
      <c r="W669" s="19">
        <f t="shared" si="251"/>
        <v>18600</v>
      </c>
      <c r="X669" s="26"/>
      <c r="Y669" s="26"/>
      <c r="Z669" s="26"/>
      <c r="AA669" s="26"/>
      <c r="AB669" s="26"/>
      <c r="AC669" s="26"/>
      <c r="AD669" s="26"/>
      <c r="AE669" s="26"/>
      <c r="AF669" s="19">
        <f t="shared" si="252"/>
        <v>6</v>
      </c>
      <c r="AG669" s="19">
        <f t="shared" si="252"/>
        <v>18600</v>
      </c>
      <c r="AH669" s="16" t="s">
        <v>1107</v>
      </c>
      <c r="AI669" s="11" t="s">
        <v>1108</v>
      </c>
      <c r="AJ669" s="11" t="s">
        <v>736</v>
      </c>
      <c r="AK669" s="12">
        <v>3000</v>
      </c>
      <c r="AL669" s="7"/>
      <c r="AM669" s="7"/>
      <c r="AN669" s="7"/>
      <c r="AO669" s="7"/>
      <c r="AP669" s="7"/>
      <c r="AQ669" s="7"/>
      <c r="AR669" s="7"/>
      <c r="AS669" s="7"/>
      <c r="AT669" s="28"/>
      <c r="AU669" s="7"/>
      <c r="AV669" s="7"/>
      <c r="AW669" s="29"/>
      <c r="AX669" s="7"/>
      <c r="AY669" s="7"/>
      <c r="AZ669" s="28">
        <v>6</v>
      </c>
      <c r="BA669" s="28">
        <f t="shared" si="253"/>
        <v>18000</v>
      </c>
      <c r="BB669" s="7"/>
      <c r="BC669" s="7"/>
      <c r="BD669" s="7"/>
      <c r="BE669" s="7"/>
      <c r="BF669" s="7"/>
      <c r="BG669" s="7"/>
      <c r="BH669" s="7"/>
      <c r="BI669" s="7"/>
      <c r="BJ669" s="7">
        <f t="shared" si="254"/>
        <v>6</v>
      </c>
      <c r="BK669" s="42">
        <f t="shared" si="254"/>
        <v>18000</v>
      </c>
      <c r="BL669" s="162"/>
    </row>
    <row r="670" spans="2:64" ht="48" x14ac:dyDescent="0.25">
      <c r="B670" s="43" t="s">
        <v>65</v>
      </c>
      <c r="C670" s="17" t="s">
        <v>66</v>
      </c>
      <c r="D670" s="160" t="s">
        <v>1032</v>
      </c>
      <c r="E670" s="11" t="s">
        <v>1109</v>
      </c>
      <c r="F670" s="11" t="s">
        <v>736</v>
      </c>
      <c r="G670" s="12">
        <v>2700</v>
      </c>
      <c r="H670" s="26"/>
      <c r="I670" s="26"/>
      <c r="J670" s="27"/>
      <c r="K670" s="27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>
        <v>6</v>
      </c>
      <c r="W670" s="19">
        <f t="shared" si="251"/>
        <v>16200</v>
      </c>
      <c r="X670" s="26"/>
      <c r="Y670" s="26"/>
      <c r="Z670" s="26"/>
      <c r="AA670" s="26"/>
      <c r="AB670" s="26"/>
      <c r="AC670" s="26"/>
      <c r="AD670" s="26"/>
      <c r="AE670" s="26"/>
      <c r="AF670" s="19">
        <f t="shared" si="252"/>
        <v>6</v>
      </c>
      <c r="AG670" s="19">
        <f t="shared" si="252"/>
        <v>16200</v>
      </c>
      <c r="AH670" s="160" t="s">
        <v>1032</v>
      </c>
      <c r="AI670" s="11" t="s">
        <v>1109</v>
      </c>
      <c r="AJ670" s="11" t="s">
        <v>736</v>
      </c>
      <c r="AK670" s="12">
        <v>2500</v>
      </c>
      <c r="AL670" s="7"/>
      <c r="AM670" s="7"/>
      <c r="AN670" s="7"/>
      <c r="AO670" s="7"/>
      <c r="AP670" s="7"/>
      <c r="AQ670" s="7"/>
      <c r="AR670" s="7"/>
      <c r="AS670" s="7"/>
      <c r="AT670" s="28"/>
      <c r="AU670" s="7"/>
      <c r="AV670" s="7"/>
      <c r="AW670" s="29"/>
      <c r="AX670" s="7"/>
      <c r="AY670" s="7"/>
      <c r="AZ670" s="28">
        <v>6</v>
      </c>
      <c r="BA670" s="28">
        <f t="shared" si="253"/>
        <v>15000</v>
      </c>
      <c r="BB670" s="7"/>
      <c r="BC670" s="7"/>
      <c r="BD670" s="7"/>
      <c r="BE670" s="7"/>
      <c r="BF670" s="7"/>
      <c r="BG670" s="7"/>
      <c r="BH670" s="7"/>
      <c r="BI670" s="7"/>
      <c r="BJ670" s="7">
        <f t="shared" si="254"/>
        <v>6</v>
      </c>
      <c r="BK670" s="42">
        <f t="shared" si="254"/>
        <v>15000</v>
      </c>
      <c r="BL670" s="162"/>
    </row>
    <row r="671" spans="2:64" ht="48" x14ac:dyDescent="0.25">
      <c r="B671" s="43" t="s">
        <v>65</v>
      </c>
      <c r="C671" s="17" t="s">
        <v>66</v>
      </c>
      <c r="D671" s="160" t="s">
        <v>1042</v>
      </c>
      <c r="E671" s="11" t="s">
        <v>1110</v>
      </c>
      <c r="F671" s="11" t="s">
        <v>736</v>
      </c>
      <c r="G671" s="12">
        <v>2800</v>
      </c>
      <c r="H671" s="26"/>
      <c r="I671" s="26"/>
      <c r="J671" s="27"/>
      <c r="K671" s="27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>
        <v>6</v>
      </c>
      <c r="W671" s="19">
        <f t="shared" si="251"/>
        <v>16800</v>
      </c>
      <c r="X671" s="26"/>
      <c r="Y671" s="26"/>
      <c r="Z671" s="26"/>
      <c r="AA671" s="26"/>
      <c r="AB671" s="26"/>
      <c r="AC671" s="26"/>
      <c r="AD671" s="26"/>
      <c r="AE671" s="26"/>
      <c r="AF671" s="19">
        <f t="shared" si="252"/>
        <v>6</v>
      </c>
      <c r="AG671" s="19">
        <f t="shared" si="252"/>
        <v>16800</v>
      </c>
      <c r="AH671" s="160" t="s">
        <v>1042</v>
      </c>
      <c r="AI671" s="11" t="s">
        <v>1110</v>
      </c>
      <c r="AJ671" s="11" t="s">
        <v>736</v>
      </c>
      <c r="AK671" s="12">
        <v>2500</v>
      </c>
      <c r="AL671" s="7"/>
      <c r="AM671" s="7"/>
      <c r="AN671" s="7"/>
      <c r="AO671" s="7"/>
      <c r="AP671" s="7"/>
      <c r="AQ671" s="7"/>
      <c r="AR671" s="7"/>
      <c r="AS671" s="7"/>
      <c r="AT671" s="28"/>
      <c r="AU671" s="7"/>
      <c r="AV671" s="7"/>
      <c r="AW671" s="29"/>
      <c r="AX671" s="7"/>
      <c r="AY671" s="7"/>
      <c r="AZ671" s="28">
        <v>6</v>
      </c>
      <c r="BA671" s="28">
        <f t="shared" si="253"/>
        <v>15000</v>
      </c>
      <c r="BB671" s="7"/>
      <c r="BC671" s="7"/>
      <c r="BD671" s="7"/>
      <c r="BE671" s="7"/>
      <c r="BF671" s="7"/>
      <c r="BG671" s="7"/>
      <c r="BH671" s="7"/>
      <c r="BI671" s="7"/>
      <c r="BJ671" s="7">
        <f t="shared" si="254"/>
        <v>6</v>
      </c>
      <c r="BK671" s="42">
        <f t="shared" si="254"/>
        <v>15000</v>
      </c>
      <c r="BL671" s="162"/>
    </row>
    <row r="672" spans="2:64" ht="24" x14ac:dyDescent="0.25">
      <c r="B672" s="43" t="s">
        <v>65</v>
      </c>
      <c r="C672" s="17" t="s">
        <v>66</v>
      </c>
      <c r="D672" s="160" t="s">
        <v>1032</v>
      </c>
      <c r="E672" s="11" t="s">
        <v>1111</v>
      </c>
      <c r="F672" s="11" t="s">
        <v>736</v>
      </c>
      <c r="G672" s="12">
        <v>2500</v>
      </c>
      <c r="H672" s="26"/>
      <c r="I672" s="26"/>
      <c r="J672" s="27"/>
      <c r="K672" s="27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>
        <v>6</v>
      </c>
      <c r="W672" s="19">
        <f t="shared" si="251"/>
        <v>15000</v>
      </c>
      <c r="X672" s="26"/>
      <c r="Y672" s="26"/>
      <c r="Z672" s="26"/>
      <c r="AA672" s="26"/>
      <c r="AB672" s="26"/>
      <c r="AC672" s="26"/>
      <c r="AD672" s="26"/>
      <c r="AE672" s="26"/>
      <c r="AF672" s="19">
        <f t="shared" si="252"/>
        <v>6</v>
      </c>
      <c r="AG672" s="19">
        <f t="shared" si="252"/>
        <v>15000</v>
      </c>
      <c r="AH672" s="160" t="s">
        <v>1032</v>
      </c>
      <c r="AI672" s="11" t="s">
        <v>1111</v>
      </c>
      <c r="AJ672" s="11" t="s">
        <v>736</v>
      </c>
      <c r="AK672" s="12">
        <v>2000</v>
      </c>
      <c r="AL672" s="7"/>
      <c r="AM672" s="7"/>
      <c r="AN672" s="7"/>
      <c r="AO672" s="7"/>
      <c r="AP672" s="7"/>
      <c r="AQ672" s="7"/>
      <c r="AR672" s="7"/>
      <c r="AS672" s="7"/>
      <c r="AT672" s="28"/>
      <c r="AU672" s="7"/>
      <c r="AV672" s="7"/>
      <c r="AW672" s="29"/>
      <c r="AX672" s="7"/>
      <c r="AY672" s="7"/>
      <c r="AZ672" s="28">
        <v>6</v>
      </c>
      <c r="BA672" s="28">
        <f t="shared" si="253"/>
        <v>12000</v>
      </c>
      <c r="BB672" s="7"/>
      <c r="BC672" s="7"/>
      <c r="BD672" s="7"/>
      <c r="BE672" s="7"/>
      <c r="BF672" s="7"/>
      <c r="BG672" s="7"/>
      <c r="BH672" s="7"/>
      <c r="BI672" s="7"/>
      <c r="BJ672" s="7">
        <f t="shared" si="254"/>
        <v>6</v>
      </c>
      <c r="BK672" s="42">
        <f t="shared" si="254"/>
        <v>12000</v>
      </c>
      <c r="BL672" s="162"/>
    </row>
    <row r="673" spans="2:64" ht="24" x14ac:dyDescent="0.25">
      <c r="B673" s="43" t="s">
        <v>65</v>
      </c>
      <c r="C673" s="17" t="s">
        <v>66</v>
      </c>
      <c r="D673" s="160" t="s">
        <v>1079</v>
      </c>
      <c r="E673" s="11" t="s">
        <v>1112</v>
      </c>
      <c r="F673" s="11" t="s">
        <v>736</v>
      </c>
      <c r="G673" s="12">
        <v>2300</v>
      </c>
      <c r="H673" s="26"/>
      <c r="I673" s="26"/>
      <c r="J673" s="27"/>
      <c r="K673" s="27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>
        <v>6</v>
      </c>
      <c r="W673" s="19">
        <f t="shared" si="251"/>
        <v>13800</v>
      </c>
      <c r="X673" s="26"/>
      <c r="Y673" s="26"/>
      <c r="Z673" s="26"/>
      <c r="AA673" s="26"/>
      <c r="AB673" s="26"/>
      <c r="AC673" s="26"/>
      <c r="AD673" s="26"/>
      <c r="AE673" s="26"/>
      <c r="AF673" s="19">
        <f t="shared" si="252"/>
        <v>6</v>
      </c>
      <c r="AG673" s="19">
        <f t="shared" si="252"/>
        <v>13800</v>
      </c>
      <c r="AH673" s="160" t="s">
        <v>1079</v>
      </c>
      <c r="AI673" s="11" t="s">
        <v>1112</v>
      </c>
      <c r="AJ673" s="11" t="s">
        <v>736</v>
      </c>
      <c r="AK673" s="12">
        <v>2000</v>
      </c>
      <c r="AL673" s="7"/>
      <c r="AM673" s="7"/>
      <c r="AN673" s="7"/>
      <c r="AO673" s="7"/>
      <c r="AP673" s="7"/>
      <c r="AQ673" s="7"/>
      <c r="AR673" s="7"/>
      <c r="AS673" s="7"/>
      <c r="AT673" s="28"/>
      <c r="AU673" s="7"/>
      <c r="AV673" s="7"/>
      <c r="AW673" s="29"/>
      <c r="AX673" s="7"/>
      <c r="AY673" s="7"/>
      <c r="AZ673" s="28">
        <v>6</v>
      </c>
      <c r="BA673" s="28">
        <f t="shared" si="253"/>
        <v>12000</v>
      </c>
      <c r="BB673" s="7"/>
      <c r="BC673" s="7"/>
      <c r="BD673" s="7"/>
      <c r="BE673" s="7"/>
      <c r="BF673" s="7"/>
      <c r="BG673" s="7"/>
      <c r="BH673" s="7"/>
      <c r="BI673" s="7"/>
      <c r="BJ673" s="7">
        <f t="shared" si="254"/>
        <v>6</v>
      </c>
      <c r="BK673" s="42">
        <f t="shared" si="254"/>
        <v>12000</v>
      </c>
      <c r="BL673" s="162"/>
    </row>
    <row r="674" spans="2:64" ht="36" x14ac:dyDescent="0.25">
      <c r="B674" s="43" t="s">
        <v>65</v>
      </c>
      <c r="C674" s="17" t="s">
        <v>66</v>
      </c>
      <c r="D674" s="160" t="s">
        <v>1113</v>
      </c>
      <c r="E674" s="11" t="s">
        <v>1114</v>
      </c>
      <c r="F674" s="11" t="s">
        <v>736</v>
      </c>
      <c r="G674" s="12">
        <v>1800</v>
      </c>
      <c r="H674" s="26"/>
      <c r="I674" s="26"/>
      <c r="J674" s="27"/>
      <c r="K674" s="27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>
        <v>6</v>
      </c>
      <c r="W674" s="19">
        <f t="shared" si="251"/>
        <v>10800</v>
      </c>
      <c r="X674" s="26"/>
      <c r="Y674" s="26"/>
      <c r="Z674" s="26"/>
      <c r="AA674" s="26"/>
      <c r="AB674" s="26"/>
      <c r="AC674" s="26"/>
      <c r="AD674" s="26"/>
      <c r="AE674" s="26"/>
      <c r="AF674" s="19">
        <f t="shared" si="252"/>
        <v>6</v>
      </c>
      <c r="AG674" s="19">
        <f t="shared" si="252"/>
        <v>10800</v>
      </c>
      <c r="AH674" s="160" t="s">
        <v>1113</v>
      </c>
      <c r="AI674" s="11" t="s">
        <v>1114</v>
      </c>
      <c r="AJ674" s="11" t="s">
        <v>736</v>
      </c>
      <c r="AK674" s="12">
        <v>1500</v>
      </c>
      <c r="AL674" s="7"/>
      <c r="AM674" s="7"/>
      <c r="AN674" s="7"/>
      <c r="AO674" s="7"/>
      <c r="AP674" s="7"/>
      <c r="AQ674" s="7"/>
      <c r="AR674" s="7"/>
      <c r="AS674" s="7"/>
      <c r="AT674" s="28"/>
      <c r="AU674" s="7"/>
      <c r="AV674" s="7"/>
      <c r="AW674" s="29"/>
      <c r="AX674" s="7"/>
      <c r="AY674" s="7"/>
      <c r="AZ674" s="28">
        <v>6</v>
      </c>
      <c r="BA674" s="28">
        <f t="shared" si="253"/>
        <v>9000</v>
      </c>
      <c r="BB674" s="7"/>
      <c r="BC674" s="7"/>
      <c r="BD674" s="7"/>
      <c r="BE674" s="7"/>
      <c r="BF674" s="7"/>
      <c r="BG674" s="7"/>
      <c r="BH674" s="7"/>
      <c r="BI674" s="7"/>
      <c r="BJ674" s="7">
        <f t="shared" si="254"/>
        <v>6</v>
      </c>
      <c r="BK674" s="42">
        <f t="shared" si="254"/>
        <v>9000</v>
      </c>
      <c r="BL674" s="162"/>
    </row>
    <row r="675" spans="2:64" ht="36" x14ac:dyDescent="0.25">
      <c r="B675" s="43" t="s">
        <v>65</v>
      </c>
      <c r="C675" s="17" t="s">
        <v>66</v>
      </c>
      <c r="D675" s="160" t="s">
        <v>1107</v>
      </c>
      <c r="E675" s="11" t="s">
        <v>1115</v>
      </c>
      <c r="F675" s="11" t="s">
        <v>736</v>
      </c>
      <c r="G675" s="12">
        <v>3000</v>
      </c>
      <c r="H675" s="26"/>
      <c r="I675" s="26"/>
      <c r="J675" s="27"/>
      <c r="K675" s="27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>
        <v>6</v>
      </c>
      <c r="W675" s="19">
        <f t="shared" si="251"/>
        <v>18000</v>
      </c>
      <c r="X675" s="26"/>
      <c r="Y675" s="26"/>
      <c r="Z675" s="26"/>
      <c r="AA675" s="26"/>
      <c r="AB675" s="26"/>
      <c r="AC675" s="26"/>
      <c r="AD675" s="26"/>
      <c r="AE675" s="26"/>
      <c r="AF675" s="19">
        <f t="shared" si="252"/>
        <v>6</v>
      </c>
      <c r="AG675" s="19">
        <f t="shared" si="252"/>
        <v>18000</v>
      </c>
      <c r="AH675" s="160" t="s">
        <v>1107</v>
      </c>
      <c r="AI675" s="11" t="s">
        <v>1115</v>
      </c>
      <c r="AJ675" s="11" t="s">
        <v>736</v>
      </c>
      <c r="AK675" s="12">
        <v>2750</v>
      </c>
      <c r="AL675" s="7"/>
      <c r="AM675" s="7"/>
      <c r="AN675" s="7"/>
      <c r="AO675" s="7"/>
      <c r="AP675" s="7"/>
      <c r="AQ675" s="7"/>
      <c r="AR675" s="7"/>
      <c r="AS675" s="7"/>
      <c r="AT675" s="28"/>
      <c r="AU675" s="7"/>
      <c r="AV675" s="7"/>
      <c r="AW675" s="29"/>
      <c r="AX675" s="7"/>
      <c r="AY675" s="7"/>
      <c r="AZ675" s="28">
        <v>6</v>
      </c>
      <c r="BA675" s="28">
        <f t="shared" si="253"/>
        <v>16500</v>
      </c>
      <c r="BB675" s="7"/>
      <c r="BC675" s="7"/>
      <c r="BD675" s="7"/>
      <c r="BE675" s="7"/>
      <c r="BF675" s="7"/>
      <c r="BG675" s="7"/>
      <c r="BH675" s="7"/>
      <c r="BI675" s="7"/>
      <c r="BJ675" s="7">
        <f t="shared" si="254"/>
        <v>6</v>
      </c>
      <c r="BK675" s="42">
        <f t="shared" si="254"/>
        <v>16500</v>
      </c>
      <c r="BL675" s="162"/>
    </row>
    <row r="676" spans="2:64" ht="24" x14ac:dyDescent="0.25">
      <c r="B676" s="43" t="s">
        <v>65</v>
      </c>
      <c r="C676" s="17" t="s">
        <v>66</v>
      </c>
      <c r="D676" s="160" t="s">
        <v>1042</v>
      </c>
      <c r="E676" s="11" t="s">
        <v>1116</v>
      </c>
      <c r="F676" s="11" t="s">
        <v>103</v>
      </c>
      <c r="G676" s="12">
        <v>30000</v>
      </c>
      <c r="H676" s="26"/>
      <c r="I676" s="26"/>
      <c r="J676" s="27"/>
      <c r="K676" s="27"/>
      <c r="L676" s="26"/>
      <c r="M676" s="26"/>
      <c r="N676" s="26"/>
      <c r="O676" s="26"/>
      <c r="P676" s="26">
        <v>1</v>
      </c>
      <c r="Q676" s="19">
        <f t="shared" ref="Q676:Q678" si="255">G676*P676</f>
        <v>30000</v>
      </c>
      <c r="R676" s="26"/>
      <c r="S676" s="26"/>
      <c r="T676" s="26"/>
      <c r="U676" s="26"/>
      <c r="V676" s="26"/>
      <c r="W676" s="19"/>
      <c r="X676" s="26"/>
      <c r="Y676" s="26"/>
      <c r="Z676" s="26"/>
      <c r="AA676" s="26"/>
      <c r="AB676" s="26"/>
      <c r="AC676" s="26"/>
      <c r="AD676" s="26"/>
      <c r="AE676" s="26"/>
      <c r="AF676" s="19">
        <f t="shared" si="252"/>
        <v>1</v>
      </c>
      <c r="AG676" s="19">
        <f t="shared" si="252"/>
        <v>30000</v>
      </c>
      <c r="AH676" s="160" t="s">
        <v>1042</v>
      </c>
      <c r="AI676" s="11" t="s">
        <v>1116</v>
      </c>
      <c r="AJ676" s="11" t="s">
        <v>103</v>
      </c>
      <c r="AK676" s="12">
        <v>24000</v>
      </c>
      <c r="AL676" s="7"/>
      <c r="AM676" s="7"/>
      <c r="AN676" s="7"/>
      <c r="AO676" s="7"/>
      <c r="AP676" s="7"/>
      <c r="AQ676" s="7"/>
      <c r="AR676" s="7"/>
      <c r="AS676" s="7"/>
      <c r="AT676" s="28"/>
      <c r="AU676" s="7"/>
      <c r="AV676" s="7"/>
      <c r="AW676" s="29"/>
      <c r="AX676" s="7"/>
      <c r="AY676" s="7"/>
      <c r="AZ676" s="28"/>
      <c r="BA676" s="28"/>
      <c r="BB676" s="7"/>
      <c r="BC676" s="7"/>
      <c r="BD676" s="7"/>
      <c r="BE676" s="7"/>
      <c r="BF676" s="7"/>
      <c r="BG676" s="7"/>
      <c r="BH676" s="7"/>
      <c r="BI676" s="7"/>
      <c r="BJ676" s="7">
        <f t="shared" si="254"/>
        <v>0</v>
      </c>
      <c r="BK676" s="42">
        <f t="shared" si="254"/>
        <v>0</v>
      </c>
      <c r="BL676" s="162"/>
    </row>
    <row r="677" spans="2:64" ht="24" x14ac:dyDescent="0.25">
      <c r="B677" s="43" t="s">
        <v>65</v>
      </c>
      <c r="C677" s="17" t="s">
        <v>66</v>
      </c>
      <c r="D677" s="160" t="s">
        <v>1042</v>
      </c>
      <c r="E677" s="11" t="s">
        <v>1116</v>
      </c>
      <c r="F677" s="11" t="s">
        <v>103</v>
      </c>
      <c r="G677" s="12">
        <v>35000</v>
      </c>
      <c r="H677" s="26"/>
      <c r="I677" s="26"/>
      <c r="J677" s="27"/>
      <c r="K677" s="27"/>
      <c r="L677" s="26"/>
      <c r="M677" s="26"/>
      <c r="N677" s="26"/>
      <c r="O677" s="26"/>
      <c r="P677" s="26">
        <v>2</v>
      </c>
      <c r="Q677" s="19">
        <f t="shared" si="255"/>
        <v>70000</v>
      </c>
      <c r="R677" s="26"/>
      <c r="S677" s="26"/>
      <c r="T677" s="26"/>
      <c r="U677" s="26"/>
      <c r="V677" s="26"/>
      <c r="W677" s="19"/>
      <c r="X677" s="26"/>
      <c r="Y677" s="26"/>
      <c r="Z677" s="26"/>
      <c r="AA677" s="26"/>
      <c r="AB677" s="26"/>
      <c r="AC677" s="26"/>
      <c r="AD677" s="26"/>
      <c r="AE677" s="26"/>
      <c r="AF677" s="19">
        <f t="shared" si="252"/>
        <v>2</v>
      </c>
      <c r="AG677" s="19">
        <f t="shared" si="252"/>
        <v>70000</v>
      </c>
      <c r="AH677" s="160" t="s">
        <v>1042</v>
      </c>
      <c r="AI677" s="11" t="s">
        <v>1116</v>
      </c>
      <c r="AJ677" s="11" t="s">
        <v>103</v>
      </c>
      <c r="AK677" s="12">
        <v>30000</v>
      </c>
      <c r="AL677" s="7"/>
      <c r="AM677" s="7"/>
      <c r="AN677" s="7"/>
      <c r="AO677" s="7"/>
      <c r="AP677" s="7"/>
      <c r="AQ677" s="7"/>
      <c r="AR677" s="7"/>
      <c r="AS677" s="7"/>
      <c r="AT677" s="28"/>
      <c r="AU677" s="7"/>
      <c r="AV677" s="7"/>
      <c r="AW677" s="29"/>
      <c r="AX677" s="7"/>
      <c r="AY677" s="7"/>
      <c r="AZ677" s="28"/>
      <c r="BA677" s="28"/>
      <c r="BB677" s="7"/>
      <c r="BC677" s="7"/>
      <c r="BD677" s="7"/>
      <c r="BE677" s="7"/>
      <c r="BF677" s="7"/>
      <c r="BG677" s="7"/>
      <c r="BH677" s="7"/>
      <c r="BI677" s="7"/>
      <c r="BJ677" s="7">
        <f t="shared" si="254"/>
        <v>0</v>
      </c>
      <c r="BK677" s="42">
        <f t="shared" si="254"/>
        <v>0</v>
      </c>
      <c r="BL677" s="162"/>
    </row>
    <row r="678" spans="2:64" ht="24" x14ac:dyDescent="0.25">
      <c r="B678" s="43" t="s">
        <v>65</v>
      </c>
      <c r="C678" s="17" t="s">
        <v>66</v>
      </c>
      <c r="D678" s="160" t="s">
        <v>1042</v>
      </c>
      <c r="E678" s="11" t="s">
        <v>1116</v>
      </c>
      <c r="F678" s="11" t="s">
        <v>103</v>
      </c>
      <c r="G678" s="12">
        <v>38000</v>
      </c>
      <c r="H678" s="26"/>
      <c r="I678" s="26"/>
      <c r="J678" s="27"/>
      <c r="K678" s="27"/>
      <c r="L678" s="26"/>
      <c r="M678" s="26"/>
      <c r="N678" s="26"/>
      <c r="O678" s="26"/>
      <c r="P678" s="26">
        <v>1</v>
      </c>
      <c r="Q678" s="19">
        <f t="shared" si="255"/>
        <v>38000</v>
      </c>
      <c r="R678" s="26"/>
      <c r="S678" s="26"/>
      <c r="T678" s="26"/>
      <c r="U678" s="26"/>
      <c r="V678" s="26"/>
      <c r="W678" s="19"/>
      <c r="X678" s="26"/>
      <c r="Y678" s="26"/>
      <c r="Z678" s="26"/>
      <c r="AA678" s="26"/>
      <c r="AB678" s="26"/>
      <c r="AC678" s="26"/>
      <c r="AD678" s="26"/>
      <c r="AE678" s="26"/>
      <c r="AF678" s="19">
        <f t="shared" si="252"/>
        <v>1</v>
      </c>
      <c r="AG678" s="19">
        <f t="shared" si="252"/>
        <v>38000</v>
      </c>
      <c r="AH678" s="160" t="s">
        <v>1042</v>
      </c>
      <c r="AI678" s="11" t="s">
        <v>1116</v>
      </c>
      <c r="AJ678" s="11" t="s">
        <v>103</v>
      </c>
      <c r="AK678" s="12">
        <v>36000</v>
      </c>
      <c r="AL678" s="7"/>
      <c r="AM678" s="7"/>
      <c r="AN678" s="7"/>
      <c r="AO678" s="7"/>
      <c r="AP678" s="7"/>
      <c r="AQ678" s="7"/>
      <c r="AR678" s="7"/>
      <c r="AS678" s="7"/>
      <c r="AT678" s="28"/>
      <c r="AU678" s="7"/>
      <c r="AV678" s="7"/>
      <c r="AW678" s="29"/>
      <c r="AX678" s="7"/>
      <c r="AY678" s="7"/>
      <c r="AZ678" s="28"/>
      <c r="BA678" s="28"/>
      <c r="BB678" s="7"/>
      <c r="BC678" s="7"/>
      <c r="BD678" s="7"/>
      <c r="BE678" s="7"/>
      <c r="BF678" s="7"/>
      <c r="BG678" s="7"/>
      <c r="BH678" s="7"/>
      <c r="BI678" s="7"/>
      <c r="BJ678" s="7">
        <f t="shared" si="254"/>
        <v>0</v>
      </c>
      <c r="BK678" s="42">
        <f t="shared" si="254"/>
        <v>0</v>
      </c>
      <c r="BL678" s="162"/>
    </row>
    <row r="679" spans="2:64" ht="36" x14ac:dyDescent="0.25">
      <c r="B679" s="43" t="s">
        <v>65</v>
      </c>
      <c r="C679" s="17" t="s">
        <v>66</v>
      </c>
      <c r="D679" s="160" t="s">
        <v>1117</v>
      </c>
      <c r="E679" s="11" t="s">
        <v>1118</v>
      </c>
      <c r="F679" s="11" t="s">
        <v>736</v>
      </c>
      <c r="G679" s="12">
        <v>8000</v>
      </c>
      <c r="H679" s="26"/>
      <c r="I679" s="26"/>
      <c r="J679" s="27"/>
      <c r="K679" s="27"/>
      <c r="L679" s="26">
        <v>6</v>
      </c>
      <c r="M679" s="26">
        <f>+L679*G679</f>
        <v>48000</v>
      </c>
      <c r="N679" s="26"/>
      <c r="O679" s="26"/>
      <c r="P679" s="26"/>
      <c r="Q679" s="26"/>
      <c r="R679" s="26"/>
      <c r="S679" s="26"/>
      <c r="T679" s="26"/>
      <c r="U679" s="26"/>
      <c r="V679" s="26"/>
      <c r="W679" s="19"/>
      <c r="X679" s="26"/>
      <c r="Y679" s="26"/>
      <c r="Z679" s="26"/>
      <c r="AA679" s="26"/>
      <c r="AB679" s="26"/>
      <c r="AC679" s="26"/>
      <c r="AD679" s="26"/>
      <c r="AE679" s="26"/>
      <c r="AF679" s="19">
        <f t="shared" si="252"/>
        <v>6</v>
      </c>
      <c r="AG679" s="19">
        <f t="shared" si="252"/>
        <v>48000</v>
      </c>
      <c r="AH679" s="160" t="s">
        <v>1117</v>
      </c>
      <c r="AI679" s="11" t="s">
        <v>1118</v>
      </c>
      <c r="AJ679" s="11" t="s">
        <v>736</v>
      </c>
      <c r="AK679" s="12">
        <v>7789</v>
      </c>
      <c r="AL679" s="7"/>
      <c r="AM679" s="7"/>
      <c r="AN679" s="7"/>
      <c r="AO679" s="7"/>
      <c r="AP679" s="7">
        <v>6</v>
      </c>
      <c r="AQ679" s="26">
        <f>+AP679*AK679</f>
        <v>46734</v>
      </c>
      <c r="AR679" s="7"/>
      <c r="AS679" s="7"/>
      <c r="AT679" s="28"/>
      <c r="AU679" s="7"/>
      <c r="AV679" s="7"/>
      <c r="AW679" s="29"/>
      <c r="AX679" s="7"/>
      <c r="AY679" s="7"/>
      <c r="AZ679" s="28"/>
      <c r="BA679" s="28"/>
      <c r="BB679" s="7"/>
      <c r="BC679" s="7"/>
      <c r="BD679" s="7"/>
      <c r="BE679" s="7"/>
      <c r="BF679" s="7"/>
      <c r="BG679" s="7"/>
      <c r="BH679" s="7"/>
      <c r="BI679" s="7"/>
      <c r="BJ679" s="7">
        <f t="shared" si="254"/>
        <v>6</v>
      </c>
      <c r="BK679" s="42">
        <f t="shared" si="254"/>
        <v>46734</v>
      </c>
      <c r="BL679" s="162"/>
    </row>
    <row r="680" spans="2:64" ht="24" x14ac:dyDescent="0.25">
      <c r="B680" s="43" t="s">
        <v>65</v>
      </c>
      <c r="C680" s="17" t="s">
        <v>66</v>
      </c>
      <c r="D680" s="160" t="s">
        <v>1117</v>
      </c>
      <c r="E680" s="11" t="s">
        <v>1119</v>
      </c>
      <c r="F680" s="11" t="s">
        <v>736</v>
      </c>
      <c r="G680" s="12">
        <v>7000</v>
      </c>
      <c r="H680" s="26"/>
      <c r="I680" s="26"/>
      <c r="J680" s="27"/>
      <c r="K680" s="27"/>
      <c r="L680" s="26">
        <v>6</v>
      </c>
      <c r="M680" s="26">
        <f>+L680*G680</f>
        <v>42000</v>
      </c>
      <c r="N680" s="26"/>
      <c r="O680" s="26"/>
      <c r="P680" s="26"/>
      <c r="Q680" s="26"/>
      <c r="R680" s="26"/>
      <c r="S680" s="26"/>
      <c r="T680" s="26"/>
      <c r="U680" s="26"/>
      <c r="V680" s="26"/>
      <c r="W680" s="19"/>
      <c r="X680" s="26"/>
      <c r="Y680" s="26"/>
      <c r="Z680" s="26"/>
      <c r="AA680" s="26"/>
      <c r="AB680" s="26"/>
      <c r="AC680" s="26"/>
      <c r="AD680" s="26"/>
      <c r="AE680" s="26"/>
      <c r="AF680" s="19">
        <f t="shared" si="252"/>
        <v>6</v>
      </c>
      <c r="AG680" s="19">
        <f t="shared" si="252"/>
        <v>42000</v>
      </c>
      <c r="AH680" s="160" t="s">
        <v>1117</v>
      </c>
      <c r="AI680" s="11" t="s">
        <v>1119</v>
      </c>
      <c r="AJ680" s="11" t="s">
        <v>736</v>
      </c>
      <c r="AK680" s="12">
        <v>6000</v>
      </c>
      <c r="AL680" s="7"/>
      <c r="AM680" s="7"/>
      <c r="AN680" s="7"/>
      <c r="AO680" s="7"/>
      <c r="AP680" s="7">
        <v>6</v>
      </c>
      <c r="AQ680" s="26">
        <f>+AP680*AK680</f>
        <v>36000</v>
      </c>
      <c r="AR680" s="7"/>
      <c r="AS680" s="7"/>
      <c r="AT680" s="28"/>
      <c r="AU680" s="7"/>
      <c r="AV680" s="7"/>
      <c r="AW680" s="29"/>
      <c r="AX680" s="7"/>
      <c r="AY680" s="7"/>
      <c r="AZ680" s="28"/>
      <c r="BA680" s="28"/>
      <c r="BB680" s="7"/>
      <c r="BC680" s="7"/>
      <c r="BD680" s="7"/>
      <c r="BE680" s="7"/>
      <c r="BF680" s="7"/>
      <c r="BG680" s="7"/>
      <c r="BH680" s="7"/>
      <c r="BI680" s="7"/>
      <c r="BJ680" s="7">
        <f t="shared" si="254"/>
        <v>6</v>
      </c>
      <c r="BK680" s="42">
        <f t="shared" si="254"/>
        <v>36000</v>
      </c>
      <c r="BL680" s="162"/>
    </row>
    <row r="681" spans="2:64" ht="24" x14ac:dyDescent="0.25">
      <c r="B681" s="43" t="s">
        <v>65</v>
      </c>
      <c r="C681" s="17" t="s">
        <v>66</v>
      </c>
      <c r="D681" s="160" t="s">
        <v>1042</v>
      </c>
      <c r="E681" s="11" t="s">
        <v>1120</v>
      </c>
      <c r="F681" s="11" t="s">
        <v>736</v>
      </c>
      <c r="G681" s="12">
        <v>3000</v>
      </c>
      <c r="H681" s="26"/>
      <c r="I681" s="26"/>
      <c r="J681" s="27"/>
      <c r="K681" s="27"/>
      <c r="L681" s="26"/>
      <c r="M681" s="26"/>
      <c r="N681" s="26"/>
      <c r="O681" s="26"/>
      <c r="P681" s="26">
        <v>12</v>
      </c>
      <c r="Q681" s="19">
        <f t="shared" ref="Q681:Q684" si="256">G681*P681</f>
        <v>36000</v>
      </c>
      <c r="R681" s="26"/>
      <c r="S681" s="26"/>
      <c r="T681" s="26"/>
      <c r="U681" s="26"/>
      <c r="V681" s="26"/>
      <c r="W681" s="19"/>
      <c r="X681" s="26"/>
      <c r="Y681" s="26"/>
      <c r="Z681" s="26"/>
      <c r="AA681" s="26"/>
      <c r="AB681" s="26"/>
      <c r="AC681" s="26"/>
      <c r="AD681" s="26"/>
      <c r="AE681" s="26"/>
      <c r="AF681" s="19">
        <f t="shared" si="252"/>
        <v>12</v>
      </c>
      <c r="AG681" s="19">
        <f t="shared" si="252"/>
        <v>36000</v>
      </c>
      <c r="AH681" s="160" t="s">
        <v>1042</v>
      </c>
      <c r="AI681" s="11" t="s">
        <v>1120</v>
      </c>
      <c r="AJ681" s="11" t="s">
        <v>736</v>
      </c>
      <c r="AK681" s="12">
        <v>2197.16</v>
      </c>
      <c r="AL681" s="7"/>
      <c r="AM681" s="7"/>
      <c r="AN681" s="7"/>
      <c r="AO681" s="7"/>
      <c r="AP681" s="7"/>
      <c r="AQ681" s="7"/>
      <c r="AR681" s="7"/>
      <c r="AS681" s="7"/>
      <c r="AT681" s="28">
        <v>12</v>
      </c>
      <c r="AU681" s="28">
        <f t="shared" ref="AU681:AU684" si="257">+AK681*AT681</f>
        <v>26365.919999999998</v>
      </c>
      <c r="AV681" s="7"/>
      <c r="AW681" s="29"/>
      <c r="AX681" s="7"/>
      <c r="AY681" s="7"/>
      <c r="AZ681" s="28"/>
      <c r="BA681" s="28"/>
      <c r="BB681" s="7"/>
      <c r="BC681" s="7"/>
      <c r="BD681" s="7"/>
      <c r="BE681" s="7"/>
      <c r="BF681" s="7"/>
      <c r="BG681" s="7"/>
      <c r="BH681" s="7"/>
      <c r="BI681" s="7"/>
      <c r="BJ681" s="7">
        <f t="shared" si="254"/>
        <v>12</v>
      </c>
      <c r="BK681" s="42">
        <f t="shared" si="254"/>
        <v>26365.919999999998</v>
      </c>
      <c r="BL681" s="162"/>
    </row>
    <row r="682" spans="2:64" ht="24" x14ac:dyDescent="0.25">
      <c r="B682" s="43" t="s">
        <v>65</v>
      </c>
      <c r="C682" s="17" t="s">
        <v>66</v>
      </c>
      <c r="D682" s="160" t="s">
        <v>1042</v>
      </c>
      <c r="E682" s="11" t="s">
        <v>1120</v>
      </c>
      <c r="F682" s="11" t="s">
        <v>736</v>
      </c>
      <c r="G682" s="12">
        <v>2600</v>
      </c>
      <c r="H682" s="26"/>
      <c r="I682" s="26"/>
      <c r="J682" s="27"/>
      <c r="K682" s="27"/>
      <c r="L682" s="26"/>
      <c r="M682" s="26"/>
      <c r="N682" s="26"/>
      <c r="O682" s="26"/>
      <c r="P682" s="26">
        <v>12</v>
      </c>
      <c r="Q682" s="19">
        <f t="shared" si="256"/>
        <v>31200</v>
      </c>
      <c r="R682" s="26"/>
      <c r="S682" s="26"/>
      <c r="T682" s="26"/>
      <c r="U682" s="26"/>
      <c r="V682" s="26"/>
      <c r="W682" s="19"/>
      <c r="X682" s="26"/>
      <c r="Y682" s="26"/>
      <c r="Z682" s="26"/>
      <c r="AA682" s="26"/>
      <c r="AB682" s="26"/>
      <c r="AC682" s="26"/>
      <c r="AD682" s="26"/>
      <c r="AE682" s="26"/>
      <c r="AF682" s="19">
        <f t="shared" si="252"/>
        <v>12</v>
      </c>
      <c r="AG682" s="19">
        <f t="shared" si="252"/>
        <v>31200</v>
      </c>
      <c r="AH682" s="160" t="s">
        <v>1042</v>
      </c>
      <c r="AI682" s="11" t="s">
        <v>1120</v>
      </c>
      <c r="AJ682" s="11" t="s">
        <v>736</v>
      </c>
      <c r="AK682" s="12">
        <v>2500</v>
      </c>
      <c r="AL682" s="7"/>
      <c r="AM682" s="7"/>
      <c r="AN682" s="7"/>
      <c r="AO682" s="7"/>
      <c r="AP682" s="7"/>
      <c r="AQ682" s="7"/>
      <c r="AR682" s="7"/>
      <c r="AS682" s="7"/>
      <c r="AT682" s="28">
        <v>12</v>
      </c>
      <c r="AU682" s="28">
        <f t="shared" si="257"/>
        <v>30000</v>
      </c>
      <c r="AV682" s="7"/>
      <c r="AW682" s="29"/>
      <c r="AX682" s="7"/>
      <c r="AY682" s="7"/>
      <c r="AZ682" s="28"/>
      <c r="BA682" s="28"/>
      <c r="BB682" s="7"/>
      <c r="BC682" s="7"/>
      <c r="BD682" s="7"/>
      <c r="BE682" s="7"/>
      <c r="BF682" s="7"/>
      <c r="BG682" s="7"/>
      <c r="BH682" s="7"/>
      <c r="BI682" s="7"/>
      <c r="BJ682" s="7">
        <f t="shared" si="254"/>
        <v>12</v>
      </c>
      <c r="BK682" s="42">
        <f t="shared" si="254"/>
        <v>30000</v>
      </c>
      <c r="BL682" s="162"/>
    </row>
    <row r="683" spans="2:64" ht="24" x14ac:dyDescent="0.25">
      <c r="B683" s="43" t="s">
        <v>65</v>
      </c>
      <c r="C683" s="17" t="s">
        <v>66</v>
      </c>
      <c r="D683" s="160" t="s">
        <v>1042</v>
      </c>
      <c r="E683" s="11" t="s">
        <v>1121</v>
      </c>
      <c r="F683" s="11" t="s">
        <v>736</v>
      </c>
      <c r="G683" s="12">
        <v>2600</v>
      </c>
      <c r="H683" s="26"/>
      <c r="I683" s="26"/>
      <c r="J683" s="27"/>
      <c r="K683" s="27"/>
      <c r="L683" s="26"/>
      <c r="M683" s="26"/>
      <c r="N683" s="26"/>
      <c r="O683" s="26"/>
      <c r="P683" s="26">
        <v>6</v>
      </c>
      <c r="Q683" s="19">
        <f t="shared" si="256"/>
        <v>15600</v>
      </c>
      <c r="R683" s="26"/>
      <c r="S683" s="26"/>
      <c r="T683" s="26"/>
      <c r="U683" s="26"/>
      <c r="V683" s="26"/>
      <c r="W683" s="19"/>
      <c r="X683" s="26"/>
      <c r="Y683" s="26"/>
      <c r="Z683" s="26"/>
      <c r="AA683" s="26"/>
      <c r="AB683" s="26"/>
      <c r="AC683" s="26"/>
      <c r="AD683" s="26"/>
      <c r="AE683" s="26"/>
      <c r="AF683" s="19">
        <f t="shared" si="252"/>
        <v>6</v>
      </c>
      <c r="AG683" s="19">
        <f t="shared" si="252"/>
        <v>15600</v>
      </c>
      <c r="AH683" s="160" t="s">
        <v>1042</v>
      </c>
      <c r="AI683" s="11" t="s">
        <v>1121</v>
      </c>
      <c r="AJ683" s="11" t="s">
        <v>736</v>
      </c>
      <c r="AK683" s="12">
        <v>2000</v>
      </c>
      <c r="AL683" s="7"/>
      <c r="AM683" s="7"/>
      <c r="AN683" s="7"/>
      <c r="AO683" s="7"/>
      <c r="AP683" s="7"/>
      <c r="AQ683" s="7"/>
      <c r="AR683" s="7"/>
      <c r="AS683" s="7"/>
      <c r="AT683" s="28">
        <v>6</v>
      </c>
      <c r="AU683" s="28">
        <f t="shared" si="257"/>
        <v>12000</v>
      </c>
      <c r="AV683" s="7"/>
      <c r="AW683" s="29"/>
      <c r="AX683" s="7"/>
      <c r="AY683" s="7"/>
      <c r="AZ683" s="28"/>
      <c r="BA683" s="28"/>
      <c r="BB683" s="7"/>
      <c r="BC683" s="7"/>
      <c r="BD683" s="7"/>
      <c r="BE683" s="7"/>
      <c r="BF683" s="7"/>
      <c r="BG683" s="7"/>
      <c r="BH683" s="7"/>
      <c r="BI683" s="7"/>
      <c r="BJ683" s="7">
        <f t="shared" si="254"/>
        <v>6</v>
      </c>
      <c r="BK683" s="42">
        <f t="shared" si="254"/>
        <v>12000</v>
      </c>
      <c r="BL683" s="162"/>
    </row>
    <row r="684" spans="2:64" ht="24" x14ac:dyDescent="0.25">
      <c r="B684" s="43" t="s">
        <v>65</v>
      </c>
      <c r="C684" s="17" t="s">
        <v>66</v>
      </c>
      <c r="D684" s="16" t="s">
        <v>1107</v>
      </c>
      <c r="E684" s="11" t="s">
        <v>1122</v>
      </c>
      <c r="F684" s="11" t="s">
        <v>736</v>
      </c>
      <c r="G684" s="12">
        <v>3500</v>
      </c>
      <c r="H684" s="26"/>
      <c r="I684" s="26"/>
      <c r="J684" s="27"/>
      <c r="K684" s="27"/>
      <c r="L684" s="26"/>
      <c r="M684" s="26"/>
      <c r="N684" s="26"/>
      <c r="O684" s="26"/>
      <c r="P684" s="26">
        <v>6</v>
      </c>
      <c r="Q684" s="19">
        <f t="shared" si="256"/>
        <v>21000</v>
      </c>
      <c r="R684" s="26"/>
      <c r="S684" s="26"/>
      <c r="T684" s="26"/>
      <c r="U684" s="26"/>
      <c r="V684" s="26"/>
      <c r="W684" s="19"/>
      <c r="X684" s="26"/>
      <c r="Y684" s="26"/>
      <c r="Z684" s="26"/>
      <c r="AA684" s="26"/>
      <c r="AB684" s="26"/>
      <c r="AC684" s="26"/>
      <c r="AD684" s="26"/>
      <c r="AE684" s="26"/>
      <c r="AF684" s="19">
        <f t="shared" si="252"/>
        <v>6</v>
      </c>
      <c r="AG684" s="19">
        <f t="shared" si="252"/>
        <v>21000</v>
      </c>
      <c r="AH684" s="16" t="s">
        <v>1107</v>
      </c>
      <c r="AI684" s="11" t="s">
        <v>1122</v>
      </c>
      <c r="AJ684" s="11" t="s">
        <v>736</v>
      </c>
      <c r="AK684" s="12">
        <v>3000</v>
      </c>
      <c r="AL684" s="7"/>
      <c r="AM684" s="7"/>
      <c r="AN684" s="7"/>
      <c r="AO684" s="7"/>
      <c r="AP684" s="7"/>
      <c r="AQ684" s="7"/>
      <c r="AR684" s="7"/>
      <c r="AS684" s="7"/>
      <c r="AT684" s="28">
        <v>6</v>
      </c>
      <c r="AU684" s="28">
        <f t="shared" si="257"/>
        <v>18000</v>
      </c>
      <c r="AV684" s="7"/>
      <c r="AW684" s="29"/>
      <c r="AX684" s="7"/>
      <c r="AY684" s="7"/>
      <c r="AZ684" s="28"/>
      <c r="BA684" s="28"/>
      <c r="BB684" s="7"/>
      <c r="BC684" s="7"/>
      <c r="BD684" s="7"/>
      <c r="BE684" s="7"/>
      <c r="BF684" s="7"/>
      <c r="BG684" s="7"/>
      <c r="BH684" s="7"/>
      <c r="BI684" s="7"/>
      <c r="BJ684" s="7">
        <f t="shared" si="254"/>
        <v>6</v>
      </c>
      <c r="BK684" s="42">
        <f t="shared" si="254"/>
        <v>18000</v>
      </c>
      <c r="BL684" s="162"/>
    </row>
    <row r="685" spans="2:64" x14ac:dyDescent="0.25">
      <c r="B685" s="66"/>
      <c r="C685" s="74"/>
      <c r="D685" s="96" t="s">
        <v>1123</v>
      </c>
      <c r="E685" s="97" t="s">
        <v>1124</v>
      </c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112"/>
      <c r="AH685" s="96" t="s">
        <v>1123</v>
      </c>
      <c r="AI685" s="97" t="s">
        <v>1124</v>
      </c>
      <c r="AJ685" s="93"/>
      <c r="AK685" s="93"/>
      <c r="AL685" s="80"/>
      <c r="AM685" s="80"/>
      <c r="AN685" s="80"/>
      <c r="AO685" s="80"/>
      <c r="AP685" s="80"/>
      <c r="AQ685" s="80"/>
      <c r="AR685" s="80"/>
      <c r="AS685" s="80"/>
      <c r="AT685" s="80"/>
      <c r="AU685" s="80"/>
      <c r="AV685" s="80"/>
      <c r="AW685" s="80"/>
      <c r="AX685" s="80"/>
      <c r="AY685" s="80"/>
      <c r="AZ685" s="80"/>
      <c r="BA685" s="80"/>
      <c r="BB685" s="80"/>
      <c r="BC685" s="80"/>
      <c r="BD685" s="80"/>
      <c r="BE685" s="80"/>
      <c r="BF685" s="80"/>
      <c r="BG685" s="80"/>
      <c r="BH685" s="80"/>
      <c r="BI685" s="80"/>
      <c r="BJ685" s="80"/>
      <c r="BK685" s="141"/>
      <c r="BL685" s="162"/>
    </row>
    <row r="686" spans="2:64" ht="24.75" customHeight="1" x14ac:dyDescent="0.25">
      <c r="B686" s="43" t="s">
        <v>65</v>
      </c>
      <c r="C686" s="17" t="s">
        <v>66</v>
      </c>
      <c r="D686" s="160" t="s">
        <v>1042</v>
      </c>
      <c r="E686" s="11" t="s">
        <v>1125</v>
      </c>
      <c r="F686" s="11" t="s">
        <v>736</v>
      </c>
      <c r="G686" s="12">
        <v>180</v>
      </c>
      <c r="H686" s="19"/>
      <c r="I686" s="19"/>
      <c r="J686" s="85"/>
      <c r="K686" s="85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26">
        <v>6</v>
      </c>
      <c r="W686" s="19">
        <f>G686*V686</f>
        <v>1080</v>
      </c>
      <c r="X686" s="19"/>
      <c r="Y686" s="19"/>
      <c r="Z686" s="19"/>
      <c r="AA686" s="19"/>
      <c r="AB686" s="19"/>
      <c r="AC686" s="19"/>
      <c r="AD686" s="19"/>
      <c r="AE686" s="19"/>
      <c r="AF686" s="19">
        <f t="shared" ref="AF686:AG690" si="258">H686+J686+L686+N686+P686+R686+T686+V686+X686+Z686+AB686+AD686</f>
        <v>6</v>
      </c>
      <c r="AG686" s="19">
        <f t="shared" si="258"/>
        <v>1080</v>
      </c>
      <c r="AH686" s="160" t="s">
        <v>1042</v>
      </c>
      <c r="AI686" s="11" t="s">
        <v>1125</v>
      </c>
      <c r="AJ686" s="11" t="s">
        <v>736</v>
      </c>
      <c r="AK686" s="12">
        <v>131</v>
      </c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7"/>
      <c r="AW686" s="29"/>
      <c r="AX686" s="28"/>
      <c r="AY686" s="28"/>
      <c r="AZ686" s="28">
        <v>6</v>
      </c>
      <c r="BA686" s="28">
        <f>AK686*AZ686</f>
        <v>786</v>
      </c>
      <c r="BB686" s="28"/>
      <c r="BC686" s="28"/>
      <c r="BD686" s="28"/>
      <c r="BE686" s="28"/>
      <c r="BF686" s="28"/>
      <c r="BG686" s="28"/>
      <c r="BH686" s="28"/>
      <c r="BI686" s="28"/>
      <c r="BJ686" s="7">
        <f t="shared" ref="BJ686:BK690" si="259">AL686+AN686+AP686+AR686+AT686+AV686+AX686+AZ686+BB686+BD686+BF686+BH686</f>
        <v>6</v>
      </c>
      <c r="BK686" s="42">
        <f t="shared" si="259"/>
        <v>786</v>
      </c>
      <c r="BL686" s="162"/>
    </row>
    <row r="687" spans="2:64" ht="24.75" customHeight="1" x14ac:dyDescent="0.25">
      <c r="B687" s="43" t="s">
        <v>65</v>
      </c>
      <c r="C687" s="17" t="s">
        <v>66</v>
      </c>
      <c r="D687" s="160" t="s">
        <v>1042</v>
      </c>
      <c r="E687" s="11" t="s">
        <v>1125</v>
      </c>
      <c r="F687" s="11" t="s">
        <v>736</v>
      </c>
      <c r="G687" s="12">
        <v>3000</v>
      </c>
      <c r="H687" s="19"/>
      <c r="I687" s="19"/>
      <c r="J687" s="85"/>
      <c r="K687" s="85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26">
        <v>6</v>
      </c>
      <c r="W687" s="19">
        <f>G687*V687</f>
        <v>18000</v>
      </c>
      <c r="X687" s="19"/>
      <c r="Y687" s="19"/>
      <c r="Z687" s="19"/>
      <c r="AA687" s="19"/>
      <c r="AB687" s="19"/>
      <c r="AC687" s="19"/>
      <c r="AD687" s="19"/>
      <c r="AE687" s="19"/>
      <c r="AF687" s="19">
        <f t="shared" si="258"/>
        <v>6</v>
      </c>
      <c r="AG687" s="19">
        <f t="shared" si="258"/>
        <v>18000</v>
      </c>
      <c r="AH687" s="160" t="s">
        <v>1042</v>
      </c>
      <c r="AI687" s="11" t="s">
        <v>1125</v>
      </c>
      <c r="AJ687" s="11" t="s">
        <v>736</v>
      </c>
      <c r="AK687" s="12">
        <v>2834</v>
      </c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7"/>
      <c r="AW687" s="29"/>
      <c r="AX687" s="28"/>
      <c r="AY687" s="28"/>
      <c r="AZ687" s="28">
        <v>6</v>
      </c>
      <c r="BA687" s="28">
        <f>AK687*AZ687</f>
        <v>17004</v>
      </c>
      <c r="BB687" s="28"/>
      <c r="BC687" s="28"/>
      <c r="BD687" s="28"/>
      <c r="BE687" s="28"/>
      <c r="BF687" s="28"/>
      <c r="BG687" s="28"/>
      <c r="BH687" s="28"/>
      <c r="BI687" s="28"/>
      <c r="BJ687" s="7">
        <f t="shared" si="259"/>
        <v>6</v>
      </c>
      <c r="BK687" s="42">
        <f t="shared" si="259"/>
        <v>17004</v>
      </c>
      <c r="BL687" s="162"/>
    </row>
    <row r="688" spans="2:64" ht="24.75" customHeight="1" x14ac:dyDescent="0.25">
      <c r="B688" s="43" t="s">
        <v>65</v>
      </c>
      <c r="C688" s="17" t="s">
        <v>66</v>
      </c>
      <c r="D688" s="160" t="s">
        <v>1042</v>
      </c>
      <c r="E688" s="11" t="s">
        <v>1125</v>
      </c>
      <c r="F688" s="11" t="s">
        <v>736</v>
      </c>
      <c r="G688" s="12">
        <v>250</v>
      </c>
      <c r="H688" s="19"/>
      <c r="I688" s="19"/>
      <c r="J688" s="85"/>
      <c r="K688" s="85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26">
        <v>6</v>
      </c>
      <c r="W688" s="19">
        <f>G688*V688</f>
        <v>1500</v>
      </c>
      <c r="X688" s="19"/>
      <c r="Y688" s="19"/>
      <c r="Z688" s="19"/>
      <c r="AA688" s="19"/>
      <c r="AB688" s="19"/>
      <c r="AC688" s="19"/>
      <c r="AD688" s="19"/>
      <c r="AE688" s="19"/>
      <c r="AF688" s="19">
        <f t="shared" si="258"/>
        <v>6</v>
      </c>
      <c r="AG688" s="19">
        <f t="shared" si="258"/>
        <v>1500</v>
      </c>
      <c r="AH688" s="160" t="s">
        <v>1042</v>
      </c>
      <c r="AI688" s="11" t="s">
        <v>1125</v>
      </c>
      <c r="AJ688" s="11" t="s">
        <v>736</v>
      </c>
      <c r="AK688" s="12">
        <f>218*1</f>
        <v>218</v>
      </c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7"/>
      <c r="AW688" s="29"/>
      <c r="AX688" s="28"/>
      <c r="AY688" s="28"/>
      <c r="AZ688" s="28">
        <v>6</v>
      </c>
      <c r="BA688" s="28">
        <f>AK688*AZ688</f>
        <v>1308</v>
      </c>
      <c r="BB688" s="28"/>
      <c r="BC688" s="28"/>
      <c r="BD688" s="28"/>
      <c r="BE688" s="28"/>
      <c r="BF688" s="28"/>
      <c r="BG688" s="28"/>
      <c r="BH688" s="28"/>
      <c r="BI688" s="28"/>
      <c r="BJ688" s="7">
        <f t="shared" si="259"/>
        <v>6</v>
      </c>
      <c r="BK688" s="42">
        <f t="shared" si="259"/>
        <v>1308</v>
      </c>
      <c r="BL688" s="162"/>
    </row>
    <row r="689" spans="2:64" ht="24.75" customHeight="1" x14ac:dyDescent="0.25">
      <c r="B689" s="43" t="s">
        <v>65</v>
      </c>
      <c r="C689" s="17" t="s">
        <v>66</v>
      </c>
      <c r="D689" s="160" t="s">
        <v>1042</v>
      </c>
      <c r="E689" s="11" t="s">
        <v>1125</v>
      </c>
      <c r="F689" s="11" t="s">
        <v>736</v>
      </c>
      <c r="G689" s="12">
        <v>3000</v>
      </c>
      <c r="H689" s="112"/>
      <c r="I689" s="26"/>
      <c r="J689" s="27"/>
      <c r="K689" s="27"/>
      <c r="L689" s="26"/>
      <c r="M689" s="26"/>
      <c r="N689" s="26"/>
      <c r="O689" s="26"/>
      <c r="P689" s="26">
        <v>4</v>
      </c>
      <c r="Q689" s="19">
        <f>G689*P689</f>
        <v>12000</v>
      </c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9">
        <f t="shared" si="258"/>
        <v>4</v>
      </c>
      <c r="AG689" s="19">
        <f t="shared" si="258"/>
        <v>12000</v>
      </c>
      <c r="AH689" s="160" t="s">
        <v>1042</v>
      </c>
      <c r="AI689" s="11" t="s">
        <v>1125</v>
      </c>
      <c r="AJ689" s="11" t="s">
        <v>736</v>
      </c>
      <c r="AK689" s="12">
        <v>2800</v>
      </c>
      <c r="AL689" s="7"/>
      <c r="AM689" s="7"/>
      <c r="AN689" s="81"/>
      <c r="AO689" s="81"/>
      <c r="AP689" s="7"/>
      <c r="AQ689" s="7"/>
      <c r="AR689" s="81"/>
      <c r="AS689" s="7"/>
      <c r="AT689" s="28"/>
      <c r="AU689" s="28"/>
      <c r="AV689" s="7"/>
      <c r="AW689" s="29"/>
      <c r="AX689" s="81"/>
      <c r="AY689" s="81"/>
      <c r="AZ689" s="28"/>
      <c r="BA689" s="28"/>
      <c r="BB689" s="81"/>
      <c r="BC689" s="81"/>
      <c r="BD689" s="81"/>
      <c r="BE689" s="81"/>
      <c r="BF689" s="81"/>
      <c r="BG689" s="81"/>
      <c r="BH689" s="81"/>
      <c r="BI689" s="81"/>
      <c r="BJ689" s="7">
        <f t="shared" si="259"/>
        <v>0</v>
      </c>
      <c r="BK689" s="42">
        <f t="shared" si="259"/>
        <v>0</v>
      </c>
      <c r="BL689" s="162"/>
    </row>
    <row r="690" spans="2:64" ht="24.75" customHeight="1" x14ac:dyDescent="0.25">
      <c r="B690" s="43" t="s">
        <v>65</v>
      </c>
      <c r="C690" s="17" t="s">
        <v>66</v>
      </c>
      <c r="D690" s="160" t="s">
        <v>1042</v>
      </c>
      <c r="E690" s="11" t="s">
        <v>1125</v>
      </c>
      <c r="F690" s="11" t="s">
        <v>736</v>
      </c>
      <c r="G690" s="12">
        <v>6000</v>
      </c>
      <c r="H690" s="112"/>
      <c r="I690" s="26"/>
      <c r="J690" s="27"/>
      <c r="K690" s="27"/>
      <c r="L690" s="26"/>
      <c r="M690" s="26"/>
      <c r="N690" s="26"/>
      <c r="O690" s="26"/>
      <c r="P690" s="26">
        <v>2</v>
      </c>
      <c r="Q690" s="19">
        <f>G690*P690</f>
        <v>12000</v>
      </c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9">
        <f t="shared" si="258"/>
        <v>2</v>
      </c>
      <c r="AG690" s="19">
        <f t="shared" si="258"/>
        <v>12000</v>
      </c>
      <c r="AH690" s="160" t="s">
        <v>1042</v>
      </c>
      <c r="AI690" s="11" t="s">
        <v>1125</v>
      </c>
      <c r="AJ690" s="11" t="s">
        <v>736</v>
      </c>
      <c r="AK690" s="12">
        <v>5400</v>
      </c>
      <c r="AL690" s="7"/>
      <c r="AM690" s="7"/>
      <c r="AN690" s="81"/>
      <c r="AO690" s="81"/>
      <c r="AP690" s="7"/>
      <c r="AQ690" s="7"/>
      <c r="AR690" s="81"/>
      <c r="AS690" s="7"/>
      <c r="AT690" s="28"/>
      <c r="AU690" s="28"/>
      <c r="AV690" s="7"/>
      <c r="AW690" s="29"/>
      <c r="AX690" s="81"/>
      <c r="AY690" s="81"/>
      <c r="AZ690" s="28"/>
      <c r="BA690" s="28"/>
      <c r="BB690" s="81"/>
      <c r="BC690" s="81"/>
      <c r="BD690" s="81"/>
      <c r="BE690" s="81"/>
      <c r="BF690" s="81"/>
      <c r="BG690" s="81"/>
      <c r="BH690" s="81"/>
      <c r="BI690" s="81"/>
      <c r="BJ690" s="7">
        <f t="shared" si="259"/>
        <v>0</v>
      </c>
      <c r="BK690" s="42">
        <f t="shared" si="259"/>
        <v>0</v>
      </c>
      <c r="BL690" s="162"/>
    </row>
    <row r="691" spans="2:64" ht="24.75" customHeight="1" x14ac:dyDescent="0.25">
      <c r="B691" s="66"/>
      <c r="C691" s="74"/>
      <c r="D691" s="96" t="s">
        <v>1126</v>
      </c>
      <c r="E691" s="97" t="s">
        <v>1127</v>
      </c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96" t="s">
        <v>1126</v>
      </c>
      <c r="AI691" s="97" t="s">
        <v>1127</v>
      </c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163"/>
      <c r="BL691" s="162"/>
    </row>
    <row r="692" spans="2:64" ht="24" x14ac:dyDescent="0.25">
      <c r="B692" s="43" t="s">
        <v>65</v>
      </c>
      <c r="C692" s="17" t="s">
        <v>66</v>
      </c>
      <c r="D692" s="160" t="s">
        <v>1042</v>
      </c>
      <c r="E692" s="11" t="s">
        <v>1128</v>
      </c>
      <c r="F692" s="11" t="s">
        <v>736</v>
      </c>
      <c r="G692" s="12">
        <v>600</v>
      </c>
      <c r="H692" s="19"/>
      <c r="I692" s="19"/>
      <c r="J692" s="85"/>
      <c r="K692" s="85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26">
        <v>8</v>
      </c>
      <c r="W692" s="19">
        <f>G692*V692</f>
        <v>4800</v>
      </c>
      <c r="X692" s="19"/>
      <c r="Y692" s="19"/>
      <c r="Z692" s="19"/>
      <c r="AA692" s="19"/>
      <c r="AB692" s="19"/>
      <c r="AC692" s="19"/>
      <c r="AD692" s="19"/>
      <c r="AE692" s="19"/>
      <c r="AF692" s="19">
        <f t="shared" ref="AF692:AG694" si="260">H692+J692+L692+N692+P692+R692+T692+V692+X692+Z692+AB692+AD692</f>
        <v>8</v>
      </c>
      <c r="AG692" s="19">
        <f t="shared" si="260"/>
        <v>4800</v>
      </c>
      <c r="AH692" s="160" t="s">
        <v>1042</v>
      </c>
      <c r="AI692" s="11" t="s">
        <v>1128</v>
      </c>
      <c r="AJ692" s="11" t="s">
        <v>736</v>
      </c>
      <c r="AK692" s="12">
        <v>600</v>
      </c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7"/>
      <c r="AW692" s="29"/>
      <c r="AX692" s="28"/>
      <c r="AY692" s="28"/>
      <c r="AZ692" s="28">
        <v>7</v>
      </c>
      <c r="BA692" s="28">
        <f>AK692*AZ692</f>
        <v>4200</v>
      </c>
      <c r="BB692" s="28"/>
      <c r="BC692" s="28"/>
      <c r="BD692" s="28"/>
      <c r="BE692" s="28"/>
      <c r="BF692" s="28"/>
      <c r="BG692" s="28"/>
      <c r="BH692" s="28"/>
      <c r="BI692" s="28"/>
      <c r="BJ692" s="7">
        <f t="shared" ref="BJ692:BK694" si="261">AL692+AN692+AP692+AR692+AT692+AV692+AX692+AZ692+BB692+BD692+BF692+BH692</f>
        <v>7</v>
      </c>
      <c r="BK692" s="42">
        <f t="shared" si="261"/>
        <v>4200</v>
      </c>
      <c r="BL692" s="162"/>
    </row>
    <row r="693" spans="2:64" ht="24" x14ac:dyDescent="0.25">
      <c r="B693" s="43" t="s">
        <v>65</v>
      </c>
      <c r="C693" s="17" t="s">
        <v>66</v>
      </c>
      <c r="D693" s="160" t="s">
        <v>1042</v>
      </c>
      <c r="E693" s="11" t="s">
        <v>1129</v>
      </c>
      <c r="F693" s="11" t="s">
        <v>736</v>
      </c>
      <c r="G693" s="12">
        <v>300</v>
      </c>
      <c r="H693" s="19"/>
      <c r="I693" s="19"/>
      <c r="J693" s="85"/>
      <c r="K693" s="85"/>
      <c r="L693" s="19"/>
      <c r="M693" s="19"/>
      <c r="N693" s="19"/>
      <c r="O693" s="19"/>
      <c r="P693" s="26">
        <v>8</v>
      </c>
      <c r="Q693" s="19">
        <f>G693*P693</f>
        <v>2400</v>
      </c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>
        <f t="shared" si="260"/>
        <v>8</v>
      </c>
      <c r="AG693" s="19">
        <f t="shared" si="260"/>
        <v>2400</v>
      </c>
      <c r="AH693" s="160" t="s">
        <v>1042</v>
      </c>
      <c r="AI693" s="11" t="s">
        <v>1129</v>
      </c>
      <c r="AJ693" s="11" t="s">
        <v>736</v>
      </c>
      <c r="AK693" s="12">
        <v>300</v>
      </c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7"/>
      <c r="AW693" s="29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7">
        <f t="shared" si="261"/>
        <v>0</v>
      </c>
      <c r="BK693" s="42">
        <f t="shared" si="261"/>
        <v>0</v>
      </c>
      <c r="BL693" s="162"/>
    </row>
    <row r="694" spans="2:64" ht="24" x14ac:dyDescent="0.25">
      <c r="B694" s="43" t="s">
        <v>65</v>
      </c>
      <c r="C694" s="17" t="s">
        <v>66</v>
      </c>
      <c r="D694" s="160" t="s">
        <v>1042</v>
      </c>
      <c r="E694" s="11" t="s">
        <v>1129</v>
      </c>
      <c r="F694" s="11" t="s">
        <v>736</v>
      </c>
      <c r="G694" s="12">
        <v>300</v>
      </c>
      <c r="H694" s="19"/>
      <c r="I694" s="19"/>
      <c r="J694" s="85"/>
      <c r="K694" s="85"/>
      <c r="L694" s="19"/>
      <c r="M694" s="19"/>
      <c r="N694" s="19"/>
      <c r="O694" s="19"/>
      <c r="P694" s="26">
        <v>4</v>
      </c>
      <c r="Q694" s="19">
        <f>G694*P694</f>
        <v>1200</v>
      </c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>
        <f t="shared" si="260"/>
        <v>4</v>
      </c>
      <c r="AG694" s="19">
        <f t="shared" si="260"/>
        <v>1200</v>
      </c>
      <c r="AH694" s="160" t="s">
        <v>1042</v>
      </c>
      <c r="AI694" s="11" t="s">
        <v>1129</v>
      </c>
      <c r="AJ694" s="11" t="s">
        <v>736</v>
      </c>
      <c r="AK694" s="12">
        <v>300</v>
      </c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7"/>
      <c r="AW694" s="29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7">
        <f t="shared" si="261"/>
        <v>0</v>
      </c>
      <c r="BK694" s="42">
        <f t="shared" si="261"/>
        <v>0</v>
      </c>
      <c r="BL694" s="162"/>
    </row>
    <row r="695" spans="2:64" ht="25.5" x14ac:dyDescent="0.25">
      <c r="B695" s="92"/>
      <c r="C695" s="93"/>
      <c r="D695" s="75" t="s">
        <v>1130</v>
      </c>
      <c r="E695" s="140" t="s">
        <v>1131</v>
      </c>
      <c r="F695" s="74"/>
      <c r="G695" s="74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5" t="s">
        <v>1130</v>
      </c>
      <c r="AI695" s="140" t="s">
        <v>1131</v>
      </c>
      <c r="AJ695" s="80"/>
      <c r="AK695" s="80"/>
      <c r="AL695" s="80"/>
      <c r="AM695" s="80"/>
      <c r="AN695" s="80"/>
      <c r="AO695" s="80"/>
      <c r="AP695" s="80"/>
      <c r="AQ695" s="80"/>
      <c r="AR695" s="80"/>
      <c r="AS695" s="80"/>
      <c r="AT695" s="80"/>
      <c r="AU695" s="80"/>
      <c r="AV695" s="80"/>
      <c r="AW695" s="80"/>
      <c r="AX695" s="80"/>
      <c r="AY695" s="80"/>
      <c r="AZ695" s="80"/>
      <c r="BA695" s="80"/>
      <c r="BB695" s="80"/>
      <c r="BC695" s="80"/>
      <c r="BD695" s="80"/>
      <c r="BE695" s="80"/>
      <c r="BF695" s="80"/>
      <c r="BG695" s="80"/>
      <c r="BH695" s="80"/>
      <c r="BI695" s="80"/>
      <c r="BJ695" s="80"/>
      <c r="BK695" s="141"/>
      <c r="BL695" s="162"/>
    </row>
    <row r="696" spans="2:64" ht="25.5" x14ac:dyDescent="0.25">
      <c r="B696" s="92"/>
      <c r="C696" s="69"/>
      <c r="D696" s="94" t="s">
        <v>1132</v>
      </c>
      <c r="E696" s="94" t="s">
        <v>1131</v>
      </c>
      <c r="F696" s="69"/>
      <c r="G696" s="11"/>
      <c r="H696" s="112"/>
      <c r="I696" s="26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94" t="s">
        <v>1132</v>
      </c>
      <c r="AI696" s="94" t="s">
        <v>1131</v>
      </c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  <c r="BG696" s="81"/>
      <c r="BH696" s="81"/>
      <c r="BI696" s="81"/>
      <c r="BJ696" s="80"/>
      <c r="BK696" s="130"/>
      <c r="BL696" s="162"/>
    </row>
    <row r="697" spans="2:64" ht="37.5" customHeight="1" x14ac:dyDescent="0.25">
      <c r="B697" s="66"/>
      <c r="C697" s="74"/>
      <c r="D697" s="96" t="s">
        <v>1133</v>
      </c>
      <c r="E697" s="97" t="s">
        <v>1134</v>
      </c>
      <c r="F697" s="90"/>
      <c r="G697" s="90"/>
      <c r="H697" s="90"/>
      <c r="I697" s="10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6" t="s">
        <v>1133</v>
      </c>
      <c r="AI697" s="97" t="s">
        <v>1134</v>
      </c>
      <c r="AJ697" s="80"/>
      <c r="AK697" s="80"/>
      <c r="AL697" s="80"/>
      <c r="AM697" s="80"/>
      <c r="AN697" s="80"/>
      <c r="AO697" s="80"/>
      <c r="AP697" s="80"/>
      <c r="AQ697" s="80"/>
      <c r="AR697" s="80"/>
      <c r="AS697" s="80"/>
      <c r="AT697" s="80"/>
      <c r="AU697" s="80"/>
      <c r="AV697" s="80"/>
      <c r="AW697" s="80"/>
      <c r="AX697" s="80"/>
      <c r="AY697" s="80"/>
      <c r="AZ697" s="80"/>
      <c r="BA697" s="80"/>
      <c r="BB697" s="80"/>
      <c r="BC697" s="80"/>
      <c r="BD697" s="80"/>
      <c r="BE697" s="80"/>
      <c r="BF697" s="80"/>
      <c r="BG697" s="80"/>
      <c r="BH697" s="80"/>
      <c r="BI697" s="80"/>
      <c r="BJ697" s="80"/>
      <c r="BK697" s="141"/>
    </row>
    <row r="698" spans="2:64" ht="24.75" x14ac:dyDescent="0.25">
      <c r="B698" s="158" t="s">
        <v>65</v>
      </c>
      <c r="C698" s="17" t="s">
        <v>66</v>
      </c>
      <c r="D698" s="160" t="s">
        <v>1042</v>
      </c>
      <c r="E698" s="120" t="s">
        <v>1121</v>
      </c>
      <c r="F698" s="144" t="s">
        <v>736</v>
      </c>
      <c r="G698" s="12">
        <v>2700</v>
      </c>
      <c r="H698" s="26">
        <v>6</v>
      </c>
      <c r="I698" s="19">
        <f t="shared" ref="I698:I699" si="262">+G698*H698</f>
        <v>16200</v>
      </c>
      <c r="J698" s="85"/>
      <c r="K698" s="85"/>
      <c r="L698" s="19"/>
      <c r="M698" s="19"/>
      <c r="N698" s="19"/>
      <c r="O698" s="19"/>
      <c r="P698" s="20"/>
      <c r="Q698" s="19"/>
      <c r="R698" s="19"/>
      <c r="S698" s="19"/>
      <c r="T698" s="20"/>
      <c r="U698" s="20"/>
      <c r="V698" s="26">
        <v>6</v>
      </c>
      <c r="W698" s="19">
        <f>G698*V698</f>
        <v>16200</v>
      </c>
      <c r="X698" s="164"/>
      <c r="Y698" s="164"/>
      <c r="Z698" s="164"/>
      <c r="AA698" s="164"/>
      <c r="AB698" s="164"/>
      <c r="AC698" s="164"/>
      <c r="AD698" s="164"/>
      <c r="AE698" s="164"/>
      <c r="AF698" s="19">
        <f t="shared" ref="AF698:AG756" si="263">H698+J698+L698+N698+P698+R698+T698+V698+X698+Z698+AB698+AD698</f>
        <v>12</v>
      </c>
      <c r="AG698" s="19">
        <f t="shared" si="263"/>
        <v>32400</v>
      </c>
      <c r="AH698" s="160" t="s">
        <v>1042</v>
      </c>
      <c r="AI698" s="120" t="s">
        <v>1121</v>
      </c>
      <c r="AJ698" s="144" t="s">
        <v>736</v>
      </c>
      <c r="AK698" s="12">
        <v>2500</v>
      </c>
      <c r="AL698" s="7">
        <v>6</v>
      </c>
      <c r="AM698" s="28">
        <f t="shared" ref="AM698:AM699" si="264">+AK698*AL698</f>
        <v>15000</v>
      </c>
      <c r="AN698" s="114"/>
      <c r="AO698" s="114"/>
      <c r="AP698" s="28"/>
      <c r="AQ698" s="28"/>
      <c r="AR698" s="114"/>
      <c r="AS698" s="28"/>
      <c r="AT698" s="28"/>
      <c r="AU698" s="114"/>
      <c r="AV698" s="7"/>
      <c r="AW698" s="29"/>
      <c r="AX698" s="114"/>
      <c r="AY698" s="114"/>
      <c r="AZ698" s="28">
        <v>6</v>
      </c>
      <c r="BA698" s="28">
        <f>AK698*AZ698</f>
        <v>15000</v>
      </c>
      <c r="BB698" s="114"/>
      <c r="BC698" s="114"/>
      <c r="BD698" s="114"/>
      <c r="BE698" s="114"/>
      <c r="BF698" s="114"/>
      <c r="BG698" s="114"/>
      <c r="BH698" s="114"/>
      <c r="BI698" s="114"/>
      <c r="BJ698" s="7">
        <f t="shared" ref="BJ698:BK756" si="265">AL698+AN698+AP698+AR698+AT698+AV698+AX698+AZ698+BB698+BD698+BF698+BH698</f>
        <v>12</v>
      </c>
      <c r="BK698" s="42">
        <f t="shared" si="265"/>
        <v>30000</v>
      </c>
    </row>
    <row r="699" spans="2:64" ht="24.75" x14ac:dyDescent="0.25">
      <c r="B699" s="158" t="s">
        <v>65</v>
      </c>
      <c r="C699" s="17" t="s">
        <v>66</v>
      </c>
      <c r="D699" s="160" t="s">
        <v>1042</v>
      </c>
      <c r="E699" s="120" t="s">
        <v>1135</v>
      </c>
      <c r="F699" s="144" t="s">
        <v>736</v>
      </c>
      <c r="G699" s="12">
        <v>2700</v>
      </c>
      <c r="H699" s="26">
        <v>6</v>
      </c>
      <c r="I699" s="19">
        <f t="shared" si="262"/>
        <v>16200</v>
      </c>
      <c r="J699" s="85"/>
      <c r="K699" s="85"/>
      <c r="L699" s="19">
        <v>6</v>
      </c>
      <c r="M699" s="19">
        <f>+L699*G699</f>
        <v>16200</v>
      </c>
      <c r="N699" s="19"/>
      <c r="O699" s="19"/>
      <c r="P699" s="20"/>
      <c r="Q699" s="19"/>
      <c r="R699" s="19"/>
      <c r="S699" s="19"/>
      <c r="T699" s="20"/>
      <c r="U699" s="20"/>
      <c r="V699" s="111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9">
        <f t="shared" si="263"/>
        <v>12</v>
      </c>
      <c r="AG699" s="19">
        <f t="shared" si="263"/>
        <v>32400</v>
      </c>
      <c r="AH699" s="160" t="s">
        <v>1042</v>
      </c>
      <c r="AI699" s="120" t="s">
        <v>1135</v>
      </c>
      <c r="AJ699" s="144" t="s">
        <v>736</v>
      </c>
      <c r="AK699" s="12">
        <v>2500</v>
      </c>
      <c r="AL699" s="7">
        <v>6</v>
      </c>
      <c r="AM699" s="28">
        <f t="shared" si="264"/>
        <v>15000</v>
      </c>
      <c r="AN699" s="114"/>
      <c r="AO699" s="114"/>
      <c r="AP699" s="28">
        <v>6</v>
      </c>
      <c r="AQ699" s="28">
        <f>+AP699*AK699</f>
        <v>15000</v>
      </c>
      <c r="AR699" s="114"/>
      <c r="AS699" s="28"/>
      <c r="AT699" s="28"/>
      <c r="AU699" s="114"/>
      <c r="AV699" s="7"/>
      <c r="AW699" s="29"/>
      <c r="AX699" s="114"/>
      <c r="AY699" s="114"/>
      <c r="AZ699" s="28"/>
      <c r="BA699" s="28"/>
      <c r="BB699" s="114"/>
      <c r="BC699" s="114"/>
      <c r="BD699" s="114"/>
      <c r="BE699" s="114"/>
      <c r="BF699" s="114"/>
      <c r="BG699" s="114"/>
      <c r="BH699" s="114"/>
      <c r="BI699" s="114"/>
      <c r="BJ699" s="7">
        <f t="shared" si="265"/>
        <v>12</v>
      </c>
      <c r="BK699" s="42">
        <f t="shared" si="265"/>
        <v>30000</v>
      </c>
    </row>
    <row r="700" spans="2:64" ht="24.75" x14ac:dyDescent="0.25">
      <c r="B700" s="158" t="s">
        <v>65</v>
      </c>
      <c r="C700" s="17" t="s">
        <v>66</v>
      </c>
      <c r="D700" s="160" t="s">
        <v>1136</v>
      </c>
      <c r="E700" s="120" t="s">
        <v>1137</v>
      </c>
      <c r="F700" s="144" t="s">
        <v>736</v>
      </c>
      <c r="G700" s="12">
        <v>6000</v>
      </c>
      <c r="H700" s="20"/>
      <c r="I700" s="19"/>
      <c r="J700" s="85"/>
      <c r="K700" s="85"/>
      <c r="L700" s="19"/>
      <c r="M700" s="19"/>
      <c r="N700" s="19"/>
      <c r="O700" s="19"/>
      <c r="P700" s="20"/>
      <c r="Q700" s="19"/>
      <c r="R700" s="19"/>
      <c r="S700" s="19"/>
      <c r="T700" s="20"/>
      <c r="U700" s="20"/>
      <c r="V700" s="19">
        <v>2</v>
      </c>
      <c r="W700" s="19">
        <f t="shared" ref="W700:W706" si="266">G700*V700</f>
        <v>12000</v>
      </c>
      <c r="X700" s="164"/>
      <c r="Y700" s="164"/>
      <c r="Z700" s="164"/>
      <c r="AA700" s="164"/>
      <c r="AB700" s="164"/>
      <c r="AC700" s="164"/>
      <c r="AD700" s="164"/>
      <c r="AE700" s="164"/>
      <c r="AF700" s="19">
        <f t="shared" si="263"/>
        <v>2</v>
      </c>
      <c r="AG700" s="19">
        <f t="shared" si="263"/>
        <v>12000</v>
      </c>
      <c r="AH700" s="160" t="s">
        <v>1136</v>
      </c>
      <c r="AI700" s="120" t="s">
        <v>1137</v>
      </c>
      <c r="AJ700" s="144" t="s">
        <v>736</v>
      </c>
      <c r="AK700" s="12">
        <v>5500</v>
      </c>
      <c r="AL700" s="28"/>
      <c r="AM700" s="28"/>
      <c r="AN700" s="114"/>
      <c r="AO700" s="114"/>
      <c r="AP700" s="28"/>
      <c r="AQ700" s="28"/>
      <c r="AR700" s="114"/>
      <c r="AS700" s="28"/>
      <c r="AT700" s="28"/>
      <c r="AU700" s="114"/>
      <c r="AV700" s="7"/>
      <c r="AW700" s="29"/>
      <c r="AX700" s="28"/>
      <c r="AY700" s="114"/>
      <c r="AZ700" s="28">
        <v>2</v>
      </c>
      <c r="BA700" s="28">
        <f t="shared" ref="BA700:BA706" si="267">AK700*AZ700</f>
        <v>11000</v>
      </c>
      <c r="BB700" s="114"/>
      <c r="BC700" s="114"/>
      <c r="BD700" s="114"/>
      <c r="BE700" s="114"/>
      <c r="BF700" s="114"/>
      <c r="BG700" s="114"/>
      <c r="BH700" s="114"/>
      <c r="BI700" s="114"/>
      <c r="BJ700" s="7">
        <f t="shared" si="265"/>
        <v>2</v>
      </c>
      <c r="BK700" s="42">
        <f t="shared" si="265"/>
        <v>11000</v>
      </c>
    </row>
    <row r="701" spans="2:64" ht="24.75" x14ac:dyDescent="0.25">
      <c r="B701" s="158" t="s">
        <v>65</v>
      </c>
      <c r="C701" s="17" t="s">
        <v>66</v>
      </c>
      <c r="D701" s="16" t="s">
        <v>1042</v>
      </c>
      <c r="E701" s="120" t="s">
        <v>1138</v>
      </c>
      <c r="F701" s="144" t="s">
        <v>736</v>
      </c>
      <c r="G701" s="12">
        <v>2850</v>
      </c>
      <c r="H701" s="20"/>
      <c r="I701" s="19"/>
      <c r="J701" s="85"/>
      <c r="K701" s="85"/>
      <c r="L701" s="19"/>
      <c r="M701" s="19"/>
      <c r="N701" s="19"/>
      <c r="O701" s="19"/>
      <c r="P701" s="20"/>
      <c r="Q701" s="19"/>
      <c r="R701" s="19"/>
      <c r="S701" s="19"/>
      <c r="T701" s="20"/>
      <c r="U701" s="20"/>
      <c r="V701" s="19">
        <v>2</v>
      </c>
      <c r="W701" s="19">
        <f t="shared" si="266"/>
        <v>5700</v>
      </c>
      <c r="X701" s="164"/>
      <c r="Y701" s="164"/>
      <c r="Z701" s="164"/>
      <c r="AA701" s="164"/>
      <c r="AB701" s="164"/>
      <c r="AC701" s="164"/>
      <c r="AD701" s="164"/>
      <c r="AE701" s="164"/>
      <c r="AF701" s="19">
        <f t="shared" si="263"/>
        <v>2</v>
      </c>
      <c r="AG701" s="19">
        <f t="shared" si="263"/>
        <v>5700</v>
      </c>
      <c r="AH701" s="16" t="s">
        <v>1042</v>
      </c>
      <c r="AI701" s="120" t="s">
        <v>1138</v>
      </c>
      <c r="AJ701" s="144" t="s">
        <v>736</v>
      </c>
      <c r="AK701" s="12">
        <v>2750</v>
      </c>
      <c r="AL701" s="28"/>
      <c r="AM701" s="28"/>
      <c r="AN701" s="114"/>
      <c r="AO701" s="114"/>
      <c r="AP701" s="28"/>
      <c r="AQ701" s="28"/>
      <c r="AR701" s="114"/>
      <c r="AS701" s="28"/>
      <c r="AT701" s="28"/>
      <c r="AU701" s="114"/>
      <c r="AV701" s="7"/>
      <c r="AW701" s="29"/>
      <c r="AX701" s="28"/>
      <c r="AY701" s="114"/>
      <c r="AZ701" s="28">
        <v>2</v>
      </c>
      <c r="BA701" s="28">
        <f t="shared" si="267"/>
        <v>5500</v>
      </c>
      <c r="BB701" s="114"/>
      <c r="BC701" s="114"/>
      <c r="BD701" s="114"/>
      <c r="BE701" s="114"/>
      <c r="BF701" s="114"/>
      <c r="BG701" s="114"/>
      <c r="BH701" s="114"/>
      <c r="BI701" s="114"/>
      <c r="BJ701" s="7">
        <f t="shared" si="265"/>
        <v>2</v>
      </c>
      <c r="BK701" s="42">
        <f t="shared" si="265"/>
        <v>5500</v>
      </c>
    </row>
    <row r="702" spans="2:64" ht="24.75" x14ac:dyDescent="0.25">
      <c r="B702" s="158" t="s">
        <v>65</v>
      </c>
      <c r="C702" s="17" t="s">
        <v>66</v>
      </c>
      <c r="D702" s="160" t="s">
        <v>1042</v>
      </c>
      <c r="E702" s="120" t="s">
        <v>1121</v>
      </c>
      <c r="F702" s="12" t="s">
        <v>736</v>
      </c>
      <c r="G702" s="12">
        <v>3600</v>
      </c>
      <c r="H702" s="26">
        <v>6</v>
      </c>
      <c r="I702" s="19">
        <f t="shared" ref="I702" si="268">+G702*H702</f>
        <v>21600</v>
      </c>
      <c r="J702" s="85"/>
      <c r="K702" s="85"/>
      <c r="L702" s="19"/>
      <c r="M702" s="19"/>
      <c r="N702" s="19"/>
      <c r="O702" s="19"/>
      <c r="P702" s="20"/>
      <c r="Q702" s="19"/>
      <c r="R702" s="19"/>
      <c r="S702" s="19"/>
      <c r="T702" s="20"/>
      <c r="U702" s="20"/>
      <c r="V702" s="19">
        <v>2</v>
      </c>
      <c r="W702" s="19">
        <f t="shared" si="266"/>
        <v>7200</v>
      </c>
      <c r="X702" s="164"/>
      <c r="Y702" s="164"/>
      <c r="Z702" s="164"/>
      <c r="AA702" s="164"/>
      <c r="AB702" s="164"/>
      <c r="AC702" s="164"/>
      <c r="AD702" s="164"/>
      <c r="AE702" s="164"/>
      <c r="AF702" s="19">
        <f t="shared" si="263"/>
        <v>8</v>
      </c>
      <c r="AG702" s="19">
        <f t="shared" si="263"/>
        <v>28800</v>
      </c>
      <c r="AH702" s="160" t="s">
        <v>1042</v>
      </c>
      <c r="AI702" s="120" t="s">
        <v>1121</v>
      </c>
      <c r="AJ702" s="12" t="s">
        <v>736</v>
      </c>
      <c r="AK702" s="12">
        <v>3500</v>
      </c>
      <c r="AL702" s="7">
        <v>6</v>
      </c>
      <c r="AM702" s="28">
        <f t="shared" ref="AM702" si="269">+AK702*AL702</f>
        <v>21000</v>
      </c>
      <c r="AN702" s="114"/>
      <c r="AO702" s="114"/>
      <c r="AP702" s="28"/>
      <c r="AQ702" s="28"/>
      <c r="AR702" s="114"/>
      <c r="AS702" s="28"/>
      <c r="AT702" s="28"/>
      <c r="AU702" s="114"/>
      <c r="AV702" s="7"/>
      <c r="AW702" s="29"/>
      <c r="AX702" s="28"/>
      <c r="AY702" s="114"/>
      <c r="AZ702" s="28">
        <v>2</v>
      </c>
      <c r="BA702" s="28">
        <f t="shared" si="267"/>
        <v>7000</v>
      </c>
      <c r="BB702" s="114"/>
      <c r="BC702" s="114"/>
      <c r="BD702" s="114"/>
      <c r="BE702" s="114"/>
      <c r="BF702" s="114"/>
      <c r="BG702" s="114"/>
      <c r="BH702" s="114"/>
      <c r="BI702" s="114"/>
      <c r="BJ702" s="7">
        <f t="shared" si="265"/>
        <v>8</v>
      </c>
      <c r="BK702" s="42">
        <f t="shared" si="265"/>
        <v>28000</v>
      </c>
    </row>
    <row r="703" spans="2:64" ht="24.75" x14ac:dyDescent="0.25">
      <c r="B703" s="158" t="s">
        <v>65</v>
      </c>
      <c r="C703" s="17" t="s">
        <v>66</v>
      </c>
      <c r="D703" s="160" t="s">
        <v>1038</v>
      </c>
      <c r="E703" s="120" t="s">
        <v>1139</v>
      </c>
      <c r="F703" s="12" t="s">
        <v>736</v>
      </c>
      <c r="G703" s="12">
        <v>3100</v>
      </c>
      <c r="H703" s="20"/>
      <c r="I703" s="19"/>
      <c r="J703" s="85"/>
      <c r="K703" s="85"/>
      <c r="L703" s="19"/>
      <c r="M703" s="19"/>
      <c r="N703" s="19"/>
      <c r="O703" s="19"/>
      <c r="P703" s="20"/>
      <c r="Q703" s="19"/>
      <c r="R703" s="19"/>
      <c r="S703" s="19"/>
      <c r="T703" s="20"/>
      <c r="U703" s="20"/>
      <c r="V703" s="19">
        <v>2</v>
      </c>
      <c r="W703" s="19">
        <f t="shared" si="266"/>
        <v>6200</v>
      </c>
      <c r="X703" s="164"/>
      <c r="Y703" s="164"/>
      <c r="Z703" s="164"/>
      <c r="AA703" s="164"/>
      <c r="AB703" s="164"/>
      <c r="AC703" s="164"/>
      <c r="AD703" s="164"/>
      <c r="AE703" s="164"/>
      <c r="AF703" s="19">
        <f t="shared" si="263"/>
        <v>2</v>
      </c>
      <c r="AG703" s="19">
        <f t="shared" si="263"/>
        <v>6200</v>
      </c>
      <c r="AH703" s="160" t="s">
        <v>1038</v>
      </c>
      <c r="AI703" s="120" t="s">
        <v>1139</v>
      </c>
      <c r="AJ703" s="12" t="s">
        <v>736</v>
      </c>
      <c r="AK703" s="12">
        <v>3000</v>
      </c>
      <c r="AL703" s="28"/>
      <c r="AM703" s="28"/>
      <c r="AN703" s="114"/>
      <c r="AO703" s="114"/>
      <c r="AP703" s="28"/>
      <c r="AQ703" s="28"/>
      <c r="AR703" s="114"/>
      <c r="AS703" s="28"/>
      <c r="AT703" s="28"/>
      <c r="AU703" s="114"/>
      <c r="AV703" s="28"/>
      <c r="AW703" s="114"/>
      <c r="AX703" s="28"/>
      <c r="AY703" s="114"/>
      <c r="AZ703" s="28">
        <v>1</v>
      </c>
      <c r="BA703" s="28">
        <f t="shared" si="267"/>
        <v>3000</v>
      </c>
      <c r="BB703" s="114"/>
      <c r="BC703" s="114"/>
      <c r="BD703" s="114"/>
      <c r="BE703" s="114"/>
      <c r="BF703" s="114"/>
      <c r="BG703" s="114"/>
      <c r="BH703" s="114"/>
      <c r="BI703" s="114"/>
      <c r="BJ703" s="7">
        <f t="shared" si="265"/>
        <v>1</v>
      </c>
      <c r="BK703" s="42">
        <f t="shared" si="265"/>
        <v>3000</v>
      </c>
    </row>
    <row r="704" spans="2:64" ht="24.75" x14ac:dyDescent="0.25">
      <c r="B704" s="158" t="s">
        <v>65</v>
      </c>
      <c r="C704" s="17" t="s">
        <v>66</v>
      </c>
      <c r="D704" s="16" t="s">
        <v>1098</v>
      </c>
      <c r="E704" s="125" t="s">
        <v>1140</v>
      </c>
      <c r="F704" s="12" t="s">
        <v>736</v>
      </c>
      <c r="G704" s="12">
        <v>2800</v>
      </c>
      <c r="H704" s="20"/>
      <c r="I704" s="19"/>
      <c r="J704" s="85"/>
      <c r="K704" s="85"/>
      <c r="L704" s="19"/>
      <c r="M704" s="19"/>
      <c r="N704" s="19"/>
      <c r="O704" s="19"/>
      <c r="P704" s="20"/>
      <c r="Q704" s="19"/>
      <c r="R704" s="19"/>
      <c r="S704" s="19"/>
      <c r="T704" s="20"/>
      <c r="U704" s="20"/>
      <c r="V704" s="19">
        <v>6</v>
      </c>
      <c r="W704" s="19">
        <f t="shared" si="266"/>
        <v>16800</v>
      </c>
      <c r="X704" s="164"/>
      <c r="Y704" s="164"/>
      <c r="Z704" s="164"/>
      <c r="AA704" s="164"/>
      <c r="AB704" s="164"/>
      <c r="AC704" s="164"/>
      <c r="AD704" s="164"/>
      <c r="AE704" s="164"/>
      <c r="AF704" s="19">
        <f t="shared" si="263"/>
        <v>6</v>
      </c>
      <c r="AG704" s="19">
        <f t="shared" si="263"/>
        <v>16800</v>
      </c>
      <c r="AH704" s="16" t="s">
        <v>1098</v>
      </c>
      <c r="AI704" s="125" t="s">
        <v>1140</v>
      </c>
      <c r="AJ704" s="12" t="s">
        <v>736</v>
      </c>
      <c r="AK704" s="12">
        <v>2700</v>
      </c>
      <c r="AL704" s="28"/>
      <c r="AM704" s="28"/>
      <c r="AN704" s="114"/>
      <c r="AO704" s="114"/>
      <c r="AP704" s="28"/>
      <c r="AQ704" s="28"/>
      <c r="AR704" s="114"/>
      <c r="AS704" s="28"/>
      <c r="AT704" s="28"/>
      <c r="AU704" s="114"/>
      <c r="AV704" s="28"/>
      <c r="AW704" s="114"/>
      <c r="AX704" s="114"/>
      <c r="AY704" s="114"/>
      <c r="AZ704" s="28">
        <v>6</v>
      </c>
      <c r="BA704" s="28">
        <f t="shared" si="267"/>
        <v>16200</v>
      </c>
      <c r="BB704" s="114"/>
      <c r="BC704" s="114"/>
      <c r="BD704" s="114"/>
      <c r="BE704" s="114"/>
      <c r="BF704" s="114"/>
      <c r="BG704" s="114"/>
      <c r="BH704" s="114"/>
      <c r="BI704" s="114"/>
      <c r="BJ704" s="7">
        <f t="shared" si="265"/>
        <v>6</v>
      </c>
      <c r="BK704" s="42">
        <f t="shared" si="265"/>
        <v>16200</v>
      </c>
    </row>
    <row r="705" spans="2:63" ht="24.75" x14ac:dyDescent="0.25">
      <c r="B705" s="158" t="s">
        <v>65</v>
      </c>
      <c r="C705" s="17" t="s">
        <v>66</v>
      </c>
      <c r="D705" s="16" t="s">
        <v>1098</v>
      </c>
      <c r="E705" s="125" t="s">
        <v>1141</v>
      </c>
      <c r="F705" s="12" t="s">
        <v>736</v>
      </c>
      <c r="G705" s="12">
        <v>2800</v>
      </c>
      <c r="H705" s="20"/>
      <c r="I705" s="19"/>
      <c r="J705" s="85"/>
      <c r="K705" s="85"/>
      <c r="L705" s="19"/>
      <c r="M705" s="19"/>
      <c r="N705" s="19"/>
      <c r="O705" s="19"/>
      <c r="P705" s="20"/>
      <c r="Q705" s="19"/>
      <c r="R705" s="20"/>
      <c r="S705" s="20"/>
      <c r="T705" s="20"/>
      <c r="U705" s="20"/>
      <c r="V705" s="19">
        <v>6</v>
      </c>
      <c r="W705" s="19">
        <f t="shared" si="266"/>
        <v>16800</v>
      </c>
      <c r="X705" s="20"/>
      <c r="Y705" s="20"/>
      <c r="Z705" s="20"/>
      <c r="AA705" s="20"/>
      <c r="AB705" s="20"/>
      <c r="AC705" s="20"/>
      <c r="AD705" s="20"/>
      <c r="AE705" s="20"/>
      <c r="AF705" s="19">
        <f t="shared" si="263"/>
        <v>6</v>
      </c>
      <c r="AG705" s="19">
        <f t="shared" si="263"/>
        <v>16800</v>
      </c>
      <c r="AH705" s="16" t="s">
        <v>1098</v>
      </c>
      <c r="AI705" s="125" t="s">
        <v>1141</v>
      </c>
      <c r="AJ705" s="12" t="s">
        <v>736</v>
      </c>
      <c r="AK705" s="12">
        <v>2700</v>
      </c>
      <c r="AL705" s="28"/>
      <c r="AM705" s="28"/>
      <c r="AN705" s="114"/>
      <c r="AO705" s="114"/>
      <c r="AP705" s="28"/>
      <c r="AQ705" s="28"/>
      <c r="AR705" s="114"/>
      <c r="AS705" s="28"/>
      <c r="AT705" s="28"/>
      <c r="AU705" s="114"/>
      <c r="AV705" s="28"/>
      <c r="AW705" s="114"/>
      <c r="AX705" s="114"/>
      <c r="AY705" s="114"/>
      <c r="AZ705" s="28">
        <v>6</v>
      </c>
      <c r="BA705" s="28">
        <f t="shared" si="267"/>
        <v>16200</v>
      </c>
      <c r="BB705" s="114"/>
      <c r="BC705" s="114"/>
      <c r="BD705" s="114"/>
      <c r="BE705" s="114"/>
      <c r="BF705" s="114"/>
      <c r="BG705" s="114"/>
      <c r="BH705" s="114"/>
      <c r="BI705" s="114"/>
      <c r="BJ705" s="7">
        <f t="shared" si="265"/>
        <v>6</v>
      </c>
      <c r="BK705" s="42">
        <f t="shared" si="265"/>
        <v>16200</v>
      </c>
    </row>
    <row r="706" spans="2:63" ht="24.75" x14ac:dyDescent="0.25">
      <c r="B706" s="158" t="s">
        <v>65</v>
      </c>
      <c r="C706" s="17" t="s">
        <v>66</v>
      </c>
      <c r="D706" s="17">
        <v>210100040132</v>
      </c>
      <c r="E706" s="125" t="s">
        <v>1142</v>
      </c>
      <c r="F706" s="12" t="s">
        <v>736</v>
      </c>
      <c r="G706" s="12">
        <v>1850</v>
      </c>
      <c r="H706" s="20"/>
      <c r="I706" s="19"/>
      <c r="J706" s="85"/>
      <c r="K706" s="85"/>
      <c r="L706" s="19"/>
      <c r="M706" s="19"/>
      <c r="N706" s="19"/>
      <c r="O706" s="19"/>
      <c r="P706" s="20"/>
      <c r="Q706" s="19"/>
      <c r="R706" s="20"/>
      <c r="S706" s="20"/>
      <c r="T706" s="20"/>
      <c r="U706" s="20"/>
      <c r="V706" s="19">
        <v>9</v>
      </c>
      <c r="W706" s="19">
        <f t="shared" si="266"/>
        <v>16650</v>
      </c>
      <c r="X706" s="20"/>
      <c r="Y706" s="20"/>
      <c r="Z706" s="20"/>
      <c r="AA706" s="20"/>
      <c r="AB706" s="20"/>
      <c r="AC706" s="20"/>
      <c r="AD706" s="20"/>
      <c r="AE706" s="20"/>
      <c r="AF706" s="19">
        <f t="shared" si="263"/>
        <v>9</v>
      </c>
      <c r="AG706" s="19">
        <f t="shared" si="263"/>
        <v>16650</v>
      </c>
      <c r="AH706" s="17">
        <v>210100040132</v>
      </c>
      <c r="AI706" s="125" t="s">
        <v>1142</v>
      </c>
      <c r="AJ706" s="12" t="s">
        <v>736</v>
      </c>
      <c r="AK706" s="12">
        <v>1800</v>
      </c>
      <c r="AL706" s="28"/>
      <c r="AM706" s="28"/>
      <c r="AN706" s="114"/>
      <c r="AO706" s="114"/>
      <c r="AP706" s="28"/>
      <c r="AQ706" s="28"/>
      <c r="AR706" s="114"/>
      <c r="AS706" s="28"/>
      <c r="AT706" s="28"/>
      <c r="AU706" s="114"/>
      <c r="AV706" s="28"/>
      <c r="AW706" s="114"/>
      <c r="AX706" s="114"/>
      <c r="AY706" s="114"/>
      <c r="AZ706" s="28">
        <v>9</v>
      </c>
      <c r="BA706" s="28">
        <f t="shared" si="267"/>
        <v>16200</v>
      </c>
      <c r="BB706" s="114"/>
      <c r="BC706" s="114"/>
      <c r="BD706" s="114"/>
      <c r="BE706" s="114"/>
      <c r="BF706" s="114"/>
      <c r="BG706" s="114"/>
      <c r="BH706" s="114"/>
      <c r="BI706" s="114"/>
      <c r="BJ706" s="7">
        <f t="shared" si="265"/>
        <v>9</v>
      </c>
      <c r="BK706" s="42">
        <f t="shared" si="265"/>
        <v>16200</v>
      </c>
    </row>
    <row r="707" spans="2:63" ht="24.75" x14ac:dyDescent="0.25">
      <c r="B707" s="158" t="s">
        <v>65</v>
      </c>
      <c r="C707" s="17" t="s">
        <v>66</v>
      </c>
      <c r="D707" s="17">
        <v>210100040132</v>
      </c>
      <c r="E707" s="125" t="s">
        <v>1143</v>
      </c>
      <c r="F707" s="12" t="s">
        <v>736</v>
      </c>
      <c r="G707" s="12">
        <v>16000</v>
      </c>
      <c r="H707" s="26">
        <v>6</v>
      </c>
      <c r="I707" s="19">
        <f t="shared" ref="I707:I724" si="270">+G707*H707</f>
        <v>96000</v>
      </c>
      <c r="J707" s="85"/>
      <c r="K707" s="85"/>
      <c r="L707" s="19"/>
      <c r="M707" s="19"/>
      <c r="N707" s="19"/>
      <c r="O707" s="19"/>
      <c r="P707" s="20"/>
      <c r="Q707" s="19"/>
      <c r="R707" s="20"/>
      <c r="S707" s="20"/>
      <c r="T707" s="20"/>
      <c r="U707" s="20"/>
      <c r="V707" s="19"/>
      <c r="W707" s="19"/>
      <c r="X707" s="20"/>
      <c r="Y707" s="20"/>
      <c r="Z707" s="20"/>
      <c r="AA707" s="20"/>
      <c r="AB707" s="20"/>
      <c r="AC707" s="20"/>
      <c r="AD707" s="20"/>
      <c r="AE707" s="20"/>
      <c r="AF707" s="19">
        <f t="shared" si="263"/>
        <v>6</v>
      </c>
      <c r="AG707" s="19">
        <f t="shared" si="263"/>
        <v>96000</v>
      </c>
      <c r="AH707" s="17">
        <v>210100040132</v>
      </c>
      <c r="AI707" s="125" t="s">
        <v>1143</v>
      </c>
      <c r="AJ707" s="12" t="s">
        <v>736</v>
      </c>
      <c r="AK707" s="12">
        <v>15100</v>
      </c>
      <c r="AL707" s="7">
        <v>6</v>
      </c>
      <c r="AM707" s="28">
        <f t="shared" ref="AM707:AM724" si="271">+AK707*AL707</f>
        <v>90600</v>
      </c>
      <c r="AN707" s="114"/>
      <c r="AO707" s="114"/>
      <c r="AP707" s="28"/>
      <c r="AQ707" s="28"/>
      <c r="AR707" s="114"/>
      <c r="AS707" s="28"/>
      <c r="AT707" s="28"/>
      <c r="AU707" s="114"/>
      <c r="AV707" s="28"/>
      <c r="AW707" s="114"/>
      <c r="AX707" s="114"/>
      <c r="AY707" s="114"/>
      <c r="AZ707" s="28"/>
      <c r="BA707" s="28"/>
      <c r="BB707" s="114"/>
      <c r="BC707" s="114"/>
      <c r="BD707" s="114"/>
      <c r="BE707" s="114"/>
      <c r="BF707" s="114"/>
      <c r="BG707" s="114"/>
      <c r="BH707" s="114"/>
      <c r="BI707" s="114"/>
      <c r="BJ707" s="7">
        <f t="shared" si="265"/>
        <v>6</v>
      </c>
      <c r="BK707" s="42">
        <f t="shared" si="265"/>
        <v>90600</v>
      </c>
    </row>
    <row r="708" spans="2:63" ht="24.75" x14ac:dyDescent="0.25">
      <c r="B708" s="158" t="s">
        <v>65</v>
      </c>
      <c r="C708" s="17" t="s">
        <v>66</v>
      </c>
      <c r="D708" s="17">
        <v>210100010410</v>
      </c>
      <c r="E708" s="125" t="s">
        <v>1144</v>
      </c>
      <c r="F708" s="12" t="s">
        <v>736</v>
      </c>
      <c r="G708" s="12">
        <v>14000</v>
      </c>
      <c r="H708" s="26">
        <v>6</v>
      </c>
      <c r="I708" s="19">
        <f t="shared" si="270"/>
        <v>84000</v>
      </c>
      <c r="J708" s="85"/>
      <c r="K708" s="85"/>
      <c r="L708" s="19"/>
      <c r="M708" s="19"/>
      <c r="N708" s="19"/>
      <c r="O708" s="19"/>
      <c r="P708" s="20"/>
      <c r="Q708" s="19"/>
      <c r="R708" s="20"/>
      <c r="S708" s="20"/>
      <c r="T708" s="20"/>
      <c r="U708" s="20"/>
      <c r="V708" s="19"/>
      <c r="W708" s="19"/>
      <c r="X708" s="20"/>
      <c r="Y708" s="20"/>
      <c r="Z708" s="20"/>
      <c r="AA708" s="20"/>
      <c r="AB708" s="20"/>
      <c r="AC708" s="20"/>
      <c r="AD708" s="20"/>
      <c r="AE708" s="20"/>
      <c r="AF708" s="19">
        <f t="shared" si="263"/>
        <v>6</v>
      </c>
      <c r="AG708" s="19">
        <f t="shared" si="263"/>
        <v>84000</v>
      </c>
      <c r="AH708" s="17">
        <v>210100010410</v>
      </c>
      <c r="AI708" s="125" t="s">
        <v>1144</v>
      </c>
      <c r="AJ708" s="12" t="s">
        <v>736</v>
      </c>
      <c r="AK708" s="12">
        <v>12000</v>
      </c>
      <c r="AL708" s="7">
        <v>6</v>
      </c>
      <c r="AM708" s="28">
        <f t="shared" si="271"/>
        <v>72000</v>
      </c>
      <c r="AN708" s="114"/>
      <c r="AO708" s="114"/>
      <c r="AP708" s="28"/>
      <c r="AQ708" s="28"/>
      <c r="AR708" s="114"/>
      <c r="AS708" s="28"/>
      <c r="AT708" s="28"/>
      <c r="AU708" s="114"/>
      <c r="AV708" s="28"/>
      <c r="AW708" s="114"/>
      <c r="AX708" s="114"/>
      <c r="AY708" s="114"/>
      <c r="AZ708" s="28"/>
      <c r="BA708" s="28"/>
      <c r="BB708" s="114"/>
      <c r="BC708" s="114"/>
      <c r="BD708" s="114"/>
      <c r="BE708" s="114"/>
      <c r="BF708" s="114"/>
      <c r="BG708" s="114"/>
      <c r="BH708" s="114"/>
      <c r="BI708" s="114"/>
      <c r="BJ708" s="7">
        <f t="shared" si="265"/>
        <v>6</v>
      </c>
      <c r="BK708" s="42">
        <f t="shared" si="265"/>
        <v>72000</v>
      </c>
    </row>
    <row r="709" spans="2:63" ht="24.75" x14ac:dyDescent="0.25">
      <c r="B709" s="158" t="s">
        <v>65</v>
      </c>
      <c r="C709" s="17" t="s">
        <v>66</v>
      </c>
      <c r="D709" s="17" t="s">
        <v>1145</v>
      </c>
      <c r="E709" s="120" t="s">
        <v>1146</v>
      </c>
      <c r="F709" s="12" t="s">
        <v>736</v>
      </c>
      <c r="G709" s="12">
        <v>9400</v>
      </c>
      <c r="H709" s="26">
        <v>6</v>
      </c>
      <c r="I709" s="19">
        <f t="shared" si="270"/>
        <v>56400</v>
      </c>
      <c r="J709" s="85"/>
      <c r="K709" s="85"/>
      <c r="L709" s="19"/>
      <c r="M709" s="19"/>
      <c r="N709" s="19"/>
      <c r="O709" s="19"/>
      <c r="P709" s="20"/>
      <c r="Q709" s="19"/>
      <c r="R709" s="20"/>
      <c r="S709" s="20"/>
      <c r="T709" s="20"/>
      <c r="U709" s="20"/>
      <c r="V709" s="19"/>
      <c r="W709" s="19"/>
      <c r="X709" s="20"/>
      <c r="Y709" s="20"/>
      <c r="Z709" s="20"/>
      <c r="AA709" s="20"/>
      <c r="AB709" s="20"/>
      <c r="AC709" s="20"/>
      <c r="AD709" s="20"/>
      <c r="AE709" s="20"/>
      <c r="AF709" s="19">
        <f t="shared" si="263"/>
        <v>6</v>
      </c>
      <c r="AG709" s="19">
        <f t="shared" si="263"/>
        <v>56400</v>
      </c>
      <c r="AH709" s="17" t="s">
        <v>1145</v>
      </c>
      <c r="AI709" s="120" t="s">
        <v>1146</v>
      </c>
      <c r="AJ709" s="12" t="s">
        <v>736</v>
      </c>
      <c r="AK709" s="12">
        <v>9400</v>
      </c>
      <c r="AL709" s="7">
        <v>6</v>
      </c>
      <c r="AM709" s="28">
        <f t="shared" si="271"/>
        <v>56400</v>
      </c>
      <c r="AN709" s="114"/>
      <c r="AO709" s="114"/>
      <c r="AP709" s="28"/>
      <c r="AQ709" s="28"/>
      <c r="AR709" s="114"/>
      <c r="AS709" s="28"/>
      <c r="AT709" s="28"/>
      <c r="AU709" s="114"/>
      <c r="AV709" s="28"/>
      <c r="AW709" s="114"/>
      <c r="AX709" s="114"/>
      <c r="AY709" s="114"/>
      <c r="AZ709" s="28"/>
      <c r="BA709" s="28"/>
      <c r="BB709" s="114"/>
      <c r="BC709" s="114"/>
      <c r="BD709" s="114"/>
      <c r="BE709" s="114"/>
      <c r="BF709" s="114"/>
      <c r="BG709" s="114"/>
      <c r="BH709" s="114"/>
      <c r="BI709" s="114"/>
      <c r="BJ709" s="7">
        <f t="shared" si="265"/>
        <v>6</v>
      </c>
      <c r="BK709" s="42">
        <f t="shared" si="265"/>
        <v>56400</v>
      </c>
    </row>
    <row r="710" spans="2:63" ht="24.75" x14ac:dyDescent="0.25">
      <c r="B710" s="158" t="s">
        <v>65</v>
      </c>
      <c r="C710" s="17" t="s">
        <v>66</v>
      </c>
      <c r="D710" s="17">
        <v>210100040036</v>
      </c>
      <c r="E710" s="125" t="s">
        <v>1147</v>
      </c>
      <c r="F710" s="12" t="s">
        <v>736</v>
      </c>
      <c r="G710" s="12">
        <v>6000</v>
      </c>
      <c r="H710" s="26">
        <v>6</v>
      </c>
      <c r="I710" s="19">
        <f t="shared" si="270"/>
        <v>36000</v>
      </c>
      <c r="J710" s="85"/>
      <c r="K710" s="85"/>
      <c r="L710" s="19"/>
      <c r="M710" s="19"/>
      <c r="N710" s="19"/>
      <c r="O710" s="19"/>
      <c r="P710" s="20"/>
      <c r="Q710" s="19"/>
      <c r="R710" s="20"/>
      <c r="S710" s="20"/>
      <c r="T710" s="20"/>
      <c r="U710" s="20"/>
      <c r="V710" s="19"/>
      <c r="W710" s="19"/>
      <c r="X710" s="20"/>
      <c r="Y710" s="20"/>
      <c r="Z710" s="20"/>
      <c r="AA710" s="20"/>
      <c r="AB710" s="20"/>
      <c r="AC710" s="20"/>
      <c r="AD710" s="20"/>
      <c r="AE710" s="20"/>
      <c r="AF710" s="19">
        <f t="shared" si="263"/>
        <v>6</v>
      </c>
      <c r="AG710" s="19">
        <f t="shared" si="263"/>
        <v>36000</v>
      </c>
      <c r="AH710" s="17">
        <v>210100040036</v>
      </c>
      <c r="AI710" s="125" t="s">
        <v>1147</v>
      </c>
      <c r="AJ710" s="12" t="s">
        <v>736</v>
      </c>
      <c r="AK710" s="12">
        <v>6000</v>
      </c>
      <c r="AL710" s="7">
        <v>6</v>
      </c>
      <c r="AM710" s="28">
        <f t="shared" si="271"/>
        <v>36000</v>
      </c>
      <c r="AN710" s="114"/>
      <c r="AO710" s="114"/>
      <c r="AP710" s="28"/>
      <c r="AQ710" s="28"/>
      <c r="AR710" s="114"/>
      <c r="AS710" s="28"/>
      <c r="AT710" s="28"/>
      <c r="AU710" s="114"/>
      <c r="AV710" s="28"/>
      <c r="AW710" s="114"/>
      <c r="AX710" s="114"/>
      <c r="AY710" s="114"/>
      <c r="AZ710" s="28"/>
      <c r="BA710" s="28"/>
      <c r="BB710" s="114"/>
      <c r="BC710" s="114"/>
      <c r="BD710" s="114"/>
      <c r="BE710" s="114"/>
      <c r="BF710" s="114"/>
      <c r="BG710" s="114"/>
      <c r="BH710" s="114"/>
      <c r="BI710" s="114"/>
      <c r="BJ710" s="7">
        <f t="shared" si="265"/>
        <v>6</v>
      </c>
      <c r="BK710" s="42">
        <f t="shared" si="265"/>
        <v>36000</v>
      </c>
    </row>
    <row r="711" spans="2:63" ht="24.75" x14ac:dyDescent="0.25">
      <c r="B711" s="158" t="s">
        <v>65</v>
      </c>
      <c r="C711" s="17" t="s">
        <v>66</v>
      </c>
      <c r="D711" s="17">
        <v>210100040036</v>
      </c>
      <c r="E711" s="125" t="s">
        <v>1148</v>
      </c>
      <c r="F711" s="12" t="s">
        <v>736</v>
      </c>
      <c r="G711" s="12">
        <v>3000</v>
      </c>
      <c r="H711" s="26">
        <v>6</v>
      </c>
      <c r="I711" s="19">
        <f t="shared" si="270"/>
        <v>18000</v>
      </c>
      <c r="J711" s="85"/>
      <c r="K711" s="85"/>
      <c r="L711" s="19"/>
      <c r="M711" s="19"/>
      <c r="N711" s="19"/>
      <c r="O711" s="19"/>
      <c r="P711" s="20"/>
      <c r="Q711" s="19"/>
      <c r="R711" s="20"/>
      <c r="S711" s="20"/>
      <c r="T711" s="20"/>
      <c r="U711" s="20"/>
      <c r="V711" s="19"/>
      <c r="W711" s="19"/>
      <c r="X711" s="20"/>
      <c r="Y711" s="20"/>
      <c r="Z711" s="20"/>
      <c r="AA711" s="20"/>
      <c r="AB711" s="20"/>
      <c r="AC711" s="20"/>
      <c r="AD711" s="20"/>
      <c r="AE711" s="20"/>
      <c r="AF711" s="19">
        <f t="shared" si="263"/>
        <v>6</v>
      </c>
      <c r="AG711" s="19">
        <f t="shared" si="263"/>
        <v>18000</v>
      </c>
      <c r="AH711" s="17">
        <v>210100040036</v>
      </c>
      <c r="AI711" s="125" t="s">
        <v>1148</v>
      </c>
      <c r="AJ711" s="12" t="s">
        <v>736</v>
      </c>
      <c r="AK711" s="12">
        <v>3000</v>
      </c>
      <c r="AL711" s="7">
        <v>6</v>
      </c>
      <c r="AM711" s="28">
        <f t="shared" si="271"/>
        <v>18000</v>
      </c>
      <c r="AN711" s="114"/>
      <c r="AO711" s="114"/>
      <c r="AP711" s="28"/>
      <c r="AQ711" s="28"/>
      <c r="AR711" s="114"/>
      <c r="AS711" s="28"/>
      <c r="AT711" s="28"/>
      <c r="AU711" s="114"/>
      <c r="AV711" s="28"/>
      <c r="AW711" s="114"/>
      <c r="AX711" s="114"/>
      <c r="AY711" s="114"/>
      <c r="AZ711" s="28"/>
      <c r="BA711" s="28"/>
      <c r="BB711" s="114"/>
      <c r="BC711" s="114"/>
      <c r="BD711" s="114"/>
      <c r="BE711" s="114"/>
      <c r="BF711" s="114"/>
      <c r="BG711" s="114"/>
      <c r="BH711" s="114"/>
      <c r="BI711" s="114"/>
      <c r="BJ711" s="7">
        <f t="shared" si="265"/>
        <v>6</v>
      </c>
      <c r="BK711" s="42">
        <f t="shared" si="265"/>
        <v>18000</v>
      </c>
    </row>
    <row r="712" spans="2:63" ht="24.75" x14ac:dyDescent="0.25">
      <c r="B712" s="158" t="s">
        <v>65</v>
      </c>
      <c r="C712" s="17" t="s">
        <v>66</v>
      </c>
      <c r="D712" s="17">
        <v>210100040036</v>
      </c>
      <c r="E712" s="125" t="s">
        <v>1149</v>
      </c>
      <c r="F712" s="12" t="s">
        <v>736</v>
      </c>
      <c r="G712" s="12">
        <v>3000</v>
      </c>
      <c r="H712" s="26">
        <v>6</v>
      </c>
      <c r="I712" s="19">
        <f t="shared" si="270"/>
        <v>18000</v>
      </c>
      <c r="J712" s="85"/>
      <c r="K712" s="85"/>
      <c r="L712" s="19"/>
      <c r="M712" s="19"/>
      <c r="N712" s="19"/>
      <c r="O712" s="19"/>
      <c r="P712" s="20"/>
      <c r="Q712" s="19"/>
      <c r="R712" s="20"/>
      <c r="S712" s="20"/>
      <c r="T712" s="20"/>
      <c r="U712" s="20"/>
      <c r="V712" s="19"/>
      <c r="W712" s="19"/>
      <c r="X712" s="20"/>
      <c r="Y712" s="20"/>
      <c r="Z712" s="20"/>
      <c r="AA712" s="20"/>
      <c r="AB712" s="20"/>
      <c r="AC712" s="20"/>
      <c r="AD712" s="20"/>
      <c r="AE712" s="20"/>
      <c r="AF712" s="19">
        <f t="shared" si="263"/>
        <v>6</v>
      </c>
      <c r="AG712" s="19">
        <f t="shared" si="263"/>
        <v>18000</v>
      </c>
      <c r="AH712" s="17">
        <v>210100040036</v>
      </c>
      <c r="AI712" s="125" t="s">
        <v>1149</v>
      </c>
      <c r="AJ712" s="12" t="s">
        <v>736</v>
      </c>
      <c r="AK712" s="12">
        <v>3000</v>
      </c>
      <c r="AL712" s="7">
        <v>6</v>
      </c>
      <c r="AM712" s="28">
        <f t="shared" si="271"/>
        <v>18000</v>
      </c>
      <c r="AN712" s="114"/>
      <c r="AO712" s="114"/>
      <c r="AP712" s="28"/>
      <c r="AQ712" s="28"/>
      <c r="AR712" s="114"/>
      <c r="AS712" s="28"/>
      <c r="AT712" s="28"/>
      <c r="AU712" s="114"/>
      <c r="AV712" s="28"/>
      <c r="AW712" s="114"/>
      <c r="AX712" s="114"/>
      <c r="AY712" s="114"/>
      <c r="AZ712" s="28"/>
      <c r="BA712" s="28"/>
      <c r="BB712" s="114"/>
      <c r="BC712" s="114"/>
      <c r="BD712" s="114"/>
      <c r="BE712" s="114"/>
      <c r="BF712" s="114"/>
      <c r="BG712" s="114"/>
      <c r="BH712" s="114"/>
      <c r="BI712" s="114"/>
      <c r="BJ712" s="7">
        <f t="shared" si="265"/>
        <v>6</v>
      </c>
      <c r="BK712" s="42">
        <f t="shared" si="265"/>
        <v>18000</v>
      </c>
    </row>
    <row r="713" spans="2:63" ht="24.75" x14ac:dyDescent="0.25">
      <c r="B713" s="158" t="s">
        <v>65</v>
      </c>
      <c r="C713" s="17" t="s">
        <v>66</v>
      </c>
      <c r="D713" s="17">
        <v>210100040036</v>
      </c>
      <c r="E713" s="125" t="s">
        <v>1150</v>
      </c>
      <c r="F713" s="12" t="s">
        <v>736</v>
      </c>
      <c r="G713" s="12">
        <v>2500</v>
      </c>
      <c r="H713" s="26">
        <v>6</v>
      </c>
      <c r="I713" s="19">
        <f t="shared" si="270"/>
        <v>15000</v>
      </c>
      <c r="J713" s="85"/>
      <c r="K713" s="85"/>
      <c r="L713" s="19"/>
      <c r="M713" s="19"/>
      <c r="N713" s="19"/>
      <c r="O713" s="19"/>
      <c r="P713" s="20"/>
      <c r="Q713" s="19"/>
      <c r="R713" s="20"/>
      <c r="S713" s="20"/>
      <c r="T713" s="20"/>
      <c r="U713" s="20"/>
      <c r="V713" s="19"/>
      <c r="W713" s="19"/>
      <c r="X713" s="20"/>
      <c r="Y713" s="20"/>
      <c r="Z713" s="20"/>
      <c r="AA713" s="20"/>
      <c r="AB713" s="20"/>
      <c r="AC713" s="20"/>
      <c r="AD713" s="20"/>
      <c r="AE713" s="20"/>
      <c r="AF713" s="19">
        <f t="shared" si="263"/>
        <v>6</v>
      </c>
      <c r="AG713" s="19">
        <f t="shared" si="263"/>
        <v>15000</v>
      </c>
      <c r="AH713" s="17">
        <v>210100040036</v>
      </c>
      <c r="AI713" s="125" t="s">
        <v>1150</v>
      </c>
      <c r="AJ713" s="12" t="s">
        <v>736</v>
      </c>
      <c r="AK713" s="12">
        <v>2500</v>
      </c>
      <c r="AL713" s="7">
        <v>6</v>
      </c>
      <c r="AM713" s="28">
        <f t="shared" si="271"/>
        <v>15000</v>
      </c>
      <c r="AN713" s="114"/>
      <c r="AO713" s="114"/>
      <c r="AP713" s="28"/>
      <c r="AQ713" s="28"/>
      <c r="AR713" s="114"/>
      <c r="AS713" s="28"/>
      <c r="AT713" s="28"/>
      <c r="AU713" s="114"/>
      <c r="AV713" s="28"/>
      <c r="AW713" s="114"/>
      <c r="AX713" s="114"/>
      <c r="AY713" s="114"/>
      <c r="AZ713" s="28"/>
      <c r="BA713" s="28"/>
      <c r="BB713" s="114"/>
      <c r="BC713" s="114"/>
      <c r="BD713" s="114"/>
      <c r="BE713" s="114"/>
      <c r="BF713" s="114"/>
      <c r="BG713" s="114"/>
      <c r="BH713" s="114"/>
      <c r="BI713" s="114"/>
      <c r="BJ713" s="7">
        <f t="shared" si="265"/>
        <v>6</v>
      </c>
      <c r="BK713" s="42">
        <f t="shared" si="265"/>
        <v>15000</v>
      </c>
    </row>
    <row r="714" spans="2:63" ht="24.75" x14ac:dyDescent="0.25">
      <c r="B714" s="158" t="s">
        <v>65</v>
      </c>
      <c r="C714" s="17" t="s">
        <v>66</v>
      </c>
      <c r="D714" s="17">
        <v>210100040036</v>
      </c>
      <c r="E714" s="125" t="s">
        <v>1151</v>
      </c>
      <c r="F714" s="12" t="s">
        <v>736</v>
      </c>
      <c r="G714" s="12">
        <v>2500</v>
      </c>
      <c r="H714" s="26">
        <v>6</v>
      </c>
      <c r="I714" s="19">
        <f t="shared" si="270"/>
        <v>15000</v>
      </c>
      <c r="J714" s="85"/>
      <c r="K714" s="85"/>
      <c r="L714" s="19"/>
      <c r="M714" s="19"/>
      <c r="N714" s="19"/>
      <c r="O714" s="19"/>
      <c r="P714" s="20"/>
      <c r="Q714" s="19"/>
      <c r="R714" s="20"/>
      <c r="S714" s="20"/>
      <c r="T714" s="20"/>
      <c r="U714" s="20"/>
      <c r="V714" s="19"/>
      <c r="W714" s="19"/>
      <c r="X714" s="20"/>
      <c r="Y714" s="20"/>
      <c r="Z714" s="20"/>
      <c r="AA714" s="20"/>
      <c r="AB714" s="20"/>
      <c r="AC714" s="20"/>
      <c r="AD714" s="20"/>
      <c r="AE714" s="20"/>
      <c r="AF714" s="19">
        <f t="shared" si="263"/>
        <v>6</v>
      </c>
      <c r="AG714" s="19">
        <f t="shared" si="263"/>
        <v>15000</v>
      </c>
      <c r="AH714" s="17">
        <v>210100040036</v>
      </c>
      <c r="AI714" s="125" t="s">
        <v>1151</v>
      </c>
      <c r="AJ714" s="12" t="s">
        <v>736</v>
      </c>
      <c r="AK714" s="12">
        <v>2500</v>
      </c>
      <c r="AL714" s="7">
        <v>6</v>
      </c>
      <c r="AM714" s="28">
        <f t="shared" si="271"/>
        <v>15000</v>
      </c>
      <c r="AN714" s="114"/>
      <c r="AO714" s="114"/>
      <c r="AP714" s="28"/>
      <c r="AQ714" s="28"/>
      <c r="AR714" s="114"/>
      <c r="AS714" s="28"/>
      <c r="AT714" s="28"/>
      <c r="AU714" s="114"/>
      <c r="AV714" s="28"/>
      <c r="AW714" s="114"/>
      <c r="AX714" s="114"/>
      <c r="AY714" s="114"/>
      <c r="AZ714" s="28"/>
      <c r="BA714" s="28"/>
      <c r="BB714" s="114"/>
      <c r="BC714" s="114"/>
      <c r="BD714" s="114"/>
      <c r="BE714" s="114"/>
      <c r="BF714" s="114"/>
      <c r="BG714" s="114"/>
      <c r="BH714" s="114"/>
      <c r="BI714" s="114"/>
      <c r="BJ714" s="7">
        <f t="shared" si="265"/>
        <v>6</v>
      </c>
      <c r="BK714" s="42">
        <f t="shared" si="265"/>
        <v>15000</v>
      </c>
    </row>
    <row r="715" spans="2:63" ht="24.75" x14ac:dyDescent="0.25">
      <c r="B715" s="158" t="s">
        <v>65</v>
      </c>
      <c r="C715" s="17" t="s">
        <v>66</v>
      </c>
      <c r="D715" s="17">
        <v>210100040036</v>
      </c>
      <c r="E715" s="125" t="s">
        <v>1152</v>
      </c>
      <c r="F715" s="12" t="s">
        <v>736</v>
      </c>
      <c r="G715" s="12">
        <v>3000</v>
      </c>
      <c r="H715" s="26">
        <v>6</v>
      </c>
      <c r="I715" s="19">
        <f t="shared" si="270"/>
        <v>18000</v>
      </c>
      <c r="J715" s="85"/>
      <c r="K715" s="85"/>
      <c r="L715" s="19"/>
      <c r="M715" s="19"/>
      <c r="N715" s="19"/>
      <c r="O715" s="19"/>
      <c r="P715" s="20"/>
      <c r="Q715" s="19"/>
      <c r="R715" s="20"/>
      <c r="S715" s="20"/>
      <c r="T715" s="20"/>
      <c r="U715" s="20"/>
      <c r="V715" s="19"/>
      <c r="W715" s="19"/>
      <c r="X715" s="20"/>
      <c r="Y715" s="20"/>
      <c r="Z715" s="20"/>
      <c r="AA715" s="20"/>
      <c r="AB715" s="20"/>
      <c r="AC715" s="20"/>
      <c r="AD715" s="20"/>
      <c r="AE715" s="20"/>
      <c r="AF715" s="19">
        <f t="shared" si="263"/>
        <v>6</v>
      </c>
      <c r="AG715" s="19">
        <f t="shared" si="263"/>
        <v>18000</v>
      </c>
      <c r="AH715" s="17">
        <v>210100040036</v>
      </c>
      <c r="AI715" s="125" t="s">
        <v>1152</v>
      </c>
      <c r="AJ715" s="12" t="s">
        <v>736</v>
      </c>
      <c r="AK715" s="12">
        <v>3000</v>
      </c>
      <c r="AL715" s="7">
        <v>6</v>
      </c>
      <c r="AM715" s="28">
        <f t="shared" si="271"/>
        <v>18000</v>
      </c>
      <c r="AN715" s="114"/>
      <c r="AO715" s="114"/>
      <c r="AP715" s="28"/>
      <c r="AQ715" s="28"/>
      <c r="AR715" s="114"/>
      <c r="AS715" s="28"/>
      <c r="AT715" s="28"/>
      <c r="AU715" s="114"/>
      <c r="AV715" s="28"/>
      <c r="AW715" s="114"/>
      <c r="AX715" s="114"/>
      <c r="AY715" s="114"/>
      <c r="AZ715" s="28"/>
      <c r="BA715" s="28"/>
      <c r="BB715" s="114"/>
      <c r="BC715" s="114"/>
      <c r="BD715" s="114"/>
      <c r="BE715" s="114"/>
      <c r="BF715" s="114"/>
      <c r="BG715" s="114"/>
      <c r="BH715" s="114"/>
      <c r="BI715" s="114"/>
      <c r="BJ715" s="7">
        <f t="shared" si="265"/>
        <v>6</v>
      </c>
      <c r="BK715" s="42">
        <f t="shared" si="265"/>
        <v>18000</v>
      </c>
    </row>
    <row r="716" spans="2:63" ht="24.75" x14ac:dyDescent="0.25">
      <c r="B716" s="158" t="s">
        <v>65</v>
      </c>
      <c r="C716" s="17" t="s">
        <v>66</v>
      </c>
      <c r="D716" s="17">
        <v>210100040036</v>
      </c>
      <c r="E716" s="125" t="s">
        <v>1153</v>
      </c>
      <c r="F716" s="12" t="s">
        <v>736</v>
      </c>
      <c r="G716" s="12">
        <v>6600</v>
      </c>
      <c r="H716" s="26">
        <v>6</v>
      </c>
      <c r="I716" s="19">
        <f t="shared" si="270"/>
        <v>39600</v>
      </c>
      <c r="J716" s="85"/>
      <c r="K716" s="85"/>
      <c r="L716" s="19"/>
      <c r="M716" s="19"/>
      <c r="N716" s="19"/>
      <c r="O716" s="19"/>
      <c r="P716" s="20"/>
      <c r="Q716" s="19"/>
      <c r="R716" s="20"/>
      <c r="S716" s="20"/>
      <c r="T716" s="20"/>
      <c r="U716" s="20"/>
      <c r="V716" s="19"/>
      <c r="W716" s="19"/>
      <c r="X716" s="20"/>
      <c r="Y716" s="20"/>
      <c r="Z716" s="20"/>
      <c r="AA716" s="20"/>
      <c r="AB716" s="20"/>
      <c r="AC716" s="20"/>
      <c r="AD716" s="20"/>
      <c r="AE716" s="20"/>
      <c r="AF716" s="19">
        <f t="shared" si="263"/>
        <v>6</v>
      </c>
      <c r="AG716" s="19">
        <f t="shared" si="263"/>
        <v>39600</v>
      </c>
      <c r="AH716" s="17">
        <v>210100040036</v>
      </c>
      <c r="AI716" s="125" t="s">
        <v>1153</v>
      </c>
      <c r="AJ716" s="12" t="s">
        <v>736</v>
      </c>
      <c r="AK716" s="12">
        <v>6600</v>
      </c>
      <c r="AL716" s="7">
        <v>6</v>
      </c>
      <c r="AM716" s="28">
        <f t="shared" si="271"/>
        <v>39600</v>
      </c>
      <c r="AN716" s="114"/>
      <c r="AO716" s="114"/>
      <c r="AP716" s="28"/>
      <c r="AQ716" s="28"/>
      <c r="AR716" s="114"/>
      <c r="AS716" s="28"/>
      <c r="AT716" s="28"/>
      <c r="AU716" s="114"/>
      <c r="AV716" s="28"/>
      <c r="AW716" s="114"/>
      <c r="AX716" s="114"/>
      <c r="AY716" s="114"/>
      <c r="AZ716" s="28"/>
      <c r="BA716" s="28"/>
      <c r="BB716" s="114"/>
      <c r="BC716" s="114"/>
      <c r="BD716" s="114"/>
      <c r="BE716" s="114"/>
      <c r="BF716" s="114"/>
      <c r="BG716" s="114"/>
      <c r="BH716" s="114"/>
      <c r="BI716" s="114"/>
      <c r="BJ716" s="7">
        <f t="shared" si="265"/>
        <v>6</v>
      </c>
      <c r="BK716" s="42">
        <f t="shared" si="265"/>
        <v>39600</v>
      </c>
    </row>
    <row r="717" spans="2:63" ht="24.75" x14ac:dyDescent="0.25">
      <c r="B717" s="158" t="s">
        <v>65</v>
      </c>
      <c r="C717" s="17" t="s">
        <v>66</v>
      </c>
      <c r="D717" s="17">
        <v>210100040036</v>
      </c>
      <c r="E717" s="125" t="s">
        <v>1154</v>
      </c>
      <c r="F717" s="12" t="s">
        <v>736</v>
      </c>
      <c r="G717" s="12">
        <v>2500</v>
      </c>
      <c r="H717" s="26">
        <v>6</v>
      </c>
      <c r="I717" s="19">
        <f t="shared" si="270"/>
        <v>15000</v>
      </c>
      <c r="J717" s="85"/>
      <c r="K717" s="85"/>
      <c r="L717" s="19"/>
      <c r="M717" s="19"/>
      <c r="N717" s="19"/>
      <c r="O717" s="19"/>
      <c r="P717" s="20"/>
      <c r="Q717" s="19"/>
      <c r="R717" s="20"/>
      <c r="S717" s="20"/>
      <c r="T717" s="20"/>
      <c r="U717" s="20"/>
      <c r="V717" s="19"/>
      <c r="W717" s="19"/>
      <c r="X717" s="20"/>
      <c r="Y717" s="20"/>
      <c r="Z717" s="20"/>
      <c r="AA717" s="20"/>
      <c r="AB717" s="20"/>
      <c r="AC717" s="20"/>
      <c r="AD717" s="20"/>
      <c r="AE717" s="20"/>
      <c r="AF717" s="19">
        <f t="shared" si="263"/>
        <v>6</v>
      </c>
      <c r="AG717" s="19">
        <f t="shared" si="263"/>
        <v>15000</v>
      </c>
      <c r="AH717" s="17">
        <v>210100040036</v>
      </c>
      <c r="AI717" s="125" t="s">
        <v>1154</v>
      </c>
      <c r="AJ717" s="12" t="s">
        <v>736</v>
      </c>
      <c r="AK717" s="12">
        <v>2500</v>
      </c>
      <c r="AL717" s="7">
        <v>6</v>
      </c>
      <c r="AM717" s="28">
        <f t="shared" si="271"/>
        <v>15000</v>
      </c>
      <c r="AN717" s="114"/>
      <c r="AO717" s="114"/>
      <c r="AP717" s="28"/>
      <c r="AQ717" s="28"/>
      <c r="AR717" s="114"/>
      <c r="AS717" s="28"/>
      <c r="AT717" s="28"/>
      <c r="AU717" s="114"/>
      <c r="AV717" s="28"/>
      <c r="AW717" s="114"/>
      <c r="AX717" s="114"/>
      <c r="AY717" s="114"/>
      <c r="AZ717" s="28"/>
      <c r="BA717" s="28"/>
      <c r="BB717" s="114"/>
      <c r="BC717" s="114"/>
      <c r="BD717" s="114"/>
      <c r="BE717" s="114"/>
      <c r="BF717" s="114"/>
      <c r="BG717" s="114"/>
      <c r="BH717" s="114"/>
      <c r="BI717" s="114"/>
      <c r="BJ717" s="7">
        <f t="shared" si="265"/>
        <v>6</v>
      </c>
      <c r="BK717" s="42">
        <f t="shared" si="265"/>
        <v>15000</v>
      </c>
    </row>
    <row r="718" spans="2:63" ht="24.75" x14ac:dyDescent="0.25">
      <c r="B718" s="158" t="s">
        <v>65</v>
      </c>
      <c r="C718" s="17" t="s">
        <v>66</v>
      </c>
      <c r="D718" s="17">
        <v>210100040036</v>
      </c>
      <c r="E718" s="125" t="s">
        <v>1155</v>
      </c>
      <c r="F718" s="12" t="s">
        <v>736</v>
      </c>
      <c r="G718" s="12">
        <v>3000</v>
      </c>
      <c r="H718" s="26">
        <v>6</v>
      </c>
      <c r="I718" s="19">
        <f t="shared" si="270"/>
        <v>18000</v>
      </c>
      <c r="J718" s="85"/>
      <c r="K718" s="85"/>
      <c r="L718" s="19"/>
      <c r="M718" s="19"/>
      <c r="N718" s="19"/>
      <c r="O718" s="19"/>
      <c r="P718" s="20"/>
      <c r="Q718" s="19"/>
      <c r="R718" s="20"/>
      <c r="S718" s="20"/>
      <c r="T718" s="20"/>
      <c r="U718" s="20"/>
      <c r="V718" s="19"/>
      <c r="W718" s="19"/>
      <c r="X718" s="20"/>
      <c r="Y718" s="20"/>
      <c r="Z718" s="20"/>
      <c r="AA718" s="20"/>
      <c r="AB718" s="20"/>
      <c r="AC718" s="20"/>
      <c r="AD718" s="20"/>
      <c r="AE718" s="20"/>
      <c r="AF718" s="19">
        <f t="shared" si="263"/>
        <v>6</v>
      </c>
      <c r="AG718" s="19">
        <f t="shared" si="263"/>
        <v>18000</v>
      </c>
      <c r="AH718" s="17">
        <v>210100040036</v>
      </c>
      <c r="AI718" s="125" t="s">
        <v>1155</v>
      </c>
      <c r="AJ718" s="12" t="s">
        <v>736</v>
      </c>
      <c r="AK718" s="12">
        <v>3000</v>
      </c>
      <c r="AL718" s="7">
        <v>6</v>
      </c>
      <c r="AM718" s="28">
        <f t="shared" si="271"/>
        <v>18000</v>
      </c>
      <c r="AN718" s="114"/>
      <c r="AO718" s="114"/>
      <c r="AP718" s="28"/>
      <c r="AQ718" s="28"/>
      <c r="AR718" s="114"/>
      <c r="AS718" s="28"/>
      <c r="AT718" s="28"/>
      <c r="AU718" s="114"/>
      <c r="AV718" s="28"/>
      <c r="AW718" s="114"/>
      <c r="AX718" s="114"/>
      <c r="AY718" s="114"/>
      <c r="AZ718" s="28"/>
      <c r="BA718" s="28"/>
      <c r="BB718" s="114"/>
      <c r="BC718" s="114"/>
      <c r="BD718" s="114"/>
      <c r="BE718" s="114"/>
      <c r="BF718" s="114"/>
      <c r="BG718" s="114"/>
      <c r="BH718" s="114"/>
      <c r="BI718" s="114"/>
      <c r="BJ718" s="7">
        <f t="shared" si="265"/>
        <v>6</v>
      </c>
      <c r="BK718" s="42">
        <f t="shared" si="265"/>
        <v>18000</v>
      </c>
    </row>
    <row r="719" spans="2:63" ht="24.75" x14ac:dyDescent="0.25">
      <c r="B719" s="158" t="s">
        <v>65</v>
      </c>
      <c r="C719" s="17" t="s">
        <v>66</v>
      </c>
      <c r="D719" s="17">
        <v>210100040036</v>
      </c>
      <c r="E719" s="125" t="s">
        <v>1156</v>
      </c>
      <c r="F719" s="12" t="s">
        <v>736</v>
      </c>
      <c r="G719" s="12">
        <v>3000</v>
      </c>
      <c r="H719" s="26">
        <v>6</v>
      </c>
      <c r="I719" s="19">
        <f t="shared" si="270"/>
        <v>18000</v>
      </c>
      <c r="J719" s="85"/>
      <c r="K719" s="85"/>
      <c r="L719" s="19"/>
      <c r="M719" s="19"/>
      <c r="N719" s="19"/>
      <c r="O719" s="19"/>
      <c r="P719" s="20"/>
      <c r="Q719" s="19"/>
      <c r="R719" s="20"/>
      <c r="S719" s="20"/>
      <c r="T719" s="20"/>
      <c r="U719" s="20"/>
      <c r="V719" s="19"/>
      <c r="W719" s="19"/>
      <c r="X719" s="20"/>
      <c r="Y719" s="20"/>
      <c r="Z719" s="20"/>
      <c r="AA719" s="20"/>
      <c r="AB719" s="20"/>
      <c r="AC719" s="20"/>
      <c r="AD719" s="20"/>
      <c r="AE719" s="20"/>
      <c r="AF719" s="19">
        <f t="shared" si="263"/>
        <v>6</v>
      </c>
      <c r="AG719" s="19">
        <f t="shared" si="263"/>
        <v>18000</v>
      </c>
      <c r="AH719" s="17">
        <v>210100040036</v>
      </c>
      <c r="AI719" s="125" t="s">
        <v>1156</v>
      </c>
      <c r="AJ719" s="12" t="s">
        <v>736</v>
      </c>
      <c r="AK719" s="12">
        <v>3000</v>
      </c>
      <c r="AL719" s="7">
        <v>6</v>
      </c>
      <c r="AM719" s="28">
        <f t="shared" si="271"/>
        <v>18000</v>
      </c>
      <c r="AN719" s="114"/>
      <c r="AO719" s="114"/>
      <c r="AP719" s="28"/>
      <c r="AQ719" s="28"/>
      <c r="AR719" s="114"/>
      <c r="AS719" s="28"/>
      <c r="AT719" s="28"/>
      <c r="AU719" s="114"/>
      <c r="AV719" s="28"/>
      <c r="AW719" s="114"/>
      <c r="AX719" s="114"/>
      <c r="AY719" s="114"/>
      <c r="AZ719" s="28"/>
      <c r="BA719" s="28"/>
      <c r="BB719" s="114"/>
      <c r="BC719" s="114"/>
      <c r="BD719" s="114"/>
      <c r="BE719" s="114"/>
      <c r="BF719" s="114"/>
      <c r="BG719" s="114"/>
      <c r="BH719" s="114"/>
      <c r="BI719" s="114"/>
      <c r="BJ719" s="7">
        <f t="shared" si="265"/>
        <v>6</v>
      </c>
      <c r="BK719" s="42">
        <f t="shared" si="265"/>
        <v>18000</v>
      </c>
    </row>
    <row r="720" spans="2:63" ht="24.75" x14ac:dyDescent="0.25">
      <c r="B720" s="158" t="s">
        <v>65</v>
      </c>
      <c r="C720" s="17" t="s">
        <v>66</v>
      </c>
      <c r="D720" s="17">
        <v>210100010410</v>
      </c>
      <c r="E720" s="120" t="s">
        <v>1157</v>
      </c>
      <c r="F720" s="12" t="s">
        <v>736</v>
      </c>
      <c r="G720" s="12">
        <v>2300</v>
      </c>
      <c r="H720" s="26">
        <v>1</v>
      </c>
      <c r="I720" s="19">
        <f t="shared" si="270"/>
        <v>2300</v>
      </c>
      <c r="J720" s="85"/>
      <c r="K720" s="85"/>
      <c r="L720" s="19"/>
      <c r="M720" s="19"/>
      <c r="N720" s="19"/>
      <c r="O720" s="19"/>
      <c r="P720" s="20"/>
      <c r="Q720" s="19"/>
      <c r="R720" s="20"/>
      <c r="S720" s="20"/>
      <c r="T720" s="20"/>
      <c r="U720" s="20"/>
      <c r="V720" s="19"/>
      <c r="W720" s="19"/>
      <c r="X720" s="20"/>
      <c r="Y720" s="20"/>
      <c r="Z720" s="20"/>
      <c r="AA720" s="20"/>
      <c r="AB720" s="20"/>
      <c r="AC720" s="20"/>
      <c r="AD720" s="20"/>
      <c r="AE720" s="20"/>
      <c r="AF720" s="19">
        <f t="shared" si="263"/>
        <v>1</v>
      </c>
      <c r="AG720" s="19">
        <f t="shared" si="263"/>
        <v>2300</v>
      </c>
      <c r="AH720" s="17">
        <v>210100010410</v>
      </c>
      <c r="AI720" s="120" t="s">
        <v>1157</v>
      </c>
      <c r="AJ720" s="12" t="s">
        <v>736</v>
      </c>
      <c r="AK720" s="12">
        <v>2300</v>
      </c>
      <c r="AL720" s="7"/>
      <c r="AM720" s="28"/>
      <c r="AN720" s="114"/>
      <c r="AO720" s="114"/>
      <c r="AP720" s="28"/>
      <c r="AQ720" s="28"/>
      <c r="AR720" s="114"/>
      <c r="AS720" s="28"/>
      <c r="AT720" s="28"/>
      <c r="AU720" s="114"/>
      <c r="AV720" s="28"/>
      <c r="AW720" s="114"/>
      <c r="AX720" s="114"/>
      <c r="AY720" s="114"/>
      <c r="AZ720" s="28"/>
      <c r="BA720" s="28"/>
      <c r="BB720" s="114"/>
      <c r="BC720" s="114"/>
      <c r="BD720" s="114"/>
      <c r="BE720" s="114"/>
      <c r="BF720" s="114"/>
      <c r="BG720" s="114"/>
      <c r="BH720" s="114"/>
      <c r="BI720" s="114"/>
      <c r="BJ720" s="7">
        <f t="shared" si="265"/>
        <v>0</v>
      </c>
      <c r="BK720" s="42">
        <f t="shared" si="265"/>
        <v>0</v>
      </c>
    </row>
    <row r="721" spans="2:63" ht="24.75" x14ac:dyDescent="0.25">
      <c r="B721" s="158" t="s">
        <v>65</v>
      </c>
      <c r="C721" s="17" t="s">
        <v>66</v>
      </c>
      <c r="D721" s="17">
        <v>210100010410</v>
      </c>
      <c r="E721" s="120" t="s">
        <v>1158</v>
      </c>
      <c r="F721" s="12" t="s">
        <v>736</v>
      </c>
      <c r="G721" s="12">
        <v>2800</v>
      </c>
      <c r="H721" s="26">
        <v>1</v>
      </c>
      <c r="I721" s="19">
        <f t="shared" si="270"/>
        <v>2800</v>
      </c>
      <c r="J721" s="85"/>
      <c r="K721" s="85"/>
      <c r="L721" s="19">
        <v>6</v>
      </c>
      <c r="M721" s="19">
        <f>+L721*G721</f>
        <v>16800</v>
      </c>
      <c r="N721" s="19"/>
      <c r="O721" s="19"/>
      <c r="P721" s="20"/>
      <c r="Q721" s="19"/>
      <c r="R721" s="20"/>
      <c r="S721" s="20"/>
      <c r="T721" s="20"/>
      <c r="U721" s="20"/>
      <c r="V721" s="19"/>
      <c r="W721" s="19"/>
      <c r="X721" s="20"/>
      <c r="Y721" s="20"/>
      <c r="Z721" s="20"/>
      <c r="AA721" s="20"/>
      <c r="AB721" s="20"/>
      <c r="AC721" s="20"/>
      <c r="AD721" s="20"/>
      <c r="AE721" s="20"/>
      <c r="AF721" s="19">
        <f t="shared" si="263"/>
        <v>7</v>
      </c>
      <c r="AG721" s="19">
        <f t="shared" si="263"/>
        <v>19600</v>
      </c>
      <c r="AH721" s="17">
        <v>210100010410</v>
      </c>
      <c r="AI721" s="120" t="s">
        <v>1158</v>
      </c>
      <c r="AJ721" s="12" t="s">
        <v>736</v>
      </c>
      <c r="AK721" s="12">
        <v>2800</v>
      </c>
      <c r="AL721" s="7">
        <v>1</v>
      </c>
      <c r="AM721" s="28">
        <f t="shared" si="271"/>
        <v>2800</v>
      </c>
      <c r="AN721" s="114"/>
      <c r="AO721" s="114"/>
      <c r="AP721" s="28">
        <v>6</v>
      </c>
      <c r="AQ721" s="28">
        <f>+AP721*AK721</f>
        <v>16800</v>
      </c>
      <c r="AR721" s="114"/>
      <c r="AS721" s="28"/>
      <c r="AT721" s="28"/>
      <c r="AU721" s="114"/>
      <c r="AV721" s="28"/>
      <c r="AW721" s="114"/>
      <c r="AX721" s="114"/>
      <c r="AY721" s="114"/>
      <c r="AZ721" s="28"/>
      <c r="BA721" s="28"/>
      <c r="BB721" s="114"/>
      <c r="BC721" s="114"/>
      <c r="BD721" s="114"/>
      <c r="BE721" s="114"/>
      <c r="BF721" s="114"/>
      <c r="BG721" s="114"/>
      <c r="BH721" s="114"/>
      <c r="BI721" s="114"/>
      <c r="BJ721" s="7">
        <f t="shared" si="265"/>
        <v>7</v>
      </c>
      <c r="BK721" s="42">
        <f t="shared" si="265"/>
        <v>19600</v>
      </c>
    </row>
    <row r="722" spans="2:63" ht="24.75" x14ac:dyDescent="0.25">
      <c r="B722" s="158" t="s">
        <v>65</v>
      </c>
      <c r="C722" s="17" t="s">
        <v>66</v>
      </c>
      <c r="D722" s="17">
        <v>210100010410</v>
      </c>
      <c r="E722" s="120" t="s">
        <v>1158</v>
      </c>
      <c r="F722" s="12" t="s">
        <v>736</v>
      </c>
      <c r="G722" s="12">
        <v>2800</v>
      </c>
      <c r="H722" s="26"/>
      <c r="I722" s="19"/>
      <c r="J722" s="85"/>
      <c r="K722" s="85"/>
      <c r="L722" s="19">
        <v>6</v>
      </c>
      <c r="M722" s="19">
        <f>+L722*G722</f>
        <v>16800</v>
      </c>
      <c r="N722" s="19"/>
      <c r="O722" s="19"/>
      <c r="P722" s="20"/>
      <c r="Q722" s="19"/>
      <c r="R722" s="20"/>
      <c r="S722" s="20"/>
      <c r="T722" s="20"/>
      <c r="U722" s="20"/>
      <c r="V722" s="19"/>
      <c r="W722" s="19"/>
      <c r="X722" s="20"/>
      <c r="Y722" s="20"/>
      <c r="Z722" s="20"/>
      <c r="AA722" s="20"/>
      <c r="AB722" s="20"/>
      <c r="AC722" s="20"/>
      <c r="AD722" s="20"/>
      <c r="AE722" s="20"/>
      <c r="AF722" s="19">
        <f t="shared" si="263"/>
        <v>6</v>
      </c>
      <c r="AG722" s="19">
        <f t="shared" si="263"/>
        <v>16800</v>
      </c>
      <c r="AH722" s="17">
        <v>210100010410</v>
      </c>
      <c r="AI722" s="120" t="s">
        <v>1158</v>
      </c>
      <c r="AJ722" s="12" t="s">
        <v>736</v>
      </c>
      <c r="AK722" s="12">
        <v>2800</v>
      </c>
      <c r="AL722" s="7"/>
      <c r="AM722" s="28"/>
      <c r="AN722" s="114"/>
      <c r="AO722" s="114"/>
      <c r="AP722" s="28">
        <v>6</v>
      </c>
      <c r="AQ722" s="28">
        <f>+AP722*AK722</f>
        <v>16800</v>
      </c>
      <c r="AR722" s="114"/>
      <c r="AS722" s="28"/>
      <c r="AT722" s="28"/>
      <c r="AU722" s="114"/>
      <c r="AV722" s="28"/>
      <c r="AW722" s="114"/>
      <c r="AX722" s="114"/>
      <c r="AY722" s="114"/>
      <c r="AZ722" s="28"/>
      <c r="BA722" s="28"/>
      <c r="BB722" s="114"/>
      <c r="BC722" s="114"/>
      <c r="BD722" s="114"/>
      <c r="BE722" s="114"/>
      <c r="BF722" s="114"/>
      <c r="BG722" s="114"/>
      <c r="BH722" s="114"/>
      <c r="BI722" s="114"/>
      <c r="BJ722" s="7">
        <f t="shared" si="265"/>
        <v>6</v>
      </c>
      <c r="BK722" s="42">
        <f t="shared" si="265"/>
        <v>16800</v>
      </c>
    </row>
    <row r="723" spans="2:63" ht="24.75" x14ac:dyDescent="0.25">
      <c r="B723" s="158" t="s">
        <v>65</v>
      </c>
      <c r="C723" s="17" t="s">
        <v>66</v>
      </c>
      <c r="D723" s="17">
        <v>210100010410</v>
      </c>
      <c r="E723" s="120" t="s">
        <v>1158</v>
      </c>
      <c r="F723" s="12" t="s">
        <v>736</v>
      </c>
      <c r="G723" s="12">
        <v>2500</v>
      </c>
      <c r="H723" s="26">
        <v>6</v>
      </c>
      <c r="I723" s="19">
        <f t="shared" si="270"/>
        <v>15000</v>
      </c>
      <c r="J723" s="111"/>
      <c r="K723" s="111"/>
      <c r="L723" s="19"/>
      <c r="M723" s="19"/>
      <c r="N723" s="19"/>
      <c r="O723" s="19"/>
      <c r="P723" s="20"/>
      <c r="Q723" s="19"/>
      <c r="R723" s="20"/>
      <c r="S723" s="20"/>
      <c r="T723" s="20"/>
      <c r="U723" s="20"/>
      <c r="V723" s="19"/>
      <c r="W723" s="19"/>
      <c r="X723" s="20"/>
      <c r="Y723" s="20"/>
      <c r="Z723" s="20"/>
      <c r="AA723" s="20"/>
      <c r="AB723" s="20"/>
      <c r="AC723" s="20"/>
      <c r="AD723" s="20"/>
      <c r="AE723" s="20"/>
      <c r="AF723" s="19">
        <f t="shared" si="263"/>
        <v>6</v>
      </c>
      <c r="AG723" s="19">
        <f t="shared" si="263"/>
        <v>15000</v>
      </c>
      <c r="AH723" s="17">
        <v>210100010410</v>
      </c>
      <c r="AI723" s="120" t="s">
        <v>1158</v>
      </c>
      <c r="AJ723" s="12" t="s">
        <v>736</v>
      </c>
      <c r="AK723" s="12">
        <v>2500</v>
      </c>
      <c r="AL723" s="7">
        <v>6</v>
      </c>
      <c r="AM723" s="28">
        <f t="shared" si="271"/>
        <v>15000</v>
      </c>
      <c r="AN723" s="114"/>
      <c r="AO723" s="114"/>
      <c r="AP723" s="28"/>
      <c r="AQ723" s="28"/>
      <c r="AR723" s="114"/>
      <c r="AS723" s="28"/>
      <c r="AT723" s="28"/>
      <c r="AU723" s="114"/>
      <c r="AV723" s="28"/>
      <c r="AW723" s="114"/>
      <c r="AX723" s="114"/>
      <c r="AY723" s="114"/>
      <c r="AZ723" s="28"/>
      <c r="BA723" s="28"/>
      <c r="BB723" s="114"/>
      <c r="BC723" s="114"/>
      <c r="BD723" s="114"/>
      <c r="BE723" s="114"/>
      <c r="BF723" s="114"/>
      <c r="BG723" s="114"/>
      <c r="BH723" s="114"/>
      <c r="BI723" s="114"/>
      <c r="BJ723" s="7">
        <f t="shared" si="265"/>
        <v>6</v>
      </c>
      <c r="BK723" s="42">
        <f t="shared" si="265"/>
        <v>15000</v>
      </c>
    </row>
    <row r="724" spans="2:63" ht="24.75" x14ac:dyDescent="0.25">
      <c r="B724" s="158" t="s">
        <v>65</v>
      </c>
      <c r="C724" s="17" t="s">
        <v>66</v>
      </c>
      <c r="D724" s="17">
        <v>210100010410</v>
      </c>
      <c r="E724" s="120" t="s">
        <v>1158</v>
      </c>
      <c r="F724" s="12" t="s">
        <v>736</v>
      </c>
      <c r="G724" s="12">
        <v>2500</v>
      </c>
      <c r="H724" s="26">
        <v>6</v>
      </c>
      <c r="I724" s="19">
        <f t="shared" si="270"/>
        <v>15000</v>
      </c>
      <c r="J724" s="111"/>
      <c r="K724" s="111"/>
      <c r="L724" s="19"/>
      <c r="M724" s="19"/>
      <c r="N724" s="19"/>
      <c r="O724" s="19"/>
      <c r="P724" s="20"/>
      <c r="Q724" s="19"/>
      <c r="R724" s="20"/>
      <c r="S724" s="20"/>
      <c r="T724" s="20"/>
      <c r="U724" s="20"/>
      <c r="V724" s="19"/>
      <c r="W724" s="19"/>
      <c r="X724" s="20"/>
      <c r="Y724" s="20"/>
      <c r="Z724" s="20"/>
      <c r="AA724" s="20"/>
      <c r="AB724" s="20"/>
      <c r="AC724" s="20"/>
      <c r="AD724" s="20"/>
      <c r="AE724" s="20"/>
      <c r="AF724" s="19">
        <f t="shared" si="263"/>
        <v>6</v>
      </c>
      <c r="AG724" s="19">
        <f t="shared" si="263"/>
        <v>15000</v>
      </c>
      <c r="AH724" s="17">
        <v>210100010410</v>
      </c>
      <c r="AI724" s="120" t="s">
        <v>1158</v>
      </c>
      <c r="AJ724" s="12" t="s">
        <v>736</v>
      </c>
      <c r="AK724" s="12">
        <v>2500</v>
      </c>
      <c r="AL724" s="7">
        <v>6</v>
      </c>
      <c r="AM724" s="28">
        <f t="shared" si="271"/>
        <v>15000</v>
      </c>
      <c r="AN724" s="114"/>
      <c r="AO724" s="114"/>
      <c r="AP724" s="28"/>
      <c r="AQ724" s="28"/>
      <c r="AR724" s="114"/>
      <c r="AS724" s="28"/>
      <c r="AT724" s="28"/>
      <c r="AU724" s="114"/>
      <c r="AV724" s="28"/>
      <c r="AW724" s="114"/>
      <c r="AX724" s="114"/>
      <c r="AY724" s="114"/>
      <c r="AZ724" s="28"/>
      <c r="BA724" s="28"/>
      <c r="BB724" s="114"/>
      <c r="BC724" s="114"/>
      <c r="BD724" s="114"/>
      <c r="BE724" s="114"/>
      <c r="BF724" s="114"/>
      <c r="BG724" s="114"/>
      <c r="BH724" s="114"/>
      <c r="BI724" s="114"/>
      <c r="BJ724" s="7">
        <f t="shared" si="265"/>
        <v>6</v>
      </c>
      <c r="BK724" s="42">
        <f t="shared" si="265"/>
        <v>15000</v>
      </c>
    </row>
    <row r="725" spans="2:63" ht="24.75" x14ac:dyDescent="0.25">
      <c r="B725" s="158" t="s">
        <v>65</v>
      </c>
      <c r="C725" s="17" t="s">
        <v>66</v>
      </c>
      <c r="D725" s="17">
        <v>111000010013</v>
      </c>
      <c r="E725" s="125" t="s">
        <v>1159</v>
      </c>
      <c r="F725" s="12" t="s">
        <v>736</v>
      </c>
      <c r="G725" s="12">
        <v>5500</v>
      </c>
      <c r="H725" s="26"/>
      <c r="I725" s="19"/>
      <c r="J725" s="111"/>
      <c r="K725" s="111"/>
      <c r="L725" s="19">
        <v>6</v>
      </c>
      <c r="M725" s="19">
        <f>+L725*G725</f>
        <v>33000</v>
      </c>
      <c r="N725" s="19"/>
      <c r="O725" s="19"/>
      <c r="P725" s="20"/>
      <c r="Q725" s="19"/>
      <c r="R725" s="20"/>
      <c r="S725" s="20"/>
      <c r="T725" s="20"/>
      <c r="U725" s="20"/>
      <c r="V725" s="19"/>
      <c r="W725" s="19"/>
      <c r="X725" s="20"/>
      <c r="Y725" s="20"/>
      <c r="Z725" s="20"/>
      <c r="AA725" s="20"/>
      <c r="AB725" s="20"/>
      <c r="AC725" s="20"/>
      <c r="AD725" s="20"/>
      <c r="AE725" s="20"/>
      <c r="AF725" s="19">
        <f t="shared" si="263"/>
        <v>6</v>
      </c>
      <c r="AG725" s="19">
        <f t="shared" si="263"/>
        <v>33000</v>
      </c>
      <c r="AH725" s="17">
        <v>111000010013</v>
      </c>
      <c r="AI725" s="125" t="s">
        <v>1159</v>
      </c>
      <c r="AJ725" s="12" t="s">
        <v>736</v>
      </c>
      <c r="AK725" s="12">
        <v>5500</v>
      </c>
      <c r="AL725" s="7"/>
      <c r="AM725" s="28"/>
      <c r="AN725" s="114"/>
      <c r="AO725" s="114"/>
      <c r="AP725" s="28">
        <v>6</v>
      </c>
      <c r="AQ725" s="28">
        <f>+AP725*AK725</f>
        <v>33000</v>
      </c>
      <c r="AR725" s="114"/>
      <c r="AS725" s="28"/>
      <c r="AT725" s="28"/>
      <c r="AU725" s="114"/>
      <c r="AV725" s="28"/>
      <c r="AW725" s="114"/>
      <c r="AX725" s="114"/>
      <c r="AY725" s="114"/>
      <c r="AZ725" s="28"/>
      <c r="BA725" s="28"/>
      <c r="BB725" s="114"/>
      <c r="BC725" s="114"/>
      <c r="BD725" s="114"/>
      <c r="BE725" s="114"/>
      <c r="BF725" s="114"/>
      <c r="BG725" s="114"/>
      <c r="BH725" s="114"/>
      <c r="BI725" s="114"/>
      <c r="BJ725" s="7">
        <f t="shared" si="265"/>
        <v>6</v>
      </c>
      <c r="BK725" s="42">
        <f t="shared" si="265"/>
        <v>33000</v>
      </c>
    </row>
    <row r="726" spans="2:63" ht="24.75" x14ac:dyDescent="0.25">
      <c r="B726" s="158" t="s">
        <v>65</v>
      </c>
      <c r="C726" s="17" t="s">
        <v>66</v>
      </c>
      <c r="D726" s="17">
        <v>111000010013</v>
      </c>
      <c r="E726" s="125" t="s">
        <v>1160</v>
      </c>
      <c r="F726" s="12" t="s">
        <v>736</v>
      </c>
      <c r="G726" s="12">
        <v>4000</v>
      </c>
      <c r="H726" s="26"/>
      <c r="I726" s="19"/>
      <c r="J726" s="111"/>
      <c r="K726" s="111"/>
      <c r="L726" s="19">
        <v>6</v>
      </c>
      <c r="M726" s="19">
        <f>+L726*G726</f>
        <v>24000</v>
      </c>
      <c r="N726" s="19"/>
      <c r="O726" s="19"/>
      <c r="P726" s="20"/>
      <c r="Q726" s="19"/>
      <c r="R726" s="20"/>
      <c r="S726" s="20"/>
      <c r="T726" s="20"/>
      <c r="U726" s="20"/>
      <c r="V726" s="19"/>
      <c r="W726" s="19"/>
      <c r="X726" s="20"/>
      <c r="Y726" s="20"/>
      <c r="Z726" s="20"/>
      <c r="AA726" s="20"/>
      <c r="AB726" s="20"/>
      <c r="AC726" s="20"/>
      <c r="AD726" s="20"/>
      <c r="AE726" s="20"/>
      <c r="AF726" s="19">
        <f t="shared" si="263"/>
        <v>6</v>
      </c>
      <c r="AG726" s="19">
        <f t="shared" si="263"/>
        <v>24000</v>
      </c>
      <c r="AH726" s="17">
        <v>111000010013</v>
      </c>
      <c r="AI726" s="125" t="s">
        <v>1160</v>
      </c>
      <c r="AJ726" s="12" t="s">
        <v>736</v>
      </c>
      <c r="AK726" s="12">
        <v>4000</v>
      </c>
      <c r="AL726" s="7"/>
      <c r="AM726" s="28"/>
      <c r="AN726" s="114"/>
      <c r="AO726" s="114"/>
      <c r="AP726" s="28">
        <v>6</v>
      </c>
      <c r="AQ726" s="28">
        <f>+AP726*AK726</f>
        <v>24000</v>
      </c>
      <c r="AR726" s="114"/>
      <c r="AS726" s="28"/>
      <c r="AT726" s="28"/>
      <c r="AU726" s="114"/>
      <c r="AV726" s="28"/>
      <c r="AW726" s="114"/>
      <c r="AX726" s="114"/>
      <c r="AY726" s="114"/>
      <c r="AZ726" s="28"/>
      <c r="BA726" s="28"/>
      <c r="BB726" s="114"/>
      <c r="BC726" s="114"/>
      <c r="BD726" s="114"/>
      <c r="BE726" s="114"/>
      <c r="BF726" s="114"/>
      <c r="BG726" s="114"/>
      <c r="BH726" s="114"/>
      <c r="BI726" s="114"/>
      <c r="BJ726" s="7">
        <f t="shared" si="265"/>
        <v>6</v>
      </c>
      <c r="BK726" s="42">
        <f t="shared" si="265"/>
        <v>24000</v>
      </c>
    </row>
    <row r="727" spans="2:63" ht="24.75" x14ac:dyDescent="0.25">
      <c r="B727" s="158" t="s">
        <v>65</v>
      </c>
      <c r="C727" s="17" t="s">
        <v>66</v>
      </c>
      <c r="D727" s="17">
        <v>210100010080</v>
      </c>
      <c r="E727" s="125" t="s">
        <v>1161</v>
      </c>
      <c r="F727" s="12" t="s">
        <v>736</v>
      </c>
      <c r="G727" s="12">
        <v>3000</v>
      </c>
      <c r="H727" s="26"/>
      <c r="I727" s="19"/>
      <c r="J727" s="111"/>
      <c r="K727" s="111"/>
      <c r="L727" s="19">
        <v>6</v>
      </c>
      <c r="M727" s="19">
        <f>+L727*G727</f>
        <v>18000</v>
      </c>
      <c r="N727" s="19"/>
      <c r="O727" s="19"/>
      <c r="P727" s="20"/>
      <c r="Q727" s="19"/>
      <c r="R727" s="20"/>
      <c r="S727" s="20"/>
      <c r="T727" s="20"/>
      <c r="U727" s="20"/>
      <c r="V727" s="19"/>
      <c r="W727" s="19"/>
      <c r="X727" s="20"/>
      <c r="Y727" s="20"/>
      <c r="Z727" s="20"/>
      <c r="AA727" s="20"/>
      <c r="AB727" s="20"/>
      <c r="AC727" s="20"/>
      <c r="AD727" s="20"/>
      <c r="AE727" s="20"/>
      <c r="AF727" s="19">
        <f t="shared" si="263"/>
        <v>6</v>
      </c>
      <c r="AG727" s="19">
        <f t="shared" si="263"/>
        <v>18000</v>
      </c>
      <c r="AH727" s="17">
        <v>210100010080</v>
      </c>
      <c r="AI727" s="125" t="s">
        <v>1161</v>
      </c>
      <c r="AJ727" s="12" t="s">
        <v>736</v>
      </c>
      <c r="AK727" s="12">
        <v>3000</v>
      </c>
      <c r="AL727" s="7"/>
      <c r="AM727" s="28"/>
      <c r="AN727" s="114"/>
      <c r="AO727" s="114"/>
      <c r="AP727" s="28">
        <v>6</v>
      </c>
      <c r="AQ727" s="28">
        <f>+AP727*AK727</f>
        <v>18000</v>
      </c>
      <c r="AR727" s="114"/>
      <c r="AS727" s="28"/>
      <c r="AT727" s="28"/>
      <c r="AU727" s="114"/>
      <c r="AV727" s="28"/>
      <c r="AW727" s="114"/>
      <c r="AX727" s="114"/>
      <c r="AY727" s="114"/>
      <c r="AZ727" s="28"/>
      <c r="BA727" s="28"/>
      <c r="BB727" s="114"/>
      <c r="BC727" s="114"/>
      <c r="BD727" s="114"/>
      <c r="BE727" s="114"/>
      <c r="BF727" s="114"/>
      <c r="BG727" s="114"/>
      <c r="BH727" s="114"/>
      <c r="BI727" s="114"/>
      <c r="BJ727" s="7">
        <f t="shared" si="265"/>
        <v>6</v>
      </c>
      <c r="BK727" s="42">
        <f t="shared" si="265"/>
        <v>18000</v>
      </c>
    </row>
    <row r="728" spans="2:63" ht="24.75" x14ac:dyDescent="0.25">
      <c r="B728" s="158" t="s">
        <v>65</v>
      </c>
      <c r="C728" s="17" t="s">
        <v>66</v>
      </c>
      <c r="D728" s="17">
        <v>210100010080</v>
      </c>
      <c r="E728" s="125" t="s">
        <v>1162</v>
      </c>
      <c r="F728" s="12" t="s">
        <v>736</v>
      </c>
      <c r="G728" s="12">
        <v>2100</v>
      </c>
      <c r="H728" s="26"/>
      <c r="I728" s="19"/>
      <c r="J728" s="111"/>
      <c r="K728" s="111"/>
      <c r="L728" s="19">
        <v>6</v>
      </c>
      <c r="M728" s="19">
        <f>+L728*G728</f>
        <v>12600</v>
      </c>
      <c r="N728" s="19"/>
      <c r="O728" s="19"/>
      <c r="P728" s="20"/>
      <c r="Q728" s="19"/>
      <c r="R728" s="20"/>
      <c r="S728" s="20"/>
      <c r="T728" s="20"/>
      <c r="U728" s="20"/>
      <c r="V728" s="19"/>
      <c r="W728" s="19"/>
      <c r="X728" s="20"/>
      <c r="Y728" s="20"/>
      <c r="Z728" s="20"/>
      <c r="AA728" s="20"/>
      <c r="AB728" s="20"/>
      <c r="AC728" s="20"/>
      <c r="AD728" s="20"/>
      <c r="AE728" s="20"/>
      <c r="AF728" s="19">
        <f t="shared" si="263"/>
        <v>6</v>
      </c>
      <c r="AG728" s="19">
        <f t="shared" si="263"/>
        <v>12600</v>
      </c>
      <c r="AH728" s="17">
        <v>210100010080</v>
      </c>
      <c r="AI728" s="125" t="s">
        <v>1162</v>
      </c>
      <c r="AJ728" s="12" t="s">
        <v>736</v>
      </c>
      <c r="AK728" s="12">
        <v>2100</v>
      </c>
      <c r="AL728" s="7"/>
      <c r="AM728" s="28"/>
      <c r="AN728" s="114"/>
      <c r="AO728" s="114"/>
      <c r="AP728" s="28">
        <v>6</v>
      </c>
      <c r="AQ728" s="28">
        <f>+AP728*AK728</f>
        <v>12600</v>
      </c>
      <c r="AR728" s="114"/>
      <c r="AS728" s="28"/>
      <c r="AT728" s="28"/>
      <c r="AU728" s="114"/>
      <c r="AV728" s="28"/>
      <c r="AW728" s="114"/>
      <c r="AX728" s="114"/>
      <c r="AY728" s="114"/>
      <c r="AZ728" s="28"/>
      <c r="BA728" s="28"/>
      <c r="BB728" s="114"/>
      <c r="BC728" s="114"/>
      <c r="BD728" s="114"/>
      <c r="BE728" s="114"/>
      <c r="BF728" s="114"/>
      <c r="BG728" s="114"/>
      <c r="BH728" s="114"/>
      <c r="BI728" s="114"/>
      <c r="BJ728" s="7">
        <f t="shared" si="265"/>
        <v>6</v>
      </c>
      <c r="BK728" s="42">
        <f t="shared" si="265"/>
        <v>12600</v>
      </c>
    </row>
    <row r="729" spans="2:63" ht="24.75" x14ac:dyDescent="0.25">
      <c r="B729" s="158" t="s">
        <v>65</v>
      </c>
      <c r="C729" s="17" t="s">
        <v>66</v>
      </c>
      <c r="D729" s="17">
        <v>70500040043</v>
      </c>
      <c r="E729" s="125" t="s">
        <v>1163</v>
      </c>
      <c r="F729" s="12" t="s">
        <v>736</v>
      </c>
      <c r="G729" s="12">
        <v>5500</v>
      </c>
      <c r="H729" s="26"/>
      <c r="I729" s="19"/>
      <c r="J729" s="165"/>
      <c r="K729" s="165"/>
      <c r="L729" s="19">
        <v>6</v>
      </c>
      <c r="M729" s="19">
        <f t="shared" ref="M729:M735" si="272">+L729*G729</f>
        <v>33000</v>
      </c>
      <c r="N729" s="19"/>
      <c r="O729" s="19"/>
      <c r="P729" s="20"/>
      <c r="Q729" s="19"/>
      <c r="R729" s="20"/>
      <c r="S729" s="20"/>
      <c r="T729" s="20"/>
      <c r="U729" s="20"/>
      <c r="V729" s="19"/>
      <c r="W729" s="19"/>
      <c r="X729" s="20"/>
      <c r="Y729" s="20"/>
      <c r="Z729" s="20"/>
      <c r="AA729" s="20"/>
      <c r="AB729" s="20"/>
      <c r="AC729" s="20"/>
      <c r="AD729" s="20"/>
      <c r="AE729" s="20"/>
      <c r="AF729" s="19">
        <f t="shared" si="263"/>
        <v>6</v>
      </c>
      <c r="AG729" s="19">
        <f t="shared" si="263"/>
        <v>33000</v>
      </c>
      <c r="AH729" s="17">
        <v>70500040043</v>
      </c>
      <c r="AI729" s="125" t="s">
        <v>1163</v>
      </c>
      <c r="AJ729" s="12" t="s">
        <v>736</v>
      </c>
      <c r="AK729" s="12">
        <v>5500</v>
      </c>
      <c r="AL729" s="7"/>
      <c r="AM729" s="28"/>
      <c r="AN729" s="114"/>
      <c r="AO729" s="114"/>
      <c r="AP729" s="28">
        <v>6</v>
      </c>
      <c r="AQ729" s="28">
        <f>+AP729*AK729</f>
        <v>33000</v>
      </c>
      <c r="AR729" s="114"/>
      <c r="AS729" s="28"/>
      <c r="AT729" s="28"/>
      <c r="AU729" s="114"/>
      <c r="AV729" s="28"/>
      <c r="AW729" s="114"/>
      <c r="AX729" s="114"/>
      <c r="AY729" s="114"/>
      <c r="AZ729" s="28"/>
      <c r="BA729" s="28"/>
      <c r="BB729" s="114"/>
      <c r="BC729" s="114"/>
      <c r="BD729" s="114"/>
      <c r="BE729" s="114"/>
      <c r="BF729" s="114"/>
      <c r="BG729" s="114"/>
      <c r="BH729" s="114"/>
      <c r="BI729" s="114"/>
      <c r="BJ729" s="7">
        <f t="shared" si="265"/>
        <v>6</v>
      </c>
      <c r="BK729" s="42">
        <f t="shared" si="265"/>
        <v>33000</v>
      </c>
    </row>
    <row r="730" spans="2:63" ht="24.75" x14ac:dyDescent="0.25">
      <c r="B730" s="158" t="s">
        <v>65</v>
      </c>
      <c r="C730" s="17" t="s">
        <v>66</v>
      </c>
      <c r="D730" s="17">
        <v>860100040006</v>
      </c>
      <c r="E730" s="125" t="s">
        <v>1164</v>
      </c>
      <c r="F730" s="12" t="s">
        <v>736</v>
      </c>
      <c r="G730" s="12">
        <v>3500</v>
      </c>
      <c r="H730" s="26"/>
      <c r="I730" s="19"/>
      <c r="J730" s="165"/>
      <c r="K730" s="165"/>
      <c r="L730" s="19">
        <v>6</v>
      </c>
      <c r="M730" s="19">
        <f t="shared" si="272"/>
        <v>21000</v>
      </c>
      <c r="N730" s="19"/>
      <c r="O730" s="19"/>
      <c r="P730" s="20"/>
      <c r="Q730" s="19"/>
      <c r="R730" s="20"/>
      <c r="S730" s="20"/>
      <c r="T730" s="20"/>
      <c r="U730" s="20"/>
      <c r="V730" s="19"/>
      <c r="W730" s="19"/>
      <c r="X730" s="20"/>
      <c r="Y730" s="20"/>
      <c r="Z730" s="20"/>
      <c r="AA730" s="20"/>
      <c r="AB730" s="20"/>
      <c r="AC730" s="20"/>
      <c r="AD730" s="20"/>
      <c r="AE730" s="20"/>
      <c r="AF730" s="19">
        <f t="shared" si="263"/>
        <v>6</v>
      </c>
      <c r="AG730" s="19">
        <f t="shared" si="263"/>
        <v>21000</v>
      </c>
      <c r="AH730" s="17">
        <v>860100040006</v>
      </c>
      <c r="AI730" s="125" t="s">
        <v>1164</v>
      </c>
      <c r="AJ730" s="12" t="s">
        <v>736</v>
      </c>
      <c r="AK730" s="12">
        <v>3500</v>
      </c>
      <c r="AL730" s="7"/>
      <c r="AM730" s="28"/>
      <c r="AN730" s="166"/>
      <c r="AO730" s="166"/>
      <c r="AP730" s="28">
        <v>6</v>
      </c>
      <c r="AQ730" s="28">
        <f t="shared" ref="AQ730:AQ735" si="273">+AP730*AK730</f>
        <v>21000</v>
      </c>
      <c r="AR730" s="114"/>
      <c r="AS730" s="28"/>
      <c r="AT730" s="28"/>
      <c r="AU730" s="114"/>
      <c r="AV730" s="28"/>
      <c r="AW730" s="114"/>
      <c r="AX730" s="114"/>
      <c r="AY730" s="114"/>
      <c r="AZ730" s="28"/>
      <c r="BA730" s="28"/>
      <c r="BB730" s="114"/>
      <c r="BC730" s="114"/>
      <c r="BD730" s="114"/>
      <c r="BE730" s="114"/>
      <c r="BF730" s="114"/>
      <c r="BG730" s="114"/>
      <c r="BH730" s="114"/>
      <c r="BI730" s="114"/>
      <c r="BJ730" s="7">
        <f t="shared" si="265"/>
        <v>6</v>
      </c>
      <c r="BK730" s="42">
        <f t="shared" si="265"/>
        <v>21000</v>
      </c>
    </row>
    <row r="731" spans="2:63" ht="24.75" x14ac:dyDescent="0.25">
      <c r="B731" s="158" t="s">
        <v>65</v>
      </c>
      <c r="C731" s="17" t="s">
        <v>66</v>
      </c>
      <c r="D731" s="17">
        <v>860100040007</v>
      </c>
      <c r="E731" s="125" t="s">
        <v>1165</v>
      </c>
      <c r="F731" s="12" t="s">
        <v>736</v>
      </c>
      <c r="G731" s="12">
        <v>3000</v>
      </c>
      <c r="H731" s="26"/>
      <c r="I731" s="19"/>
      <c r="J731" s="165"/>
      <c r="K731" s="165"/>
      <c r="L731" s="19">
        <v>6</v>
      </c>
      <c r="M731" s="19">
        <f t="shared" si="272"/>
        <v>18000</v>
      </c>
      <c r="N731" s="19"/>
      <c r="O731" s="19"/>
      <c r="P731" s="20"/>
      <c r="Q731" s="19"/>
      <c r="R731" s="20"/>
      <c r="S731" s="20"/>
      <c r="T731" s="20"/>
      <c r="U731" s="20"/>
      <c r="V731" s="19"/>
      <c r="W731" s="19"/>
      <c r="X731" s="20"/>
      <c r="Y731" s="20"/>
      <c r="Z731" s="20"/>
      <c r="AA731" s="20"/>
      <c r="AB731" s="20"/>
      <c r="AC731" s="20"/>
      <c r="AD731" s="20"/>
      <c r="AE731" s="20"/>
      <c r="AF731" s="19">
        <f t="shared" si="263"/>
        <v>6</v>
      </c>
      <c r="AG731" s="19">
        <f t="shared" si="263"/>
        <v>18000</v>
      </c>
      <c r="AH731" s="17">
        <v>860100040007</v>
      </c>
      <c r="AI731" s="125" t="s">
        <v>1165</v>
      </c>
      <c r="AJ731" s="12" t="s">
        <v>736</v>
      </c>
      <c r="AK731" s="12">
        <v>3000</v>
      </c>
      <c r="AL731" s="7"/>
      <c r="AM731" s="28"/>
      <c r="AN731" s="166"/>
      <c r="AO731" s="166"/>
      <c r="AP731" s="28">
        <v>6</v>
      </c>
      <c r="AQ731" s="28">
        <f t="shared" si="273"/>
        <v>18000</v>
      </c>
      <c r="AR731" s="114"/>
      <c r="AS731" s="28"/>
      <c r="AT731" s="28"/>
      <c r="AU731" s="114"/>
      <c r="AV731" s="28"/>
      <c r="AW731" s="114"/>
      <c r="AX731" s="114"/>
      <c r="AY731" s="114"/>
      <c r="AZ731" s="28"/>
      <c r="BA731" s="28"/>
      <c r="BB731" s="114"/>
      <c r="BC731" s="114"/>
      <c r="BD731" s="114"/>
      <c r="BE731" s="114"/>
      <c r="BF731" s="114"/>
      <c r="BG731" s="114"/>
      <c r="BH731" s="114"/>
      <c r="BI731" s="114"/>
      <c r="BJ731" s="7">
        <f t="shared" si="265"/>
        <v>6</v>
      </c>
      <c r="BK731" s="42">
        <f t="shared" si="265"/>
        <v>18000</v>
      </c>
    </row>
    <row r="732" spans="2:63" ht="24.75" x14ac:dyDescent="0.25">
      <c r="B732" s="158" t="s">
        <v>65</v>
      </c>
      <c r="C732" s="17" t="s">
        <v>66</v>
      </c>
      <c r="D732" s="17">
        <v>71100380610</v>
      </c>
      <c r="E732" s="125" t="s">
        <v>1166</v>
      </c>
      <c r="F732" s="12" t="s">
        <v>736</v>
      </c>
      <c r="G732" s="12">
        <v>5500</v>
      </c>
      <c r="H732" s="26"/>
      <c r="I732" s="19"/>
      <c r="J732" s="165"/>
      <c r="K732" s="165"/>
      <c r="L732" s="19">
        <v>6</v>
      </c>
      <c r="M732" s="19">
        <f t="shared" si="272"/>
        <v>33000</v>
      </c>
      <c r="N732" s="19"/>
      <c r="O732" s="19"/>
      <c r="P732" s="20"/>
      <c r="Q732" s="19"/>
      <c r="R732" s="20"/>
      <c r="S732" s="20"/>
      <c r="T732" s="20"/>
      <c r="U732" s="20"/>
      <c r="V732" s="19"/>
      <c r="W732" s="19"/>
      <c r="X732" s="20"/>
      <c r="Y732" s="20"/>
      <c r="Z732" s="20"/>
      <c r="AA732" s="20"/>
      <c r="AB732" s="20"/>
      <c r="AC732" s="20"/>
      <c r="AD732" s="20"/>
      <c r="AE732" s="20"/>
      <c r="AF732" s="19">
        <f t="shared" si="263"/>
        <v>6</v>
      </c>
      <c r="AG732" s="19">
        <f t="shared" si="263"/>
        <v>33000</v>
      </c>
      <c r="AH732" s="17">
        <v>71100380610</v>
      </c>
      <c r="AI732" s="125" t="s">
        <v>1166</v>
      </c>
      <c r="AJ732" s="12" t="s">
        <v>736</v>
      </c>
      <c r="AK732" s="12">
        <v>5500</v>
      </c>
      <c r="AL732" s="7"/>
      <c r="AM732" s="28"/>
      <c r="AN732" s="166"/>
      <c r="AO732" s="166"/>
      <c r="AP732" s="28">
        <v>6</v>
      </c>
      <c r="AQ732" s="28">
        <f t="shared" si="273"/>
        <v>33000</v>
      </c>
      <c r="AR732" s="114"/>
      <c r="AS732" s="28"/>
      <c r="AT732" s="28"/>
      <c r="AU732" s="114"/>
      <c r="AV732" s="28"/>
      <c r="AW732" s="114"/>
      <c r="AX732" s="114"/>
      <c r="AY732" s="114"/>
      <c r="AZ732" s="28"/>
      <c r="BA732" s="28"/>
      <c r="BB732" s="114"/>
      <c r="BC732" s="114"/>
      <c r="BD732" s="114"/>
      <c r="BE732" s="114"/>
      <c r="BF732" s="114"/>
      <c r="BG732" s="114"/>
      <c r="BH732" s="114"/>
      <c r="BI732" s="114"/>
      <c r="BJ732" s="7">
        <f t="shared" si="265"/>
        <v>6</v>
      </c>
      <c r="BK732" s="42">
        <f t="shared" si="265"/>
        <v>33000</v>
      </c>
    </row>
    <row r="733" spans="2:63" ht="36.75" x14ac:dyDescent="0.25">
      <c r="B733" s="158" t="s">
        <v>65</v>
      </c>
      <c r="C733" s="17" t="s">
        <v>66</v>
      </c>
      <c r="D733" s="17">
        <v>71100382289</v>
      </c>
      <c r="E733" s="125" t="s">
        <v>1167</v>
      </c>
      <c r="F733" s="12" t="s">
        <v>736</v>
      </c>
      <c r="G733" s="12">
        <v>3500</v>
      </c>
      <c r="H733" s="26"/>
      <c r="I733" s="19"/>
      <c r="J733" s="165"/>
      <c r="K733" s="165"/>
      <c r="L733" s="19">
        <v>6</v>
      </c>
      <c r="M733" s="19">
        <f t="shared" si="272"/>
        <v>21000</v>
      </c>
      <c r="N733" s="19"/>
      <c r="O733" s="19"/>
      <c r="P733" s="20"/>
      <c r="Q733" s="19"/>
      <c r="R733" s="20"/>
      <c r="S733" s="20"/>
      <c r="T733" s="20"/>
      <c r="U733" s="20"/>
      <c r="V733" s="19"/>
      <c r="W733" s="19"/>
      <c r="X733" s="20"/>
      <c r="Y733" s="20"/>
      <c r="Z733" s="20"/>
      <c r="AA733" s="20"/>
      <c r="AB733" s="20"/>
      <c r="AC733" s="20"/>
      <c r="AD733" s="20"/>
      <c r="AE733" s="20"/>
      <c r="AF733" s="19">
        <f t="shared" si="263"/>
        <v>6</v>
      </c>
      <c r="AG733" s="19">
        <f t="shared" si="263"/>
        <v>21000</v>
      </c>
      <c r="AH733" s="17">
        <v>71100382289</v>
      </c>
      <c r="AI733" s="125" t="s">
        <v>1167</v>
      </c>
      <c r="AJ733" s="12" t="s">
        <v>736</v>
      </c>
      <c r="AK733" s="12">
        <v>3500</v>
      </c>
      <c r="AL733" s="7"/>
      <c r="AM733" s="28"/>
      <c r="AN733" s="166"/>
      <c r="AO733" s="166"/>
      <c r="AP733" s="28">
        <v>6</v>
      </c>
      <c r="AQ733" s="28">
        <f t="shared" si="273"/>
        <v>21000</v>
      </c>
      <c r="AR733" s="114"/>
      <c r="AS733" s="28"/>
      <c r="AT733" s="28"/>
      <c r="AU733" s="114"/>
      <c r="AV733" s="28"/>
      <c r="AW733" s="114"/>
      <c r="AX733" s="114"/>
      <c r="AY733" s="114"/>
      <c r="AZ733" s="28"/>
      <c r="BA733" s="28"/>
      <c r="BB733" s="114"/>
      <c r="BC733" s="114"/>
      <c r="BD733" s="114"/>
      <c r="BE733" s="114"/>
      <c r="BF733" s="114"/>
      <c r="BG733" s="114"/>
      <c r="BH733" s="114"/>
      <c r="BI733" s="114"/>
      <c r="BJ733" s="7">
        <f t="shared" si="265"/>
        <v>6</v>
      </c>
      <c r="BK733" s="42">
        <f t="shared" si="265"/>
        <v>21000</v>
      </c>
    </row>
    <row r="734" spans="2:63" ht="24.75" x14ac:dyDescent="0.25">
      <c r="B734" s="158" t="s">
        <v>65</v>
      </c>
      <c r="C734" s="17" t="s">
        <v>66</v>
      </c>
      <c r="D734" s="17" t="s">
        <v>1168</v>
      </c>
      <c r="E734" s="125" t="s">
        <v>1169</v>
      </c>
      <c r="F734" s="125" t="s">
        <v>736</v>
      </c>
      <c r="G734" s="12">
        <v>4500</v>
      </c>
      <c r="H734" s="26"/>
      <c r="I734" s="19"/>
      <c r="J734" s="111"/>
      <c r="K734" s="111"/>
      <c r="L734" s="19">
        <v>6</v>
      </c>
      <c r="M734" s="19">
        <f t="shared" si="272"/>
        <v>27000</v>
      </c>
      <c r="N734" s="19"/>
      <c r="O734" s="19"/>
      <c r="P734" s="20"/>
      <c r="Q734" s="19"/>
      <c r="R734" s="20"/>
      <c r="S734" s="20"/>
      <c r="T734" s="20"/>
      <c r="U734" s="20"/>
      <c r="V734" s="19"/>
      <c r="W734" s="19"/>
      <c r="X734" s="20"/>
      <c r="Y734" s="20"/>
      <c r="Z734" s="20"/>
      <c r="AA734" s="20"/>
      <c r="AB734" s="20"/>
      <c r="AC734" s="20"/>
      <c r="AD734" s="20"/>
      <c r="AE734" s="20"/>
      <c r="AF734" s="19">
        <f t="shared" si="263"/>
        <v>6</v>
      </c>
      <c r="AG734" s="19">
        <f t="shared" si="263"/>
        <v>27000</v>
      </c>
      <c r="AH734" s="17" t="s">
        <v>1168</v>
      </c>
      <c r="AI734" s="125" t="s">
        <v>1169</v>
      </c>
      <c r="AJ734" s="125" t="s">
        <v>736</v>
      </c>
      <c r="AK734" s="12">
        <v>4500</v>
      </c>
      <c r="AL734" s="7"/>
      <c r="AM734" s="28"/>
      <c r="AN734" s="114"/>
      <c r="AO734" s="114"/>
      <c r="AP734" s="28">
        <v>6</v>
      </c>
      <c r="AQ734" s="28">
        <f t="shared" si="273"/>
        <v>27000</v>
      </c>
      <c r="AR734" s="114"/>
      <c r="AS734" s="28"/>
      <c r="AT734" s="28"/>
      <c r="AU734" s="28"/>
      <c r="AV734" s="28"/>
      <c r="AW734" s="114"/>
      <c r="AX734" s="114"/>
      <c r="AY734" s="114"/>
      <c r="AZ734" s="28"/>
      <c r="BA734" s="28"/>
      <c r="BB734" s="114"/>
      <c r="BC734" s="114"/>
      <c r="BD734" s="114"/>
      <c r="BE734" s="114"/>
      <c r="BF734" s="114"/>
      <c r="BG734" s="114"/>
      <c r="BH734" s="114"/>
      <c r="BI734" s="114"/>
      <c r="BJ734" s="7">
        <f t="shared" si="265"/>
        <v>6</v>
      </c>
      <c r="BK734" s="42">
        <f t="shared" si="265"/>
        <v>27000</v>
      </c>
    </row>
    <row r="735" spans="2:63" ht="24.75" x14ac:dyDescent="0.25">
      <c r="B735" s="158" t="s">
        <v>65</v>
      </c>
      <c r="C735" s="17" t="s">
        <v>66</v>
      </c>
      <c r="D735" s="17" t="s">
        <v>1168</v>
      </c>
      <c r="E735" s="125" t="s">
        <v>1169</v>
      </c>
      <c r="F735" s="125" t="s">
        <v>736</v>
      </c>
      <c r="G735" s="12">
        <v>4500</v>
      </c>
      <c r="H735" s="26"/>
      <c r="I735" s="19"/>
      <c r="J735" s="111"/>
      <c r="K735" s="111"/>
      <c r="L735" s="19">
        <v>6</v>
      </c>
      <c r="M735" s="19">
        <f t="shared" si="272"/>
        <v>27000</v>
      </c>
      <c r="N735" s="19"/>
      <c r="O735" s="19"/>
      <c r="P735" s="19"/>
      <c r="Q735" s="19"/>
      <c r="R735" s="20"/>
      <c r="S735" s="20"/>
      <c r="T735" s="20"/>
      <c r="U735" s="20"/>
      <c r="V735" s="19"/>
      <c r="W735" s="19"/>
      <c r="X735" s="20"/>
      <c r="Y735" s="20"/>
      <c r="Z735" s="20"/>
      <c r="AA735" s="20"/>
      <c r="AB735" s="20"/>
      <c r="AC735" s="20"/>
      <c r="AD735" s="20"/>
      <c r="AE735" s="20"/>
      <c r="AF735" s="19">
        <f t="shared" si="263"/>
        <v>6</v>
      </c>
      <c r="AG735" s="19">
        <f t="shared" si="263"/>
        <v>27000</v>
      </c>
      <c r="AH735" s="17" t="s">
        <v>1168</v>
      </c>
      <c r="AI735" s="125" t="s">
        <v>1169</v>
      </c>
      <c r="AJ735" s="125" t="s">
        <v>736</v>
      </c>
      <c r="AK735" s="12">
        <v>4500</v>
      </c>
      <c r="AL735" s="7"/>
      <c r="AM735" s="28"/>
      <c r="AN735" s="114"/>
      <c r="AO735" s="114"/>
      <c r="AP735" s="28">
        <v>6</v>
      </c>
      <c r="AQ735" s="28">
        <f t="shared" si="273"/>
        <v>27000</v>
      </c>
      <c r="AR735" s="114"/>
      <c r="AS735" s="28"/>
      <c r="AT735" s="28"/>
      <c r="AU735" s="28"/>
      <c r="AV735" s="28"/>
      <c r="AW735" s="114"/>
      <c r="AX735" s="114"/>
      <c r="AY735" s="114"/>
      <c r="AZ735" s="28"/>
      <c r="BA735" s="28"/>
      <c r="BB735" s="114"/>
      <c r="BC735" s="114"/>
      <c r="BD735" s="114"/>
      <c r="BE735" s="114"/>
      <c r="BF735" s="114"/>
      <c r="BG735" s="114"/>
      <c r="BH735" s="114"/>
      <c r="BI735" s="114"/>
      <c r="BJ735" s="7">
        <f t="shared" si="265"/>
        <v>6</v>
      </c>
      <c r="BK735" s="42">
        <f t="shared" si="265"/>
        <v>27000</v>
      </c>
    </row>
    <row r="736" spans="2:63" ht="24.75" x14ac:dyDescent="0.25">
      <c r="B736" s="158" t="s">
        <v>65</v>
      </c>
      <c r="C736" s="17" t="s">
        <v>66</v>
      </c>
      <c r="D736" s="17">
        <v>9315150700255510</v>
      </c>
      <c r="E736" s="120" t="s">
        <v>1170</v>
      </c>
      <c r="F736" s="125" t="s">
        <v>736</v>
      </c>
      <c r="G736" s="12">
        <v>3000</v>
      </c>
      <c r="H736" s="26"/>
      <c r="I736" s="19"/>
      <c r="J736" s="111"/>
      <c r="K736" s="111"/>
      <c r="L736" s="19"/>
      <c r="M736" s="19"/>
      <c r="N736" s="19">
        <v>6</v>
      </c>
      <c r="O736" s="19">
        <f t="shared" ref="O736:O742" si="274">+N736*G736</f>
        <v>18000</v>
      </c>
      <c r="P736" s="19"/>
      <c r="Q736" s="19"/>
      <c r="R736" s="20"/>
      <c r="S736" s="20"/>
      <c r="T736" s="20"/>
      <c r="U736" s="20"/>
      <c r="V736" s="19"/>
      <c r="W736" s="19"/>
      <c r="X736" s="20"/>
      <c r="Y736" s="20"/>
      <c r="Z736" s="20"/>
      <c r="AA736" s="20"/>
      <c r="AB736" s="20"/>
      <c r="AC736" s="20"/>
      <c r="AD736" s="20"/>
      <c r="AE736" s="20"/>
      <c r="AF736" s="19">
        <f t="shared" si="263"/>
        <v>6</v>
      </c>
      <c r="AG736" s="19">
        <f t="shared" si="263"/>
        <v>18000</v>
      </c>
      <c r="AH736" s="17">
        <v>9315150700255510</v>
      </c>
      <c r="AI736" s="120" t="s">
        <v>1170</v>
      </c>
      <c r="AJ736" s="125" t="s">
        <v>736</v>
      </c>
      <c r="AK736" s="12">
        <v>3000</v>
      </c>
      <c r="AL736" s="7"/>
      <c r="AM736" s="28"/>
      <c r="AN736" s="114"/>
      <c r="AO736" s="114"/>
      <c r="AP736" s="28"/>
      <c r="AQ736" s="28"/>
      <c r="AR736" s="28">
        <v>6</v>
      </c>
      <c r="AS736" s="28">
        <f t="shared" ref="AS736:AS742" si="275">+AR736*AK736</f>
        <v>18000</v>
      </c>
      <c r="AT736" s="28"/>
      <c r="AU736" s="28"/>
      <c r="AV736" s="28"/>
      <c r="AW736" s="114"/>
      <c r="AX736" s="114"/>
      <c r="AY736" s="114"/>
      <c r="AZ736" s="28"/>
      <c r="BA736" s="28"/>
      <c r="BB736" s="114"/>
      <c r="BC736" s="114"/>
      <c r="BD736" s="114"/>
      <c r="BE736" s="114"/>
      <c r="BF736" s="114"/>
      <c r="BG736" s="114"/>
      <c r="BH736" s="114"/>
      <c r="BI736" s="114"/>
      <c r="BJ736" s="7">
        <f t="shared" si="265"/>
        <v>6</v>
      </c>
      <c r="BK736" s="42">
        <f t="shared" si="265"/>
        <v>18000</v>
      </c>
    </row>
    <row r="737" spans="2:63" ht="24.75" x14ac:dyDescent="0.25">
      <c r="B737" s="158" t="s">
        <v>65</v>
      </c>
      <c r="C737" s="17" t="s">
        <v>66</v>
      </c>
      <c r="D737" s="17">
        <v>9210150100094850</v>
      </c>
      <c r="E737" s="120" t="s">
        <v>857</v>
      </c>
      <c r="F737" s="125" t="s">
        <v>736</v>
      </c>
      <c r="G737" s="12">
        <v>2500</v>
      </c>
      <c r="H737" s="26"/>
      <c r="I737" s="19"/>
      <c r="J737" s="111"/>
      <c r="K737" s="111"/>
      <c r="L737" s="19"/>
      <c r="M737" s="19"/>
      <c r="N737" s="19">
        <f>3+1+0+1</f>
        <v>5</v>
      </c>
      <c r="O737" s="19">
        <f t="shared" si="274"/>
        <v>12500</v>
      </c>
      <c r="P737" s="19"/>
      <c r="Q737" s="19"/>
      <c r="R737" s="20"/>
      <c r="S737" s="20"/>
      <c r="T737" s="20"/>
      <c r="U737" s="20"/>
      <c r="V737" s="19"/>
      <c r="W737" s="19"/>
      <c r="X737" s="20"/>
      <c r="Y737" s="20"/>
      <c r="Z737" s="20"/>
      <c r="AA737" s="20"/>
      <c r="AB737" s="20"/>
      <c r="AC737" s="20"/>
      <c r="AD737" s="20"/>
      <c r="AE737" s="20"/>
      <c r="AF737" s="19">
        <f t="shared" si="263"/>
        <v>5</v>
      </c>
      <c r="AG737" s="19">
        <f t="shared" si="263"/>
        <v>12500</v>
      </c>
      <c r="AH737" s="17">
        <v>9210150100094850</v>
      </c>
      <c r="AI737" s="120" t="s">
        <v>857</v>
      </c>
      <c r="AJ737" s="125" t="s">
        <v>736</v>
      </c>
      <c r="AK737" s="12">
        <v>2500</v>
      </c>
      <c r="AL737" s="7"/>
      <c r="AM737" s="28"/>
      <c r="AN737" s="114"/>
      <c r="AO737" s="114"/>
      <c r="AP737" s="28"/>
      <c r="AQ737" s="28"/>
      <c r="AR737" s="28">
        <f>0+4+2+0</f>
        <v>6</v>
      </c>
      <c r="AS737" s="28">
        <f t="shared" si="275"/>
        <v>15000</v>
      </c>
      <c r="AT737" s="28"/>
      <c r="AU737" s="28"/>
      <c r="AV737" s="28"/>
      <c r="AW737" s="114"/>
      <c r="AX737" s="114"/>
      <c r="AY737" s="114"/>
      <c r="AZ737" s="28"/>
      <c r="BA737" s="28"/>
      <c r="BB737" s="114"/>
      <c r="BC737" s="114"/>
      <c r="BD737" s="114"/>
      <c r="BE737" s="114"/>
      <c r="BF737" s="114"/>
      <c r="BG737" s="114"/>
      <c r="BH737" s="114"/>
      <c r="BI737" s="114"/>
      <c r="BJ737" s="7">
        <f t="shared" si="265"/>
        <v>6</v>
      </c>
      <c r="BK737" s="42">
        <f t="shared" si="265"/>
        <v>15000</v>
      </c>
    </row>
    <row r="738" spans="2:63" ht="24.75" x14ac:dyDescent="0.25">
      <c r="B738" s="158" t="s">
        <v>65</v>
      </c>
      <c r="C738" s="17" t="s">
        <v>66</v>
      </c>
      <c r="D738" s="17">
        <v>7015150500307050</v>
      </c>
      <c r="E738" s="120" t="s">
        <v>1171</v>
      </c>
      <c r="F738" s="125" t="s">
        <v>736</v>
      </c>
      <c r="G738" s="12">
        <v>4500</v>
      </c>
      <c r="H738" s="26"/>
      <c r="I738" s="19"/>
      <c r="J738" s="111"/>
      <c r="K738" s="111"/>
      <c r="L738" s="19"/>
      <c r="M738" s="19"/>
      <c r="N738" s="19">
        <f>6+6</f>
        <v>12</v>
      </c>
      <c r="O738" s="19">
        <f t="shared" si="274"/>
        <v>54000</v>
      </c>
      <c r="P738" s="19"/>
      <c r="Q738" s="19"/>
      <c r="R738" s="20"/>
      <c r="S738" s="20"/>
      <c r="T738" s="20"/>
      <c r="U738" s="20"/>
      <c r="V738" s="19"/>
      <c r="W738" s="19"/>
      <c r="X738" s="20"/>
      <c r="Y738" s="20"/>
      <c r="Z738" s="20"/>
      <c r="AA738" s="20"/>
      <c r="AB738" s="20"/>
      <c r="AC738" s="20"/>
      <c r="AD738" s="20"/>
      <c r="AE738" s="20"/>
      <c r="AF738" s="19">
        <f t="shared" si="263"/>
        <v>12</v>
      </c>
      <c r="AG738" s="19">
        <f t="shared" si="263"/>
        <v>54000</v>
      </c>
      <c r="AH738" s="17">
        <v>7015150500307050</v>
      </c>
      <c r="AI738" s="120" t="s">
        <v>1171</v>
      </c>
      <c r="AJ738" s="125" t="s">
        <v>736</v>
      </c>
      <c r="AK738" s="12">
        <v>4500</v>
      </c>
      <c r="AL738" s="7"/>
      <c r="AM738" s="28"/>
      <c r="AN738" s="114"/>
      <c r="AO738" s="114"/>
      <c r="AP738" s="28"/>
      <c r="AQ738" s="28"/>
      <c r="AR738" s="28">
        <f>6+6</f>
        <v>12</v>
      </c>
      <c r="AS738" s="28">
        <f t="shared" si="275"/>
        <v>54000</v>
      </c>
      <c r="AT738" s="28"/>
      <c r="AU738" s="28"/>
      <c r="AV738" s="28"/>
      <c r="AW738" s="114"/>
      <c r="AX738" s="114"/>
      <c r="AY738" s="114"/>
      <c r="AZ738" s="28"/>
      <c r="BA738" s="28"/>
      <c r="BB738" s="114"/>
      <c r="BC738" s="114"/>
      <c r="BD738" s="114"/>
      <c r="BE738" s="114"/>
      <c r="BF738" s="114"/>
      <c r="BG738" s="114"/>
      <c r="BH738" s="114"/>
      <c r="BI738" s="114"/>
      <c r="BJ738" s="7">
        <f t="shared" si="265"/>
        <v>12</v>
      </c>
      <c r="BK738" s="42">
        <f t="shared" si="265"/>
        <v>54000</v>
      </c>
    </row>
    <row r="739" spans="2:63" ht="24.75" x14ac:dyDescent="0.25">
      <c r="B739" s="158" t="s">
        <v>65</v>
      </c>
      <c r="C739" s="17" t="s">
        <v>66</v>
      </c>
      <c r="D739" s="17">
        <v>8012160900328660</v>
      </c>
      <c r="E739" s="120" t="s">
        <v>1172</v>
      </c>
      <c r="F739" s="120" t="s">
        <v>736</v>
      </c>
      <c r="G739" s="12">
        <v>4500</v>
      </c>
      <c r="H739" s="26"/>
      <c r="I739" s="19"/>
      <c r="J739" s="111"/>
      <c r="K739" s="111"/>
      <c r="L739" s="19"/>
      <c r="M739" s="19"/>
      <c r="N739" s="19">
        <v>6</v>
      </c>
      <c r="O739" s="19">
        <f t="shared" si="274"/>
        <v>27000</v>
      </c>
      <c r="P739" s="19"/>
      <c r="Q739" s="19"/>
      <c r="R739" s="20"/>
      <c r="S739" s="20"/>
      <c r="T739" s="20"/>
      <c r="U739" s="20"/>
      <c r="V739" s="19"/>
      <c r="W739" s="19"/>
      <c r="X739" s="20"/>
      <c r="Y739" s="20"/>
      <c r="Z739" s="20"/>
      <c r="AA739" s="20"/>
      <c r="AB739" s="20"/>
      <c r="AC739" s="20"/>
      <c r="AD739" s="20"/>
      <c r="AE739" s="20"/>
      <c r="AF739" s="19">
        <f t="shared" si="263"/>
        <v>6</v>
      </c>
      <c r="AG739" s="19">
        <f t="shared" si="263"/>
        <v>27000</v>
      </c>
      <c r="AH739" s="17">
        <v>8012160900328660</v>
      </c>
      <c r="AI739" s="120" t="s">
        <v>1172</v>
      </c>
      <c r="AJ739" s="120" t="s">
        <v>736</v>
      </c>
      <c r="AK739" s="12">
        <v>4500</v>
      </c>
      <c r="AL739" s="7"/>
      <c r="AM739" s="28"/>
      <c r="AN739" s="114"/>
      <c r="AO739" s="114"/>
      <c r="AP739" s="28"/>
      <c r="AQ739" s="28"/>
      <c r="AR739" s="28">
        <v>6</v>
      </c>
      <c r="AS739" s="28">
        <f t="shared" si="275"/>
        <v>27000</v>
      </c>
      <c r="AT739" s="28"/>
      <c r="AU739" s="28"/>
      <c r="AV739" s="28"/>
      <c r="AW739" s="114"/>
      <c r="AX739" s="114"/>
      <c r="AY739" s="114"/>
      <c r="AZ739" s="28"/>
      <c r="BA739" s="28"/>
      <c r="BB739" s="114"/>
      <c r="BC739" s="114"/>
      <c r="BD739" s="114"/>
      <c r="BE739" s="114"/>
      <c r="BF739" s="114"/>
      <c r="BG739" s="114"/>
      <c r="BH739" s="114"/>
      <c r="BI739" s="114"/>
      <c r="BJ739" s="7">
        <f t="shared" si="265"/>
        <v>6</v>
      </c>
      <c r="BK739" s="42">
        <f t="shared" si="265"/>
        <v>27000</v>
      </c>
    </row>
    <row r="740" spans="2:63" x14ac:dyDescent="0.25">
      <c r="B740" s="158" t="s">
        <v>139</v>
      </c>
      <c r="C740" s="17" t="s">
        <v>66</v>
      </c>
      <c r="D740" s="17">
        <v>7811180800228860</v>
      </c>
      <c r="E740" s="120" t="s">
        <v>1173</v>
      </c>
      <c r="F740" s="120" t="s">
        <v>736</v>
      </c>
      <c r="G740" s="12">
        <v>2500</v>
      </c>
      <c r="H740" s="26">
        <v>3</v>
      </c>
      <c r="I740" s="19">
        <f>+H740*G740</f>
        <v>7500</v>
      </c>
      <c r="J740" s="111"/>
      <c r="K740" s="111"/>
      <c r="L740" s="19"/>
      <c r="M740" s="19"/>
      <c r="N740" s="19">
        <v>6</v>
      </c>
      <c r="O740" s="19">
        <f t="shared" si="274"/>
        <v>15000</v>
      </c>
      <c r="P740" s="19"/>
      <c r="Q740" s="19"/>
      <c r="R740" s="20"/>
      <c r="S740" s="20"/>
      <c r="T740" s="20"/>
      <c r="U740" s="20"/>
      <c r="V740" s="19"/>
      <c r="W740" s="19"/>
      <c r="X740" s="20"/>
      <c r="Y740" s="20"/>
      <c r="Z740" s="20"/>
      <c r="AA740" s="20"/>
      <c r="AB740" s="20"/>
      <c r="AC740" s="20"/>
      <c r="AD740" s="20"/>
      <c r="AE740" s="20"/>
      <c r="AF740" s="19">
        <f t="shared" si="263"/>
        <v>9</v>
      </c>
      <c r="AG740" s="19">
        <f t="shared" si="263"/>
        <v>22500</v>
      </c>
      <c r="AH740" s="17">
        <v>7811180800228860</v>
      </c>
      <c r="AI740" s="120" t="s">
        <v>1173</v>
      </c>
      <c r="AJ740" s="120" t="s">
        <v>736</v>
      </c>
      <c r="AK740" s="12">
        <v>2500</v>
      </c>
      <c r="AL740" s="7">
        <v>3</v>
      </c>
      <c r="AM740" s="28">
        <f>+AL740*AK740</f>
        <v>7500</v>
      </c>
      <c r="AN740" s="114"/>
      <c r="AO740" s="114"/>
      <c r="AP740" s="28"/>
      <c r="AQ740" s="28"/>
      <c r="AR740" s="28">
        <v>6</v>
      </c>
      <c r="AS740" s="28">
        <f t="shared" si="275"/>
        <v>15000</v>
      </c>
      <c r="AT740" s="28"/>
      <c r="AU740" s="28"/>
      <c r="AV740" s="28"/>
      <c r="AW740" s="114"/>
      <c r="AX740" s="114"/>
      <c r="AY740" s="114"/>
      <c r="AZ740" s="28"/>
      <c r="BA740" s="28"/>
      <c r="BB740" s="114"/>
      <c r="BC740" s="114"/>
      <c r="BD740" s="114"/>
      <c r="BE740" s="114"/>
      <c r="BF740" s="114"/>
      <c r="BG740" s="114"/>
      <c r="BH740" s="114"/>
      <c r="BI740" s="114"/>
      <c r="BJ740" s="7">
        <f t="shared" si="265"/>
        <v>9</v>
      </c>
      <c r="BK740" s="42">
        <f t="shared" si="265"/>
        <v>22500</v>
      </c>
    </row>
    <row r="741" spans="2:63" ht="24.75" x14ac:dyDescent="0.25">
      <c r="B741" s="158" t="s">
        <v>65</v>
      </c>
      <c r="C741" s="17" t="s">
        <v>66</v>
      </c>
      <c r="D741" s="17">
        <v>7112271000358790</v>
      </c>
      <c r="E741" s="120" t="s">
        <v>1174</v>
      </c>
      <c r="F741" s="120" t="s">
        <v>736</v>
      </c>
      <c r="G741" s="12">
        <v>4500</v>
      </c>
      <c r="H741" s="26"/>
      <c r="I741" s="19"/>
      <c r="J741" s="111"/>
      <c r="K741" s="111"/>
      <c r="L741" s="19"/>
      <c r="M741" s="19"/>
      <c r="N741" s="19">
        <v>6</v>
      </c>
      <c r="O741" s="19">
        <f t="shared" si="274"/>
        <v>27000</v>
      </c>
      <c r="P741" s="19"/>
      <c r="Q741" s="19"/>
      <c r="R741" s="20"/>
      <c r="S741" s="20"/>
      <c r="T741" s="20"/>
      <c r="U741" s="20"/>
      <c r="V741" s="19"/>
      <c r="W741" s="19"/>
      <c r="X741" s="20"/>
      <c r="Y741" s="20"/>
      <c r="Z741" s="20"/>
      <c r="AA741" s="20"/>
      <c r="AB741" s="20"/>
      <c r="AC741" s="20"/>
      <c r="AD741" s="20"/>
      <c r="AE741" s="20"/>
      <c r="AF741" s="19">
        <f t="shared" si="263"/>
        <v>6</v>
      </c>
      <c r="AG741" s="19">
        <f t="shared" si="263"/>
        <v>27000</v>
      </c>
      <c r="AH741" s="17">
        <v>7112271000358790</v>
      </c>
      <c r="AI741" s="120" t="s">
        <v>1174</v>
      </c>
      <c r="AJ741" s="120" t="s">
        <v>736</v>
      </c>
      <c r="AK741" s="12">
        <v>4500</v>
      </c>
      <c r="AL741" s="7"/>
      <c r="AM741" s="28"/>
      <c r="AN741" s="114"/>
      <c r="AO741" s="114"/>
      <c r="AP741" s="28"/>
      <c r="AQ741" s="28"/>
      <c r="AR741" s="28">
        <v>6</v>
      </c>
      <c r="AS741" s="28">
        <f t="shared" si="275"/>
        <v>27000</v>
      </c>
      <c r="AT741" s="28"/>
      <c r="AU741" s="28"/>
      <c r="AV741" s="28"/>
      <c r="AW741" s="114"/>
      <c r="AX741" s="114"/>
      <c r="AY741" s="114"/>
      <c r="AZ741" s="28"/>
      <c r="BA741" s="28"/>
      <c r="BB741" s="114"/>
      <c r="BC741" s="114"/>
      <c r="BD741" s="114"/>
      <c r="BE741" s="114"/>
      <c r="BF741" s="114"/>
      <c r="BG741" s="114"/>
      <c r="BH741" s="114"/>
      <c r="BI741" s="114"/>
      <c r="BJ741" s="7">
        <f t="shared" si="265"/>
        <v>6</v>
      </c>
      <c r="BK741" s="42">
        <f t="shared" si="265"/>
        <v>27000</v>
      </c>
    </row>
    <row r="742" spans="2:63" x14ac:dyDescent="0.25">
      <c r="B742" s="158" t="s">
        <v>139</v>
      </c>
      <c r="C742" s="17" t="s">
        <v>66</v>
      </c>
      <c r="D742" s="17">
        <v>8110170100306230</v>
      </c>
      <c r="E742" s="120" t="s">
        <v>1175</v>
      </c>
      <c r="F742" s="120" t="s">
        <v>736</v>
      </c>
      <c r="G742" s="12">
        <v>4500</v>
      </c>
      <c r="H742" s="26"/>
      <c r="I742" s="19"/>
      <c r="J742" s="111"/>
      <c r="K742" s="111"/>
      <c r="L742" s="19"/>
      <c r="M742" s="19"/>
      <c r="N742" s="19">
        <v>6</v>
      </c>
      <c r="O742" s="19">
        <f t="shared" si="274"/>
        <v>27000</v>
      </c>
      <c r="P742" s="19"/>
      <c r="Q742" s="19"/>
      <c r="R742" s="20"/>
      <c r="S742" s="20"/>
      <c r="T742" s="20"/>
      <c r="U742" s="20"/>
      <c r="V742" s="19"/>
      <c r="W742" s="19"/>
      <c r="X742" s="20"/>
      <c r="Y742" s="20"/>
      <c r="Z742" s="20"/>
      <c r="AA742" s="20"/>
      <c r="AB742" s="20"/>
      <c r="AC742" s="20"/>
      <c r="AD742" s="20"/>
      <c r="AE742" s="20"/>
      <c r="AF742" s="19">
        <f t="shared" si="263"/>
        <v>6</v>
      </c>
      <c r="AG742" s="19">
        <f t="shared" si="263"/>
        <v>27000</v>
      </c>
      <c r="AH742" s="17">
        <v>8110170100306230</v>
      </c>
      <c r="AI742" s="120" t="s">
        <v>1175</v>
      </c>
      <c r="AJ742" s="120" t="s">
        <v>736</v>
      </c>
      <c r="AK742" s="12">
        <v>4500</v>
      </c>
      <c r="AL742" s="7"/>
      <c r="AM742" s="28"/>
      <c r="AN742" s="114"/>
      <c r="AO742" s="114"/>
      <c r="AP742" s="28"/>
      <c r="AQ742" s="28"/>
      <c r="AR742" s="28">
        <v>6</v>
      </c>
      <c r="AS742" s="28">
        <f t="shared" si="275"/>
        <v>27000</v>
      </c>
      <c r="AT742" s="28"/>
      <c r="AU742" s="28"/>
      <c r="AV742" s="28"/>
      <c r="AW742" s="114"/>
      <c r="AX742" s="114"/>
      <c r="AY742" s="114"/>
      <c r="AZ742" s="28"/>
      <c r="BA742" s="28"/>
      <c r="BB742" s="114"/>
      <c r="BC742" s="114"/>
      <c r="BD742" s="114"/>
      <c r="BE742" s="114"/>
      <c r="BF742" s="114"/>
      <c r="BG742" s="114"/>
      <c r="BH742" s="114"/>
      <c r="BI742" s="114"/>
      <c r="BJ742" s="7">
        <f t="shared" si="265"/>
        <v>6</v>
      </c>
      <c r="BK742" s="42">
        <f t="shared" si="265"/>
        <v>27000</v>
      </c>
    </row>
    <row r="743" spans="2:63" ht="24.75" x14ac:dyDescent="0.25">
      <c r="B743" s="158" t="s">
        <v>65</v>
      </c>
      <c r="C743" s="17" t="s">
        <v>66</v>
      </c>
      <c r="D743" s="17" t="s">
        <v>1145</v>
      </c>
      <c r="E743" s="120" t="s">
        <v>1176</v>
      </c>
      <c r="F743" s="120" t="s">
        <v>736</v>
      </c>
      <c r="G743" s="12">
        <v>2500</v>
      </c>
      <c r="H743" s="26">
        <v>3</v>
      </c>
      <c r="I743" s="19">
        <f t="shared" ref="I743:I748" si="276">+G743*H743</f>
        <v>7500</v>
      </c>
      <c r="J743" s="111"/>
      <c r="K743" s="111"/>
      <c r="L743" s="19"/>
      <c r="M743" s="19"/>
      <c r="N743" s="19"/>
      <c r="O743" s="19"/>
      <c r="P743" s="19"/>
      <c r="Q743" s="19"/>
      <c r="R743" s="20"/>
      <c r="S743" s="20"/>
      <c r="T743" s="20"/>
      <c r="U743" s="20"/>
      <c r="V743" s="19"/>
      <c r="W743" s="19"/>
      <c r="X743" s="20"/>
      <c r="Y743" s="20"/>
      <c r="Z743" s="20"/>
      <c r="AA743" s="20"/>
      <c r="AB743" s="20"/>
      <c r="AC743" s="20"/>
      <c r="AD743" s="20"/>
      <c r="AE743" s="20"/>
      <c r="AF743" s="19">
        <f t="shared" si="263"/>
        <v>3</v>
      </c>
      <c r="AG743" s="19">
        <f t="shared" si="263"/>
        <v>7500</v>
      </c>
      <c r="AH743" s="17" t="s">
        <v>1145</v>
      </c>
      <c r="AI743" s="120" t="s">
        <v>1176</v>
      </c>
      <c r="AJ743" s="120" t="s">
        <v>736</v>
      </c>
      <c r="AK743" s="12">
        <v>2500</v>
      </c>
      <c r="AL743" s="7">
        <v>1</v>
      </c>
      <c r="AM743" s="28">
        <f t="shared" ref="AM743:AM748" si="277">+AK743*AL743</f>
        <v>2500</v>
      </c>
      <c r="AN743" s="114"/>
      <c r="AO743" s="114"/>
      <c r="AP743" s="28"/>
      <c r="AQ743" s="28"/>
      <c r="AR743" s="28"/>
      <c r="AS743" s="28"/>
      <c r="AT743" s="28"/>
      <c r="AU743" s="28"/>
      <c r="AV743" s="28"/>
      <c r="AW743" s="114"/>
      <c r="AX743" s="114"/>
      <c r="AY743" s="114"/>
      <c r="AZ743" s="28"/>
      <c r="BA743" s="28"/>
      <c r="BB743" s="114"/>
      <c r="BC743" s="114"/>
      <c r="BD743" s="114"/>
      <c r="BE743" s="114"/>
      <c r="BF743" s="114"/>
      <c r="BG743" s="114"/>
      <c r="BH743" s="114"/>
      <c r="BI743" s="114"/>
      <c r="BJ743" s="7">
        <f t="shared" si="265"/>
        <v>1</v>
      </c>
      <c r="BK743" s="42">
        <f t="shared" si="265"/>
        <v>2500</v>
      </c>
    </row>
    <row r="744" spans="2:63" ht="24.75" x14ac:dyDescent="0.25">
      <c r="B744" s="158" t="s">
        <v>65</v>
      </c>
      <c r="C744" s="17" t="s">
        <v>66</v>
      </c>
      <c r="D744" s="17" t="s">
        <v>1177</v>
      </c>
      <c r="E744" s="120" t="s">
        <v>1178</v>
      </c>
      <c r="F744" s="120" t="s">
        <v>736</v>
      </c>
      <c r="G744" s="12">
        <v>2500</v>
      </c>
      <c r="H744" s="26">
        <v>3</v>
      </c>
      <c r="I744" s="19">
        <f t="shared" si="276"/>
        <v>7500</v>
      </c>
      <c r="J744" s="111"/>
      <c r="K744" s="111"/>
      <c r="L744" s="19"/>
      <c r="M744" s="19"/>
      <c r="N744" s="19"/>
      <c r="O744" s="19"/>
      <c r="P744" s="19"/>
      <c r="Q744" s="19"/>
      <c r="R744" s="20"/>
      <c r="S744" s="20"/>
      <c r="T744" s="20"/>
      <c r="U744" s="20"/>
      <c r="V744" s="19"/>
      <c r="W744" s="19"/>
      <c r="X744" s="20"/>
      <c r="Y744" s="20"/>
      <c r="Z744" s="20"/>
      <c r="AA744" s="20"/>
      <c r="AB744" s="20"/>
      <c r="AC744" s="20"/>
      <c r="AD744" s="20"/>
      <c r="AE744" s="20"/>
      <c r="AF744" s="19">
        <f t="shared" si="263"/>
        <v>3</v>
      </c>
      <c r="AG744" s="19">
        <f t="shared" si="263"/>
        <v>7500</v>
      </c>
      <c r="AH744" s="17" t="s">
        <v>1177</v>
      </c>
      <c r="AI744" s="120" t="s">
        <v>1178</v>
      </c>
      <c r="AJ744" s="120" t="s">
        <v>736</v>
      </c>
      <c r="AK744" s="12">
        <v>2500</v>
      </c>
      <c r="AL744" s="7">
        <v>1</v>
      </c>
      <c r="AM744" s="28">
        <f t="shared" si="277"/>
        <v>2500</v>
      </c>
      <c r="AN744" s="114"/>
      <c r="AO744" s="114"/>
      <c r="AP744" s="28"/>
      <c r="AQ744" s="28"/>
      <c r="AR744" s="28"/>
      <c r="AS744" s="28"/>
      <c r="AT744" s="28"/>
      <c r="AU744" s="28"/>
      <c r="AV744" s="28"/>
      <c r="AW744" s="114"/>
      <c r="AX744" s="114"/>
      <c r="AY744" s="114"/>
      <c r="AZ744" s="28"/>
      <c r="BA744" s="28"/>
      <c r="BB744" s="114"/>
      <c r="BC744" s="114"/>
      <c r="BD744" s="114"/>
      <c r="BE744" s="114"/>
      <c r="BF744" s="114"/>
      <c r="BG744" s="114"/>
      <c r="BH744" s="114"/>
      <c r="BI744" s="114"/>
      <c r="BJ744" s="7">
        <f t="shared" si="265"/>
        <v>1</v>
      </c>
      <c r="BK744" s="42">
        <f t="shared" si="265"/>
        <v>2500</v>
      </c>
    </row>
    <row r="745" spans="2:63" ht="24.75" x14ac:dyDescent="0.25">
      <c r="B745" s="158" t="s">
        <v>65</v>
      </c>
      <c r="C745" s="17" t="s">
        <v>66</v>
      </c>
      <c r="D745" s="17">
        <v>80500020066</v>
      </c>
      <c r="E745" s="120" t="s">
        <v>1179</v>
      </c>
      <c r="F745" s="120" t="s">
        <v>736</v>
      </c>
      <c r="G745" s="12">
        <v>15000</v>
      </c>
      <c r="H745" s="26">
        <v>6</v>
      </c>
      <c r="I745" s="19">
        <f t="shared" si="276"/>
        <v>90000</v>
      </c>
      <c r="J745" s="111"/>
      <c r="K745" s="111"/>
      <c r="L745" s="19"/>
      <c r="M745" s="19"/>
      <c r="N745" s="19"/>
      <c r="O745" s="19"/>
      <c r="P745" s="19"/>
      <c r="Q745" s="19"/>
      <c r="R745" s="20"/>
      <c r="S745" s="20"/>
      <c r="T745" s="20"/>
      <c r="U745" s="20"/>
      <c r="V745" s="19"/>
      <c r="W745" s="19"/>
      <c r="X745" s="20"/>
      <c r="Y745" s="20"/>
      <c r="Z745" s="20"/>
      <c r="AA745" s="20"/>
      <c r="AB745" s="20"/>
      <c r="AC745" s="20"/>
      <c r="AD745" s="20"/>
      <c r="AE745" s="20"/>
      <c r="AF745" s="19">
        <f t="shared" si="263"/>
        <v>6</v>
      </c>
      <c r="AG745" s="19">
        <f t="shared" si="263"/>
        <v>90000</v>
      </c>
      <c r="AH745" s="17">
        <v>80500020066</v>
      </c>
      <c r="AI745" s="120" t="s">
        <v>1179</v>
      </c>
      <c r="AJ745" s="120" t="s">
        <v>736</v>
      </c>
      <c r="AK745" s="12">
        <v>15000</v>
      </c>
      <c r="AL745" s="7">
        <v>6</v>
      </c>
      <c r="AM745" s="28">
        <f t="shared" si="277"/>
        <v>90000</v>
      </c>
      <c r="AN745" s="114"/>
      <c r="AO745" s="114"/>
      <c r="AP745" s="28"/>
      <c r="AQ745" s="28"/>
      <c r="AR745" s="28"/>
      <c r="AS745" s="28"/>
      <c r="AT745" s="28"/>
      <c r="AU745" s="28"/>
      <c r="AV745" s="28"/>
      <c r="AW745" s="114"/>
      <c r="AX745" s="114"/>
      <c r="AY745" s="114"/>
      <c r="AZ745" s="28"/>
      <c r="BA745" s="28"/>
      <c r="BB745" s="114"/>
      <c r="BC745" s="114"/>
      <c r="BD745" s="114"/>
      <c r="BE745" s="114"/>
      <c r="BF745" s="114"/>
      <c r="BG745" s="114"/>
      <c r="BH745" s="114"/>
      <c r="BI745" s="114"/>
      <c r="BJ745" s="7">
        <f t="shared" si="265"/>
        <v>6</v>
      </c>
      <c r="BK745" s="42">
        <f t="shared" si="265"/>
        <v>90000</v>
      </c>
    </row>
    <row r="746" spans="2:63" ht="24.75" x14ac:dyDescent="0.25">
      <c r="B746" s="158" t="s">
        <v>65</v>
      </c>
      <c r="C746" s="17" t="s">
        <v>66</v>
      </c>
      <c r="D746" s="17">
        <v>80100100775</v>
      </c>
      <c r="E746" s="120" t="s">
        <v>1180</v>
      </c>
      <c r="F746" s="120" t="s">
        <v>736</v>
      </c>
      <c r="G746" s="12">
        <v>5000</v>
      </c>
      <c r="H746" s="26">
        <v>6</v>
      </c>
      <c r="I746" s="19">
        <f t="shared" si="276"/>
        <v>30000</v>
      </c>
      <c r="J746" s="111"/>
      <c r="K746" s="111"/>
      <c r="L746" s="19"/>
      <c r="M746" s="19"/>
      <c r="N746" s="19"/>
      <c r="O746" s="19"/>
      <c r="P746" s="19"/>
      <c r="Q746" s="19"/>
      <c r="R746" s="20"/>
      <c r="S746" s="20"/>
      <c r="T746" s="20"/>
      <c r="U746" s="20"/>
      <c r="V746" s="19"/>
      <c r="W746" s="19"/>
      <c r="X746" s="20"/>
      <c r="Y746" s="20"/>
      <c r="Z746" s="20"/>
      <c r="AA746" s="20"/>
      <c r="AB746" s="20"/>
      <c r="AC746" s="20"/>
      <c r="AD746" s="20"/>
      <c r="AE746" s="20"/>
      <c r="AF746" s="19">
        <f t="shared" si="263"/>
        <v>6</v>
      </c>
      <c r="AG746" s="19">
        <f t="shared" si="263"/>
        <v>30000</v>
      </c>
      <c r="AH746" s="17">
        <v>80100100775</v>
      </c>
      <c r="AI746" s="120" t="s">
        <v>1180</v>
      </c>
      <c r="AJ746" s="120" t="s">
        <v>736</v>
      </c>
      <c r="AK746" s="12">
        <v>5000</v>
      </c>
      <c r="AL746" s="7">
        <v>6</v>
      </c>
      <c r="AM746" s="28">
        <f t="shared" si="277"/>
        <v>30000</v>
      </c>
      <c r="AN746" s="114"/>
      <c r="AO746" s="114"/>
      <c r="AP746" s="28"/>
      <c r="AQ746" s="28"/>
      <c r="AR746" s="28"/>
      <c r="AS746" s="28"/>
      <c r="AT746" s="28"/>
      <c r="AU746" s="28"/>
      <c r="AV746" s="28"/>
      <c r="AW746" s="114"/>
      <c r="AX746" s="114"/>
      <c r="AY746" s="114"/>
      <c r="AZ746" s="28"/>
      <c r="BA746" s="28"/>
      <c r="BB746" s="114"/>
      <c r="BC746" s="114"/>
      <c r="BD746" s="114"/>
      <c r="BE746" s="114"/>
      <c r="BF746" s="114"/>
      <c r="BG746" s="114"/>
      <c r="BH746" s="114"/>
      <c r="BI746" s="114"/>
      <c r="BJ746" s="7">
        <f t="shared" si="265"/>
        <v>6</v>
      </c>
      <c r="BK746" s="42">
        <f t="shared" si="265"/>
        <v>30000</v>
      </c>
    </row>
    <row r="747" spans="2:63" ht="24.75" x14ac:dyDescent="0.25">
      <c r="B747" s="158" t="s">
        <v>65</v>
      </c>
      <c r="C747" s="17" t="s">
        <v>66</v>
      </c>
      <c r="D747" s="17">
        <v>210100010410</v>
      </c>
      <c r="E747" s="120" t="s">
        <v>1181</v>
      </c>
      <c r="F747" s="120" t="s">
        <v>736</v>
      </c>
      <c r="G747" s="12">
        <v>3500</v>
      </c>
      <c r="H747" s="26">
        <v>6</v>
      </c>
      <c r="I747" s="19">
        <f t="shared" si="276"/>
        <v>21000</v>
      </c>
      <c r="J747" s="111"/>
      <c r="K747" s="111"/>
      <c r="L747" s="19"/>
      <c r="M747" s="19"/>
      <c r="N747" s="19"/>
      <c r="O747" s="19"/>
      <c r="P747" s="19"/>
      <c r="Q747" s="19"/>
      <c r="R747" s="20"/>
      <c r="S747" s="20"/>
      <c r="T747" s="20"/>
      <c r="U747" s="20"/>
      <c r="V747" s="19"/>
      <c r="W747" s="19"/>
      <c r="X747" s="20"/>
      <c r="Y747" s="20"/>
      <c r="Z747" s="20"/>
      <c r="AA747" s="20"/>
      <c r="AB747" s="20"/>
      <c r="AC747" s="20"/>
      <c r="AD747" s="20"/>
      <c r="AE747" s="20"/>
      <c r="AF747" s="19">
        <f t="shared" si="263"/>
        <v>6</v>
      </c>
      <c r="AG747" s="19">
        <f t="shared" si="263"/>
        <v>21000</v>
      </c>
      <c r="AH747" s="17">
        <v>210100010410</v>
      </c>
      <c r="AI747" s="120" t="s">
        <v>1181</v>
      </c>
      <c r="AJ747" s="120" t="s">
        <v>736</v>
      </c>
      <c r="AK747" s="12">
        <v>3500</v>
      </c>
      <c r="AL747" s="7">
        <v>6</v>
      </c>
      <c r="AM747" s="28">
        <f t="shared" si="277"/>
        <v>21000</v>
      </c>
      <c r="AN747" s="114"/>
      <c r="AO747" s="114"/>
      <c r="AP747" s="28"/>
      <c r="AQ747" s="28"/>
      <c r="AR747" s="28"/>
      <c r="AS747" s="28"/>
      <c r="AT747" s="28"/>
      <c r="AU747" s="28"/>
      <c r="AV747" s="28"/>
      <c r="AW747" s="114"/>
      <c r="AX747" s="114"/>
      <c r="AY747" s="114"/>
      <c r="AZ747" s="28"/>
      <c r="BA747" s="28"/>
      <c r="BB747" s="114"/>
      <c r="BC747" s="114"/>
      <c r="BD747" s="114"/>
      <c r="BE747" s="114"/>
      <c r="BF747" s="114"/>
      <c r="BG747" s="114"/>
      <c r="BH747" s="114"/>
      <c r="BI747" s="114"/>
      <c r="BJ747" s="7">
        <f t="shared" si="265"/>
        <v>6</v>
      </c>
      <c r="BK747" s="42">
        <f t="shared" si="265"/>
        <v>21000</v>
      </c>
    </row>
    <row r="748" spans="2:63" ht="24.75" x14ac:dyDescent="0.25">
      <c r="B748" s="158" t="s">
        <v>65</v>
      </c>
      <c r="C748" s="17" t="s">
        <v>66</v>
      </c>
      <c r="D748" s="17">
        <v>210100010410</v>
      </c>
      <c r="E748" s="120" t="s">
        <v>1182</v>
      </c>
      <c r="F748" s="120" t="s">
        <v>736</v>
      </c>
      <c r="G748" s="12">
        <v>2500</v>
      </c>
      <c r="H748" s="26">
        <v>6</v>
      </c>
      <c r="I748" s="19">
        <f t="shared" si="276"/>
        <v>15000</v>
      </c>
      <c r="J748" s="111"/>
      <c r="K748" s="111"/>
      <c r="L748" s="19"/>
      <c r="M748" s="19"/>
      <c r="N748" s="19"/>
      <c r="O748" s="19"/>
      <c r="P748" s="19"/>
      <c r="Q748" s="19"/>
      <c r="R748" s="20"/>
      <c r="S748" s="20"/>
      <c r="T748" s="20"/>
      <c r="U748" s="20"/>
      <c r="V748" s="19"/>
      <c r="W748" s="19"/>
      <c r="X748" s="20"/>
      <c r="Y748" s="20"/>
      <c r="Z748" s="20"/>
      <c r="AA748" s="20"/>
      <c r="AB748" s="20"/>
      <c r="AC748" s="20"/>
      <c r="AD748" s="20"/>
      <c r="AE748" s="20"/>
      <c r="AF748" s="19">
        <f t="shared" si="263"/>
        <v>6</v>
      </c>
      <c r="AG748" s="19">
        <f t="shared" si="263"/>
        <v>15000</v>
      </c>
      <c r="AH748" s="17">
        <v>210100010410</v>
      </c>
      <c r="AI748" s="120" t="s">
        <v>1182</v>
      </c>
      <c r="AJ748" s="120" t="s">
        <v>736</v>
      </c>
      <c r="AK748" s="12">
        <v>2500</v>
      </c>
      <c r="AL748" s="7">
        <v>6</v>
      </c>
      <c r="AM748" s="28">
        <f t="shared" si="277"/>
        <v>15000</v>
      </c>
      <c r="AN748" s="114"/>
      <c r="AO748" s="114"/>
      <c r="AP748" s="28"/>
      <c r="AQ748" s="28"/>
      <c r="AR748" s="28"/>
      <c r="AS748" s="28"/>
      <c r="AT748" s="28"/>
      <c r="AU748" s="28"/>
      <c r="AV748" s="28"/>
      <c r="AW748" s="114"/>
      <c r="AX748" s="114"/>
      <c r="AY748" s="114"/>
      <c r="AZ748" s="28"/>
      <c r="BA748" s="28"/>
      <c r="BB748" s="114"/>
      <c r="BC748" s="114"/>
      <c r="BD748" s="114"/>
      <c r="BE748" s="114"/>
      <c r="BF748" s="114"/>
      <c r="BG748" s="114"/>
      <c r="BH748" s="114"/>
      <c r="BI748" s="114"/>
      <c r="BJ748" s="7">
        <f t="shared" si="265"/>
        <v>6</v>
      </c>
      <c r="BK748" s="42">
        <f t="shared" si="265"/>
        <v>15000</v>
      </c>
    </row>
    <row r="749" spans="2:63" ht="24.75" x14ac:dyDescent="0.25">
      <c r="B749" s="158" t="s">
        <v>65</v>
      </c>
      <c r="C749" s="17" t="s">
        <v>66</v>
      </c>
      <c r="D749" s="17">
        <v>210100010410</v>
      </c>
      <c r="E749" s="125" t="s">
        <v>1183</v>
      </c>
      <c r="F749" s="120" t="s">
        <v>736</v>
      </c>
      <c r="G749" s="12">
        <v>4500</v>
      </c>
      <c r="H749" s="26"/>
      <c r="I749" s="19"/>
      <c r="J749" s="111"/>
      <c r="K749" s="111"/>
      <c r="L749" s="19"/>
      <c r="M749" s="19"/>
      <c r="N749" s="19"/>
      <c r="O749" s="19"/>
      <c r="P749" s="19"/>
      <c r="Q749" s="19"/>
      <c r="R749" s="20"/>
      <c r="S749" s="20"/>
      <c r="T749" s="20"/>
      <c r="U749" s="20"/>
      <c r="V749" s="19"/>
      <c r="W749" s="19"/>
      <c r="X749" s="20"/>
      <c r="Y749" s="20"/>
      <c r="Z749" s="20"/>
      <c r="AA749" s="20"/>
      <c r="AB749" s="20">
        <v>1</v>
      </c>
      <c r="AC749" s="20">
        <f t="shared" ref="AC749:AC755" si="278">+AB749*G749</f>
        <v>4500</v>
      </c>
      <c r="AD749" s="20"/>
      <c r="AE749" s="20"/>
      <c r="AF749" s="19">
        <f t="shared" si="263"/>
        <v>1</v>
      </c>
      <c r="AG749" s="19">
        <f t="shared" si="263"/>
        <v>4500</v>
      </c>
      <c r="AH749" s="17">
        <v>210100010410</v>
      </c>
      <c r="AI749" s="125" t="s">
        <v>1183</v>
      </c>
      <c r="AJ749" s="120" t="s">
        <v>736</v>
      </c>
      <c r="AK749" s="12">
        <v>4500</v>
      </c>
      <c r="AL749" s="7"/>
      <c r="AM749" s="28"/>
      <c r="AN749" s="114"/>
      <c r="AO749" s="114"/>
      <c r="AP749" s="28"/>
      <c r="AQ749" s="28"/>
      <c r="AR749" s="28"/>
      <c r="AS749" s="28"/>
      <c r="AT749" s="28"/>
      <c r="AU749" s="28"/>
      <c r="AV749" s="28"/>
      <c r="AW749" s="114"/>
      <c r="AX749" s="114"/>
      <c r="AY749" s="114"/>
      <c r="AZ749" s="28"/>
      <c r="BA749" s="28"/>
      <c r="BB749" s="114"/>
      <c r="BC749" s="114"/>
      <c r="BD749" s="114"/>
      <c r="BE749" s="114"/>
      <c r="BF749" s="114"/>
      <c r="BG749" s="114"/>
      <c r="BH749" s="114"/>
      <c r="BI749" s="114"/>
      <c r="BJ749" s="7">
        <f t="shared" si="265"/>
        <v>0</v>
      </c>
      <c r="BK749" s="42">
        <f t="shared" si="265"/>
        <v>0</v>
      </c>
    </row>
    <row r="750" spans="2:63" ht="24.75" x14ac:dyDescent="0.25">
      <c r="B750" s="158" t="s">
        <v>65</v>
      </c>
      <c r="C750" s="17" t="s">
        <v>66</v>
      </c>
      <c r="D750" s="17">
        <v>210100010410</v>
      </c>
      <c r="E750" s="125" t="s">
        <v>1184</v>
      </c>
      <c r="F750" s="120" t="s">
        <v>736</v>
      </c>
      <c r="G750" s="12">
        <v>3500</v>
      </c>
      <c r="H750" s="26"/>
      <c r="I750" s="19"/>
      <c r="J750" s="111"/>
      <c r="K750" s="111"/>
      <c r="L750" s="19"/>
      <c r="M750" s="19"/>
      <c r="N750" s="19"/>
      <c r="O750" s="19"/>
      <c r="P750" s="19"/>
      <c r="Q750" s="19"/>
      <c r="R750" s="20"/>
      <c r="S750" s="20"/>
      <c r="T750" s="20"/>
      <c r="U750" s="20"/>
      <c r="V750" s="19"/>
      <c r="W750" s="19"/>
      <c r="X750" s="20"/>
      <c r="Y750" s="20"/>
      <c r="Z750" s="20"/>
      <c r="AA750" s="20"/>
      <c r="AB750" s="20">
        <v>1</v>
      </c>
      <c r="AC750" s="20">
        <f t="shared" si="278"/>
        <v>3500</v>
      </c>
      <c r="AD750" s="20"/>
      <c r="AE750" s="20"/>
      <c r="AF750" s="19">
        <f t="shared" si="263"/>
        <v>1</v>
      </c>
      <c r="AG750" s="19">
        <f t="shared" si="263"/>
        <v>3500</v>
      </c>
      <c r="AH750" s="17">
        <v>210100010410</v>
      </c>
      <c r="AI750" s="125" t="s">
        <v>1184</v>
      </c>
      <c r="AJ750" s="120" t="s">
        <v>736</v>
      </c>
      <c r="AK750" s="12">
        <v>3500</v>
      </c>
      <c r="AL750" s="7"/>
      <c r="AM750" s="28"/>
      <c r="AN750" s="114"/>
      <c r="AO750" s="114"/>
      <c r="AP750" s="28"/>
      <c r="AQ750" s="28"/>
      <c r="AR750" s="28"/>
      <c r="AS750" s="28"/>
      <c r="AT750" s="28"/>
      <c r="AU750" s="28"/>
      <c r="AV750" s="28"/>
      <c r="AW750" s="114"/>
      <c r="AX750" s="114"/>
      <c r="AY750" s="114"/>
      <c r="AZ750" s="28"/>
      <c r="BA750" s="28"/>
      <c r="BB750" s="114"/>
      <c r="BC750" s="114"/>
      <c r="BD750" s="114"/>
      <c r="BE750" s="114"/>
      <c r="BF750" s="114"/>
      <c r="BG750" s="114"/>
      <c r="BH750" s="114"/>
      <c r="BI750" s="114"/>
      <c r="BJ750" s="7">
        <f t="shared" si="265"/>
        <v>0</v>
      </c>
      <c r="BK750" s="42">
        <f t="shared" si="265"/>
        <v>0</v>
      </c>
    </row>
    <row r="751" spans="2:63" ht="24.75" x14ac:dyDescent="0.25">
      <c r="B751" s="158" t="s">
        <v>65</v>
      </c>
      <c r="C751" s="17" t="s">
        <v>66</v>
      </c>
      <c r="D751" s="17">
        <v>210100010410</v>
      </c>
      <c r="E751" s="125" t="s">
        <v>1185</v>
      </c>
      <c r="F751" s="120" t="s">
        <v>736</v>
      </c>
      <c r="G751" s="12">
        <v>2500</v>
      </c>
      <c r="H751" s="26"/>
      <c r="I751" s="19"/>
      <c r="J751" s="111"/>
      <c r="K751" s="111"/>
      <c r="L751" s="19"/>
      <c r="M751" s="19"/>
      <c r="N751" s="19"/>
      <c r="O751" s="19"/>
      <c r="P751" s="19"/>
      <c r="Q751" s="19"/>
      <c r="R751" s="20"/>
      <c r="S751" s="20"/>
      <c r="T751" s="20"/>
      <c r="U751" s="20"/>
      <c r="V751" s="19"/>
      <c r="W751" s="19"/>
      <c r="X751" s="20"/>
      <c r="Y751" s="20"/>
      <c r="Z751" s="20"/>
      <c r="AA751" s="20"/>
      <c r="AB751" s="20">
        <v>6</v>
      </c>
      <c r="AC751" s="20">
        <f t="shared" si="278"/>
        <v>15000</v>
      </c>
      <c r="AD751" s="20"/>
      <c r="AE751" s="20"/>
      <c r="AF751" s="19">
        <f t="shared" si="263"/>
        <v>6</v>
      </c>
      <c r="AG751" s="19">
        <f t="shared" si="263"/>
        <v>15000</v>
      </c>
      <c r="AH751" s="17">
        <v>210100010410</v>
      </c>
      <c r="AI751" s="125" t="s">
        <v>1185</v>
      </c>
      <c r="AJ751" s="120" t="s">
        <v>736</v>
      </c>
      <c r="AK751" s="12">
        <v>2500</v>
      </c>
      <c r="AL751" s="7"/>
      <c r="AM751" s="28"/>
      <c r="AN751" s="114"/>
      <c r="AO751" s="114"/>
      <c r="AP751" s="28"/>
      <c r="AQ751" s="28"/>
      <c r="AR751" s="28"/>
      <c r="AS751" s="28"/>
      <c r="AT751" s="28"/>
      <c r="AU751" s="28"/>
      <c r="AV751" s="28"/>
      <c r="AW751" s="114"/>
      <c r="AX751" s="114"/>
      <c r="AY751" s="114"/>
      <c r="AZ751" s="28"/>
      <c r="BA751" s="28"/>
      <c r="BB751" s="114"/>
      <c r="BC751" s="114"/>
      <c r="BD751" s="114"/>
      <c r="BE751" s="114"/>
      <c r="BF751" s="114">
        <v>6</v>
      </c>
      <c r="BG751" s="114">
        <f>BF751*AK751</f>
        <v>15000</v>
      </c>
      <c r="BH751" s="114"/>
      <c r="BI751" s="114"/>
      <c r="BJ751" s="7">
        <f t="shared" si="265"/>
        <v>6</v>
      </c>
      <c r="BK751" s="42">
        <f t="shared" si="265"/>
        <v>15000</v>
      </c>
    </row>
    <row r="752" spans="2:63" ht="24.75" x14ac:dyDescent="0.25">
      <c r="B752" s="158" t="s">
        <v>65</v>
      </c>
      <c r="C752" s="17" t="s">
        <v>66</v>
      </c>
      <c r="D752" s="17">
        <v>210100010410</v>
      </c>
      <c r="E752" s="125" t="s">
        <v>1186</v>
      </c>
      <c r="F752" s="120" t="s">
        <v>736</v>
      </c>
      <c r="G752" s="12">
        <v>2000</v>
      </c>
      <c r="H752" s="26"/>
      <c r="I752" s="19"/>
      <c r="J752" s="111"/>
      <c r="K752" s="111"/>
      <c r="L752" s="19"/>
      <c r="M752" s="19"/>
      <c r="N752" s="19"/>
      <c r="O752" s="19"/>
      <c r="P752" s="19"/>
      <c r="Q752" s="19"/>
      <c r="R752" s="20"/>
      <c r="S752" s="20"/>
      <c r="T752" s="20"/>
      <c r="U752" s="20"/>
      <c r="V752" s="19"/>
      <c r="W752" s="19"/>
      <c r="X752" s="20"/>
      <c r="Y752" s="20"/>
      <c r="Z752" s="20"/>
      <c r="AA752" s="20"/>
      <c r="AB752" s="20">
        <v>6</v>
      </c>
      <c r="AC752" s="20">
        <f t="shared" si="278"/>
        <v>12000</v>
      </c>
      <c r="AD752" s="20"/>
      <c r="AE752" s="20"/>
      <c r="AF752" s="19">
        <f t="shared" si="263"/>
        <v>6</v>
      </c>
      <c r="AG752" s="19">
        <f t="shared" si="263"/>
        <v>12000</v>
      </c>
      <c r="AH752" s="17">
        <v>210100010410</v>
      </c>
      <c r="AI752" s="125" t="s">
        <v>1186</v>
      </c>
      <c r="AJ752" s="120" t="s">
        <v>736</v>
      </c>
      <c r="AK752" s="12">
        <v>2000</v>
      </c>
      <c r="AL752" s="7"/>
      <c r="AM752" s="28"/>
      <c r="AN752" s="114"/>
      <c r="AO752" s="114"/>
      <c r="AP752" s="28"/>
      <c r="AQ752" s="28"/>
      <c r="AR752" s="28"/>
      <c r="AS752" s="28"/>
      <c r="AT752" s="28"/>
      <c r="AU752" s="28"/>
      <c r="AV752" s="28"/>
      <c r="AW752" s="114"/>
      <c r="AX752" s="114"/>
      <c r="AY752" s="114"/>
      <c r="AZ752" s="28"/>
      <c r="BA752" s="28"/>
      <c r="BB752" s="114"/>
      <c r="BC752" s="114"/>
      <c r="BD752" s="114"/>
      <c r="BE752" s="114"/>
      <c r="BF752" s="114">
        <v>6</v>
      </c>
      <c r="BG752" s="114">
        <f>BF752*AK752</f>
        <v>12000</v>
      </c>
      <c r="BH752" s="114"/>
      <c r="BI752" s="114"/>
      <c r="BJ752" s="7">
        <f t="shared" si="265"/>
        <v>6</v>
      </c>
      <c r="BK752" s="42">
        <f t="shared" si="265"/>
        <v>12000</v>
      </c>
    </row>
    <row r="753" spans="2:63" ht="24.75" x14ac:dyDescent="0.25">
      <c r="B753" s="158" t="s">
        <v>65</v>
      </c>
      <c r="C753" s="17" t="s">
        <v>66</v>
      </c>
      <c r="D753" s="17">
        <v>210100010410</v>
      </c>
      <c r="E753" s="125" t="s">
        <v>1187</v>
      </c>
      <c r="F753" s="120" t="s">
        <v>736</v>
      </c>
      <c r="G753" s="12">
        <v>1500</v>
      </c>
      <c r="H753" s="26"/>
      <c r="I753" s="19"/>
      <c r="J753" s="111"/>
      <c r="K753" s="111"/>
      <c r="L753" s="19"/>
      <c r="M753" s="19"/>
      <c r="N753" s="19"/>
      <c r="O753" s="19"/>
      <c r="P753" s="19"/>
      <c r="Q753" s="19"/>
      <c r="R753" s="20"/>
      <c r="S753" s="20"/>
      <c r="T753" s="20"/>
      <c r="U753" s="20"/>
      <c r="V753" s="19"/>
      <c r="W753" s="19"/>
      <c r="X753" s="20"/>
      <c r="Y753" s="20"/>
      <c r="Z753" s="20"/>
      <c r="AA753" s="20"/>
      <c r="AB753" s="20">
        <v>6</v>
      </c>
      <c r="AC753" s="20">
        <f t="shared" si="278"/>
        <v>9000</v>
      </c>
      <c r="AD753" s="20"/>
      <c r="AE753" s="20"/>
      <c r="AF753" s="19">
        <f t="shared" si="263"/>
        <v>6</v>
      </c>
      <c r="AG753" s="19">
        <f t="shared" si="263"/>
        <v>9000</v>
      </c>
      <c r="AH753" s="17">
        <v>210100010410</v>
      </c>
      <c r="AI753" s="125" t="s">
        <v>1187</v>
      </c>
      <c r="AJ753" s="120" t="s">
        <v>736</v>
      </c>
      <c r="AK753" s="12">
        <v>1500</v>
      </c>
      <c r="AL753" s="7"/>
      <c r="AM753" s="28"/>
      <c r="AN753" s="114"/>
      <c r="AO753" s="114"/>
      <c r="AP753" s="28"/>
      <c r="AQ753" s="28"/>
      <c r="AR753" s="28"/>
      <c r="AS753" s="28"/>
      <c r="AT753" s="28"/>
      <c r="AU753" s="28"/>
      <c r="AV753" s="28"/>
      <c r="AW753" s="114"/>
      <c r="AX753" s="114"/>
      <c r="AY753" s="114"/>
      <c r="AZ753" s="28"/>
      <c r="BA753" s="28"/>
      <c r="BB753" s="114"/>
      <c r="BC753" s="114"/>
      <c r="BD753" s="114"/>
      <c r="BE753" s="114"/>
      <c r="BF753" s="114">
        <v>6</v>
      </c>
      <c r="BG753" s="114">
        <f>BF753*AK753</f>
        <v>9000</v>
      </c>
      <c r="BH753" s="114"/>
      <c r="BI753" s="114"/>
      <c r="BJ753" s="7">
        <f t="shared" si="265"/>
        <v>6</v>
      </c>
      <c r="BK753" s="42">
        <f t="shared" si="265"/>
        <v>9000</v>
      </c>
    </row>
    <row r="754" spans="2:63" ht="24.75" x14ac:dyDescent="0.25">
      <c r="B754" s="158" t="s">
        <v>65</v>
      </c>
      <c r="C754" s="17" t="s">
        <v>66</v>
      </c>
      <c r="D754" s="17">
        <v>210100010410</v>
      </c>
      <c r="E754" s="120" t="s">
        <v>1121</v>
      </c>
      <c r="F754" s="120" t="s">
        <v>736</v>
      </c>
      <c r="G754" s="12">
        <v>2000</v>
      </c>
      <c r="H754" s="26"/>
      <c r="I754" s="19"/>
      <c r="J754" s="111"/>
      <c r="K754" s="111"/>
      <c r="L754" s="19"/>
      <c r="M754" s="19"/>
      <c r="N754" s="19"/>
      <c r="O754" s="19"/>
      <c r="P754" s="19">
        <v>2</v>
      </c>
      <c r="Q754" s="19">
        <f>G754*P754</f>
        <v>4000</v>
      </c>
      <c r="R754" s="20"/>
      <c r="S754" s="20"/>
      <c r="T754" s="20"/>
      <c r="U754" s="20"/>
      <c r="V754" s="19"/>
      <c r="W754" s="19"/>
      <c r="X754" s="20"/>
      <c r="Y754" s="20"/>
      <c r="Z754" s="20"/>
      <c r="AA754" s="20"/>
      <c r="AB754" s="20">
        <v>6</v>
      </c>
      <c r="AC754" s="20">
        <f t="shared" si="278"/>
        <v>12000</v>
      </c>
      <c r="AD754" s="20"/>
      <c r="AE754" s="20"/>
      <c r="AF754" s="19">
        <f t="shared" si="263"/>
        <v>8</v>
      </c>
      <c r="AG754" s="19">
        <f t="shared" si="263"/>
        <v>16000</v>
      </c>
      <c r="AH754" s="17">
        <v>210100010410</v>
      </c>
      <c r="AI754" s="120" t="s">
        <v>1121</v>
      </c>
      <c r="AJ754" s="120" t="s">
        <v>736</v>
      </c>
      <c r="AK754" s="12">
        <v>2000</v>
      </c>
      <c r="AL754" s="7"/>
      <c r="AM754" s="28"/>
      <c r="AN754" s="114"/>
      <c r="AO754" s="114"/>
      <c r="AP754" s="28"/>
      <c r="AQ754" s="28"/>
      <c r="AR754" s="28"/>
      <c r="AS754" s="28"/>
      <c r="AT754" s="28">
        <v>1</v>
      </c>
      <c r="AU754" s="28">
        <f>AT754*AK754</f>
        <v>2000</v>
      </c>
      <c r="AV754" s="28"/>
      <c r="AW754" s="114"/>
      <c r="AX754" s="114"/>
      <c r="AY754" s="114"/>
      <c r="AZ754" s="28"/>
      <c r="BA754" s="28"/>
      <c r="BB754" s="114"/>
      <c r="BC754" s="114"/>
      <c r="BD754" s="114"/>
      <c r="BE754" s="114"/>
      <c r="BF754" s="114">
        <v>6</v>
      </c>
      <c r="BG754" s="114">
        <f>BF754*AK754</f>
        <v>12000</v>
      </c>
      <c r="BH754" s="114"/>
      <c r="BI754" s="114"/>
      <c r="BJ754" s="7">
        <f t="shared" si="265"/>
        <v>7</v>
      </c>
      <c r="BK754" s="42">
        <f t="shared" si="265"/>
        <v>14000</v>
      </c>
    </row>
    <row r="755" spans="2:63" ht="24.75" x14ac:dyDescent="0.25">
      <c r="B755" s="158" t="s">
        <v>65</v>
      </c>
      <c r="C755" s="17" t="s">
        <v>66</v>
      </c>
      <c r="D755" s="17">
        <v>210100010410</v>
      </c>
      <c r="E755" s="120" t="s">
        <v>1188</v>
      </c>
      <c r="F755" s="120" t="s">
        <v>736</v>
      </c>
      <c r="G755" s="12">
        <v>2000</v>
      </c>
      <c r="H755" s="26"/>
      <c r="I755" s="19"/>
      <c r="J755" s="111"/>
      <c r="K755" s="111"/>
      <c r="L755" s="19"/>
      <c r="M755" s="19"/>
      <c r="N755" s="19"/>
      <c r="O755" s="19"/>
      <c r="P755" s="19"/>
      <c r="Q755" s="19"/>
      <c r="R755" s="20"/>
      <c r="S755" s="20"/>
      <c r="T755" s="20"/>
      <c r="U755" s="20"/>
      <c r="V755" s="19"/>
      <c r="W755" s="19"/>
      <c r="X755" s="20"/>
      <c r="Y755" s="20"/>
      <c r="Z755" s="20"/>
      <c r="AA755" s="20"/>
      <c r="AB755" s="20">
        <v>6</v>
      </c>
      <c r="AC755" s="20">
        <f t="shared" si="278"/>
        <v>12000</v>
      </c>
      <c r="AD755" s="20"/>
      <c r="AE755" s="20"/>
      <c r="AF755" s="19">
        <f t="shared" si="263"/>
        <v>6</v>
      </c>
      <c r="AG755" s="19">
        <f t="shared" si="263"/>
        <v>12000</v>
      </c>
      <c r="AH755" s="17">
        <v>210100010410</v>
      </c>
      <c r="AI755" s="120" t="s">
        <v>1188</v>
      </c>
      <c r="AJ755" s="120" t="s">
        <v>736</v>
      </c>
      <c r="AK755" s="12">
        <v>2000</v>
      </c>
      <c r="AL755" s="7"/>
      <c r="AM755" s="28"/>
      <c r="AN755" s="114"/>
      <c r="AO755" s="114"/>
      <c r="AP755" s="28"/>
      <c r="AQ755" s="28"/>
      <c r="AR755" s="28"/>
      <c r="AS755" s="28"/>
      <c r="AT755" s="28"/>
      <c r="AU755" s="28"/>
      <c r="AV755" s="28"/>
      <c r="AW755" s="114"/>
      <c r="AX755" s="114"/>
      <c r="AY755" s="114"/>
      <c r="AZ755" s="28"/>
      <c r="BA755" s="28"/>
      <c r="BB755" s="114"/>
      <c r="BC755" s="114"/>
      <c r="BD755" s="114"/>
      <c r="BE755" s="114"/>
      <c r="BF755" s="114">
        <v>6</v>
      </c>
      <c r="BG755" s="114">
        <f>BF755*AK755</f>
        <v>12000</v>
      </c>
      <c r="BH755" s="114"/>
      <c r="BI755" s="114"/>
      <c r="BJ755" s="7">
        <f t="shared" si="265"/>
        <v>6</v>
      </c>
      <c r="BK755" s="42">
        <f t="shared" si="265"/>
        <v>12000</v>
      </c>
    </row>
    <row r="756" spans="2:63" ht="24.75" x14ac:dyDescent="0.25">
      <c r="B756" s="158" t="s">
        <v>65</v>
      </c>
      <c r="C756" s="17" t="s">
        <v>66</v>
      </c>
      <c r="D756" s="160" t="s">
        <v>1042</v>
      </c>
      <c r="E756" s="120" t="s">
        <v>1121</v>
      </c>
      <c r="F756" s="120" t="s">
        <v>736</v>
      </c>
      <c r="G756" s="12">
        <v>2300</v>
      </c>
      <c r="H756" s="26"/>
      <c r="I756" s="19"/>
      <c r="J756" s="111"/>
      <c r="K756" s="111"/>
      <c r="L756" s="19"/>
      <c r="M756" s="19"/>
      <c r="N756" s="19"/>
      <c r="O756" s="19"/>
      <c r="P756" s="19">
        <v>6</v>
      </c>
      <c r="Q756" s="19">
        <f>G756*P756</f>
        <v>13800</v>
      </c>
      <c r="R756" s="20"/>
      <c r="S756" s="20"/>
      <c r="T756" s="20"/>
      <c r="U756" s="20"/>
      <c r="V756" s="19"/>
      <c r="W756" s="19"/>
      <c r="X756" s="20"/>
      <c r="Y756" s="20"/>
      <c r="Z756" s="20"/>
      <c r="AA756" s="20"/>
      <c r="AB756" s="20"/>
      <c r="AC756" s="20"/>
      <c r="AD756" s="20"/>
      <c r="AE756" s="20"/>
      <c r="AF756" s="19">
        <f t="shared" si="263"/>
        <v>6</v>
      </c>
      <c r="AG756" s="19">
        <f t="shared" si="263"/>
        <v>13800</v>
      </c>
      <c r="AH756" s="160" t="s">
        <v>1042</v>
      </c>
      <c r="AI756" s="120" t="s">
        <v>1121</v>
      </c>
      <c r="AJ756" s="120" t="s">
        <v>736</v>
      </c>
      <c r="AK756" s="12">
        <v>2300</v>
      </c>
      <c r="AL756" s="7"/>
      <c r="AM756" s="28"/>
      <c r="AN756" s="114"/>
      <c r="AO756" s="114"/>
      <c r="AP756" s="28"/>
      <c r="AQ756" s="28"/>
      <c r="AR756" s="28"/>
      <c r="AS756" s="28"/>
      <c r="AT756" s="28">
        <v>6</v>
      </c>
      <c r="AU756" s="28">
        <f>AT756*AK756</f>
        <v>13800</v>
      </c>
      <c r="AV756" s="28"/>
      <c r="AW756" s="114"/>
      <c r="AX756" s="114"/>
      <c r="AY756" s="114"/>
      <c r="AZ756" s="28"/>
      <c r="BA756" s="28"/>
      <c r="BB756" s="114"/>
      <c r="BC756" s="114"/>
      <c r="BD756" s="114"/>
      <c r="BE756" s="114"/>
      <c r="BF756" s="114"/>
      <c r="BG756" s="114"/>
      <c r="BH756" s="114"/>
      <c r="BI756" s="114"/>
      <c r="BJ756" s="7">
        <f t="shared" si="265"/>
        <v>6</v>
      </c>
      <c r="BK756" s="42">
        <f t="shared" si="265"/>
        <v>13800</v>
      </c>
    </row>
    <row r="757" spans="2:63" ht="33" x14ac:dyDescent="0.25">
      <c r="B757" s="92"/>
      <c r="C757" s="93"/>
      <c r="D757" s="167">
        <v>2.6</v>
      </c>
      <c r="E757" s="168" t="s">
        <v>1189</v>
      </c>
      <c r="F757" s="168"/>
      <c r="G757" s="168"/>
      <c r="H757" s="14"/>
      <c r="I757" s="25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67">
        <v>2.6</v>
      </c>
      <c r="AI757" s="168" t="s">
        <v>1189</v>
      </c>
      <c r="AJ757" s="140"/>
      <c r="AK757" s="140"/>
      <c r="AL757" s="140"/>
      <c r="AM757" s="140"/>
      <c r="AN757" s="140"/>
      <c r="AO757" s="140"/>
      <c r="AP757" s="140"/>
      <c r="AQ757" s="140"/>
      <c r="AR757" s="140"/>
      <c r="AS757" s="140"/>
      <c r="AT757" s="140"/>
      <c r="AU757" s="140"/>
      <c r="AV757" s="140"/>
      <c r="AW757" s="140"/>
      <c r="AX757" s="140"/>
      <c r="AY757" s="140"/>
      <c r="AZ757" s="140"/>
      <c r="BA757" s="140"/>
      <c r="BB757" s="140"/>
      <c r="BC757" s="140"/>
      <c r="BD757" s="140"/>
      <c r="BE757" s="140"/>
      <c r="BF757" s="140"/>
      <c r="BG757" s="140"/>
      <c r="BH757" s="140"/>
      <c r="BI757" s="140"/>
      <c r="BJ757" s="140"/>
      <c r="BK757" s="169"/>
    </row>
    <row r="758" spans="2:63" ht="31.5" x14ac:dyDescent="0.25">
      <c r="B758" s="92"/>
      <c r="C758" s="93"/>
      <c r="D758" s="167" t="s">
        <v>1190</v>
      </c>
      <c r="E758" s="170" t="s">
        <v>1191</v>
      </c>
      <c r="F758" s="168"/>
      <c r="G758" s="168"/>
      <c r="H758" s="14"/>
      <c r="I758" s="25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67" t="s">
        <v>1190</v>
      </c>
      <c r="AI758" s="170" t="s">
        <v>1191</v>
      </c>
      <c r="AJ758" s="140"/>
      <c r="AK758" s="140"/>
      <c r="AL758" s="140"/>
      <c r="AM758" s="140"/>
      <c r="AN758" s="140"/>
      <c r="AO758" s="140"/>
      <c r="AP758" s="140"/>
      <c r="AQ758" s="140"/>
      <c r="AR758" s="140"/>
      <c r="AS758" s="140"/>
      <c r="AT758" s="140"/>
      <c r="AU758" s="140"/>
      <c r="AV758" s="140"/>
      <c r="AW758" s="140"/>
      <c r="AX758" s="140"/>
      <c r="AY758" s="140"/>
      <c r="AZ758" s="140"/>
      <c r="BA758" s="140"/>
      <c r="BB758" s="140"/>
      <c r="BC758" s="140"/>
      <c r="BD758" s="140"/>
      <c r="BE758" s="140"/>
      <c r="BF758" s="140"/>
      <c r="BG758" s="140"/>
      <c r="BH758" s="140"/>
      <c r="BI758" s="140"/>
      <c r="BJ758" s="140"/>
      <c r="BK758" s="169"/>
    </row>
    <row r="759" spans="2:63" ht="16.5" x14ac:dyDescent="0.25">
      <c r="B759" s="92"/>
      <c r="C759" s="93"/>
      <c r="D759" s="167" t="s">
        <v>1192</v>
      </c>
      <c r="E759" s="170" t="s">
        <v>1193</v>
      </c>
      <c r="F759" s="168"/>
      <c r="G759" s="168"/>
      <c r="H759" s="14"/>
      <c r="I759" s="25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67" t="s">
        <v>1192</v>
      </c>
      <c r="AI759" s="170" t="s">
        <v>1193</v>
      </c>
      <c r="AJ759" s="140"/>
      <c r="AK759" s="140"/>
      <c r="AL759" s="140"/>
      <c r="AM759" s="140"/>
      <c r="AN759" s="140"/>
      <c r="AO759" s="140"/>
      <c r="AP759" s="140"/>
      <c r="AQ759" s="140"/>
      <c r="AR759" s="140"/>
      <c r="AS759" s="140"/>
      <c r="AT759" s="140"/>
      <c r="AU759" s="140"/>
      <c r="AV759" s="140"/>
      <c r="AW759" s="140"/>
      <c r="AX759" s="140"/>
      <c r="AY759" s="140"/>
      <c r="AZ759" s="140"/>
      <c r="BA759" s="140"/>
      <c r="BB759" s="140"/>
      <c r="BC759" s="140"/>
      <c r="BD759" s="140"/>
      <c r="BE759" s="140"/>
      <c r="BF759" s="140"/>
      <c r="BG759" s="140"/>
      <c r="BH759" s="140"/>
      <c r="BI759" s="140"/>
      <c r="BJ759" s="140"/>
      <c r="BK759" s="169"/>
    </row>
    <row r="760" spans="2:63" ht="16.5" x14ac:dyDescent="0.25">
      <c r="B760" s="92"/>
      <c r="C760" s="93"/>
      <c r="D760" s="167" t="s">
        <v>1194</v>
      </c>
      <c r="E760" s="170" t="s">
        <v>1195</v>
      </c>
      <c r="F760" s="168"/>
      <c r="G760" s="168"/>
      <c r="H760" s="14"/>
      <c r="I760" s="25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67" t="s">
        <v>1194</v>
      </c>
      <c r="AI760" s="170" t="s">
        <v>1195</v>
      </c>
      <c r="AJ760" s="140"/>
      <c r="AK760" s="140"/>
      <c r="AL760" s="140"/>
      <c r="AM760" s="140"/>
      <c r="AN760" s="140"/>
      <c r="AO760" s="140"/>
      <c r="AP760" s="140"/>
      <c r="AQ760" s="140"/>
      <c r="AR760" s="140"/>
      <c r="AS760" s="140"/>
      <c r="AT760" s="140"/>
      <c r="AU760" s="140"/>
      <c r="AV760" s="140"/>
      <c r="AW760" s="140"/>
      <c r="AX760" s="140"/>
      <c r="AY760" s="140"/>
      <c r="AZ760" s="140"/>
      <c r="BA760" s="140"/>
      <c r="BB760" s="140"/>
      <c r="BC760" s="140"/>
      <c r="BD760" s="140"/>
      <c r="BE760" s="140"/>
      <c r="BF760" s="140"/>
      <c r="BG760" s="140"/>
      <c r="BH760" s="140"/>
      <c r="BI760" s="140"/>
      <c r="BJ760" s="140"/>
      <c r="BK760" s="169"/>
    </row>
    <row r="761" spans="2:63" ht="60" x14ac:dyDescent="0.25">
      <c r="B761" s="43" t="s">
        <v>1196</v>
      </c>
      <c r="C761" s="16" t="s">
        <v>1196</v>
      </c>
      <c r="D761" s="171"/>
      <c r="E761" s="172" t="s">
        <v>1197</v>
      </c>
      <c r="F761" s="18" t="s">
        <v>1198</v>
      </c>
      <c r="G761" s="12">
        <v>1365563.82</v>
      </c>
      <c r="H761" s="14"/>
      <c r="I761" s="25"/>
      <c r="J761" s="112">
        <v>1</v>
      </c>
      <c r="K761" s="112">
        <f>J761*G761</f>
        <v>1365563.82</v>
      </c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9">
        <f t="shared" ref="AF761:AG761" si="279">H761+J761+L761+N761+P761+R761+T761+V761+X761+Z761+AB761+AD761</f>
        <v>1</v>
      </c>
      <c r="AG761" s="19">
        <f t="shared" si="279"/>
        <v>1365563.82</v>
      </c>
      <c r="AH761" s="171"/>
      <c r="AI761" s="172"/>
      <c r="AJ761" s="140"/>
      <c r="AK761" s="140"/>
      <c r="AL761" s="70"/>
      <c r="AM761" s="70"/>
      <c r="AN761" s="15"/>
      <c r="AO761" s="15"/>
      <c r="AP761" s="15"/>
      <c r="AQ761" s="15"/>
      <c r="AR761" s="15"/>
      <c r="AS761" s="15"/>
      <c r="AT761" s="15"/>
      <c r="AU761" s="15"/>
      <c r="AV761" s="7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7">
        <f t="shared" ref="BJ761:BK761" si="280">AL761+AN761+AP761+AR761+AT761+AV761+AX761+AZ761+BB761+BD761+BF761+BH761</f>
        <v>0</v>
      </c>
      <c r="BK761" s="42">
        <f t="shared" si="280"/>
        <v>0</v>
      </c>
    </row>
    <row r="762" spans="2:63" x14ac:dyDescent="0.25">
      <c r="B762" s="92"/>
      <c r="C762" s="69"/>
      <c r="D762" s="94" t="s">
        <v>1199</v>
      </c>
      <c r="E762" s="94" t="s">
        <v>1200</v>
      </c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69"/>
      <c r="BF762" s="69"/>
      <c r="BG762" s="69"/>
      <c r="BH762" s="69"/>
      <c r="BI762" s="69"/>
      <c r="BJ762" s="69"/>
      <c r="BK762" s="173"/>
    </row>
    <row r="763" spans="2:63" x14ac:dyDescent="0.25">
      <c r="B763" s="92"/>
      <c r="C763" s="69"/>
      <c r="D763" s="94" t="s">
        <v>1201</v>
      </c>
      <c r="E763" s="94" t="s">
        <v>1202</v>
      </c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69"/>
      <c r="BF763" s="69"/>
      <c r="BG763" s="69"/>
      <c r="BH763" s="69"/>
      <c r="BI763" s="69"/>
      <c r="BJ763" s="69"/>
      <c r="BK763" s="173"/>
    </row>
    <row r="764" spans="2:63" x14ac:dyDescent="0.25">
      <c r="B764" s="92"/>
      <c r="C764" s="69"/>
      <c r="D764" s="94" t="s">
        <v>1203</v>
      </c>
      <c r="E764" s="94" t="s">
        <v>1204</v>
      </c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173"/>
    </row>
    <row r="765" spans="2:63" ht="48" x14ac:dyDescent="0.25">
      <c r="B765" s="43" t="s">
        <v>1196</v>
      </c>
      <c r="C765" s="16" t="s">
        <v>1196</v>
      </c>
      <c r="D765" s="171"/>
      <c r="E765" s="172" t="s">
        <v>1205</v>
      </c>
      <c r="F765" s="18" t="s">
        <v>1198</v>
      </c>
      <c r="G765" s="12">
        <v>8369400</v>
      </c>
      <c r="H765" s="14"/>
      <c r="I765" s="25"/>
      <c r="J765" s="112">
        <v>1</v>
      </c>
      <c r="K765" s="112">
        <f>J765*G765</f>
        <v>8369400</v>
      </c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9">
        <f t="shared" ref="AF765:AG765" si="281">H765+J765+L765+N765+P765+R765+T765+V765+X765+Z765+AB765+AD765</f>
        <v>1</v>
      </c>
      <c r="AG765" s="19">
        <f t="shared" si="281"/>
        <v>8369400</v>
      </c>
      <c r="AH765" s="167"/>
      <c r="AI765" s="168"/>
      <c r="AJ765" s="140"/>
      <c r="AK765" s="140"/>
      <c r="AL765" s="70"/>
      <c r="AM765" s="70"/>
      <c r="AN765" s="15"/>
      <c r="AO765" s="15"/>
      <c r="AP765" s="15"/>
      <c r="AQ765" s="15"/>
      <c r="AR765" s="15"/>
      <c r="AS765" s="15"/>
      <c r="AT765" s="15"/>
      <c r="AU765" s="15"/>
      <c r="AV765" s="7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7">
        <f t="shared" ref="BJ765:BK765" si="282">AL765+AN765+AP765+AR765+AT765+AV765+AX765+AZ765+BB765+BD765+BF765+BH765</f>
        <v>0</v>
      </c>
      <c r="BK765" s="42">
        <f t="shared" si="282"/>
        <v>0</v>
      </c>
    </row>
    <row r="766" spans="2:63" ht="25.5" x14ac:dyDescent="0.25">
      <c r="B766" s="92"/>
      <c r="C766" s="93"/>
      <c r="D766" s="75" t="s">
        <v>1206</v>
      </c>
      <c r="E766" s="140" t="s">
        <v>1207</v>
      </c>
      <c r="F766" s="140"/>
      <c r="G766" s="140"/>
      <c r="H766" s="14"/>
      <c r="I766" s="25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75" t="s">
        <v>1206</v>
      </c>
      <c r="AI766" s="140" t="s">
        <v>1207</v>
      </c>
      <c r="AJ766" s="140"/>
      <c r="AK766" s="140"/>
      <c r="AL766" s="140"/>
      <c r="AM766" s="140"/>
      <c r="AN766" s="140"/>
      <c r="AO766" s="140"/>
      <c r="AP766" s="140"/>
      <c r="AQ766" s="140"/>
      <c r="AR766" s="140"/>
      <c r="AS766" s="140"/>
      <c r="AT766" s="140"/>
      <c r="AU766" s="140"/>
      <c r="AV766" s="140"/>
      <c r="AW766" s="140"/>
      <c r="AX766" s="140"/>
      <c r="AY766" s="140"/>
      <c r="AZ766" s="140"/>
      <c r="BA766" s="140"/>
      <c r="BB766" s="140"/>
      <c r="BC766" s="140"/>
      <c r="BD766" s="140"/>
      <c r="BE766" s="140"/>
      <c r="BF766" s="140"/>
      <c r="BG766" s="140"/>
      <c r="BH766" s="140"/>
      <c r="BI766" s="140"/>
      <c r="BJ766" s="140"/>
      <c r="BK766" s="169"/>
    </row>
    <row r="767" spans="2:63" x14ac:dyDescent="0.25">
      <c r="B767" s="92"/>
      <c r="C767" s="93"/>
      <c r="D767" s="75" t="s">
        <v>1208</v>
      </c>
      <c r="E767" s="140" t="s">
        <v>1209</v>
      </c>
      <c r="F767" s="140"/>
      <c r="G767" s="140"/>
      <c r="H767" s="14"/>
      <c r="I767" s="25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75" t="s">
        <v>1208</v>
      </c>
      <c r="AI767" s="140" t="s">
        <v>1209</v>
      </c>
      <c r="AJ767" s="140"/>
      <c r="AK767" s="140"/>
      <c r="AL767" s="140"/>
      <c r="AM767" s="140"/>
      <c r="AN767" s="140"/>
      <c r="AO767" s="140"/>
      <c r="AP767" s="140"/>
      <c r="AQ767" s="140"/>
      <c r="AR767" s="140"/>
      <c r="AS767" s="140"/>
      <c r="AT767" s="140"/>
      <c r="AU767" s="140"/>
      <c r="AV767" s="140"/>
      <c r="AW767" s="140"/>
      <c r="AX767" s="140"/>
      <c r="AY767" s="140"/>
      <c r="AZ767" s="140"/>
      <c r="BA767" s="140"/>
      <c r="BB767" s="140"/>
      <c r="BC767" s="140"/>
      <c r="BD767" s="140"/>
      <c r="BE767" s="140"/>
      <c r="BF767" s="140"/>
      <c r="BG767" s="140"/>
      <c r="BH767" s="140"/>
      <c r="BI767" s="140"/>
      <c r="BJ767" s="140"/>
      <c r="BK767" s="169"/>
    </row>
    <row r="768" spans="2:63" x14ac:dyDescent="0.25">
      <c r="B768" s="92"/>
      <c r="C768" s="69"/>
      <c r="D768" s="94" t="s">
        <v>1210</v>
      </c>
      <c r="E768" s="94" t="s">
        <v>1209</v>
      </c>
      <c r="F768" s="94"/>
      <c r="G768" s="94"/>
      <c r="H768" s="14"/>
      <c r="I768" s="25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94" t="s">
        <v>1210</v>
      </c>
      <c r="AI768" s="94" t="s">
        <v>1209</v>
      </c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145"/>
    </row>
    <row r="769" spans="2:63" x14ac:dyDescent="0.25">
      <c r="B769" s="66"/>
      <c r="C769" s="74"/>
      <c r="D769" s="96" t="s">
        <v>1211</v>
      </c>
      <c r="E769" s="97" t="s">
        <v>1212</v>
      </c>
      <c r="F769" s="90"/>
      <c r="G769" s="90"/>
      <c r="H769" s="77"/>
      <c r="I769" s="78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96" t="s">
        <v>1211</v>
      </c>
      <c r="AI769" s="97" t="s">
        <v>1212</v>
      </c>
      <c r="AJ769" s="73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128"/>
    </row>
    <row r="770" spans="2:63" ht="24.75" x14ac:dyDescent="0.25">
      <c r="B770" s="158" t="s">
        <v>65</v>
      </c>
      <c r="C770" s="17" t="s">
        <v>66</v>
      </c>
      <c r="D770" s="160" t="s">
        <v>1213</v>
      </c>
      <c r="E770" s="9" t="s">
        <v>1214</v>
      </c>
      <c r="F770" s="115" t="s">
        <v>68</v>
      </c>
      <c r="G770" s="12">
        <v>200000</v>
      </c>
      <c r="H770" s="19"/>
      <c r="I770" s="19"/>
      <c r="J770" s="111"/>
      <c r="K770" s="111"/>
      <c r="L770" s="19"/>
      <c r="M770" s="19"/>
      <c r="N770" s="19"/>
      <c r="O770" s="19"/>
      <c r="P770" s="26">
        <v>1</v>
      </c>
      <c r="Q770" s="19">
        <f>G770*P770</f>
        <v>200000</v>
      </c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>
        <f t="shared" ref="AF770:AG771" si="283">H770+J770+L770+N770+P770+R770+T770+V770+X770+Z770+AB770+AD770</f>
        <v>1</v>
      </c>
      <c r="AG770" s="19">
        <f t="shared" si="283"/>
        <v>200000</v>
      </c>
      <c r="AH770" s="160" t="s">
        <v>1213</v>
      </c>
      <c r="AI770" s="9" t="s">
        <v>1214</v>
      </c>
      <c r="AJ770" s="115" t="s">
        <v>68</v>
      </c>
      <c r="AK770" s="12">
        <v>200000</v>
      </c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7">
        <f t="shared" ref="BJ770:BK771" si="284">AL770+AN770+AP770+AR770+AT770+AV770+AX770+AZ770+BB770+BD770+BF770+BH770</f>
        <v>0</v>
      </c>
      <c r="BK770" s="42">
        <f t="shared" si="284"/>
        <v>0</v>
      </c>
    </row>
    <row r="771" spans="2:63" x14ac:dyDescent="0.25">
      <c r="B771" s="158" t="s">
        <v>1215</v>
      </c>
      <c r="C771" s="17" t="s">
        <v>1215</v>
      </c>
      <c r="D771" s="160" t="s">
        <v>1216</v>
      </c>
      <c r="E771" s="9" t="s">
        <v>1217</v>
      </c>
      <c r="F771" s="115" t="s">
        <v>68</v>
      </c>
      <c r="G771" s="12">
        <f>'[1]PROYECTO ACR-AF 2022'!$H$24</f>
        <v>140626.68</v>
      </c>
      <c r="H771" s="19"/>
      <c r="I771" s="19"/>
      <c r="J771" s="111"/>
      <c r="K771" s="111"/>
      <c r="L771" s="19"/>
      <c r="M771" s="19"/>
      <c r="N771" s="19"/>
      <c r="O771" s="19"/>
      <c r="P771" s="26"/>
      <c r="Q771" s="19"/>
      <c r="R771" s="19">
        <v>1</v>
      </c>
      <c r="S771" s="19">
        <f>G771*R771</f>
        <v>140626.68</v>
      </c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>
        <f t="shared" si="283"/>
        <v>1</v>
      </c>
      <c r="AG771" s="19">
        <f t="shared" si="283"/>
        <v>140626.68</v>
      </c>
      <c r="AH771" s="160" t="s">
        <v>1216</v>
      </c>
      <c r="AI771" s="9" t="s">
        <v>1217</v>
      </c>
      <c r="AJ771" s="115" t="s">
        <v>68</v>
      </c>
      <c r="AK771" s="12">
        <f>'[1]PROYECTO ACR-AF 2022'!$H$24</f>
        <v>140626.68</v>
      </c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7">
        <f t="shared" si="284"/>
        <v>0</v>
      </c>
      <c r="BK771" s="42">
        <f t="shared" si="284"/>
        <v>0</v>
      </c>
    </row>
    <row r="772" spans="2:63" ht="25.5" x14ac:dyDescent="0.25">
      <c r="B772" s="92"/>
      <c r="C772" s="93"/>
      <c r="D772" s="75" t="s">
        <v>1218</v>
      </c>
      <c r="E772" s="140" t="s">
        <v>1219</v>
      </c>
      <c r="F772" s="140"/>
      <c r="G772" s="140"/>
      <c r="H772" s="14"/>
      <c r="I772" s="25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75" t="s">
        <v>1218</v>
      </c>
      <c r="AI772" s="140" t="s">
        <v>1219</v>
      </c>
      <c r="AJ772" s="140"/>
      <c r="AK772" s="140"/>
      <c r="AL772" s="140"/>
      <c r="AM772" s="140"/>
      <c r="AN772" s="140"/>
      <c r="AO772" s="140"/>
      <c r="AP772" s="140"/>
      <c r="AQ772" s="140"/>
      <c r="AR772" s="140"/>
      <c r="AS772" s="140"/>
      <c r="AT772" s="140"/>
      <c r="AU772" s="140"/>
      <c r="AV772" s="140"/>
      <c r="AW772" s="140"/>
      <c r="AX772" s="140"/>
      <c r="AY772" s="140"/>
      <c r="AZ772" s="140"/>
      <c r="BA772" s="140"/>
      <c r="BB772" s="140"/>
      <c r="BC772" s="140"/>
      <c r="BD772" s="140"/>
      <c r="BE772" s="140"/>
      <c r="BF772" s="140"/>
      <c r="BG772" s="140"/>
      <c r="BH772" s="140"/>
      <c r="BI772" s="140"/>
      <c r="BJ772" s="140"/>
      <c r="BK772" s="169"/>
    </row>
    <row r="773" spans="2:63" x14ac:dyDescent="0.25">
      <c r="B773" s="92"/>
      <c r="C773" s="93"/>
      <c r="D773" s="75" t="s">
        <v>1220</v>
      </c>
      <c r="E773" s="140" t="s">
        <v>1221</v>
      </c>
      <c r="F773" s="140"/>
      <c r="G773" s="140"/>
      <c r="H773" s="14"/>
      <c r="I773" s="25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75" t="s">
        <v>1220</v>
      </c>
      <c r="AI773" s="140" t="s">
        <v>1221</v>
      </c>
      <c r="AJ773" s="140"/>
      <c r="AK773" s="140"/>
      <c r="AL773" s="140"/>
      <c r="AM773" s="140"/>
      <c r="AN773" s="140"/>
      <c r="AO773" s="140"/>
      <c r="AP773" s="140"/>
      <c r="AQ773" s="140"/>
      <c r="AR773" s="140"/>
      <c r="AS773" s="140"/>
      <c r="AT773" s="140"/>
      <c r="AU773" s="140"/>
      <c r="AV773" s="140"/>
      <c r="AW773" s="140"/>
      <c r="AX773" s="140"/>
      <c r="AY773" s="140"/>
      <c r="AZ773" s="140"/>
      <c r="BA773" s="140"/>
      <c r="BB773" s="140"/>
      <c r="BC773" s="140"/>
      <c r="BD773" s="140"/>
      <c r="BE773" s="140"/>
      <c r="BF773" s="140"/>
      <c r="BG773" s="140"/>
      <c r="BH773" s="140"/>
      <c r="BI773" s="140"/>
      <c r="BJ773" s="140"/>
      <c r="BK773" s="169"/>
    </row>
    <row r="774" spans="2:63" x14ac:dyDescent="0.25">
      <c r="B774" s="66"/>
      <c r="C774" s="74"/>
      <c r="D774" s="96" t="s">
        <v>1222</v>
      </c>
      <c r="E774" s="97" t="s">
        <v>1223</v>
      </c>
      <c r="F774" s="140"/>
      <c r="G774" s="140"/>
      <c r="H774" s="14"/>
      <c r="I774" s="25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96" t="s">
        <v>1222</v>
      </c>
      <c r="AI774" s="97" t="s">
        <v>1223</v>
      </c>
      <c r="AJ774" s="140"/>
      <c r="AK774" s="140"/>
      <c r="AL774" s="140"/>
      <c r="AM774" s="140"/>
      <c r="AN774" s="140"/>
      <c r="AO774" s="140"/>
      <c r="AP774" s="140"/>
      <c r="AQ774" s="140"/>
      <c r="AR774" s="140"/>
      <c r="AS774" s="140"/>
      <c r="AT774" s="140"/>
      <c r="AU774" s="140"/>
      <c r="AV774" s="140"/>
      <c r="AW774" s="140"/>
      <c r="AX774" s="140"/>
      <c r="AY774" s="140"/>
      <c r="AZ774" s="140"/>
      <c r="BA774" s="140"/>
      <c r="BB774" s="140"/>
      <c r="BC774" s="140"/>
      <c r="BD774" s="140"/>
      <c r="BE774" s="140"/>
      <c r="BF774" s="140"/>
      <c r="BG774" s="140"/>
      <c r="BH774" s="140"/>
      <c r="BI774" s="140"/>
      <c r="BJ774" s="140"/>
      <c r="BK774" s="169"/>
    </row>
    <row r="775" spans="2:63" ht="36" x14ac:dyDescent="0.25">
      <c r="B775" s="43" t="s">
        <v>65</v>
      </c>
      <c r="C775" s="17" t="s">
        <v>66</v>
      </c>
      <c r="D775" s="10" t="s">
        <v>1224</v>
      </c>
      <c r="E775" s="11" t="s">
        <v>1225</v>
      </c>
      <c r="F775" s="11" t="s">
        <v>68</v>
      </c>
      <c r="G775" s="12">
        <v>5000</v>
      </c>
      <c r="H775" s="26">
        <v>3</v>
      </c>
      <c r="I775" s="19">
        <f>+G775*H775</f>
        <v>15000</v>
      </c>
      <c r="J775" s="111"/>
      <c r="K775" s="111"/>
      <c r="L775" s="19"/>
      <c r="M775" s="19"/>
      <c r="N775" s="19">
        <f>4+4+4</f>
        <v>12</v>
      </c>
      <c r="O775" s="19">
        <f>+N775*G775</f>
        <v>60000</v>
      </c>
      <c r="P775" s="20"/>
      <c r="Q775" s="19"/>
      <c r="R775" s="19"/>
      <c r="S775" s="19"/>
      <c r="T775" s="20"/>
      <c r="U775" s="20"/>
      <c r="V775" s="98"/>
      <c r="W775" s="20"/>
      <c r="X775" s="20"/>
      <c r="Y775" s="20"/>
      <c r="Z775" s="20"/>
      <c r="AA775" s="20"/>
      <c r="AB775" s="20"/>
      <c r="AC775" s="20"/>
      <c r="AD775" s="20"/>
      <c r="AE775" s="20"/>
      <c r="AF775" s="19">
        <f t="shared" ref="AF775:AG803" si="285">H775+J775+L775+N775+P775+R775+T775+V775+X775+Z775+AB775+AD775</f>
        <v>15</v>
      </c>
      <c r="AG775" s="19">
        <f t="shared" si="285"/>
        <v>75000</v>
      </c>
      <c r="AH775" s="10" t="s">
        <v>1224</v>
      </c>
      <c r="AI775" s="11" t="s">
        <v>1225</v>
      </c>
      <c r="AJ775" s="11" t="s">
        <v>68</v>
      </c>
      <c r="AK775" s="12">
        <v>5000</v>
      </c>
      <c r="AL775" s="7">
        <v>0</v>
      </c>
      <c r="AM775" s="28">
        <f>+AK775*AL775</f>
        <v>0</v>
      </c>
      <c r="AN775" s="114"/>
      <c r="AO775" s="114"/>
      <c r="AP775" s="28"/>
      <c r="AQ775" s="28"/>
      <c r="AR775" s="114"/>
      <c r="AS775" s="28"/>
      <c r="AT775" s="28"/>
      <c r="AU775" s="114"/>
      <c r="AV775" s="28"/>
      <c r="AW775" s="28"/>
      <c r="AX775" s="114"/>
      <c r="AY775" s="114"/>
      <c r="AZ775" s="28"/>
      <c r="BA775" s="28"/>
      <c r="BB775" s="114"/>
      <c r="BC775" s="114"/>
      <c r="BD775" s="114"/>
      <c r="BE775" s="114"/>
      <c r="BF775" s="114"/>
      <c r="BG775" s="114"/>
      <c r="BH775" s="114"/>
      <c r="BI775" s="114"/>
      <c r="BJ775" s="7">
        <f t="shared" ref="BJ775:BK803" si="286">AL775+AN775+AP775+AR775+AT775+AV775+AX775+AZ775+BB775+BD775+BF775+BH775</f>
        <v>0</v>
      </c>
      <c r="BK775" s="42">
        <f t="shared" si="286"/>
        <v>0</v>
      </c>
    </row>
    <row r="776" spans="2:63" ht="24" x14ac:dyDescent="0.25">
      <c r="B776" s="43" t="s">
        <v>65</v>
      </c>
      <c r="C776" s="17" t="s">
        <v>66</v>
      </c>
      <c r="D776" s="10">
        <v>4321152100379950</v>
      </c>
      <c r="E776" s="9" t="s">
        <v>1226</v>
      </c>
      <c r="F776" s="115" t="s">
        <v>68</v>
      </c>
      <c r="G776" s="12">
        <v>3000</v>
      </c>
      <c r="H776" s="20"/>
      <c r="I776" s="19"/>
      <c r="J776" s="111"/>
      <c r="K776" s="111"/>
      <c r="L776" s="19"/>
      <c r="M776" s="19"/>
      <c r="N776" s="19"/>
      <c r="O776" s="19"/>
      <c r="P776" s="26">
        <v>1</v>
      </c>
      <c r="Q776" s="19">
        <f>G776*P776</f>
        <v>3000</v>
      </c>
      <c r="R776" s="19"/>
      <c r="S776" s="19"/>
      <c r="T776" s="20"/>
      <c r="U776" s="20"/>
      <c r="V776" s="98"/>
      <c r="W776" s="20"/>
      <c r="X776" s="20"/>
      <c r="Y776" s="20"/>
      <c r="Z776" s="20"/>
      <c r="AA776" s="20"/>
      <c r="AB776" s="20"/>
      <c r="AC776" s="20"/>
      <c r="AD776" s="20"/>
      <c r="AE776" s="20"/>
      <c r="AF776" s="19">
        <f t="shared" si="285"/>
        <v>1</v>
      </c>
      <c r="AG776" s="19">
        <f t="shared" si="285"/>
        <v>3000</v>
      </c>
      <c r="AH776" s="10">
        <v>4321152100379950</v>
      </c>
      <c r="AI776" s="9" t="s">
        <v>1226</v>
      </c>
      <c r="AJ776" s="115" t="s">
        <v>68</v>
      </c>
      <c r="AK776" s="12">
        <v>3000</v>
      </c>
      <c r="AL776" s="28"/>
      <c r="AM776" s="28"/>
      <c r="AN776" s="114"/>
      <c r="AO776" s="114"/>
      <c r="AP776" s="28"/>
      <c r="AQ776" s="28"/>
      <c r="AR776" s="28"/>
      <c r="AS776" s="28"/>
      <c r="AT776" s="28"/>
      <c r="AU776" s="28"/>
      <c r="AV776" s="28"/>
      <c r="AW776" s="28"/>
      <c r="AX776" s="114"/>
      <c r="AY776" s="114"/>
      <c r="AZ776" s="28"/>
      <c r="BA776" s="28"/>
      <c r="BB776" s="114"/>
      <c r="BC776" s="114"/>
      <c r="BD776" s="114"/>
      <c r="BE776" s="114"/>
      <c r="BF776" s="114"/>
      <c r="BG776" s="114"/>
      <c r="BH776" s="114"/>
      <c r="BI776" s="114"/>
      <c r="BJ776" s="7">
        <f t="shared" si="286"/>
        <v>0</v>
      </c>
      <c r="BK776" s="42">
        <f t="shared" si="286"/>
        <v>0</v>
      </c>
    </row>
    <row r="777" spans="2:63" ht="24" x14ac:dyDescent="0.25">
      <c r="B777" s="43" t="s">
        <v>65</v>
      </c>
      <c r="C777" s="17" t="s">
        <v>66</v>
      </c>
      <c r="D777" s="10" t="s">
        <v>1227</v>
      </c>
      <c r="E777" s="9" t="s">
        <v>1228</v>
      </c>
      <c r="F777" s="115" t="s">
        <v>68</v>
      </c>
      <c r="G777" s="12">
        <v>2000</v>
      </c>
      <c r="H777" s="20"/>
      <c r="I777" s="19"/>
      <c r="J777" s="111"/>
      <c r="K777" s="111"/>
      <c r="L777" s="19"/>
      <c r="M777" s="19"/>
      <c r="N777" s="19"/>
      <c r="O777" s="19"/>
      <c r="P777" s="20"/>
      <c r="Q777" s="19"/>
      <c r="R777" s="19">
        <v>1</v>
      </c>
      <c r="S777" s="19">
        <f>G777*R777</f>
        <v>2000</v>
      </c>
      <c r="T777" s="20"/>
      <c r="U777" s="20"/>
      <c r="V777" s="98"/>
      <c r="W777" s="20"/>
      <c r="X777" s="20"/>
      <c r="Y777" s="20"/>
      <c r="Z777" s="20"/>
      <c r="AA777" s="20"/>
      <c r="AB777" s="20"/>
      <c r="AC777" s="20"/>
      <c r="AD777" s="20"/>
      <c r="AE777" s="20"/>
      <c r="AF777" s="19">
        <f t="shared" si="285"/>
        <v>1</v>
      </c>
      <c r="AG777" s="19">
        <f t="shared" si="285"/>
        <v>2000</v>
      </c>
      <c r="AH777" s="10" t="s">
        <v>1227</v>
      </c>
      <c r="AI777" s="9" t="s">
        <v>1228</v>
      </c>
      <c r="AJ777" s="115" t="s">
        <v>68</v>
      </c>
      <c r="AK777" s="12">
        <v>2000</v>
      </c>
      <c r="AL777" s="28"/>
      <c r="AM777" s="28"/>
      <c r="AN777" s="114"/>
      <c r="AO777" s="114"/>
      <c r="AP777" s="28"/>
      <c r="AQ777" s="28"/>
      <c r="AR777" s="114"/>
      <c r="AS777" s="28"/>
      <c r="AT777" s="28"/>
      <c r="AU777" s="114"/>
      <c r="AV777" s="28"/>
      <c r="AW777" s="28"/>
      <c r="AX777" s="114"/>
      <c r="AY777" s="114"/>
      <c r="AZ777" s="28"/>
      <c r="BA777" s="28"/>
      <c r="BB777" s="114"/>
      <c r="BC777" s="114"/>
      <c r="BD777" s="114"/>
      <c r="BE777" s="114"/>
      <c r="BF777" s="114"/>
      <c r="BG777" s="114"/>
      <c r="BH777" s="114"/>
      <c r="BI777" s="114"/>
      <c r="BJ777" s="7">
        <f t="shared" si="286"/>
        <v>0</v>
      </c>
      <c r="BK777" s="42">
        <f t="shared" si="286"/>
        <v>0</v>
      </c>
    </row>
    <row r="778" spans="2:63" ht="24" x14ac:dyDescent="0.25">
      <c r="B778" s="43" t="s">
        <v>65</v>
      </c>
      <c r="C778" s="17" t="s">
        <v>66</v>
      </c>
      <c r="D778" s="10" t="s">
        <v>1229</v>
      </c>
      <c r="E778" s="11" t="s">
        <v>1230</v>
      </c>
      <c r="F778" s="11" t="s">
        <v>68</v>
      </c>
      <c r="G778" s="12">
        <v>2500</v>
      </c>
      <c r="H778" s="26"/>
      <c r="I778" s="19"/>
      <c r="J778" s="111"/>
      <c r="K778" s="111"/>
      <c r="L778" s="19"/>
      <c r="M778" s="19"/>
      <c r="N778" s="19"/>
      <c r="O778" s="19"/>
      <c r="P778" s="26"/>
      <c r="Q778" s="19"/>
      <c r="R778" s="19">
        <v>1</v>
      </c>
      <c r="S778" s="19">
        <f>G778*R778</f>
        <v>2500</v>
      </c>
      <c r="T778" s="20"/>
      <c r="U778" s="20"/>
      <c r="V778" s="98"/>
      <c r="W778" s="20"/>
      <c r="X778" s="20"/>
      <c r="Y778" s="20"/>
      <c r="Z778" s="20"/>
      <c r="AA778" s="20"/>
      <c r="AB778" s="20"/>
      <c r="AC778" s="20"/>
      <c r="AD778" s="20"/>
      <c r="AE778" s="20"/>
      <c r="AF778" s="19">
        <f t="shared" si="285"/>
        <v>1</v>
      </c>
      <c r="AG778" s="19">
        <f t="shared" si="285"/>
        <v>2500</v>
      </c>
      <c r="AH778" s="10" t="s">
        <v>1229</v>
      </c>
      <c r="AI778" s="11" t="s">
        <v>1230</v>
      </c>
      <c r="AJ778" s="11" t="s">
        <v>68</v>
      </c>
      <c r="AK778" s="12">
        <v>2500</v>
      </c>
      <c r="AL778" s="7">
        <v>0</v>
      </c>
      <c r="AM778" s="28">
        <f>+AK778*AL778</f>
        <v>0</v>
      </c>
      <c r="AN778" s="114"/>
      <c r="AO778" s="114"/>
      <c r="AP778" s="28"/>
      <c r="AQ778" s="28"/>
      <c r="AR778" s="114"/>
      <c r="AS778" s="28"/>
      <c r="AT778" s="28"/>
      <c r="AU778" s="28"/>
      <c r="AV778" s="28"/>
      <c r="AW778" s="28"/>
      <c r="AX778" s="114"/>
      <c r="AY778" s="114"/>
      <c r="AZ778" s="28"/>
      <c r="BA778" s="28"/>
      <c r="BB778" s="114"/>
      <c r="BC778" s="114"/>
      <c r="BD778" s="114"/>
      <c r="BE778" s="114"/>
      <c r="BF778" s="114"/>
      <c r="BG778" s="114"/>
      <c r="BH778" s="114"/>
      <c r="BI778" s="114"/>
      <c r="BJ778" s="7">
        <f t="shared" si="286"/>
        <v>0</v>
      </c>
      <c r="BK778" s="42">
        <f t="shared" si="286"/>
        <v>0</v>
      </c>
    </row>
    <row r="779" spans="2:63" ht="24" x14ac:dyDescent="0.25">
      <c r="B779" s="43" t="s">
        <v>65</v>
      </c>
      <c r="C779" s="17" t="s">
        <v>66</v>
      </c>
      <c r="D779" s="10">
        <v>4321152100379950</v>
      </c>
      <c r="E779" s="11" t="s">
        <v>1231</v>
      </c>
      <c r="F779" s="11" t="s">
        <v>68</v>
      </c>
      <c r="G779" s="12">
        <v>4828</v>
      </c>
      <c r="H779" s="26">
        <v>3</v>
      </c>
      <c r="I779" s="19">
        <f>+G779*H779</f>
        <v>14484</v>
      </c>
      <c r="J779" s="119"/>
      <c r="K779" s="119"/>
      <c r="L779" s="26"/>
      <c r="M779" s="26"/>
      <c r="N779" s="26"/>
      <c r="O779" s="26"/>
      <c r="P779" s="26">
        <v>4</v>
      </c>
      <c r="Q779" s="19">
        <f t="shared" ref="Q779:Q784" si="287">G779*P779</f>
        <v>19312</v>
      </c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9">
        <f t="shared" si="285"/>
        <v>7</v>
      </c>
      <c r="AG779" s="19">
        <f t="shared" si="285"/>
        <v>33796</v>
      </c>
      <c r="AH779" s="10">
        <v>4321152100379950</v>
      </c>
      <c r="AI779" s="11" t="s">
        <v>1231</v>
      </c>
      <c r="AJ779" s="11" t="s">
        <v>68</v>
      </c>
      <c r="AK779" s="12">
        <v>4828</v>
      </c>
      <c r="AL779" s="7">
        <v>0</v>
      </c>
      <c r="AM779" s="28">
        <f>+AK779*AL779</f>
        <v>0</v>
      </c>
      <c r="AN779" s="81"/>
      <c r="AO779" s="81"/>
      <c r="AP779" s="7"/>
      <c r="AQ779" s="7"/>
      <c r="AR779" s="81"/>
      <c r="AS779" s="7"/>
      <c r="AT779" s="28"/>
      <c r="AU779" s="28"/>
      <c r="AV779" s="7"/>
      <c r="AW779" s="81"/>
      <c r="AX779" s="81"/>
      <c r="AY779" s="81"/>
      <c r="AZ779" s="28"/>
      <c r="BA779" s="28"/>
      <c r="BB779" s="81"/>
      <c r="BC779" s="81"/>
      <c r="BD779" s="81"/>
      <c r="BE779" s="81"/>
      <c r="BF779" s="81"/>
      <c r="BG779" s="81"/>
      <c r="BH779" s="81"/>
      <c r="BI779" s="81"/>
      <c r="BJ779" s="7">
        <f t="shared" si="286"/>
        <v>0</v>
      </c>
      <c r="BK779" s="42">
        <f t="shared" si="286"/>
        <v>0</v>
      </c>
    </row>
    <row r="780" spans="2:63" ht="24" x14ac:dyDescent="0.25">
      <c r="B780" s="43" t="s">
        <v>65</v>
      </c>
      <c r="C780" s="17" t="s">
        <v>66</v>
      </c>
      <c r="D780" s="10" t="s">
        <v>1229</v>
      </c>
      <c r="E780" s="11" t="s">
        <v>1232</v>
      </c>
      <c r="F780" s="11" t="s">
        <v>68</v>
      </c>
      <c r="G780" s="12">
        <v>3320</v>
      </c>
      <c r="H780" s="112"/>
      <c r="I780" s="26"/>
      <c r="J780" s="119"/>
      <c r="K780" s="119"/>
      <c r="L780" s="26"/>
      <c r="M780" s="26"/>
      <c r="N780" s="26"/>
      <c r="O780" s="26"/>
      <c r="P780" s="26">
        <v>1</v>
      </c>
      <c r="Q780" s="19">
        <f t="shared" si="287"/>
        <v>3320</v>
      </c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9">
        <f t="shared" si="285"/>
        <v>1</v>
      </c>
      <c r="AG780" s="19">
        <f t="shared" si="285"/>
        <v>3320</v>
      </c>
      <c r="AH780" s="10" t="s">
        <v>1229</v>
      </c>
      <c r="AI780" s="11" t="s">
        <v>1232</v>
      </c>
      <c r="AJ780" s="11" t="s">
        <v>68</v>
      </c>
      <c r="AK780" s="12">
        <v>3320</v>
      </c>
      <c r="AL780" s="7"/>
      <c r="AM780" s="7"/>
      <c r="AN780" s="81"/>
      <c r="AO780" s="81"/>
      <c r="AP780" s="7"/>
      <c r="AQ780" s="7"/>
      <c r="AR780" s="81"/>
      <c r="AS780" s="7"/>
      <c r="AT780" s="28"/>
      <c r="AU780" s="28"/>
      <c r="AV780" s="7"/>
      <c r="AW780" s="81"/>
      <c r="AX780" s="81"/>
      <c r="AY780" s="81"/>
      <c r="AZ780" s="28"/>
      <c r="BA780" s="81"/>
      <c r="BB780" s="81"/>
      <c r="BC780" s="81"/>
      <c r="BD780" s="81"/>
      <c r="BE780" s="81"/>
      <c r="BF780" s="81"/>
      <c r="BG780" s="81"/>
      <c r="BH780" s="81"/>
      <c r="BI780" s="81"/>
      <c r="BJ780" s="7">
        <f t="shared" si="286"/>
        <v>0</v>
      </c>
      <c r="BK780" s="42">
        <f t="shared" si="286"/>
        <v>0</v>
      </c>
    </row>
    <row r="781" spans="2:63" ht="24" x14ac:dyDescent="0.25">
      <c r="B781" s="43" t="s">
        <v>65</v>
      </c>
      <c r="C781" s="17" t="s">
        <v>66</v>
      </c>
      <c r="D781" s="10" t="s">
        <v>1233</v>
      </c>
      <c r="E781" s="11" t="s">
        <v>1234</v>
      </c>
      <c r="F781" s="11" t="s">
        <v>68</v>
      </c>
      <c r="G781" s="12">
        <v>7064</v>
      </c>
      <c r="H781" s="112"/>
      <c r="I781" s="26"/>
      <c r="J781" s="119"/>
      <c r="K781" s="119"/>
      <c r="L781" s="26"/>
      <c r="M781" s="26"/>
      <c r="N781" s="26"/>
      <c r="O781" s="26"/>
      <c r="P781" s="26">
        <v>1</v>
      </c>
      <c r="Q781" s="19">
        <f t="shared" si="287"/>
        <v>7064</v>
      </c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9">
        <f t="shared" si="285"/>
        <v>1</v>
      </c>
      <c r="AG781" s="19">
        <f t="shared" si="285"/>
        <v>7064</v>
      </c>
      <c r="AH781" s="10" t="s">
        <v>1233</v>
      </c>
      <c r="AI781" s="11" t="s">
        <v>1234</v>
      </c>
      <c r="AJ781" s="11" t="s">
        <v>68</v>
      </c>
      <c r="AK781" s="12">
        <v>7064</v>
      </c>
      <c r="AL781" s="7"/>
      <c r="AM781" s="7"/>
      <c r="AN781" s="81"/>
      <c r="AO781" s="81"/>
      <c r="AP781" s="7"/>
      <c r="AQ781" s="7"/>
      <c r="AR781" s="81"/>
      <c r="AS781" s="7"/>
      <c r="AT781" s="28"/>
      <c r="AU781" s="28"/>
      <c r="AV781" s="7"/>
      <c r="AW781" s="81"/>
      <c r="AX781" s="81"/>
      <c r="AY781" s="81"/>
      <c r="AZ781" s="28"/>
      <c r="BA781" s="81"/>
      <c r="BB781" s="81"/>
      <c r="BC781" s="81"/>
      <c r="BD781" s="81"/>
      <c r="BE781" s="81"/>
      <c r="BF781" s="81"/>
      <c r="BG781" s="81"/>
      <c r="BH781" s="81"/>
      <c r="BI781" s="81"/>
      <c r="BJ781" s="7">
        <f t="shared" si="286"/>
        <v>0</v>
      </c>
      <c r="BK781" s="42">
        <f t="shared" si="286"/>
        <v>0</v>
      </c>
    </row>
    <row r="782" spans="2:63" ht="24" x14ac:dyDescent="0.25">
      <c r="B782" s="43" t="s">
        <v>65</v>
      </c>
      <c r="C782" s="17" t="s">
        <v>66</v>
      </c>
      <c r="D782" s="10" t="s">
        <v>1235</v>
      </c>
      <c r="E782" s="11" t="s">
        <v>1236</v>
      </c>
      <c r="F782" s="11" t="s">
        <v>68</v>
      </c>
      <c r="G782" s="12">
        <v>3600</v>
      </c>
      <c r="H782" s="112"/>
      <c r="I782" s="26"/>
      <c r="J782" s="119"/>
      <c r="K782" s="119"/>
      <c r="L782" s="26"/>
      <c r="M782" s="26"/>
      <c r="N782" s="26"/>
      <c r="O782" s="26"/>
      <c r="P782" s="26">
        <v>1</v>
      </c>
      <c r="Q782" s="19">
        <f t="shared" si="287"/>
        <v>3600</v>
      </c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9">
        <f t="shared" si="285"/>
        <v>1</v>
      </c>
      <c r="AG782" s="19">
        <f t="shared" si="285"/>
        <v>3600</v>
      </c>
      <c r="AH782" s="10" t="s">
        <v>1235</v>
      </c>
      <c r="AI782" s="11" t="s">
        <v>1236</v>
      </c>
      <c r="AJ782" s="11" t="s">
        <v>68</v>
      </c>
      <c r="AK782" s="12">
        <v>3600</v>
      </c>
      <c r="AL782" s="7"/>
      <c r="AM782" s="7"/>
      <c r="AN782" s="81"/>
      <c r="AO782" s="81"/>
      <c r="AP782" s="7"/>
      <c r="AQ782" s="7"/>
      <c r="AR782" s="81"/>
      <c r="AS782" s="7"/>
      <c r="AT782" s="28"/>
      <c r="AU782" s="28"/>
      <c r="AV782" s="7"/>
      <c r="AW782" s="81"/>
      <c r="AX782" s="81"/>
      <c r="AY782" s="81"/>
      <c r="AZ782" s="28"/>
      <c r="BA782" s="81"/>
      <c r="BB782" s="81"/>
      <c r="BC782" s="81"/>
      <c r="BD782" s="81"/>
      <c r="BE782" s="81"/>
      <c r="BF782" s="81"/>
      <c r="BG782" s="81"/>
      <c r="BH782" s="81"/>
      <c r="BI782" s="81"/>
      <c r="BJ782" s="7">
        <f t="shared" si="286"/>
        <v>0</v>
      </c>
      <c r="BK782" s="42">
        <f t="shared" si="286"/>
        <v>0</v>
      </c>
    </row>
    <row r="783" spans="2:63" ht="24" x14ac:dyDescent="0.25">
      <c r="B783" s="43" t="s">
        <v>65</v>
      </c>
      <c r="C783" s="17" t="s">
        <v>66</v>
      </c>
      <c r="D783" s="10" t="s">
        <v>1237</v>
      </c>
      <c r="E783" s="11" t="s">
        <v>1238</v>
      </c>
      <c r="F783" s="11" t="s">
        <v>68</v>
      </c>
      <c r="G783" s="12">
        <v>100</v>
      </c>
      <c r="H783" s="112">
        <v>5</v>
      </c>
      <c r="I783" s="19">
        <f>+G783*H783</f>
        <v>500</v>
      </c>
      <c r="J783" s="119"/>
      <c r="K783" s="119"/>
      <c r="L783" s="26">
        <v>3</v>
      </c>
      <c r="M783" s="19">
        <f t="shared" ref="M783:M787" si="288">+L783*G783</f>
        <v>300</v>
      </c>
      <c r="N783" s="26"/>
      <c r="O783" s="26"/>
      <c r="P783" s="26"/>
      <c r="Q783" s="19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9">
        <f t="shared" si="285"/>
        <v>8</v>
      </c>
      <c r="AG783" s="19">
        <f t="shared" si="285"/>
        <v>800</v>
      </c>
      <c r="AH783" s="10" t="s">
        <v>1237</v>
      </c>
      <c r="AI783" s="11" t="s">
        <v>1238</v>
      </c>
      <c r="AJ783" s="11" t="s">
        <v>68</v>
      </c>
      <c r="AK783" s="12">
        <v>100</v>
      </c>
      <c r="AL783" s="7"/>
      <c r="AM783" s="7"/>
      <c r="AN783" s="81"/>
      <c r="AO783" s="81"/>
      <c r="AP783" s="7"/>
      <c r="AQ783" s="28"/>
      <c r="AR783" s="81"/>
      <c r="AS783" s="7"/>
      <c r="AT783" s="28"/>
      <c r="AU783" s="28"/>
      <c r="AV783" s="7"/>
      <c r="AW783" s="81"/>
      <c r="AX783" s="81"/>
      <c r="AY783" s="81"/>
      <c r="AZ783" s="28"/>
      <c r="BA783" s="81"/>
      <c r="BB783" s="81"/>
      <c r="BC783" s="81"/>
      <c r="BD783" s="81"/>
      <c r="BE783" s="81"/>
      <c r="BF783" s="81"/>
      <c r="BG783" s="81"/>
      <c r="BH783" s="81"/>
      <c r="BI783" s="81"/>
      <c r="BJ783" s="7">
        <f t="shared" si="286"/>
        <v>0</v>
      </c>
      <c r="BK783" s="42">
        <f t="shared" si="286"/>
        <v>0</v>
      </c>
    </row>
    <row r="784" spans="2:63" ht="24" x14ac:dyDescent="0.25">
      <c r="B784" s="43" t="s">
        <v>65</v>
      </c>
      <c r="C784" s="17" t="s">
        <v>66</v>
      </c>
      <c r="D784" s="10" t="s">
        <v>1239</v>
      </c>
      <c r="E784" s="11" t="s">
        <v>1240</v>
      </c>
      <c r="F784" s="11" t="s">
        <v>68</v>
      </c>
      <c r="G784" s="12">
        <v>1500</v>
      </c>
      <c r="H784" s="112"/>
      <c r="I784" s="26"/>
      <c r="J784" s="119"/>
      <c r="K784" s="119"/>
      <c r="L784" s="26"/>
      <c r="M784" s="26"/>
      <c r="N784" s="26"/>
      <c r="O784" s="26"/>
      <c r="P784" s="26">
        <v>1</v>
      </c>
      <c r="Q784" s="19">
        <f t="shared" si="287"/>
        <v>1500</v>
      </c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9">
        <f t="shared" si="285"/>
        <v>1</v>
      </c>
      <c r="AG784" s="19">
        <f t="shared" si="285"/>
        <v>1500</v>
      </c>
      <c r="AH784" s="10" t="s">
        <v>1239</v>
      </c>
      <c r="AI784" s="11" t="s">
        <v>1240</v>
      </c>
      <c r="AJ784" s="11" t="s">
        <v>68</v>
      </c>
      <c r="AK784" s="12">
        <v>1500</v>
      </c>
      <c r="AL784" s="7"/>
      <c r="AM784" s="7"/>
      <c r="AN784" s="81"/>
      <c r="AO784" s="81"/>
      <c r="AP784" s="7"/>
      <c r="AQ784" s="7"/>
      <c r="AR784" s="81"/>
      <c r="AS784" s="7"/>
      <c r="AT784" s="28"/>
      <c r="AU784" s="28"/>
      <c r="AV784" s="7"/>
      <c r="AW784" s="81"/>
      <c r="AX784" s="81"/>
      <c r="AY784" s="81"/>
      <c r="AZ784" s="28"/>
      <c r="BA784" s="81"/>
      <c r="BB784" s="81"/>
      <c r="BC784" s="81"/>
      <c r="BD784" s="81"/>
      <c r="BE784" s="81"/>
      <c r="BF784" s="81"/>
      <c r="BG784" s="81"/>
      <c r="BH784" s="81"/>
      <c r="BI784" s="81"/>
      <c r="BJ784" s="7">
        <f t="shared" si="286"/>
        <v>0</v>
      </c>
      <c r="BK784" s="42">
        <f t="shared" si="286"/>
        <v>0</v>
      </c>
    </row>
    <row r="785" spans="2:63" ht="24" x14ac:dyDescent="0.25">
      <c r="B785" s="43" t="s">
        <v>65</v>
      </c>
      <c r="C785" s="17" t="s">
        <v>66</v>
      </c>
      <c r="D785" s="10">
        <v>952231860001</v>
      </c>
      <c r="E785" s="9" t="s">
        <v>1241</v>
      </c>
      <c r="F785" s="11" t="s">
        <v>68</v>
      </c>
      <c r="G785" s="12">
        <v>30000</v>
      </c>
      <c r="H785" s="112"/>
      <c r="I785" s="26"/>
      <c r="J785" s="119"/>
      <c r="K785" s="119"/>
      <c r="L785" s="26">
        <v>1</v>
      </c>
      <c r="M785" s="19">
        <f t="shared" si="288"/>
        <v>30000</v>
      </c>
      <c r="N785" s="26"/>
      <c r="O785" s="26"/>
      <c r="P785" s="26"/>
      <c r="Q785" s="26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9">
        <f t="shared" si="285"/>
        <v>1</v>
      </c>
      <c r="AG785" s="19">
        <f t="shared" si="285"/>
        <v>30000</v>
      </c>
      <c r="AH785" s="10">
        <v>952231860001</v>
      </c>
      <c r="AI785" s="9" t="s">
        <v>1241</v>
      </c>
      <c r="AJ785" s="11" t="s">
        <v>68</v>
      </c>
      <c r="AK785" s="12">
        <v>30000</v>
      </c>
      <c r="AL785" s="7"/>
      <c r="AM785" s="7"/>
      <c r="AN785" s="81"/>
      <c r="AO785" s="81"/>
      <c r="AP785" s="7"/>
      <c r="AQ785" s="28"/>
      <c r="AR785" s="81"/>
      <c r="AS785" s="7"/>
      <c r="AT785" s="28"/>
      <c r="AU785" s="28"/>
      <c r="AV785" s="7"/>
      <c r="AW785" s="81"/>
      <c r="AX785" s="81"/>
      <c r="AY785" s="81"/>
      <c r="AZ785" s="28"/>
      <c r="BA785" s="81"/>
      <c r="BB785" s="81"/>
      <c r="BC785" s="81"/>
      <c r="BD785" s="81"/>
      <c r="BE785" s="81"/>
      <c r="BF785" s="81"/>
      <c r="BG785" s="81"/>
      <c r="BH785" s="81"/>
      <c r="BI785" s="81"/>
      <c r="BJ785" s="7">
        <f t="shared" si="286"/>
        <v>0</v>
      </c>
      <c r="BK785" s="42">
        <f t="shared" si="286"/>
        <v>0</v>
      </c>
    </row>
    <row r="786" spans="2:63" ht="24" x14ac:dyDescent="0.25">
      <c r="B786" s="43" t="s">
        <v>65</v>
      </c>
      <c r="C786" s="17" t="s">
        <v>66</v>
      </c>
      <c r="D786" s="10">
        <v>740850000001</v>
      </c>
      <c r="E786" s="9" t="s">
        <v>1242</v>
      </c>
      <c r="F786" s="11" t="s">
        <v>68</v>
      </c>
      <c r="G786" s="12">
        <v>30000</v>
      </c>
      <c r="H786" s="112"/>
      <c r="I786" s="26"/>
      <c r="J786" s="119"/>
      <c r="K786" s="119"/>
      <c r="L786" s="26">
        <v>1</v>
      </c>
      <c r="M786" s="19">
        <f t="shared" si="288"/>
        <v>30000</v>
      </c>
      <c r="N786" s="26"/>
      <c r="O786" s="26"/>
      <c r="P786" s="26"/>
      <c r="Q786" s="26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9">
        <f t="shared" si="285"/>
        <v>1</v>
      </c>
      <c r="AG786" s="19">
        <f t="shared" si="285"/>
        <v>30000</v>
      </c>
      <c r="AH786" s="10">
        <v>740850000001</v>
      </c>
      <c r="AI786" s="9" t="s">
        <v>1242</v>
      </c>
      <c r="AJ786" s="11" t="s">
        <v>68</v>
      </c>
      <c r="AK786" s="12">
        <v>30000</v>
      </c>
      <c r="AL786" s="7"/>
      <c r="AM786" s="7"/>
      <c r="AN786" s="81"/>
      <c r="AO786" s="81"/>
      <c r="AP786" s="7"/>
      <c r="AQ786" s="28"/>
      <c r="AR786" s="81"/>
      <c r="AS786" s="7"/>
      <c r="AT786" s="28"/>
      <c r="AU786" s="28"/>
      <c r="AV786" s="7"/>
      <c r="AW786" s="81"/>
      <c r="AX786" s="81"/>
      <c r="AY786" s="81"/>
      <c r="AZ786" s="28"/>
      <c r="BA786" s="81"/>
      <c r="BB786" s="81"/>
      <c r="BC786" s="81"/>
      <c r="BD786" s="81"/>
      <c r="BE786" s="81"/>
      <c r="BF786" s="81"/>
      <c r="BG786" s="81"/>
      <c r="BH786" s="81"/>
      <c r="BI786" s="81"/>
      <c r="BJ786" s="7">
        <f t="shared" si="286"/>
        <v>0</v>
      </c>
      <c r="BK786" s="42">
        <f t="shared" si="286"/>
        <v>0</v>
      </c>
    </row>
    <row r="787" spans="2:63" ht="24" x14ac:dyDescent="0.25">
      <c r="B787" s="43" t="s">
        <v>65</v>
      </c>
      <c r="C787" s="17" t="s">
        <v>66</v>
      </c>
      <c r="D787" s="10">
        <v>742223580008</v>
      </c>
      <c r="E787" s="18" t="s">
        <v>1243</v>
      </c>
      <c r="F787" s="11" t="s">
        <v>68</v>
      </c>
      <c r="G787" s="12">
        <v>8000</v>
      </c>
      <c r="H787" s="112"/>
      <c r="I787" s="26"/>
      <c r="J787" s="119"/>
      <c r="K787" s="119"/>
      <c r="L787" s="26">
        <f>1</f>
        <v>1</v>
      </c>
      <c r="M787" s="19">
        <f t="shared" si="288"/>
        <v>8000</v>
      </c>
      <c r="N787" s="26">
        <f>4+4+4</f>
        <v>12</v>
      </c>
      <c r="O787" s="19">
        <f>+N787*G787</f>
        <v>96000</v>
      </c>
      <c r="P787" s="26"/>
      <c r="Q787" s="19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9">
        <f t="shared" si="285"/>
        <v>13</v>
      </c>
      <c r="AG787" s="19">
        <f t="shared" si="285"/>
        <v>104000</v>
      </c>
      <c r="AH787" s="10">
        <v>742223580008</v>
      </c>
      <c r="AI787" s="18" t="s">
        <v>1243</v>
      </c>
      <c r="AJ787" s="11" t="s">
        <v>68</v>
      </c>
      <c r="AK787" s="12">
        <v>8000</v>
      </c>
      <c r="AL787" s="7"/>
      <c r="AM787" s="7"/>
      <c r="AN787" s="81"/>
      <c r="AO787" s="81"/>
      <c r="AP787" s="7"/>
      <c r="AQ787" s="28"/>
      <c r="AR787" s="81"/>
      <c r="AS787" s="7"/>
      <c r="AT787" s="28"/>
      <c r="AU787" s="28"/>
      <c r="AV787" s="7"/>
      <c r="AW787" s="81"/>
      <c r="AX787" s="81"/>
      <c r="AY787" s="81"/>
      <c r="AZ787" s="28"/>
      <c r="BA787" s="81"/>
      <c r="BB787" s="81"/>
      <c r="BC787" s="81"/>
      <c r="BD787" s="81"/>
      <c r="BE787" s="81"/>
      <c r="BF787" s="81"/>
      <c r="BG787" s="81"/>
      <c r="BH787" s="81"/>
      <c r="BI787" s="81"/>
      <c r="BJ787" s="7">
        <f t="shared" si="286"/>
        <v>0</v>
      </c>
      <c r="BK787" s="42">
        <f t="shared" si="286"/>
        <v>0</v>
      </c>
    </row>
    <row r="788" spans="2:63" ht="24.75" x14ac:dyDescent="0.25">
      <c r="B788" s="43" t="s">
        <v>65</v>
      </c>
      <c r="C788" s="17" t="s">
        <v>66</v>
      </c>
      <c r="D788" s="17" t="s">
        <v>1244</v>
      </c>
      <c r="E788" s="125" t="s">
        <v>1245</v>
      </c>
      <c r="F788" s="11" t="s">
        <v>1246</v>
      </c>
      <c r="G788" s="12">
        <v>6550</v>
      </c>
      <c r="H788" s="112"/>
      <c r="I788" s="26"/>
      <c r="J788" s="119">
        <f>1+1+0+1</f>
        <v>3</v>
      </c>
      <c r="K788" s="111">
        <f>J788*G788</f>
        <v>19650</v>
      </c>
      <c r="L788" s="26"/>
      <c r="M788" s="26"/>
      <c r="N788" s="26"/>
      <c r="O788" s="26"/>
      <c r="P788" s="26"/>
      <c r="Q788" s="26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9">
        <f t="shared" si="285"/>
        <v>3</v>
      </c>
      <c r="AG788" s="19">
        <f t="shared" si="285"/>
        <v>19650</v>
      </c>
      <c r="AH788" s="17" t="s">
        <v>1244</v>
      </c>
      <c r="AI788" s="125" t="s">
        <v>1245</v>
      </c>
      <c r="AJ788" s="11" t="s">
        <v>1246</v>
      </c>
      <c r="AK788" s="12">
        <v>6550</v>
      </c>
      <c r="AL788" s="7"/>
      <c r="AM788" s="7"/>
      <c r="AN788" s="7">
        <f>0+1+0</f>
        <v>1</v>
      </c>
      <c r="AO788" s="121">
        <f>AN788*AK788</f>
        <v>6550</v>
      </c>
      <c r="AP788" s="7"/>
      <c r="AQ788" s="28"/>
      <c r="AR788" s="81"/>
      <c r="AS788" s="7"/>
      <c r="AT788" s="28"/>
      <c r="AU788" s="28"/>
      <c r="AV788" s="7"/>
      <c r="AW788" s="81"/>
      <c r="AX788" s="81"/>
      <c r="AY788" s="81"/>
      <c r="AZ788" s="28"/>
      <c r="BA788" s="81"/>
      <c r="BB788" s="81"/>
      <c r="BC788" s="81"/>
      <c r="BD788" s="81"/>
      <c r="BE788" s="81"/>
      <c r="BF788" s="81"/>
      <c r="BG788" s="81"/>
      <c r="BH788" s="81"/>
      <c r="BI788" s="81"/>
      <c r="BJ788" s="7">
        <f t="shared" si="286"/>
        <v>1</v>
      </c>
      <c r="BK788" s="42">
        <f t="shared" si="286"/>
        <v>6550</v>
      </c>
    </row>
    <row r="789" spans="2:63" ht="24" x14ac:dyDescent="0.25">
      <c r="B789" s="43" t="s">
        <v>65</v>
      </c>
      <c r="C789" s="17" t="s">
        <v>66</v>
      </c>
      <c r="D789" s="17">
        <v>740899500145</v>
      </c>
      <c r="E789" s="120" t="s">
        <v>1247</v>
      </c>
      <c r="F789" s="125" t="s">
        <v>68</v>
      </c>
      <c r="G789" s="12">
        <v>3000</v>
      </c>
      <c r="H789" s="112"/>
      <c r="I789" s="26"/>
      <c r="J789" s="119"/>
      <c r="K789" s="111"/>
      <c r="L789" s="26"/>
      <c r="M789" s="19"/>
      <c r="N789" s="26">
        <v>6</v>
      </c>
      <c r="O789" s="26">
        <f>+N789*G789</f>
        <v>18000</v>
      </c>
      <c r="P789" s="26"/>
      <c r="Q789" s="26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9">
        <f t="shared" si="285"/>
        <v>6</v>
      </c>
      <c r="AG789" s="19">
        <f t="shared" si="285"/>
        <v>18000</v>
      </c>
      <c r="AH789" s="17">
        <v>740899500145</v>
      </c>
      <c r="AI789" s="120" t="s">
        <v>1247</v>
      </c>
      <c r="AJ789" s="125" t="s">
        <v>68</v>
      </c>
      <c r="AK789" s="12">
        <v>3000</v>
      </c>
      <c r="AL789" s="7"/>
      <c r="AM789" s="7"/>
      <c r="AN789" s="81"/>
      <c r="AO789" s="81"/>
      <c r="AP789" s="7"/>
      <c r="AQ789" s="28"/>
      <c r="AR789" s="81"/>
      <c r="AS789" s="7"/>
      <c r="AT789" s="28"/>
      <c r="AU789" s="28"/>
      <c r="AV789" s="7"/>
      <c r="AW789" s="81"/>
      <c r="AX789" s="81"/>
      <c r="AY789" s="81"/>
      <c r="AZ789" s="28"/>
      <c r="BA789" s="81"/>
      <c r="BB789" s="81"/>
      <c r="BC789" s="81"/>
      <c r="BD789" s="81"/>
      <c r="BE789" s="81"/>
      <c r="BF789" s="81"/>
      <c r="BG789" s="81"/>
      <c r="BH789" s="81"/>
      <c r="BI789" s="81"/>
      <c r="BJ789" s="7">
        <f t="shared" si="286"/>
        <v>0</v>
      </c>
      <c r="BK789" s="42">
        <f t="shared" si="286"/>
        <v>0</v>
      </c>
    </row>
    <row r="790" spans="2:63" ht="24" x14ac:dyDescent="0.25">
      <c r="B790" s="43" t="s">
        <v>65</v>
      </c>
      <c r="C790" s="17" t="s">
        <v>66</v>
      </c>
      <c r="D790" s="17" t="s">
        <v>1248</v>
      </c>
      <c r="E790" s="120" t="s">
        <v>1249</v>
      </c>
      <c r="F790" s="120" t="s">
        <v>68</v>
      </c>
      <c r="G790" s="12">
        <v>150</v>
      </c>
      <c r="H790" s="112">
        <v>3</v>
      </c>
      <c r="I790" s="19">
        <f>+G790*H790</f>
        <v>450</v>
      </c>
      <c r="J790" s="119"/>
      <c r="K790" s="111"/>
      <c r="L790" s="26">
        <v>2</v>
      </c>
      <c r="M790" s="19">
        <f t="shared" ref="M790:M793" si="289">+L790*G790</f>
        <v>300</v>
      </c>
      <c r="N790" s="26"/>
      <c r="O790" s="26"/>
      <c r="P790" s="26"/>
      <c r="Q790" s="26"/>
      <c r="R790" s="112"/>
      <c r="S790" s="112"/>
      <c r="T790" s="112"/>
      <c r="U790" s="20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9">
        <f t="shared" si="285"/>
        <v>5</v>
      </c>
      <c r="AG790" s="19">
        <f t="shared" si="285"/>
        <v>750</v>
      </c>
      <c r="AH790" s="17" t="s">
        <v>1248</v>
      </c>
      <c r="AI790" s="120" t="s">
        <v>1249</v>
      </c>
      <c r="AJ790" s="120" t="s">
        <v>68</v>
      </c>
      <c r="AK790" s="12">
        <v>150</v>
      </c>
      <c r="AL790" s="7"/>
      <c r="AM790" s="7"/>
      <c r="AN790" s="81"/>
      <c r="AO790" s="81"/>
      <c r="AP790" s="7"/>
      <c r="AQ790" s="28"/>
      <c r="AR790" s="81"/>
      <c r="AS790" s="7"/>
      <c r="AT790" s="28"/>
      <c r="AU790" s="28"/>
      <c r="AV790" s="7"/>
      <c r="AW790" s="81"/>
      <c r="AX790" s="81"/>
      <c r="AY790" s="81"/>
      <c r="AZ790" s="28"/>
      <c r="BA790" s="81"/>
      <c r="BB790" s="81"/>
      <c r="BC790" s="81"/>
      <c r="BD790" s="81"/>
      <c r="BE790" s="81"/>
      <c r="BF790" s="81"/>
      <c r="BG790" s="81"/>
      <c r="BH790" s="81"/>
      <c r="BI790" s="81"/>
      <c r="BJ790" s="7">
        <f t="shared" si="286"/>
        <v>0</v>
      </c>
      <c r="BK790" s="42">
        <f t="shared" si="286"/>
        <v>0</v>
      </c>
    </row>
    <row r="791" spans="2:63" ht="24" x14ac:dyDescent="0.25">
      <c r="B791" s="43" t="s">
        <v>65</v>
      </c>
      <c r="C791" s="17" t="s">
        <v>66</v>
      </c>
      <c r="D791" s="17" t="s">
        <v>1250</v>
      </c>
      <c r="E791" s="120" t="s">
        <v>1251</v>
      </c>
      <c r="F791" s="120" t="s">
        <v>68</v>
      </c>
      <c r="G791" s="12">
        <v>3500</v>
      </c>
      <c r="H791" s="112">
        <v>3</v>
      </c>
      <c r="I791" s="19">
        <f>+G791*H791</f>
        <v>10500</v>
      </c>
      <c r="J791" s="119"/>
      <c r="K791" s="111"/>
      <c r="L791" s="26">
        <v>1</v>
      </c>
      <c r="M791" s="19">
        <f t="shared" si="289"/>
        <v>3500</v>
      </c>
      <c r="N791" s="26"/>
      <c r="O791" s="26"/>
      <c r="P791" s="26"/>
      <c r="Q791" s="19"/>
      <c r="R791" s="112"/>
      <c r="S791" s="112"/>
      <c r="T791" s="112">
        <v>5</v>
      </c>
      <c r="U791" s="20">
        <f t="shared" ref="U791" si="290">+T791*G791</f>
        <v>17500</v>
      </c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9">
        <f t="shared" si="285"/>
        <v>9</v>
      </c>
      <c r="AG791" s="19">
        <f t="shared" si="285"/>
        <v>31500</v>
      </c>
      <c r="AH791" s="17" t="s">
        <v>1250</v>
      </c>
      <c r="AI791" s="120" t="s">
        <v>1251</v>
      </c>
      <c r="AJ791" s="120" t="s">
        <v>68</v>
      </c>
      <c r="AK791" s="12">
        <v>3500</v>
      </c>
      <c r="AL791" s="7"/>
      <c r="AM791" s="7"/>
      <c r="AN791" s="81"/>
      <c r="AO791" s="81"/>
      <c r="AP791" s="7"/>
      <c r="AQ791" s="28"/>
      <c r="AR791" s="81"/>
      <c r="AS791" s="7"/>
      <c r="AT791" s="28"/>
      <c r="AU791" s="28"/>
      <c r="AV791" s="7"/>
      <c r="AW791" s="81"/>
      <c r="AX791" s="81"/>
      <c r="AY791" s="81"/>
      <c r="AZ791" s="28"/>
      <c r="BA791" s="81"/>
      <c r="BB791" s="81"/>
      <c r="BC791" s="81"/>
      <c r="BD791" s="81"/>
      <c r="BE791" s="81"/>
      <c r="BF791" s="81"/>
      <c r="BG791" s="81"/>
      <c r="BH791" s="81"/>
      <c r="BI791" s="81"/>
      <c r="BJ791" s="7">
        <f t="shared" si="286"/>
        <v>0</v>
      </c>
      <c r="BK791" s="42">
        <f t="shared" si="286"/>
        <v>0</v>
      </c>
    </row>
    <row r="792" spans="2:63" ht="24" x14ac:dyDescent="0.25">
      <c r="B792" s="43" t="s">
        <v>65</v>
      </c>
      <c r="C792" s="17" t="s">
        <v>66</v>
      </c>
      <c r="D792" s="17" t="s">
        <v>1252</v>
      </c>
      <c r="E792" s="120" t="s">
        <v>1253</v>
      </c>
      <c r="F792" s="120" t="s">
        <v>68</v>
      </c>
      <c r="G792" s="12">
        <v>670</v>
      </c>
      <c r="H792" s="112"/>
      <c r="I792" s="19"/>
      <c r="J792" s="119"/>
      <c r="K792" s="111"/>
      <c r="L792" s="26">
        <v>2</v>
      </c>
      <c r="M792" s="19">
        <f t="shared" si="289"/>
        <v>1340</v>
      </c>
      <c r="N792" s="26"/>
      <c r="O792" s="26"/>
      <c r="P792" s="26"/>
      <c r="Q792" s="26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9">
        <f t="shared" si="285"/>
        <v>2</v>
      </c>
      <c r="AG792" s="19">
        <f t="shared" si="285"/>
        <v>1340</v>
      </c>
      <c r="AH792" s="17" t="s">
        <v>1252</v>
      </c>
      <c r="AI792" s="120" t="s">
        <v>1253</v>
      </c>
      <c r="AJ792" s="120" t="s">
        <v>68</v>
      </c>
      <c r="AK792" s="12">
        <v>670</v>
      </c>
      <c r="AL792" s="7"/>
      <c r="AM792" s="7"/>
      <c r="AN792" s="81"/>
      <c r="AO792" s="81"/>
      <c r="AP792" s="7"/>
      <c r="AQ792" s="28"/>
      <c r="AR792" s="81"/>
      <c r="AS792" s="7"/>
      <c r="AT792" s="28"/>
      <c r="AU792" s="28"/>
      <c r="AV792" s="7"/>
      <c r="AW792" s="81"/>
      <c r="AX792" s="81"/>
      <c r="AY792" s="81"/>
      <c r="AZ792" s="28"/>
      <c r="BA792" s="81"/>
      <c r="BB792" s="81"/>
      <c r="BC792" s="81"/>
      <c r="BD792" s="81"/>
      <c r="BE792" s="81"/>
      <c r="BF792" s="81"/>
      <c r="BG792" s="81"/>
      <c r="BH792" s="81"/>
      <c r="BI792" s="81"/>
      <c r="BJ792" s="7">
        <f t="shared" si="286"/>
        <v>0</v>
      </c>
      <c r="BK792" s="42">
        <f t="shared" si="286"/>
        <v>0</v>
      </c>
    </row>
    <row r="793" spans="2:63" ht="24" x14ac:dyDescent="0.25">
      <c r="B793" s="43" t="s">
        <v>65</v>
      </c>
      <c r="C793" s="17" t="s">
        <v>66</v>
      </c>
      <c r="D793" s="17" t="s">
        <v>1254</v>
      </c>
      <c r="E793" s="120" t="s">
        <v>1255</v>
      </c>
      <c r="F793" s="120" t="s">
        <v>68</v>
      </c>
      <c r="G793" s="12">
        <v>335</v>
      </c>
      <c r="H793" s="112">
        <v>2</v>
      </c>
      <c r="I793" s="19">
        <f>+G793*H793</f>
        <v>670</v>
      </c>
      <c r="J793" s="119"/>
      <c r="K793" s="111"/>
      <c r="L793" s="26">
        <v>1</v>
      </c>
      <c r="M793" s="19">
        <f t="shared" si="289"/>
        <v>335</v>
      </c>
      <c r="N793" s="26"/>
      <c r="O793" s="19"/>
      <c r="P793" s="26"/>
      <c r="Q793" s="26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9">
        <f t="shared" si="285"/>
        <v>3</v>
      </c>
      <c r="AG793" s="19">
        <f t="shared" si="285"/>
        <v>1005</v>
      </c>
      <c r="AH793" s="17" t="s">
        <v>1254</v>
      </c>
      <c r="AI793" s="120" t="s">
        <v>1255</v>
      </c>
      <c r="AJ793" s="120" t="s">
        <v>68</v>
      </c>
      <c r="AK793" s="12">
        <v>335</v>
      </c>
      <c r="AL793" s="7"/>
      <c r="AM793" s="7"/>
      <c r="AN793" s="81"/>
      <c r="AO793" s="81"/>
      <c r="AP793" s="7"/>
      <c r="AQ793" s="28"/>
      <c r="AR793" s="81"/>
      <c r="AS793" s="7"/>
      <c r="AT793" s="28"/>
      <c r="AU793" s="28"/>
      <c r="AV793" s="7"/>
      <c r="AW793" s="81"/>
      <c r="AX793" s="81"/>
      <c r="AY793" s="81"/>
      <c r="AZ793" s="28"/>
      <c r="BA793" s="81"/>
      <c r="BB793" s="81"/>
      <c r="BC793" s="81"/>
      <c r="BD793" s="81"/>
      <c r="BE793" s="81"/>
      <c r="BF793" s="81"/>
      <c r="BG793" s="81"/>
      <c r="BH793" s="81"/>
      <c r="BI793" s="81"/>
      <c r="BJ793" s="7">
        <f t="shared" si="286"/>
        <v>0</v>
      </c>
      <c r="BK793" s="42">
        <f t="shared" si="286"/>
        <v>0</v>
      </c>
    </row>
    <row r="794" spans="2:63" ht="24" x14ac:dyDescent="0.25">
      <c r="B794" s="43" t="s">
        <v>65</v>
      </c>
      <c r="C794" s="17" t="s">
        <v>66</v>
      </c>
      <c r="D794" s="17" t="s">
        <v>1256</v>
      </c>
      <c r="E794" s="120" t="s">
        <v>1257</v>
      </c>
      <c r="F794" s="120" t="s">
        <v>68</v>
      </c>
      <c r="G794" s="174">
        <v>5000</v>
      </c>
      <c r="H794" s="112">
        <v>1</v>
      </c>
      <c r="I794" s="19">
        <f>+G794*H794</f>
        <v>5000</v>
      </c>
      <c r="J794" s="119"/>
      <c r="K794" s="111"/>
      <c r="L794" s="26"/>
      <c r="M794" s="19"/>
      <c r="N794" s="26"/>
      <c r="O794" s="19"/>
      <c r="P794" s="26"/>
      <c r="Q794" s="26"/>
      <c r="R794" s="112"/>
      <c r="S794" s="112"/>
      <c r="T794" s="112">
        <v>2</v>
      </c>
      <c r="U794" s="20">
        <f t="shared" ref="U794" si="291">+T794*G794</f>
        <v>10000</v>
      </c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9">
        <f t="shared" si="285"/>
        <v>3</v>
      </c>
      <c r="AG794" s="19">
        <f t="shared" si="285"/>
        <v>15000</v>
      </c>
      <c r="AH794" s="17" t="s">
        <v>1256</v>
      </c>
      <c r="AI794" s="120" t="s">
        <v>1257</v>
      </c>
      <c r="AJ794" s="120" t="s">
        <v>68</v>
      </c>
      <c r="AK794" s="174">
        <v>5000</v>
      </c>
      <c r="AL794" s="7"/>
      <c r="AM794" s="7"/>
      <c r="AN794" s="81"/>
      <c r="AO794" s="81"/>
      <c r="AP794" s="7"/>
      <c r="AQ794" s="28"/>
      <c r="AR794" s="81"/>
      <c r="AS794" s="7"/>
      <c r="AT794" s="28"/>
      <c r="AU794" s="28"/>
      <c r="AV794" s="7"/>
      <c r="AW794" s="81"/>
      <c r="AX794" s="81"/>
      <c r="AY794" s="81"/>
      <c r="AZ794" s="28"/>
      <c r="BA794" s="81"/>
      <c r="BB794" s="81"/>
      <c r="BC794" s="81"/>
      <c r="BD794" s="81"/>
      <c r="BE794" s="81"/>
      <c r="BF794" s="81"/>
      <c r="BG794" s="81"/>
      <c r="BH794" s="81"/>
      <c r="BI794" s="81"/>
      <c r="BJ794" s="7">
        <f t="shared" si="286"/>
        <v>0</v>
      </c>
      <c r="BK794" s="42">
        <f t="shared" si="286"/>
        <v>0</v>
      </c>
    </row>
    <row r="795" spans="2:63" ht="24" x14ac:dyDescent="0.25">
      <c r="B795" s="43" t="s">
        <v>65</v>
      </c>
      <c r="C795" s="17" t="s">
        <v>66</v>
      </c>
      <c r="D795" s="17" t="s">
        <v>1258</v>
      </c>
      <c r="E795" s="120" t="s">
        <v>1259</v>
      </c>
      <c r="F795" s="120" t="s">
        <v>68</v>
      </c>
      <c r="G795" s="174">
        <v>90</v>
      </c>
      <c r="H795" s="112">
        <v>3</v>
      </c>
      <c r="I795" s="19">
        <f>+G795*H795</f>
        <v>270</v>
      </c>
      <c r="J795" s="119"/>
      <c r="K795" s="111"/>
      <c r="L795" s="26"/>
      <c r="M795" s="19"/>
      <c r="N795" s="26"/>
      <c r="O795" s="19"/>
      <c r="P795" s="26"/>
      <c r="Q795" s="26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9">
        <f t="shared" si="285"/>
        <v>3</v>
      </c>
      <c r="AG795" s="19">
        <f t="shared" si="285"/>
        <v>270</v>
      </c>
      <c r="AH795" s="17" t="s">
        <v>1258</v>
      </c>
      <c r="AI795" s="120" t="s">
        <v>1259</v>
      </c>
      <c r="AJ795" s="120" t="s">
        <v>68</v>
      </c>
      <c r="AK795" s="174">
        <v>90</v>
      </c>
      <c r="AL795" s="7"/>
      <c r="AM795" s="7"/>
      <c r="AN795" s="81"/>
      <c r="AO795" s="81"/>
      <c r="AP795" s="7"/>
      <c r="AQ795" s="28"/>
      <c r="AR795" s="81"/>
      <c r="AS795" s="7"/>
      <c r="AT795" s="28"/>
      <c r="AU795" s="28"/>
      <c r="AV795" s="7"/>
      <c r="AW795" s="81"/>
      <c r="AX795" s="81"/>
      <c r="AY795" s="81"/>
      <c r="AZ795" s="28"/>
      <c r="BA795" s="81"/>
      <c r="BB795" s="81"/>
      <c r="BC795" s="81"/>
      <c r="BD795" s="81"/>
      <c r="BE795" s="81"/>
      <c r="BF795" s="81"/>
      <c r="BG795" s="81"/>
      <c r="BH795" s="81"/>
      <c r="BI795" s="81"/>
      <c r="BJ795" s="7">
        <f t="shared" si="286"/>
        <v>0</v>
      </c>
      <c r="BK795" s="42">
        <f t="shared" si="286"/>
        <v>0</v>
      </c>
    </row>
    <row r="796" spans="2:63" ht="24" x14ac:dyDescent="0.25">
      <c r="B796" s="43" t="s">
        <v>65</v>
      </c>
      <c r="C796" s="17" t="s">
        <v>66</v>
      </c>
      <c r="D796" s="10" t="s">
        <v>1229</v>
      </c>
      <c r="E796" s="120" t="s">
        <v>1260</v>
      </c>
      <c r="F796" s="120" t="s">
        <v>68</v>
      </c>
      <c r="G796" s="174">
        <v>750</v>
      </c>
      <c r="H796" s="112">
        <v>1</v>
      </c>
      <c r="I796" s="26">
        <f>+G796*H796</f>
        <v>750</v>
      </c>
      <c r="J796" s="119"/>
      <c r="K796" s="111"/>
      <c r="L796" s="26"/>
      <c r="M796" s="19"/>
      <c r="N796" s="26"/>
      <c r="O796" s="19"/>
      <c r="P796" s="26">
        <v>2</v>
      </c>
      <c r="Q796" s="19">
        <f t="shared" ref="Q796:Q799" si="292">G796*P796</f>
        <v>1500</v>
      </c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9">
        <f t="shared" si="285"/>
        <v>3</v>
      </c>
      <c r="AG796" s="19">
        <f t="shared" si="285"/>
        <v>2250</v>
      </c>
      <c r="AH796" s="10" t="s">
        <v>1229</v>
      </c>
      <c r="AI796" s="120" t="s">
        <v>1260</v>
      </c>
      <c r="AJ796" s="120" t="s">
        <v>68</v>
      </c>
      <c r="AK796" s="174">
        <v>750</v>
      </c>
      <c r="AL796" s="7"/>
      <c r="AM796" s="7"/>
      <c r="AN796" s="81"/>
      <c r="AO796" s="81"/>
      <c r="AP796" s="7"/>
      <c r="AQ796" s="28"/>
      <c r="AR796" s="81"/>
      <c r="AS796" s="7"/>
      <c r="AT796" s="28"/>
      <c r="AU796" s="28"/>
      <c r="AV796" s="7"/>
      <c r="AW796" s="81"/>
      <c r="AX796" s="81"/>
      <c r="AY796" s="81"/>
      <c r="AZ796" s="28"/>
      <c r="BA796" s="81"/>
      <c r="BB796" s="81"/>
      <c r="BC796" s="81"/>
      <c r="BD796" s="81"/>
      <c r="BE796" s="81"/>
      <c r="BF796" s="81"/>
      <c r="BG796" s="81"/>
      <c r="BH796" s="81"/>
      <c r="BI796" s="81"/>
      <c r="BJ796" s="7">
        <f t="shared" si="286"/>
        <v>0</v>
      </c>
      <c r="BK796" s="42">
        <f t="shared" si="286"/>
        <v>0</v>
      </c>
    </row>
    <row r="797" spans="2:63" ht="24" x14ac:dyDescent="0.25">
      <c r="B797" s="43" t="s">
        <v>65</v>
      </c>
      <c r="C797" s="17" t="s">
        <v>66</v>
      </c>
      <c r="D797" s="10" t="s">
        <v>1261</v>
      </c>
      <c r="E797" s="120" t="s">
        <v>1262</v>
      </c>
      <c r="F797" s="120" t="s">
        <v>68</v>
      </c>
      <c r="G797" s="174">
        <v>5000</v>
      </c>
      <c r="H797" s="112"/>
      <c r="I797" s="26"/>
      <c r="J797" s="119"/>
      <c r="K797" s="111"/>
      <c r="L797" s="26"/>
      <c r="M797" s="19"/>
      <c r="N797" s="26"/>
      <c r="O797" s="26"/>
      <c r="P797" s="26">
        <v>1</v>
      </c>
      <c r="Q797" s="19">
        <f t="shared" si="292"/>
        <v>5000</v>
      </c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9">
        <f t="shared" si="285"/>
        <v>1</v>
      </c>
      <c r="AG797" s="19">
        <f t="shared" si="285"/>
        <v>5000</v>
      </c>
      <c r="AH797" s="10" t="s">
        <v>1261</v>
      </c>
      <c r="AI797" s="120" t="s">
        <v>1262</v>
      </c>
      <c r="AJ797" s="120" t="s">
        <v>68</v>
      </c>
      <c r="AK797" s="174">
        <v>5000</v>
      </c>
      <c r="AL797" s="7"/>
      <c r="AM797" s="7"/>
      <c r="AN797" s="81"/>
      <c r="AO797" s="81"/>
      <c r="AP797" s="7"/>
      <c r="AQ797" s="28"/>
      <c r="AR797" s="81"/>
      <c r="AS797" s="7"/>
      <c r="AT797" s="28"/>
      <c r="AU797" s="28"/>
      <c r="AV797" s="7"/>
      <c r="AW797" s="81"/>
      <c r="AX797" s="81"/>
      <c r="AY797" s="81"/>
      <c r="AZ797" s="28"/>
      <c r="BA797" s="81"/>
      <c r="BB797" s="81"/>
      <c r="BC797" s="81"/>
      <c r="BD797" s="81"/>
      <c r="BE797" s="81"/>
      <c r="BF797" s="81"/>
      <c r="BG797" s="81"/>
      <c r="BH797" s="81"/>
      <c r="BI797" s="81"/>
      <c r="BJ797" s="7">
        <f t="shared" si="286"/>
        <v>0</v>
      </c>
      <c r="BK797" s="42">
        <f t="shared" si="286"/>
        <v>0</v>
      </c>
    </row>
    <row r="798" spans="2:63" ht="24" x14ac:dyDescent="0.25">
      <c r="B798" s="43" t="s">
        <v>65</v>
      </c>
      <c r="C798" s="17" t="s">
        <v>66</v>
      </c>
      <c r="D798" s="10" t="s">
        <v>1263</v>
      </c>
      <c r="E798" s="120" t="s">
        <v>1264</v>
      </c>
      <c r="F798" s="120" t="s">
        <v>68</v>
      </c>
      <c r="G798" s="174">
        <v>1100</v>
      </c>
      <c r="H798" s="112"/>
      <c r="I798" s="26"/>
      <c r="J798" s="119"/>
      <c r="K798" s="111"/>
      <c r="L798" s="26"/>
      <c r="M798" s="19"/>
      <c r="N798" s="26"/>
      <c r="O798" s="26"/>
      <c r="P798" s="26">
        <v>1</v>
      </c>
      <c r="Q798" s="19">
        <f t="shared" si="292"/>
        <v>1100</v>
      </c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9">
        <f t="shared" si="285"/>
        <v>1</v>
      </c>
      <c r="AG798" s="19">
        <f t="shared" si="285"/>
        <v>1100</v>
      </c>
      <c r="AH798" s="10" t="s">
        <v>1263</v>
      </c>
      <c r="AI798" s="120" t="s">
        <v>1264</v>
      </c>
      <c r="AJ798" s="120" t="s">
        <v>68</v>
      </c>
      <c r="AK798" s="174">
        <v>1100</v>
      </c>
      <c r="AL798" s="7"/>
      <c r="AM798" s="7"/>
      <c r="AN798" s="81"/>
      <c r="AO798" s="81"/>
      <c r="AP798" s="7"/>
      <c r="AQ798" s="28"/>
      <c r="AR798" s="81"/>
      <c r="AS798" s="7"/>
      <c r="AT798" s="28"/>
      <c r="AU798" s="28"/>
      <c r="AV798" s="7"/>
      <c r="AW798" s="81"/>
      <c r="AX798" s="81"/>
      <c r="AY798" s="81"/>
      <c r="AZ798" s="28"/>
      <c r="BA798" s="81"/>
      <c r="BB798" s="81"/>
      <c r="BC798" s="81"/>
      <c r="BD798" s="81"/>
      <c r="BE798" s="81"/>
      <c r="BF798" s="81"/>
      <c r="BG798" s="81"/>
      <c r="BH798" s="81"/>
      <c r="BI798" s="81"/>
      <c r="BJ798" s="7">
        <f t="shared" si="286"/>
        <v>0</v>
      </c>
      <c r="BK798" s="42">
        <f t="shared" si="286"/>
        <v>0</v>
      </c>
    </row>
    <row r="799" spans="2:63" ht="24" x14ac:dyDescent="0.25">
      <c r="B799" s="43" t="s">
        <v>65</v>
      </c>
      <c r="C799" s="17" t="s">
        <v>66</v>
      </c>
      <c r="D799" s="10" t="s">
        <v>1263</v>
      </c>
      <c r="E799" s="120" t="s">
        <v>1265</v>
      </c>
      <c r="F799" s="120" t="s">
        <v>68</v>
      </c>
      <c r="G799" s="174">
        <v>1500</v>
      </c>
      <c r="H799" s="112"/>
      <c r="I799" s="26"/>
      <c r="J799" s="119"/>
      <c r="K799" s="111"/>
      <c r="L799" s="26"/>
      <c r="M799" s="19"/>
      <c r="N799" s="26"/>
      <c r="O799" s="26"/>
      <c r="P799" s="26">
        <v>1</v>
      </c>
      <c r="Q799" s="19">
        <f t="shared" si="292"/>
        <v>1500</v>
      </c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9">
        <f t="shared" si="285"/>
        <v>1</v>
      </c>
      <c r="AG799" s="19">
        <f t="shared" si="285"/>
        <v>1500</v>
      </c>
      <c r="AH799" s="10" t="s">
        <v>1263</v>
      </c>
      <c r="AI799" s="120" t="s">
        <v>1265</v>
      </c>
      <c r="AJ799" s="120" t="s">
        <v>68</v>
      </c>
      <c r="AK799" s="174">
        <v>1500</v>
      </c>
      <c r="AL799" s="7"/>
      <c r="AM799" s="7"/>
      <c r="AN799" s="81"/>
      <c r="AO799" s="81"/>
      <c r="AP799" s="7"/>
      <c r="AQ799" s="28"/>
      <c r="AR799" s="81"/>
      <c r="AS799" s="7"/>
      <c r="AT799" s="28"/>
      <c r="AU799" s="28"/>
      <c r="AV799" s="7"/>
      <c r="AW799" s="81"/>
      <c r="AX799" s="81"/>
      <c r="AY799" s="81"/>
      <c r="AZ799" s="28"/>
      <c r="BA799" s="81"/>
      <c r="BB799" s="81"/>
      <c r="BC799" s="81"/>
      <c r="BD799" s="81"/>
      <c r="BE799" s="81"/>
      <c r="BF799" s="81"/>
      <c r="BG799" s="81"/>
      <c r="BH799" s="81"/>
      <c r="BI799" s="81"/>
      <c r="BJ799" s="7">
        <f t="shared" si="286"/>
        <v>0</v>
      </c>
      <c r="BK799" s="42">
        <f t="shared" si="286"/>
        <v>0</v>
      </c>
    </row>
    <row r="800" spans="2:63" ht="24" x14ac:dyDescent="0.25">
      <c r="B800" s="43" t="s">
        <v>65</v>
      </c>
      <c r="C800" s="17" t="s">
        <v>66</v>
      </c>
      <c r="D800" s="10" t="s">
        <v>1261</v>
      </c>
      <c r="E800" s="120" t="s">
        <v>1266</v>
      </c>
      <c r="F800" s="120" t="s">
        <v>68</v>
      </c>
      <c r="G800" s="174">
        <v>10500</v>
      </c>
      <c r="H800" s="112"/>
      <c r="I800" s="26"/>
      <c r="J800" s="119"/>
      <c r="K800" s="111"/>
      <c r="L800" s="26"/>
      <c r="M800" s="19"/>
      <c r="N800" s="26"/>
      <c r="O800" s="26"/>
      <c r="P800" s="26"/>
      <c r="Q800" s="19"/>
      <c r="R800" s="112">
        <v>1</v>
      </c>
      <c r="S800" s="112">
        <f>R800*G800</f>
        <v>10500</v>
      </c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9">
        <f t="shared" si="285"/>
        <v>1</v>
      </c>
      <c r="AG800" s="19">
        <f t="shared" si="285"/>
        <v>10500</v>
      </c>
      <c r="AH800" s="10" t="s">
        <v>1261</v>
      </c>
      <c r="AI800" s="120" t="s">
        <v>1266</v>
      </c>
      <c r="AJ800" s="120" t="s">
        <v>68</v>
      </c>
      <c r="AK800" s="174">
        <v>10500</v>
      </c>
      <c r="AL800" s="7"/>
      <c r="AM800" s="7"/>
      <c r="AN800" s="81"/>
      <c r="AO800" s="81"/>
      <c r="AP800" s="7"/>
      <c r="AQ800" s="28"/>
      <c r="AR800" s="81"/>
      <c r="AS800" s="7"/>
      <c r="AT800" s="28"/>
      <c r="AU800" s="28"/>
      <c r="AV800" s="7"/>
      <c r="AW800" s="81"/>
      <c r="AX800" s="81"/>
      <c r="AY800" s="81"/>
      <c r="AZ800" s="28"/>
      <c r="BA800" s="81"/>
      <c r="BB800" s="81"/>
      <c r="BC800" s="81"/>
      <c r="BD800" s="81"/>
      <c r="BE800" s="81"/>
      <c r="BF800" s="81"/>
      <c r="BG800" s="81"/>
      <c r="BH800" s="81"/>
      <c r="BI800" s="81"/>
      <c r="BJ800" s="7">
        <f t="shared" si="286"/>
        <v>0</v>
      </c>
      <c r="BK800" s="42">
        <f t="shared" si="286"/>
        <v>0</v>
      </c>
    </row>
    <row r="801" spans="2:63" ht="24" x14ac:dyDescent="0.25">
      <c r="B801" s="43" t="s">
        <v>65</v>
      </c>
      <c r="C801" s="17" t="s">
        <v>66</v>
      </c>
      <c r="D801" s="10" t="s">
        <v>1263</v>
      </c>
      <c r="E801" s="120" t="s">
        <v>1226</v>
      </c>
      <c r="F801" s="120" t="s">
        <v>68</v>
      </c>
      <c r="G801" s="174">
        <v>6500</v>
      </c>
      <c r="H801" s="112"/>
      <c r="I801" s="26"/>
      <c r="J801" s="119"/>
      <c r="K801" s="111"/>
      <c r="L801" s="26"/>
      <c r="M801" s="19"/>
      <c r="N801" s="26"/>
      <c r="O801" s="26"/>
      <c r="P801" s="26"/>
      <c r="Q801" s="19"/>
      <c r="R801" s="112">
        <v>1</v>
      </c>
      <c r="S801" s="112">
        <f>R801*G801</f>
        <v>6500</v>
      </c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9">
        <f t="shared" si="285"/>
        <v>1</v>
      </c>
      <c r="AG801" s="19">
        <f t="shared" si="285"/>
        <v>6500</v>
      </c>
      <c r="AH801" s="10" t="s">
        <v>1263</v>
      </c>
      <c r="AI801" s="120" t="s">
        <v>1226</v>
      </c>
      <c r="AJ801" s="120" t="s">
        <v>68</v>
      </c>
      <c r="AK801" s="174">
        <v>6500</v>
      </c>
      <c r="AL801" s="7"/>
      <c r="AM801" s="7"/>
      <c r="AN801" s="81"/>
      <c r="AO801" s="81"/>
      <c r="AP801" s="7"/>
      <c r="AQ801" s="28"/>
      <c r="AR801" s="81"/>
      <c r="AS801" s="7"/>
      <c r="AT801" s="28"/>
      <c r="AU801" s="28"/>
      <c r="AV801" s="7"/>
      <c r="AW801" s="81"/>
      <c r="AX801" s="81"/>
      <c r="AY801" s="81"/>
      <c r="AZ801" s="28"/>
      <c r="BA801" s="81"/>
      <c r="BB801" s="81"/>
      <c r="BC801" s="81"/>
      <c r="BD801" s="81"/>
      <c r="BE801" s="81"/>
      <c r="BF801" s="81"/>
      <c r="BG801" s="81"/>
      <c r="BH801" s="81"/>
      <c r="BI801" s="81"/>
      <c r="BJ801" s="7">
        <f t="shared" si="286"/>
        <v>0</v>
      </c>
      <c r="BK801" s="42">
        <f t="shared" si="286"/>
        <v>0</v>
      </c>
    </row>
    <row r="802" spans="2:63" ht="24.75" x14ac:dyDescent="0.25">
      <c r="B802" s="43" t="s">
        <v>65</v>
      </c>
      <c r="C802" s="17" t="s">
        <v>66</v>
      </c>
      <c r="D802" s="10" t="s">
        <v>1263</v>
      </c>
      <c r="E802" s="125" t="s">
        <v>1243</v>
      </c>
      <c r="F802" s="120" t="s">
        <v>68</v>
      </c>
      <c r="G802" s="174">
        <v>3200</v>
      </c>
      <c r="H802" s="112"/>
      <c r="I802" s="26"/>
      <c r="J802" s="119"/>
      <c r="K802" s="111"/>
      <c r="L802" s="26"/>
      <c r="M802" s="19"/>
      <c r="N802" s="26"/>
      <c r="O802" s="19"/>
      <c r="P802" s="26"/>
      <c r="Q802" s="26"/>
      <c r="R802" s="112">
        <v>1</v>
      </c>
      <c r="S802" s="112">
        <f>R802*G802</f>
        <v>3200</v>
      </c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9">
        <f t="shared" si="285"/>
        <v>1</v>
      </c>
      <c r="AG802" s="19">
        <f t="shared" si="285"/>
        <v>3200</v>
      </c>
      <c r="AH802" s="10" t="s">
        <v>1263</v>
      </c>
      <c r="AI802" s="125" t="s">
        <v>1243</v>
      </c>
      <c r="AJ802" s="120" t="s">
        <v>68</v>
      </c>
      <c r="AK802" s="174">
        <v>3200</v>
      </c>
      <c r="AL802" s="7"/>
      <c r="AM802" s="7"/>
      <c r="AN802" s="81"/>
      <c r="AO802" s="81"/>
      <c r="AP802" s="7"/>
      <c r="AQ802" s="28"/>
      <c r="AR802" s="81"/>
      <c r="AS802" s="7"/>
      <c r="AT802" s="28"/>
      <c r="AU802" s="28"/>
      <c r="AV802" s="7"/>
      <c r="AW802" s="81"/>
      <c r="AX802" s="81"/>
      <c r="AY802" s="81"/>
      <c r="AZ802" s="28"/>
      <c r="BA802" s="81"/>
      <c r="BB802" s="81"/>
      <c r="BC802" s="81"/>
      <c r="BD802" s="81"/>
      <c r="BE802" s="81"/>
      <c r="BF802" s="81"/>
      <c r="BG802" s="81"/>
      <c r="BH802" s="81"/>
      <c r="BI802" s="81"/>
      <c r="BJ802" s="7">
        <f t="shared" si="286"/>
        <v>0</v>
      </c>
      <c r="BK802" s="42">
        <f t="shared" si="286"/>
        <v>0</v>
      </c>
    </row>
    <row r="803" spans="2:63" x14ac:dyDescent="0.25">
      <c r="B803" s="43" t="s">
        <v>1215</v>
      </c>
      <c r="C803" s="17" t="s">
        <v>1215</v>
      </c>
      <c r="D803" s="10" t="s">
        <v>1267</v>
      </c>
      <c r="E803" s="120" t="s">
        <v>1268</v>
      </c>
      <c r="F803" s="120" t="s">
        <v>68</v>
      </c>
      <c r="G803" s="174">
        <f>'[1]PROYECTO ACR-AF 2022'!$H$28</f>
        <v>1269</v>
      </c>
      <c r="H803" s="112"/>
      <c r="I803" s="26"/>
      <c r="J803" s="119"/>
      <c r="K803" s="111"/>
      <c r="L803" s="26"/>
      <c r="M803" s="19"/>
      <c r="N803" s="26"/>
      <c r="O803" s="19"/>
      <c r="P803" s="26"/>
      <c r="Q803" s="26"/>
      <c r="R803" s="112">
        <v>2</v>
      </c>
      <c r="S803" s="112">
        <f>R803*G803</f>
        <v>2538</v>
      </c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9">
        <f t="shared" si="285"/>
        <v>2</v>
      </c>
      <c r="AG803" s="19">
        <f t="shared" si="285"/>
        <v>2538</v>
      </c>
      <c r="AH803" s="10" t="s">
        <v>1267</v>
      </c>
      <c r="AI803" s="120" t="s">
        <v>1268</v>
      </c>
      <c r="AJ803" s="120" t="s">
        <v>68</v>
      </c>
      <c r="AK803" s="174">
        <f>'[1]PROYECTO ACR-AF 2022'!$H$28</f>
        <v>1269</v>
      </c>
      <c r="AL803" s="7"/>
      <c r="AM803" s="7"/>
      <c r="AN803" s="81"/>
      <c r="AO803" s="81"/>
      <c r="AP803" s="7"/>
      <c r="AQ803" s="28"/>
      <c r="AR803" s="81"/>
      <c r="AS803" s="7"/>
      <c r="AT803" s="28"/>
      <c r="AU803" s="28"/>
      <c r="AV803" s="7"/>
      <c r="AW803" s="81"/>
      <c r="AX803" s="81"/>
      <c r="AY803" s="81"/>
      <c r="AZ803" s="28"/>
      <c r="BA803" s="81"/>
      <c r="BB803" s="81"/>
      <c r="BC803" s="81"/>
      <c r="BD803" s="81"/>
      <c r="BE803" s="81"/>
      <c r="BF803" s="81"/>
      <c r="BG803" s="81"/>
      <c r="BH803" s="81"/>
      <c r="BI803" s="81"/>
      <c r="BJ803" s="7">
        <f t="shared" si="286"/>
        <v>0</v>
      </c>
      <c r="BK803" s="42">
        <f t="shared" si="286"/>
        <v>0</v>
      </c>
    </row>
    <row r="804" spans="2:63" x14ac:dyDescent="0.25">
      <c r="B804" s="175"/>
      <c r="C804" s="74"/>
      <c r="D804" s="84" t="s">
        <v>1269</v>
      </c>
      <c r="E804" s="84" t="s">
        <v>1270</v>
      </c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84" t="s">
        <v>1269</v>
      </c>
      <c r="AI804" s="84" t="s">
        <v>1270</v>
      </c>
      <c r="AJ804" s="74"/>
      <c r="AK804" s="74"/>
      <c r="AL804" s="74"/>
      <c r="AM804" s="74"/>
      <c r="AN804" s="74"/>
      <c r="AO804" s="74"/>
      <c r="AP804" s="74"/>
      <c r="AQ804" s="74"/>
      <c r="AR804" s="74"/>
      <c r="AS804" s="74"/>
      <c r="AT804" s="74"/>
      <c r="AU804" s="74"/>
      <c r="AV804" s="74"/>
      <c r="AW804" s="74"/>
      <c r="AX804" s="74"/>
      <c r="AY804" s="74"/>
      <c r="AZ804" s="74"/>
      <c r="BA804" s="74"/>
      <c r="BB804" s="74"/>
      <c r="BC804" s="74"/>
      <c r="BD804" s="74"/>
      <c r="BE804" s="74"/>
      <c r="BF804" s="74"/>
      <c r="BG804" s="74"/>
      <c r="BH804" s="74"/>
      <c r="BI804" s="74"/>
      <c r="BJ804" s="74"/>
      <c r="BK804" s="176"/>
    </row>
    <row r="805" spans="2:63" x14ac:dyDescent="0.25">
      <c r="B805" s="175"/>
      <c r="C805" s="74"/>
      <c r="D805" s="84" t="s">
        <v>1222</v>
      </c>
      <c r="E805" s="84" t="s">
        <v>1223</v>
      </c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84" t="s">
        <v>1222</v>
      </c>
      <c r="AI805" s="84" t="s">
        <v>1223</v>
      </c>
      <c r="AJ805" s="74"/>
      <c r="AK805" s="74"/>
      <c r="AL805" s="74"/>
      <c r="AM805" s="74"/>
      <c r="AN805" s="74"/>
      <c r="AO805" s="74"/>
      <c r="AP805" s="74"/>
      <c r="AQ805" s="74"/>
      <c r="AR805" s="74"/>
      <c r="AS805" s="74"/>
      <c r="AT805" s="74"/>
      <c r="AU805" s="74"/>
      <c r="AV805" s="74"/>
      <c r="AW805" s="74"/>
      <c r="AX805" s="74"/>
      <c r="AY805" s="74"/>
      <c r="AZ805" s="74"/>
      <c r="BA805" s="74"/>
      <c r="BB805" s="74"/>
      <c r="BC805" s="74"/>
      <c r="BD805" s="74"/>
      <c r="BE805" s="74"/>
      <c r="BF805" s="74"/>
      <c r="BG805" s="74"/>
      <c r="BH805" s="74"/>
      <c r="BI805" s="74"/>
      <c r="BJ805" s="74"/>
      <c r="BK805" s="176"/>
    </row>
    <row r="806" spans="2:63" x14ac:dyDescent="0.25">
      <c r="B806" s="43" t="s">
        <v>1215</v>
      </c>
      <c r="C806" s="17" t="s">
        <v>66</v>
      </c>
      <c r="D806" s="10" t="s">
        <v>1271</v>
      </c>
      <c r="E806" s="120" t="s">
        <v>1272</v>
      </c>
      <c r="F806" s="120" t="s">
        <v>68</v>
      </c>
      <c r="G806" s="174">
        <f>'[1]PROYECTO ACR-AF 2022'!$H$35</f>
        <v>549.9</v>
      </c>
      <c r="H806" s="112"/>
      <c r="I806" s="26"/>
      <c r="J806" s="119"/>
      <c r="K806" s="111"/>
      <c r="L806" s="26"/>
      <c r="M806" s="19"/>
      <c r="N806" s="26"/>
      <c r="O806" s="19"/>
      <c r="P806" s="26"/>
      <c r="Q806" s="26"/>
      <c r="R806" s="112">
        <v>3</v>
      </c>
      <c r="S806" s="112">
        <f>R806*G806</f>
        <v>1649.6999999999998</v>
      </c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9">
        <f t="shared" ref="AF806:AG807" si="293">H806+J806+L806+N806+P806+R806+T806+V806+X806+Z806+AB806+AD806</f>
        <v>3</v>
      </c>
      <c r="AG806" s="19">
        <f t="shared" si="293"/>
        <v>1649.6999999999998</v>
      </c>
      <c r="AH806" s="10" t="s">
        <v>1271</v>
      </c>
      <c r="AI806" s="120" t="s">
        <v>1272</v>
      </c>
      <c r="AJ806" s="120" t="s">
        <v>68</v>
      </c>
      <c r="AK806" s="174">
        <f>'[1]PROYECTO ACR-AF 2022'!$H$35</f>
        <v>549.9</v>
      </c>
      <c r="AL806" s="7"/>
      <c r="AM806" s="7"/>
      <c r="AN806" s="81"/>
      <c r="AO806" s="81"/>
      <c r="AP806" s="7"/>
      <c r="AQ806" s="28"/>
      <c r="AR806" s="81"/>
      <c r="AS806" s="7"/>
      <c r="AT806" s="28"/>
      <c r="AU806" s="28"/>
      <c r="AV806" s="7"/>
      <c r="AW806" s="81"/>
      <c r="AX806" s="81"/>
      <c r="AY806" s="81"/>
      <c r="AZ806" s="28"/>
      <c r="BA806" s="81"/>
      <c r="BB806" s="81"/>
      <c r="BC806" s="81"/>
      <c r="BD806" s="81"/>
      <c r="BE806" s="81"/>
      <c r="BF806" s="81"/>
      <c r="BG806" s="81"/>
      <c r="BH806" s="81"/>
      <c r="BI806" s="81"/>
      <c r="BJ806" s="7">
        <f t="shared" ref="BJ806:BK807" si="294">AL806+AN806+AP806+AR806+AT806+AV806+AX806+AZ806+BB806+BD806+BF806+BH806</f>
        <v>0</v>
      </c>
      <c r="BK806" s="42">
        <f t="shared" si="294"/>
        <v>0</v>
      </c>
    </row>
    <row r="807" spans="2:63" x14ac:dyDescent="0.25">
      <c r="B807" s="43" t="s">
        <v>1215</v>
      </c>
      <c r="C807" s="17" t="s">
        <v>1215</v>
      </c>
      <c r="D807" s="10" t="s">
        <v>1273</v>
      </c>
      <c r="E807" s="120" t="s">
        <v>1274</v>
      </c>
      <c r="F807" s="120" t="s">
        <v>68</v>
      </c>
      <c r="G807" s="174">
        <f>'[1]PROYECTO ACR-AF 2022'!$H$36</f>
        <v>400</v>
      </c>
      <c r="H807" s="112"/>
      <c r="I807" s="26"/>
      <c r="J807" s="119"/>
      <c r="K807" s="111"/>
      <c r="L807" s="26"/>
      <c r="M807" s="19"/>
      <c r="N807" s="26"/>
      <c r="O807" s="19"/>
      <c r="P807" s="26"/>
      <c r="Q807" s="26"/>
      <c r="R807" s="112">
        <v>3</v>
      </c>
      <c r="S807" s="112">
        <f>R807*G807</f>
        <v>1200</v>
      </c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9">
        <f t="shared" si="293"/>
        <v>3</v>
      </c>
      <c r="AG807" s="19">
        <f t="shared" si="293"/>
        <v>1200</v>
      </c>
      <c r="AH807" s="10" t="s">
        <v>1273</v>
      </c>
      <c r="AI807" s="120" t="s">
        <v>1274</v>
      </c>
      <c r="AJ807" s="120" t="s">
        <v>68</v>
      </c>
      <c r="AK807" s="174">
        <f>'[1]PROYECTO ACR-AF 2022'!$H$36</f>
        <v>400</v>
      </c>
      <c r="AL807" s="7"/>
      <c r="AM807" s="7"/>
      <c r="AN807" s="81"/>
      <c r="AO807" s="81"/>
      <c r="AP807" s="7"/>
      <c r="AQ807" s="28"/>
      <c r="AR807" s="81"/>
      <c r="AS807" s="7"/>
      <c r="AT807" s="28"/>
      <c r="AU807" s="28"/>
      <c r="AV807" s="7"/>
      <c r="AW807" s="81"/>
      <c r="AX807" s="81"/>
      <c r="AY807" s="81"/>
      <c r="AZ807" s="28"/>
      <c r="BA807" s="81"/>
      <c r="BB807" s="81"/>
      <c r="BC807" s="81"/>
      <c r="BD807" s="81"/>
      <c r="BE807" s="81"/>
      <c r="BF807" s="81"/>
      <c r="BG807" s="81"/>
      <c r="BH807" s="81"/>
      <c r="BI807" s="81"/>
      <c r="BJ807" s="7">
        <f t="shared" si="294"/>
        <v>0</v>
      </c>
      <c r="BK807" s="42">
        <f t="shared" si="294"/>
        <v>0</v>
      </c>
    </row>
    <row r="808" spans="2:63" x14ac:dyDescent="0.25">
      <c r="B808" s="66"/>
      <c r="C808" s="74"/>
      <c r="D808" s="96" t="s">
        <v>1275</v>
      </c>
      <c r="E808" s="97" t="s">
        <v>1276</v>
      </c>
      <c r="F808" s="90"/>
      <c r="G808" s="90"/>
      <c r="H808" s="77"/>
      <c r="I808" s="78"/>
      <c r="J808" s="90"/>
      <c r="K808" s="90"/>
      <c r="L808" s="90"/>
      <c r="M808" s="90"/>
      <c r="N808" s="90"/>
      <c r="O808" s="90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96" t="s">
        <v>1275</v>
      </c>
      <c r="AI808" s="97" t="s">
        <v>1276</v>
      </c>
      <c r="AJ808" s="73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128"/>
    </row>
    <row r="809" spans="2:63" ht="24" x14ac:dyDescent="0.25">
      <c r="B809" s="43" t="s">
        <v>65</v>
      </c>
      <c r="C809" s="17" t="s">
        <v>66</v>
      </c>
      <c r="D809" s="10" t="s">
        <v>1277</v>
      </c>
      <c r="E809" s="11" t="s">
        <v>1278</v>
      </c>
      <c r="F809" s="11" t="s">
        <v>68</v>
      </c>
      <c r="G809" s="12">
        <v>700</v>
      </c>
      <c r="H809" s="26">
        <v>2</v>
      </c>
      <c r="I809" s="19">
        <f>+G809*H809</f>
        <v>1400</v>
      </c>
      <c r="J809" s="111">
        <f>5+5+3</f>
        <v>13</v>
      </c>
      <c r="K809" s="111">
        <f>J809*G809</f>
        <v>9100</v>
      </c>
      <c r="L809" s="19"/>
      <c r="M809" s="19"/>
      <c r="N809" s="19"/>
      <c r="O809" s="19"/>
      <c r="P809" s="20"/>
      <c r="Q809" s="19"/>
      <c r="R809" s="19"/>
      <c r="S809" s="19"/>
      <c r="T809" s="20"/>
      <c r="U809" s="20"/>
      <c r="V809" s="98"/>
      <c r="W809" s="20"/>
      <c r="X809" s="20"/>
      <c r="Y809" s="20"/>
      <c r="Z809" s="20"/>
      <c r="AA809" s="20"/>
      <c r="AB809" s="20"/>
      <c r="AC809" s="20"/>
      <c r="AD809" s="20"/>
      <c r="AE809" s="20"/>
      <c r="AF809" s="19">
        <f t="shared" ref="AF809:AG815" si="295">H809+J809+L809+N809+P809+R809+T809+V809+X809+Z809+AB809+AD809</f>
        <v>15</v>
      </c>
      <c r="AG809" s="19">
        <f t="shared" si="295"/>
        <v>10500</v>
      </c>
      <c r="AH809" s="10" t="s">
        <v>1277</v>
      </c>
      <c r="AI809" s="11" t="s">
        <v>1278</v>
      </c>
      <c r="AJ809" s="11" t="s">
        <v>68</v>
      </c>
      <c r="AK809" s="12">
        <v>700</v>
      </c>
      <c r="AL809" s="7"/>
      <c r="AM809" s="28"/>
      <c r="AN809" s="121">
        <v>3</v>
      </c>
      <c r="AO809" s="121">
        <f t="shared" ref="AO809:AO810" si="296">AN809*AK809</f>
        <v>2100</v>
      </c>
      <c r="AP809" s="28"/>
      <c r="AQ809" s="28"/>
      <c r="AR809" s="121"/>
      <c r="AS809" s="121"/>
      <c r="AT809" s="28"/>
      <c r="AU809" s="114"/>
      <c r="AV809" s="28"/>
      <c r="AW809" s="114"/>
      <c r="AX809" s="114"/>
      <c r="AY809" s="114"/>
      <c r="AZ809" s="28"/>
      <c r="BA809" s="114"/>
      <c r="BB809" s="114"/>
      <c r="BC809" s="114"/>
      <c r="BD809" s="114"/>
      <c r="BE809" s="114"/>
      <c r="BF809" s="114"/>
      <c r="BG809" s="114"/>
      <c r="BH809" s="114"/>
      <c r="BI809" s="114"/>
      <c r="BJ809" s="7">
        <f t="shared" ref="BJ809:BK815" si="297">AL809+AN809+AP809+AR809+AT809+AV809+AX809+AZ809+BB809+BD809+BF809+BH809</f>
        <v>3</v>
      </c>
      <c r="BK809" s="42">
        <f t="shared" si="297"/>
        <v>2100</v>
      </c>
    </row>
    <row r="810" spans="2:63" ht="24" x14ac:dyDescent="0.25">
      <c r="B810" s="43" t="s">
        <v>65</v>
      </c>
      <c r="C810" s="17" t="s">
        <v>66</v>
      </c>
      <c r="D810" s="10" t="s">
        <v>1279</v>
      </c>
      <c r="E810" s="11" t="s">
        <v>1280</v>
      </c>
      <c r="F810" s="11" t="s">
        <v>68</v>
      </c>
      <c r="G810" s="12">
        <v>500</v>
      </c>
      <c r="H810" s="26">
        <v>2</v>
      </c>
      <c r="I810" s="19">
        <f>+G810*H810</f>
        <v>1000</v>
      </c>
      <c r="J810" s="111">
        <v>30</v>
      </c>
      <c r="K810" s="111">
        <f>J810*G810</f>
        <v>15000</v>
      </c>
      <c r="L810" s="19"/>
      <c r="M810" s="19"/>
      <c r="N810" s="19"/>
      <c r="O810" s="19"/>
      <c r="P810" s="20"/>
      <c r="Q810" s="19"/>
      <c r="R810" s="19">
        <v>6</v>
      </c>
      <c r="S810" s="19">
        <f>G810*R810</f>
        <v>3000</v>
      </c>
      <c r="T810" s="20"/>
      <c r="U810" s="20"/>
      <c r="V810" s="98"/>
      <c r="W810" s="20"/>
      <c r="X810" s="20"/>
      <c r="Y810" s="20"/>
      <c r="Z810" s="20"/>
      <c r="AA810" s="20"/>
      <c r="AB810" s="20"/>
      <c r="AC810" s="20"/>
      <c r="AD810" s="20"/>
      <c r="AE810" s="20"/>
      <c r="AF810" s="19">
        <f t="shared" si="295"/>
        <v>38</v>
      </c>
      <c r="AG810" s="19">
        <f t="shared" si="295"/>
        <v>19000</v>
      </c>
      <c r="AH810" s="10" t="s">
        <v>1279</v>
      </c>
      <c r="AI810" s="11" t="s">
        <v>1280</v>
      </c>
      <c r="AJ810" s="11" t="s">
        <v>68</v>
      </c>
      <c r="AK810" s="12">
        <v>500</v>
      </c>
      <c r="AL810" s="7"/>
      <c r="AM810" s="28"/>
      <c r="AN810" s="121">
        <v>10</v>
      </c>
      <c r="AO810" s="121">
        <f t="shared" si="296"/>
        <v>5000</v>
      </c>
      <c r="AP810" s="28"/>
      <c r="AQ810" s="28"/>
      <c r="AR810" s="121"/>
      <c r="AS810" s="121"/>
      <c r="AT810" s="28"/>
      <c r="AU810" s="114"/>
      <c r="AV810" s="28"/>
      <c r="AW810" s="28"/>
      <c r="AX810" s="114"/>
      <c r="AY810" s="114"/>
      <c r="AZ810" s="28"/>
      <c r="BA810" s="114"/>
      <c r="BB810" s="114"/>
      <c r="BC810" s="114"/>
      <c r="BD810" s="114"/>
      <c r="BE810" s="114"/>
      <c r="BF810" s="114"/>
      <c r="BG810" s="114"/>
      <c r="BH810" s="114"/>
      <c r="BI810" s="114"/>
      <c r="BJ810" s="7">
        <f t="shared" si="297"/>
        <v>10</v>
      </c>
      <c r="BK810" s="42">
        <f t="shared" si="297"/>
        <v>5000</v>
      </c>
    </row>
    <row r="811" spans="2:63" ht="36" x14ac:dyDescent="0.25">
      <c r="B811" s="43" t="s">
        <v>65</v>
      </c>
      <c r="C811" s="17" t="s">
        <v>66</v>
      </c>
      <c r="D811" s="10" t="s">
        <v>1281</v>
      </c>
      <c r="E811" s="11" t="s">
        <v>1282</v>
      </c>
      <c r="F811" s="11" t="s">
        <v>68</v>
      </c>
      <c r="G811" s="12">
        <v>100</v>
      </c>
      <c r="H811" s="26">
        <v>9</v>
      </c>
      <c r="I811" s="19">
        <f>+G811*H811</f>
        <v>900</v>
      </c>
      <c r="J811" s="111"/>
      <c r="K811" s="111"/>
      <c r="L811" s="19">
        <v>6</v>
      </c>
      <c r="M811" s="19">
        <f t="shared" ref="M811" si="298">+L811*G811</f>
        <v>600</v>
      </c>
      <c r="N811" s="19"/>
      <c r="O811" s="19"/>
      <c r="P811" s="20"/>
      <c r="Q811" s="19"/>
      <c r="R811" s="19"/>
      <c r="S811" s="19"/>
      <c r="T811" s="20"/>
      <c r="U811" s="20"/>
      <c r="V811" s="98"/>
      <c r="W811" s="20"/>
      <c r="X811" s="20"/>
      <c r="Y811" s="20"/>
      <c r="Z811" s="20"/>
      <c r="AA811" s="20"/>
      <c r="AB811" s="20"/>
      <c r="AC811" s="20"/>
      <c r="AD811" s="20"/>
      <c r="AE811" s="20"/>
      <c r="AF811" s="19">
        <f t="shared" si="295"/>
        <v>15</v>
      </c>
      <c r="AG811" s="19">
        <f t="shared" si="295"/>
        <v>1500</v>
      </c>
      <c r="AH811" s="10" t="s">
        <v>1281</v>
      </c>
      <c r="AI811" s="11" t="s">
        <v>1282</v>
      </c>
      <c r="AJ811" s="11" t="s">
        <v>68</v>
      </c>
      <c r="AK811" s="12">
        <v>100</v>
      </c>
      <c r="AL811" s="7">
        <v>0</v>
      </c>
      <c r="AM811" s="28">
        <f>+AK811*AL811</f>
        <v>0</v>
      </c>
      <c r="AN811" s="114"/>
      <c r="AO811" s="114"/>
      <c r="AP811" s="28"/>
      <c r="AQ811" s="28"/>
      <c r="AR811" s="114"/>
      <c r="AS811" s="28"/>
      <c r="AT811" s="28"/>
      <c r="AU811" s="114"/>
      <c r="AV811" s="28"/>
      <c r="AW811" s="114"/>
      <c r="AX811" s="114"/>
      <c r="AY811" s="114"/>
      <c r="AZ811" s="28"/>
      <c r="BA811" s="114"/>
      <c r="BB811" s="114"/>
      <c r="BC811" s="114"/>
      <c r="BD811" s="114"/>
      <c r="BE811" s="114"/>
      <c r="BF811" s="114"/>
      <c r="BG811" s="114"/>
      <c r="BH811" s="114"/>
      <c r="BI811" s="114"/>
      <c r="BJ811" s="7">
        <f t="shared" si="297"/>
        <v>0</v>
      </c>
      <c r="BK811" s="42">
        <f t="shared" si="297"/>
        <v>0</v>
      </c>
    </row>
    <row r="812" spans="2:63" ht="24" x14ac:dyDescent="0.25">
      <c r="B812" s="43" t="s">
        <v>65</v>
      </c>
      <c r="C812" s="17" t="s">
        <v>66</v>
      </c>
      <c r="D812" s="10" t="s">
        <v>1283</v>
      </c>
      <c r="E812" s="9" t="s">
        <v>1284</v>
      </c>
      <c r="F812" s="115" t="s">
        <v>68</v>
      </c>
      <c r="G812" s="12">
        <v>1200</v>
      </c>
      <c r="H812" s="20"/>
      <c r="I812" s="19"/>
      <c r="J812" s="111"/>
      <c r="K812" s="111"/>
      <c r="L812" s="19"/>
      <c r="M812" s="19"/>
      <c r="N812" s="19"/>
      <c r="O812" s="19"/>
      <c r="P812" s="20">
        <v>8</v>
      </c>
      <c r="Q812" s="19">
        <f>G812*P812</f>
        <v>9600</v>
      </c>
      <c r="R812" s="19">
        <v>3</v>
      </c>
      <c r="S812" s="19">
        <f>G812*R812</f>
        <v>3600</v>
      </c>
      <c r="T812" s="20"/>
      <c r="U812" s="20"/>
      <c r="V812" s="98"/>
      <c r="W812" s="20"/>
      <c r="X812" s="20"/>
      <c r="Y812" s="20"/>
      <c r="Z812" s="20"/>
      <c r="AA812" s="20"/>
      <c r="AB812" s="20"/>
      <c r="AC812" s="20"/>
      <c r="AD812" s="20"/>
      <c r="AE812" s="20"/>
      <c r="AF812" s="19">
        <f t="shared" si="295"/>
        <v>11</v>
      </c>
      <c r="AG812" s="19">
        <f t="shared" si="295"/>
        <v>13200</v>
      </c>
      <c r="AH812" s="10" t="s">
        <v>1283</v>
      </c>
      <c r="AI812" s="9" t="s">
        <v>1284</v>
      </c>
      <c r="AJ812" s="115" t="s">
        <v>68</v>
      </c>
      <c r="AK812" s="12">
        <v>1200</v>
      </c>
      <c r="AL812" s="28"/>
      <c r="AM812" s="28"/>
      <c r="AN812" s="114"/>
      <c r="AO812" s="114"/>
      <c r="AP812" s="28"/>
      <c r="AQ812" s="28"/>
      <c r="AR812" s="114"/>
      <c r="AS812" s="28"/>
      <c r="AT812" s="28"/>
      <c r="AU812" s="114"/>
      <c r="AV812" s="28">
        <v>3</v>
      </c>
      <c r="AW812" s="28">
        <f>AK812*AV812</f>
        <v>3600</v>
      </c>
      <c r="AX812" s="114"/>
      <c r="AY812" s="114"/>
      <c r="AZ812" s="28"/>
      <c r="BA812" s="114"/>
      <c r="BB812" s="114"/>
      <c r="BC812" s="114"/>
      <c r="BD812" s="114"/>
      <c r="BE812" s="114"/>
      <c r="BF812" s="114"/>
      <c r="BG812" s="114"/>
      <c r="BH812" s="114"/>
      <c r="BI812" s="114"/>
      <c r="BJ812" s="7">
        <f t="shared" si="297"/>
        <v>3</v>
      </c>
      <c r="BK812" s="42">
        <f t="shared" si="297"/>
        <v>3600</v>
      </c>
    </row>
    <row r="813" spans="2:63" ht="24" x14ac:dyDescent="0.25">
      <c r="B813" s="43" t="s">
        <v>65</v>
      </c>
      <c r="C813" s="17" t="s">
        <v>66</v>
      </c>
      <c r="D813" s="10" t="s">
        <v>1285</v>
      </c>
      <c r="E813" s="9" t="s">
        <v>1286</v>
      </c>
      <c r="F813" s="115" t="s">
        <v>68</v>
      </c>
      <c r="G813" s="12">
        <v>1500</v>
      </c>
      <c r="H813" s="19"/>
      <c r="I813" s="19"/>
      <c r="J813" s="111"/>
      <c r="K813" s="111"/>
      <c r="L813" s="19"/>
      <c r="M813" s="19"/>
      <c r="N813" s="19"/>
      <c r="O813" s="19"/>
      <c r="P813" s="26">
        <v>2</v>
      </c>
      <c r="Q813" s="19">
        <f>G813*P813</f>
        <v>3000</v>
      </c>
      <c r="R813" s="19">
        <v>3</v>
      </c>
      <c r="S813" s="19">
        <f>G813*R813</f>
        <v>4500</v>
      </c>
      <c r="T813" s="19"/>
      <c r="U813" s="19"/>
      <c r="V813" s="19"/>
      <c r="W813" s="19"/>
      <c r="X813" s="19">
        <v>5</v>
      </c>
      <c r="Y813" s="19">
        <f>+X813*G813</f>
        <v>7500</v>
      </c>
      <c r="Z813" s="19"/>
      <c r="AA813" s="19"/>
      <c r="AB813" s="19"/>
      <c r="AC813" s="19"/>
      <c r="AD813" s="19"/>
      <c r="AE813" s="19"/>
      <c r="AF813" s="19">
        <f t="shared" si="295"/>
        <v>10</v>
      </c>
      <c r="AG813" s="19">
        <f t="shared" si="295"/>
        <v>15000</v>
      </c>
      <c r="AH813" s="10" t="s">
        <v>1285</v>
      </c>
      <c r="AI813" s="9" t="s">
        <v>1286</v>
      </c>
      <c r="AJ813" s="115" t="s">
        <v>68</v>
      </c>
      <c r="AK813" s="12">
        <v>1500</v>
      </c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>
        <v>3</v>
      </c>
      <c r="AW813" s="28">
        <f>AK813*AV813</f>
        <v>4500</v>
      </c>
      <c r="AX813" s="28"/>
      <c r="AY813" s="28"/>
      <c r="AZ813" s="28"/>
      <c r="BA813" s="28"/>
      <c r="BB813" s="28">
        <v>5</v>
      </c>
      <c r="BC813" s="28">
        <f>+BB813*AK813</f>
        <v>7500</v>
      </c>
      <c r="BD813" s="28"/>
      <c r="BE813" s="28"/>
      <c r="BF813" s="28"/>
      <c r="BG813" s="28"/>
      <c r="BH813" s="28"/>
      <c r="BI813" s="28"/>
      <c r="BJ813" s="7">
        <f t="shared" si="297"/>
        <v>8</v>
      </c>
      <c r="BK813" s="42">
        <f t="shared" si="297"/>
        <v>12000</v>
      </c>
    </row>
    <row r="814" spans="2:63" ht="36" x14ac:dyDescent="0.25">
      <c r="B814" s="43" t="s">
        <v>65</v>
      </c>
      <c r="C814" s="17" t="s">
        <v>66</v>
      </c>
      <c r="D814" s="10" t="s">
        <v>1287</v>
      </c>
      <c r="E814" s="18" t="s">
        <v>1282</v>
      </c>
      <c r="F814" s="115" t="s">
        <v>68</v>
      </c>
      <c r="G814" s="12">
        <v>600</v>
      </c>
      <c r="H814" s="19"/>
      <c r="I814" s="19"/>
      <c r="J814" s="111"/>
      <c r="K814" s="111"/>
      <c r="L814" s="19"/>
      <c r="M814" s="19"/>
      <c r="N814" s="19"/>
      <c r="O814" s="19"/>
      <c r="P814" s="26">
        <v>2</v>
      </c>
      <c r="Q814" s="19">
        <f>G814*P814</f>
        <v>1200</v>
      </c>
      <c r="R814" s="19">
        <v>6</v>
      </c>
      <c r="S814" s="19">
        <f>G814*R814</f>
        <v>3600</v>
      </c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>
        <f t="shared" si="295"/>
        <v>8</v>
      </c>
      <c r="AG814" s="19">
        <f t="shared" si="295"/>
        <v>4800</v>
      </c>
      <c r="AH814" s="10" t="s">
        <v>1287</v>
      </c>
      <c r="AI814" s="18" t="s">
        <v>1282</v>
      </c>
      <c r="AJ814" s="115" t="s">
        <v>68</v>
      </c>
      <c r="AK814" s="12">
        <v>600</v>
      </c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7">
        <f t="shared" si="297"/>
        <v>0</v>
      </c>
      <c r="BK814" s="42">
        <f t="shared" si="297"/>
        <v>0</v>
      </c>
    </row>
    <row r="815" spans="2:63" ht="24" x14ac:dyDescent="0.25">
      <c r="B815" s="43" t="s">
        <v>65</v>
      </c>
      <c r="C815" s="17" t="s">
        <v>66</v>
      </c>
      <c r="D815" s="10" t="s">
        <v>1288</v>
      </c>
      <c r="E815" s="18" t="s">
        <v>1289</v>
      </c>
      <c r="F815" s="115" t="s">
        <v>68</v>
      </c>
      <c r="G815" s="12">
        <f>'[1]PROYECTO ACR-AF 2022'!$H$31</f>
        <v>2558</v>
      </c>
      <c r="H815" s="19"/>
      <c r="I815" s="19"/>
      <c r="J815" s="111"/>
      <c r="K815" s="111"/>
      <c r="L815" s="19"/>
      <c r="M815" s="19"/>
      <c r="N815" s="19"/>
      <c r="O815" s="19"/>
      <c r="P815" s="26"/>
      <c r="Q815" s="19"/>
      <c r="R815" s="19">
        <v>2</v>
      </c>
      <c r="S815" s="19">
        <f>G815*R815</f>
        <v>5116</v>
      </c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>
        <f t="shared" si="295"/>
        <v>2</v>
      </c>
      <c r="AG815" s="19">
        <f t="shared" si="295"/>
        <v>5116</v>
      </c>
      <c r="AH815" s="10" t="s">
        <v>1288</v>
      </c>
      <c r="AI815" s="18" t="s">
        <v>1289</v>
      </c>
      <c r="AJ815" s="115" t="s">
        <v>68</v>
      </c>
      <c r="AK815" s="12">
        <f>'[1]PROYECTO ACR-AF 2022'!$H$31</f>
        <v>2558</v>
      </c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7">
        <f t="shared" si="297"/>
        <v>0</v>
      </c>
      <c r="BK815" s="42">
        <f t="shared" si="297"/>
        <v>0</v>
      </c>
    </row>
    <row r="816" spans="2:63" ht="25.5" x14ac:dyDescent="0.25">
      <c r="B816" s="66"/>
      <c r="C816" s="74"/>
      <c r="D816" s="94" t="s">
        <v>1290</v>
      </c>
      <c r="E816" s="94" t="s">
        <v>1291</v>
      </c>
      <c r="F816" s="140"/>
      <c r="G816" s="140"/>
      <c r="H816" s="14"/>
      <c r="I816" s="25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94" t="s">
        <v>1290</v>
      </c>
      <c r="AI816" s="94" t="s">
        <v>1291</v>
      </c>
      <c r="AJ816" s="140"/>
      <c r="AK816" s="140"/>
      <c r="AL816" s="140"/>
      <c r="AM816" s="140"/>
      <c r="AN816" s="140"/>
      <c r="AO816" s="140"/>
      <c r="AP816" s="140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77"/>
    </row>
    <row r="817" spans="2:63" x14ac:dyDescent="0.25">
      <c r="B817" s="66"/>
      <c r="C817" s="74"/>
      <c r="D817" s="103" t="s">
        <v>1292</v>
      </c>
      <c r="E817" s="103" t="s">
        <v>1293</v>
      </c>
      <c r="F817" s="140"/>
      <c r="G817" s="140"/>
      <c r="H817" s="14"/>
      <c r="I817" s="25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03" t="s">
        <v>1292</v>
      </c>
      <c r="AI817" s="103" t="s">
        <v>1293</v>
      </c>
      <c r="AJ817" s="140"/>
      <c r="AK817" s="140"/>
      <c r="AL817" s="140"/>
      <c r="AM817" s="140"/>
      <c r="AN817" s="140"/>
      <c r="AO817" s="140"/>
      <c r="AP817" s="140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77"/>
    </row>
    <row r="818" spans="2:63" ht="24.75" x14ac:dyDescent="0.25">
      <c r="B818" s="158" t="s">
        <v>65</v>
      </c>
      <c r="C818" s="17" t="s">
        <v>66</v>
      </c>
      <c r="D818" s="17" t="s">
        <v>1244</v>
      </c>
      <c r="E818" s="125" t="s">
        <v>1245</v>
      </c>
      <c r="F818" s="115" t="s">
        <v>68</v>
      </c>
      <c r="G818" s="12">
        <v>6550</v>
      </c>
      <c r="H818" s="19"/>
      <c r="I818" s="19"/>
      <c r="J818" s="111">
        <v>22</v>
      </c>
      <c r="K818" s="111">
        <f>J818*G818</f>
        <v>144100</v>
      </c>
      <c r="L818" s="19"/>
      <c r="M818" s="19"/>
      <c r="N818" s="19">
        <f>6+6+6</f>
        <v>18</v>
      </c>
      <c r="O818" s="19">
        <f>+N818*G818</f>
        <v>117900</v>
      </c>
      <c r="P818" s="26"/>
      <c r="Q818" s="26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>
        <f t="shared" ref="AF818:AG827" si="299">H818+J818+L818+N818+P818+R818+T818+V818+X818+Z818+AB818+AD818</f>
        <v>40</v>
      </c>
      <c r="AG818" s="19">
        <f t="shared" si="299"/>
        <v>262000</v>
      </c>
      <c r="AH818" s="17" t="s">
        <v>1244</v>
      </c>
      <c r="AI818" s="125" t="s">
        <v>1245</v>
      </c>
      <c r="AJ818" s="115" t="s">
        <v>68</v>
      </c>
      <c r="AK818" s="12">
        <v>6550</v>
      </c>
      <c r="AL818" s="28"/>
      <c r="AM818" s="28"/>
      <c r="AN818" s="28"/>
      <c r="AO818" s="121"/>
      <c r="AP818" s="28"/>
      <c r="AQ818" s="28"/>
      <c r="AR818" s="28"/>
      <c r="AS818" s="121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7">
        <f t="shared" ref="BJ818:BK827" si="300">AL818+AN818+AP818+AR818+AT818+AV818+AX818+AZ818+BB818+BD818+BF818+BH818</f>
        <v>0</v>
      </c>
      <c r="BK818" s="42">
        <f t="shared" si="300"/>
        <v>0</v>
      </c>
    </row>
    <row r="819" spans="2:63" x14ac:dyDescent="0.25">
      <c r="B819" s="158" t="s">
        <v>1196</v>
      </c>
      <c r="C819" s="17" t="s">
        <v>1196</v>
      </c>
      <c r="D819" s="17">
        <v>740805000001</v>
      </c>
      <c r="E819" s="120" t="s">
        <v>1294</v>
      </c>
      <c r="F819" s="115" t="s">
        <v>68</v>
      </c>
      <c r="G819" s="12">
        <v>3000</v>
      </c>
      <c r="H819" s="19"/>
      <c r="I819" s="19"/>
      <c r="J819" s="111"/>
      <c r="K819" s="111"/>
      <c r="L819" s="19"/>
      <c r="M819" s="19"/>
      <c r="N819" s="19">
        <f>4*3</f>
        <v>12</v>
      </c>
      <c r="O819" s="19">
        <f>+N819*G819</f>
        <v>36000</v>
      </c>
      <c r="P819" s="26">
        <v>8</v>
      </c>
      <c r="Q819" s="19">
        <f>G819*P819</f>
        <v>24000</v>
      </c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>
        <f t="shared" si="299"/>
        <v>20</v>
      </c>
      <c r="AG819" s="19">
        <f t="shared" si="299"/>
        <v>60000</v>
      </c>
      <c r="AH819" s="17">
        <v>740805000001</v>
      </c>
      <c r="AI819" s="120" t="s">
        <v>1294</v>
      </c>
      <c r="AJ819" s="115" t="s">
        <v>68</v>
      </c>
      <c r="AK819" s="12">
        <v>3000</v>
      </c>
      <c r="AL819" s="28"/>
      <c r="AM819" s="28"/>
      <c r="AN819" s="28"/>
      <c r="AO819" s="121"/>
      <c r="AP819" s="28"/>
      <c r="AQ819" s="28"/>
      <c r="AR819" s="28"/>
      <c r="AS819" s="121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7">
        <f t="shared" si="300"/>
        <v>0</v>
      </c>
      <c r="BK819" s="42">
        <f t="shared" si="300"/>
        <v>0</v>
      </c>
    </row>
    <row r="820" spans="2:63" x14ac:dyDescent="0.25">
      <c r="B820" s="158" t="s">
        <v>1196</v>
      </c>
      <c r="C820" s="17" t="s">
        <v>1196</v>
      </c>
      <c r="D820" s="17">
        <v>740899500145</v>
      </c>
      <c r="E820" s="120" t="s">
        <v>1247</v>
      </c>
      <c r="F820" s="115" t="s">
        <v>68</v>
      </c>
      <c r="G820" s="12">
        <v>3000</v>
      </c>
      <c r="H820" s="19"/>
      <c r="I820" s="19"/>
      <c r="J820" s="111"/>
      <c r="K820" s="111"/>
      <c r="L820" s="19"/>
      <c r="M820" s="19"/>
      <c r="N820" s="19">
        <v>6</v>
      </c>
      <c r="O820" s="19">
        <f t="shared" ref="O820:O830" si="301">+N820*G820</f>
        <v>18000</v>
      </c>
      <c r="P820" s="26"/>
      <c r="Q820" s="26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>
        <f t="shared" si="299"/>
        <v>6</v>
      </c>
      <c r="AG820" s="19">
        <f t="shared" si="299"/>
        <v>18000</v>
      </c>
      <c r="AH820" s="17">
        <v>740899500145</v>
      </c>
      <c r="AI820" s="120" t="s">
        <v>1247</v>
      </c>
      <c r="AJ820" s="115" t="s">
        <v>68</v>
      </c>
      <c r="AK820" s="12">
        <v>3000</v>
      </c>
      <c r="AL820" s="28"/>
      <c r="AM820" s="28"/>
      <c r="AN820" s="28"/>
      <c r="AO820" s="121"/>
      <c r="AP820" s="28"/>
      <c r="AQ820" s="28"/>
      <c r="AR820" s="28"/>
      <c r="AS820" s="121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7">
        <f t="shared" si="300"/>
        <v>0</v>
      </c>
      <c r="BK820" s="42">
        <f t="shared" si="300"/>
        <v>0</v>
      </c>
    </row>
    <row r="821" spans="2:63" x14ac:dyDescent="0.25">
      <c r="B821" s="158" t="s">
        <v>1196</v>
      </c>
      <c r="C821" s="17" t="s">
        <v>1196</v>
      </c>
      <c r="D821" s="17">
        <v>740899500137</v>
      </c>
      <c r="E821" s="120" t="s">
        <v>1295</v>
      </c>
      <c r="F821" s="115" t="s">
        <v>68</v>
      </c>
      <c r="G821" s="12">
        <v>6000</v>
      </c>
      <c r="H821" s="19"/>
      <c r="I821" s="19"/>
      <c r="J821" s="111"/>
      <c r="K821" s="111"/>
      <c r="L821" s="19"/>
      <c r="M821" s="19"/>
      <c r="N821" s="19">
        <v>1</v>
      </c>
      <c r="O821" s="19">
        <f t="shared" si="301"/>
        <v>6000</v>
      </c>
      <c r="P821" s="26"/>
      <c r="Q821" s="26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>
        <f t="shared" si="299"/>
        <v>1</v>
      </c>
      <c r="AG821" s="19">
        <f t="shared" si="299"/>
        <v>6000</v>
      </c>
      <c r="AH821" s="17">
        <v>740899500137</v>
      </c>
      <c r="AI821" s="120" t="s">
        <v>1295</v>
      </c>
      <c r="AJ821" s="115" t="s">
        <v>68</v>
      </c>
      <c r="AK821" s="12">
        <v>6000</v>
      </c>
      <c r="AL821" s="28"/>
      <c r="AM821" s="28"/>
      <c r="AN821" s="28"/>
      <c r="AO821" s="121"/>
      <c r="AP821" s="28"/>
      <c r="AQ821" s="28"/>
      <c r="AR821" s="28"/>
      <c r="AS821" s="121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7">
        <f t="shared" si="300"/>
        <v>0</v>
      </c>
      <c r="BK821" s="42">
        <f t="shared" si="300"/>
        <v>0</v>
      </c>
    </row>
    <row r="822" spans="2:63" x14ac:dyDescent="0.25">
      <c r="B822" s="158" t="s">
        <v>1196</v>
      </c>
      <c r="C822" s="17" t="s">
        <v>1196</v>
      </c>
      <c r="D822" s="17">
        <v>740832000001</v>
      </c>
      <c r="E822" s="120" t="s">
        <v>1264</v>
      </c>
      <c r="F822" s="115" t="s">
        <v>68</v>
      </c>
      <c r="G822" s="12">
        <v>8000</v>
      </c>
      <c r="H822" s="19"/>
      <c r="I822" s="19"/>
      <c r="J822" s="111"/>
      <c r="K822" s="111"/>
      <c r="L822" s="19"/>
      <c r="M822" s="19"/>
      <c r="N822" s="19">
        <v>1</v>
      </c>
      <c r="O822" s="19">
        <f t="shared" si="301"/>
        <v>8000</v>
      </c>
      <c r="P822" s="26"/>
      <c r="Q822" s="26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>
        <f t="shared" si="299"/>
        <v>1</v>
      </c>
      <c r="AG822" s="19">
        <f t="shared" si="299"/>
        <v>8000</v>
      </c>
      <c r="AH822" s="17">
        <v>740832000001</v>
      </c>
      <c r="AI822" s="120" t="s">
        <v>1264</v>
      </c>
      <c r="AJ822" s="115" t="s">
        <v>68</v>
      </c>
      <c r="AK822" s="12">
        <v>8000</v>
      </c>
      <c r="AL822" s="28"/>
      <c r="AM822" s="28"/>
      <c r="AN822" s="28"/>
      <c r="AO822" s="121"/>
      <c r="AP822" s="28"/>
      <c r="AQ822" s="28"/>
      <c r="AR822" s="28"/>
      <c r="AS822" s="121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7">
        <f t="shared" si="300"/>
        <v>0</v>
      </c>
      <c r="BK822" s="42">
        <f t="shared" si="300"/>
        <v>0</v>
      </c>
    </row>
    <row r="823" spans="2:63" x14ac:dyDescent="0.25">
      <c r="B823" s="158" t="s">
        <v>1196</v>
      </c>
      <c r="C823" s="17" t="s">
        <v>1196</v>
      </c>
      <c r="D823" s="17" t="s">
        <v>1296</v>
      </c>
      <c r="E823" s="120" t="s">
        <v>1297</v>
      </c>
      <c r="F823" s="115" t="s">
        <v>68</v>
      </c>
      <c r="G823" s="12">
        <v>800</v>
      </c>
      <c r="H823" s="19"/>
      <c r="I823" s="19"/>
      <c r="J823" s="111"/>
      <c r="K823" s="111"/>
      <c r="L823" s="19"/>
      <c r="M823" s="19"/>
      <c r="N823" s="19">
        <v>7</v>
      </c>
      <c r="O823" s="19">
        <f t="shared" si="301"/>
        <v>5600</v>
      </c>
      <c r="P823" s="26"/>
      <c r="Q823" s="26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>
        <f t="shared" si="299"/>
        <v>7</v>
      </c>
      <c r="AG823" s="19">
        <f t="shared" si="299"/>
        <v>5600</v>
      </c>
      <c r="AH823" s="17" t="s">
        <v>1296</v>
      </c>
      <c r="AI823" s="120" t="s">
        <v>1297</v>
      </c>
      <c r="AJ823" s="115" t="s">
        <v>68</v>
      </c>
      <c r="AK823" s="12">
        <v>800</v>
      </c>
      <c r="AL823" s="28"/>
      <c r="AM823" s="28"/>
      <c r="AN823" s="28"/>
      <c r="AO823" s="121"/>
      <c r="AP823" s="28"/>
      <c r="AQ823" s="28"/>
      <c r="AR823" s="28"/>
      <c r="AS823" s="121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7">
        <f t="shared" si="300"/>
        <v>0</v>
      </c>
      <c r="BK823" s="42">
        <f t="shared" si="300"/>
        <v>0</v>
      </c>
    </row>
    <row r="824" spans="2:63" ht="24" x14ac:dyDescent="0.25">
      <c r="B824" s="43" t="s">
        <v>65</v>
      </c>
      <c r="C824" s="17" t="s">
        <v>66</v>
      </c>
      <c r="D824" s="17" t="s">
        <v>1298</v>
      </c>
      <c r="E824" s="9" t="s">
        <v>1299</v>
      </c>
      <c r="F824" s="115" t="s">
        <v>68</v>
      </c>
      <c r="G824" s="12">
        <v>280</v>
      </c>
      <c r="H824" s="19"/>
      <c r="I824" s="19"/>
      <c r="J824" s="111"/>
      <c r="K824" s="111"/>
      <c r="L824" s="19"/>
      <c r="M824" s="19"/>
      <c r="N824" s="19">
        <v>6</v>
      </c>
      <c r="O824" s="19">
        <f t="shared" si="301"/>
        <v>1680</v>
      </c>
      <c r="P824" s="26"/>
      <c r="Q824" s="26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>
        <f t="shared" si="299"/>
        <v>6</v>
      </c>
      <c r="AG824" s="19">
        <f t="shared" si="299"/>
        <v>1680</v>
      </c>
      <c r="AH824" s="17" t="s">
        <v>1298</v>
      </c>
      <c r="AI824" s="9" t="s">
        <v>1299</v>
      </c>
      <c r="AJ824" s="115" t="s">
        <v>68</v>
      </c>
      <c r="AK824" s="12">
        <v>280</v>
      </c>
      <c r="AL824" s="28"/>
      <c r="AM824" s="28"/>
      <c r="AN824" s="28"/>
      <c r="AO824" s="121"/>
      <c r="AP824" s="28"/>
      <c r="AQ824" s="28"/>
      <c r="AR824" s="28"/>
      <c r="AS824" s="121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7">
        <f t="shared" si="300"/>
        <v>0</v>
      </c>
      <c r="BK824" s="42">
        <f t="shared" si="300"/>
        <v>0</v>
      </c>
    </row>
    <row r="825" spans="2:63" ht="24" x14ac:dyDescent="0.25">
      <c r="B825" s="43" t="s">
        <v>65</v>
      </c>
      <c r="C825" s="17" t="s">
        <v>66</v>
      </c>
      <c r="D825" s="17" t="s">
        <v>1300</v>
      </c>
      <c r="E825" s="9" t="s">
        <v>1301</v>
      </c>
      <c r="F825" s="115" t="s">
        <v>68</v>
      </c>
      <c r="G825" s="12">
        <v>2200</v>
      </c>
      <c r="H825" s="19"/>
      <c r="I825" s="19"/>
      <c r="J825" s="111"/>
      <c r="K825" s="111"/>
      <c r="L825" s="19"/>
      <c r="M825" s="19"/>
      <c r="N825" s="19">
        <v>12</v>
      </c>
      <c r="O825" s="19">
        <f t="shared" si="301"/>
        <v>26400</v>
      </c>
      <c r="P825" s="26"/>
      <c r="Q825" s="26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>
        <f t="shared" si="299"/>
        <v>12</v>
      </c>
      <c r="AG825" s="19">
        <f t="shared" si="299"/>
        <v>26400</v>
      </c>
      <c r="AH825" s="17" t="s">
        <v>1300</v>
      </c>
      <c r="AI825" s="9" t="s">
        <v>1301</v>
      </c>
      <c r="AJ825" s="115" t="s">
        <v>68</v>
      </c>
      <c r="AK825" s="12">
        <v>2200</v>
      </c>
      <c r="AL825" s="28"/>
      <c r="AM825" s="28"/>
      <c r="AN825" s="28"/>
      <c r="AO825" s="121"/>
      <c r="AP825" s="28"/>
      <c r="AQ825" s="28"/>
      <c r="AR825" s="28"/>
      <c r="AS825" s="121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7">
        <f t="shared" si="300"/>
        <v>0</v>
      </c>
      <c r="BK825" s="42">
        <f t="shared" si="300"/>
        <v>0</v>
      </c>
    </row>
    <row r="826" spans="2:63" ht="24" x14ac:dyDescent="0.25">
      <c r="B826" s="43" t="s">
        <v>65</v>
      </c>
      <c r="C826" s="17" t="s">
        <v>66</v>
      </c>
      <c r="D826" s="17" t="s">
        <v>1300</v>
      </c>
      <c r="E826" s="18" t="s">
        <v>1265</v>
      </c>
      <c r="F826" s="115" t="s">
        <v>68</v>
      </c>
      <c r="G826" s="12">
        <v>1500</v>
      </c>
      <c r="H826" s="19"/>
      <c r="I826" s="19"/>
      <c r="J826" s="111"/>
      <c r="K826" s="111"/>
      <c r="L826" s="19"/>
      <c r="M826" s="19"/>
      <c r="N826" s="19"/>
      <c r="O826" s="19"/>
      <c r="P826" s="26">
        <v>4</v>
      </c>
      <c r="Q826" s="19">
        <f>G826*P826</f>
        <v>6000</v>
      </c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>
        <f t="shared" si="299"/>
        <v>4</v>
      </c>
      <c r="AG826" s="19">
        <f t="shared" si="299"/>
        <v>6000</v>
      </c>
      <c r="AH826" s="17" t="s">
        <v>1300</v>
      </c>
      <c r="AI826" s="18" t="s">
        <v>1265</v>
      </c>
      <c r="AJ826" s="115" t="s">
        <v>68</v>
      </c>
      <c r="AK826" s="12">
        <v>1500</v>
      </c>
      <c r="AL826" s="28"/>
      <c r="AM826" s="28"/>
      <c r="AN826" s="28"/>
      <c r="AO826" s="121"/>
      <c r="AP826" s="28"/>
      <c r="AQ826" s="28"/>
      <c r="AR826" s="28"/>
      <c r="AS826" s="121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7">
        <f t="shared" si="300"/>
        <v>0</v>
      </c>
      <c r="BK826" s="42">
        <f t="shared" si="300"/>
        <v>0</v>
      </c>
    </row>
    <row r="827" spans="2:63" ht="24" x14ac:dyDescent="0.25">
      <c r="B827" s="43" t="s">
        <v>65</v>
      </c>
      <c r="C827" s="17" t="s">
        <v>66</v>
      </c>
      <c r="D827" s="17" t="s">
        <v>1258</v>
      </c>
      <c r="E827" s="18" t="s">
        <v>1302</v>
      </c>
      <c r="F827" s="115" t="s">
        <v>68</v>
      </c>
      <c r="G827" s="12">
        <v>150</v>
      </c>
      <c r="H827" s="19"/>
      <c r="I827" s="19"/>
      <c r="J827" s="111"/>
      <c r="K827" s="111"/>
      <c r="L827" s="19"/>
      <c r="M827" s="19"/>
      <c r="N827" s="19"/>
      <c r="O827" s="19"/>
      <c r="P827" s="26">
        <v>9</v>
      </c>
      <c r="Q827" s="19">
        <f>G827*P827</f>
        <v>1350</v>
      </c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>
        <f t="shared" si="299"/>
        <v>9</v>
      </c>
      <c r="AG827" s="19">
        <f t="shared" si="299"/>
        <v>1350</v>
      </c>
      <c r="AH827" s="17" t="s">
        <v>1258</v>
      </c>
      <c r="AI827" s="18" t="s">
        <v>1302</v>
      </c>
      <c r="AJ827" s="115" t="s">
        <v>68</v>
      </c>
      <c r="AK827" s="12">
        <v>150</v>
      </c>
      <c r="AL827" s="28"/>
      <c r="AM827" s="28"/>
      <c r="AN827" s="28"/>
      <c r="AO827" s="121"/>
      <c r="AP827" s="28"/>
      <c r="AQ827" s="28"/>
      <c r="AR827" s="28"/>
      <c r="AS827" s="121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7">
        <f t="shared" si="300"/>
        <v>0</v>
      </c>
      <c r="BK827" s="42">
        <f t="shared" si="300"/>
        <v>0</v>
      </c>
    </row>
    <row r="828" spans="2:63" x14ac:dyDescent="0.25">
      <c r="B828" s="66"/>
      <c r="C828" s="74"/>
      <c r="D828" s="103" t="s">
        <v>1303</v>
      </c>
      <c r="E828" s="103" t="s">
        <v>1304</v>
      </c>
      <c r="F828" s="140"/>
      <c r="G828" s="140"/>
      <c r="H828" s="14"/>
      <c r="I828" s="25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03" t="s">
        <v>1303</v>
      </c>
      <c r="AI828" s="103" t="s">
        <v>1304</v>
      </c>
      <c r="AJ828" s="140"/>
      <c r="AK828" s="140"/>
      <c r="AL828" s="140"/>
      <c r="AM828" s="140"/>
      <c r="AN828" s="140"/>
      <c r="AO828" s="140"/>
      <c r="AP828" s="140"/>
      <c r="AQ828" s="140"/>
      <c r="AR828" s="140"/>
      <c r="AS828" s="140"/>
      <c r="AT828" s="140"/>
      <c r="AU828" s="140"/>
      <c r="AV828" s="140"/>
      <c r="AW828" s="140"/>
      <c r="AX828" s="140"/>
      <c r="AY828" s="140"/>
      <c r="AZ828" s="140"/>
      <c r="BA828" s="140"/>
      <c r="BB828" s="140"/>
      <c r="BC828" s="140"/>
      <c r="BD828" s="140"/>
      <c r="BE828" s="140"/>
      <c r="BF828" s="140"/>
      <c r="BG828" s="140"/>
      <c r="BH828" s="140"/>
      <c r="BI828" s="140"/>
      <c r="BJ828" s="140"/>
      <c r="BK828" s="169"/>
    </row>
    <row r="829" spans="2:63" x14ac:dyDescent="0.25">
      <c r="B829" s="158" t="s">
        <v>1196</v>
      </c>
      <c r="C829" s="17" t="s">
        <v>1196</v>
      </c>
      <c r="D829" s="17" t="s">
        <v>1305</v>
      </c>
      <c r="E829" s="120" t="s">
        <v>1306</v>
      </c>
      <c r="F829" s="115" t="s">
        <v>68</v>
      </c>
      <c r="G829" s="12">
        <v>1000</v>
      </c>
      <c r="H829" s="19"/>
      <c r="I829" s="19"/>
      <c r="J829" s="111"/>
      <c r="K829" s="111"/>
      <c r="L829" s="19"/>
      <c r="M829" s="19"/>
      <c r="N829" s="19">
        <v>3</v>
      </c>
      <c r="O829" s="19">
        <f t="shared" si="301"/>
        <v>3000</v>
      </c>
      <c r="P829" s="26"/>
      <c r="Q829" s="26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>
        <f t="shared" ref="AF829:AG830" si="302">H829+J829+L829+N829+P829+R829+T829+V829+X829+Z829+AB829+AD829</f>
        <v>3</v>
      </c>
      <c r="AG829" s="19">
        <f t="shared" si="302"/>
        <v>3000</v>
      </c>
      <c r="AH829" s="17" t="s">
        <v>1305</v>
      </c>
      <c r="AI829" s="120" t="s">
        <v>1306</v>
      </c>
      <c r="AJ829" s="115" t="s">
        <v>68</v>
      </c>
      <c r="AK829" s="12">
        <v>1000</v>
      </c>
      <c r="AL829" s="28"/>
      <c r="AM829" s="28"/>
      <c r="AN829" s="28"/>
      <c r="AO829" s="121"/>
      <c r="AP829" s="28"/>
      <c r="AQ829" s="28"/>
      <c r="AR829" s="28"/>
      <c r="AS829" s="121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7">
        <f t="shared" ref="BJ829:BK830" si="303">AL829+AN829+AP829+AR829+AT829+AV829+AX829+AZ829+BB829+BD829+BF829+BH829</f>
        <v>0</v>
      </c>
      <c r="BK829" s="42">
        <f t="shared" si="303"/>
        <v>0</v>
      </c>
    </row>
    <row r="830" spans="2:63" x14ac:dyDescent="0.25">
      <c r="B830" s="158" t="s">
        <v>1196</v>
      </c>
      <c r="C830" s="17" t="s">
        <v>1196</v>
      </c>
      <c r="D830" s="17" t="s">
        <v>1307</v>
      </c>
      <c r="E830" s="120" t="s">
        <v>1308</v>
      </c>
      <c r="F830" s="115" t="s">
        <v>68</v>
      </c>
      <c r="G830" s="12">
        <v>2500</v>
      </c>
      <c r="H830" s="19"/>
      <c r="I830" s="19"/>
      <c r="J830" s="111"/>
      <c r="K830" s="111"/>
      <c r="L830" s="19"/>
      <c r="M830" s="19"/>
      <c r="N830" s="19">
        <v>8</v>
      </c>
      <c r="O830" s="19">
        <f t="shared" si="301"/>
        <v>20000</v>
      </c>
      <c r="P830" s="26"/>
      <c r="Q830" s="26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>
        <f t="shared" si="302"/>
        <v>8</v>
      </c>
      <c r="AG830" s="19">
        <f t="shared" si="302"/>
        <v>20000</v>
      </c>
      <c r="AH830" s="17" t="s">
        <v>1307</v>
      </c>
      <c r="AI830" s="120" t="s">
        <v>1308</v>
      </c>
      <c r="AJ830" s="115" t="s">
        <v>68</v>
      </c>
      <c r="AK830" s="12">
        <v>2500</v>
      </c>
      <c r="AL830" s="28"/>
      <c r="AM830" s="28"/>
      <c r="AN830" s="28"/>
      <c r="AO830" s="121"/>
      <c r="AP830" s="28"/>
      <c r="AQ830" s="28"/>
      <c r="AR830" s="28"/>
      <c r="AS830" s="121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7">
        <f t="shared" si="303"/>
        <v>0</v>
      </c>
      <c r="BK830" s="42">
        <f t="shared" si="303"/>
        <v>0</v>
      </c>
    </row>
    <row r="831" spans="2:63" ht="25.5" x14ac:dyDescent="0.25">
      <c r="B831" s="92"/>
      <c r="C831" s="93"/>
      <c r="D831" s="73" t="s">
        <v>1309</v>
      </c>
      <c r="E831" s="95" t="s">
        <v>1310</v>
      </c>
      <c r="F831" s="90"/>
      <c r="G831" s="90"/>
      <c r="H831" s="90"/>
      <c r="I831" s="10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73" t="s">
        <v>1309</v>
      </c>
      <c r="AI831" s="95" t="s">
        <v>1310</v>
      </c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178"/>
    </row>
    <row r="832" spans="2:63" x14ac:dyDescent="0.25">
      <c r="B832" s="66"/>
      <c r="C832" s="74"/>
      <c r="D832" s="103" t="s">
        <v>1311</v>
      </c>
      <c r="E832" s="103" t="s">
        <v>1312</v>
      </c>
      <c r="F832" s="140"/>
      <c r="G832" s="140"/>
      <c r="H832" s="140"/>
      <c r="I832" s="179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  <c r="Z832" s="140"/>
      <c r="AA832" s="140"/>
      <c r="AB832" s="140"/>
      <c r="AC832" s="140"/>
      <c r="AD832" s="140"/>
      <c r="AE832" s="140"/>
      <c r="AF832" s="140"/>
      <c r="AG832" s="140"/>
      <c r="AH832" s="103" t="s">
        <v>1311</v>
      </c>
      <c r="AI832" s="103" t="s">
        <v>1312</v>
      </c>
      <c r="AJ832" s="140"/>
      <c r="AK832" s="140"/>
      <c r="AL832" s="140"/>
      <c r="AM832" s="140"/>
      <c r="AN832" s="140"/>
      <c r="AO832" s="140"/>
      <c r="AP832" s="140"/>
      <c r="AQ832" s="140"/>
      <c r="AR832" s="140"/>
      <c r="AS832" s="140"/>
      <c r="AT832" s="140"/>
      <c r="AU832" s="140"/>
      <c r="AV832" s="140"/>
      <c r="AW832" s="140"/>
      <c r="AX832" s="140"/>
      <c r="AY832" s="140"/>
      <c r="AZ832" s="140"/>
      <c r="BA832" s="140"/>
      <c r="BB832" s="140"/>
      <c r="BC832" s="140"/>
      <c r="BD832" s="140"/>
      <c r="BE832" s="140"/>
      <c r="BF832" s="140"/>
      <c r="BG832" s="140"/>
      <c r="BH832" s="140"/>
      <c r="BI832" s="140"/>
      <c r="BJ832" s="140"/>
      <c r="BK832" s="169"/>
    </row>
    <row r="833" spans="2:63" x14ac:dyDescent="0.25">
      <c r="B833" s="158" t="s">
        <v>1215</v>
      </c>
      <c r="C833" s="17" t="s">
        <v>1215</v>
      </c>
      <c r="D833" s="17" t="s">
        <v>1313</v>
      </c>
      <c r="E833" s="120" t="s">
        <v>1314</v>
      </c>
      <c r="F833" s="115" t="s">
        <v>68</v>
      </c>
      <c r="G833" s="12">
        <v>1199</v>
      </c>
      <c r="H833" s="19"/>
      <c r="I833" s="19"/>
      <c r="J833" s="111"/>
      <c r="K833" s="111"/>
      <c r="L833" s="19"/>
      <c r="M833" s="19"/>
      <c r="N833" s="19">
        <v>2</v>
      </c>
      <c r="O833" s="19">
        <f t="shared" ref="O833:O834" si="304">+N833*G833</f>
        <v>2398</v>
      </c>
      <c r="P833" s="26"/>
      <c r="Q833" s="26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>
        <f t="shared" ref="AF833:AG834" si="305">H833+J833+L833+N833+P833+R833+T833+V833+X833+Z833+AB833+AD833</f>
        <v>2</v>
      </c>
      <c r="AG833" s="19">
        <f t="shared" si="305"/>
        <v>2398</v>
      </c>
      <c r="AH833" s="17" t="s">
        <v>1313</v>
      </c>
      <c r="AI833" s="120" t="s">
        <v>1314</v>
      </c>
      <c r="AJ833" s="115" t="s">
        <v>68</v>
      </c>
      <c r="AK833" s="12">
        <v>1199</v>
      </c>
      <c r="AL833" s="28"/>
      <c r="AM833" s="28"/>
      <c r="AN833" s="28"/>
      <c r="AO833" s="121"/>
      <c r="AP833" s="28"/>
      <c r="AQ833" s="28"/>
      <c r="AR833" s="28"/>
      <c r="AS833" s="121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7">
        <f t="shared" ref="BJ833:BK834" si="306">AL833+AN833+AP833+AR833+AT833+AV833+AX833+AZ833+BB833+BD833+BF833+BH833</f>
        <v>0</v>
      </c>
      <c r="BK833" s="42">
        <f t="shared" si="306"/>
        <v>0</v>
      </c>
    </row>
    <row r="834" spans="2:63" x14ac:dyDescent="0.25">
      <c r="B834" s="158" t="s">
        <v>1215</v>
      </c>
      <c r="C834" s="17" t="s">
        <v>1215</v>
      </c>
      <c r="D834" s="17" t="s">
        <v>1315</v>
      </c>
      <c r="E834" s="120" t="s">
        <v>1316</v>
      </c>
      <c r="F834" s="115" t="s">
        <v>68</v>
      </c>
      <c r="G834" s="12">
        <v>199.9</v>
      </c>
      <c r="H834" s="19"/>
      <c r="I834" s="19"/>
      <c r="J834" s="111"/>
      <c r="K834" s="111"/>
      <c r="L834" s="19"/>
      <c r="M834" s="19"/>
      <c r="N834" s="19">
        <v>4</v>
      </c>
      <c r="O834" s="19">
        <f t="shared" si="304"/>
        <v>799.6</v>
      </c>
      <c r="P834" s="26"/>
      <c r="Q834" s="26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>
        <f t="shared" si="305"/>
        <v>4</v>
      </c>
      <c r="AG834" s="19">
        <f t="shared" si="305"/>
        <v>799.6</v>
      </c>
      <c r="AH834" s="17" t="s">
        <v>1315</v>
      </c>
      <c r="AI834" s="120" t="s">
        <v>1316</v>
      </c>
      <c r="AJ834" s="115" t="s">
        <v>68</v>
      </c>
      <c r="AK834" s="12">
        <v>199.9</v>
      </c>
      <c r="AL834" s="28"/>
      <c r="AM834" s="28"/>
      <c r="AN834" s="28"/>
      <c r="AO834" s="121"/>
      <c r="AP834" s="28"/>
      <c r="AQ834" s="28"/>
      <c r="AR834" s="28"/>
      <c r="AS834" s="121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7">
        <f t="shared" si="306"/>
        <v>0</v>
      </c>
      <c r="BK834" s="42">
        <f t="shared" si="306"/>
        <v>0</v>
      </c>
    </row>
    <row r="835" spans="2:63" ht="30.75" customHeight="1" x14ac:dyDescent="0.25">
      <c r="B835" s="66"/>
      <c r="C835" s="74"/>
      <c r="D835" s="103" t="s">
        <v>1317</v>
      </c>
      <c r="E835" s="103" t="s">
        <v>474</v>
      </c>
      <c r="F835" s="140"/>
      <c r="G835" s="140"/>
      <c r="H835" s="77"/>
      <c r="I835" s="78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14"/>
      <c r="AH835" s="103" t="s">
        <v>1311</v>
      </c>
      <c r="AI835" s="103" t="s">
        <v>1318</v>
      </c>
      <c r="AJ835" s="73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128"/>
    </row>
    <row r="836" spans="2:63" ht="24" x14ac:dyDescent="0.25">
      <c r="B836" s="43" t="s">
        <v>65</v>
      </c>
      <c r="C836" s="17" t="s">
        <v>66</v>
      </c>
      <c r="D836" s="17" t="s">
        <v>477</v>
      </c>
      <c r="E836" s="120" t="s">
        <v>478</v>
      </c>
      <c r="F836" s="11" t="s">
        <v>479</v>
      </c>
      <c r="G836" s="12">
        <v>18</v>
      </c>
      <c r="H836" s="19"/>
      <c r="I836" s="19"/>
      <c r="J836" s="111">
        <v>10</v>
      </c>
      <c r="K836" s="111">
        <f t="shared" ref="K836:K841" si="307">J836*G836</f>
        <v>180</v>
      </c>
      <c r="L836" s="19"/>
      <c r="M836" s="19"/>
      <c r="N836" s="19"/>
      <c r="O836" s="19"/>
      <c r="P836" s="20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>
        <f t="shared" ref="AF836:AG842" si="308">H836+J836+L836+N836+P836+R836+T836+V836+X836+Z836+AB836+AD836</f>
        <v>10</v>
      </c>
      <c r="AG836" s="19">
        <f t="shared" si="308"/>
        <v>180</v>
      </c>
      <c r="AH836" s="17" t="s">
        <v>477</v>
      </c>
      <c r="AI836" s="120" t="s">
        <v>478</v>
      </c>
      <c r="AJ836" s="11" t="s">
        <v>479</v>
      </c>
      <c r="AK836" s="12">
        <v>18</v>
      </c>
      <c r="AL836" s="28"/>
      <c r="AM836" s="28"/>
      <c r="AN836" s="28">
        <v>3</v>
      </c>
      <c r="AO836" s="121">
        <f t="shared" ref="AO836:AO841" si="309">AN836*AK836</f>
        <v>54</v>
      </c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7">
        <f t="shared" ref="BJ836:BK842" si="310">AL836+AN836+AP836+AR836+AT836+AV836+AX836+AZ836+BB836+BD836+BF836+BH836</f>
        <v>3</v>
      </c>
      <c r="BK836" s="42">
        <f t="shared" si="310"/>
        <v>54</v>
      </c>
    </row>
    <row r="837" spans="2:63" ht="24" x14ac:dyDescent="0.25">
      <c r="B837" s="43" t="s">
        <v>65</v>
      </c>
      <c r="C837" s="17" t="s">
        <v>66</v>
      </c>
      <c r="D837" s="17" t="s">
        <v>1319</v>
      </c>
      <c r="E837" s="11" t="s">
        <v>493</v>
      </c>
      <c r="F837" s="11" t="s">
        <v>494</v>
      </c>
      <c r="G837" s="12">
        <v>10</v>
      </c>
      <c r="H837" s="19"/>
      <c r="I837" s="19"/>
      <c r="J837" s="111">
        <f>20+10</f>
        <v>30</v>
      </c>
      <c r="K837" s="111">
        <f t="shared" si="307"/>
        <v>300</v>
      </c>
      <c r="L837" s="19"/>
      <c r="M837" s="19"/>
      <c r="N837" s="19"/>
      <c r="O837" s="19"/>
      <c r="P837" s="20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>
        <f t="shared" si="308"/>
        <v>30</v>
      </c>
      <c r="AG837" s="19">
        <f t="shared" si="308"/>
        <v>300</v>
      </c>
      <c r="AH837" s="17" t="s">
        <v>1319</v>
      </c>
      <c r="AI837" s="11" t="s">
        <v>493</v>
      </c>
      <c r="AJ837" s="11" t="s">
        <v>494</v>
      </c>
      <c r="AK837" s="12">
        <v>10</v>
      </c>
      <c r="AL837" s="28"/>
      <c r="AM837" s="28"/>
      <c r="AN837" s="28">
        <v>10</v>
      </c>
      <c r="AO837" s="121">
        <f t="shared" si="309"/>
        <v>100</v>
      </c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7">
        <f t="shared" si="310"/>
        <v>10</v>
      </c>
      <c r="BK837" s="42">
        <f t="shared" si="310"/>
        <v>100</v>
      </c>
    </row>
    <row r="838" spans="2:63" ht="24" x14ac:dyDescent="0.25">
      <c r="B838" s="43" t="s">
        <v>65</v>
      </c>
      <c r="C838" s="17" t="s">
        <v>66</v>
      </c>
      <c r="D838" s="17" t="s">
        <v>495</v>
      </c>
      <c r="E838" s="11" t="s">
        <v>496</v>
      </c>
      <c r="F838" s="11" t="s">
        <v>479</v>
      </c>
      <c r="G838" s="12">
        <v>15</v>
      </c>
      <c r="H838" s="19"/>
      <c r="I838" s="19"/>
      <c r="J838" s="111">
        <f>12+6</f>
        <v>18</v>
      </c>
      <c r="K838" s="111">
        <f t="shared" si="307"/>
        <v>270</v>
      </c>
      <c r="L838" s="19"/>
      <c r="M838" s="19"/>
      <c r="N838" s="19"/>
      <c r="O838" s="19"/>
      <c r="P838" s="20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>
        <f t="shared" si="308"/>
        <v>18</v>
      </c>
      <c r="AG838" s="19">
        <f t="shared" si="308"/>
        <v>270</v>
      </c>
      <c r="AH838" s="17" t="s">
        <v>495</v>
      </c>
      <c r="AI838" s="11" t="s">
        <v>496</v>
      </c>
      <c r="AJ838" s="11" t="s">
        <v>479</v>
      </c>
      <c r="AK838" s="12">
        <v>15</v>
      </c>
      <c r="AL838" s="28"/>
      <c r="AM838" s="28"/>
      <c r="AN838" s="28">
        <v>6</v>
      </c>
      <c r="AO838" s="121">
        <f t="shared" si="309"/>
        <v>90</v>
      </c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7">
        <f t="shared" si="310"/>
        <v>6</v>
      </c>
      <c r="BK838" s="42">
        <f t="shared" si="310"/>
        <v>90</v>
      </c>
    </row>
    <row r="839" spans="2:63" ht="24" x14ac:dyDescent="0.25">
      <c r="B839" s="43" t="s">
        <v>65</v>
      </c>
      <c r="C839" s="17" t="s">
        <v>66</v>
      </c>
      <c r="D839" s="17" t="s">
        <v>1320</v>
      </c>
      <c r="E839" s="11" t="s">
        <v>499</v>
      </c>
      <c r="F839" s="11" t="s">
        <v>68</v>
      </c>
      <c r="G839" s="12">
        <v>10</v>
      </c>
      <c r="H839" s="19"/>
      <c r="I839" s="19"/>
      <c r="J839" s="111">
        <f>12+6</f>
        <v>18</v>
      </c>
      <c r="K839" s="111">
        <f t="shared" si="307"/>
        <v>180</v>
      </c>
      <c r="L839" s="19"/>
      <c r="M839" s="19"/>
      <c r="N839" s="19"/>
      <c r="O839" s="19"/>
      <c r="P839" s="20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>
        <f t="shared" si="308"/>
        <v>18</v>
      </c>
      <c r="AG839" s="19">
        <f t="shared" si="308"/>
        <v>180</v>
      </c>
      <c r="AH839" s="17" t="s">
        <v>1320</v>
      </c>
      <c r="AI839" s="11" t="s">
        <v>499</v>
      </c>
      <c r="AJ839" s="11" t="s">
        <v>68</v>
      </c>
      <c r="AK839" s="12">
        <v>10</v>
      </c>
      <c r="AL839" s="28"/>
      <c r="AM839" s="28"/>
      <c r="AN839" s="28">
        <v>6</v>
      </c>
      <c r="AO839" s="121">
        <f t="shared" si="309"/>
        <v>60</v>
      </c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7">
        <f t="shared" si="310"/>
        <v>6</v>
      </c>
      <c r="BK839" s="42">
        <f t="shared" si="310"/>
        <v>60</v>
      </c>
    </row>
    <row r="840" spans="2:63" ht="24" x14ac:dyDescent="0.25">
      <c r="B840" s="43" t="s">
        <v>65</v>
      </c>
      <c r="C840" s="17" t="s">
        <v>66</v>
      </c>
      <c r="D840" s="17" t="s">
        <v>1321</v>
      </c>
      <c r="E840" s="11" t="s">
        <v>502</v>
      </c>
      <c r="F840" s="11" t="s">
        <v>68</v>
      </c>
      <c r="G840" s="12">
        <v>10</v>
      </c>
      <c r="H840" s="19"/>
      <c r="I840" s="19"/>
      <c r="J840" s="111">
        <f>16+6</f>
        <v>22</v>
      </c>
      <c r="K840" s="111">
        <f t="shared" si="307"/>
        <v>220</v>
      </c>
      <c r="L840" s="19"/>
      <c r="M840" s="19"/>
      <c r="N840" s="19"/>
      <c r="O840" s="19"/>
      <c r="P840" s="20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>
        <f t="shared" si="308"/>
        <v>22</v>
      </c>
      <c r="AG840" s="19">
        <f t="shared" si="308"/>
        <v>220</v>
      </c>
      <c r="AH840" s="17" t="s">
        <v>1321</v>
      </c>
      <c r="AI840" s="11" t="s">
        <v>502</v>
      </c>
      <c r="AJ840" s="11" t="s">
        <v>68</v>
      </c>
      <c r="AK840" s="12">
        <v>10</v>
      </c>
      <c r="AL840" s="28"/>
      <c r="AM840" s="28"/>
      <c r="AN840" s="28">
        <v>8</v>
      </c>
      <c r="AO840" s="28">
        <f t="shared" si="309"/>
        <v>80</v>
      </c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7">
        <f t="shared" si="310"/>
        <v>8</v>
      </c>
      <c r="BK840" s="42">
        <f t="shared" si="310"/>
        <v>80</v>
      </c>
    </row>
    <row r="841" spans="2:63" ht="23.25" customHeight="1" x14ac:dyDescent="0.25">
      <c r="B841" s="43" t="s">
        <v>65</v>
      </c>
      <c r="C841" s="17" t="s">
        <v>66</v>
      </c>
      <c r="D841" s="17" t="s">
        <v>1322</v>
      </c>
      <c r="E841" s="9" t="s">
        <v>1323</v>
      </c>
      <c r="F841" s="11" t="s">
        <v>68</v>
      </c>
      <c r="G841" s="12">
        <v>15</v>
      </c>
      <c r="H841" s="19"/>
      <c r="I841" s="19"/>
      <c r="J841" s="111">
        <f>12+8</f>
        <v>20</v>
      </c>
      <c r="K841" s="111">
        <f t="shared" si="307"/>
        <v>300</v>
      </c>
      <c r="L841" s="19"/>
      <c r="M841" s="19"/>
      <c r="N841" s="19"/>
      <c r="O841" s="19"/>
      <c r="P841" s="20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>
        <f t="shared" si="308"/>
        <v>20</v>
      </c>
      <c r="AG841" s="19">
        <f t="shared" si="308"/>
        <v>300</v>
      </c>
      <c r="AH841" s="17" t="s">
        <v>1322</v>
      </c>
      <c r="AI841" s="9" t="s">
        <v>1323</v>
      </c>
      <c r="AJ841" s="11" t="s">
        <v>68</v>
      </c>
      <c r="AK841" s="12">
        <v>15</v>
      </c>
      <c r="AL841" s="28"/>
      <c r="AM841" s="28"/>
      <c r="AN841" s="28">
        <v>6</v>
      </c>
      <c r="AO841" s="28">
        <f t="shared" si="309"/>
        <v>90</v>
      </c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7">
        <f t="shared" si="310"/>
        <v>6</v>
      </c>
      <c r="BK841" s="42">
        <f t="shared" si="310"/>
        <v>90</v>
      </c>
    </row>
    <row r="842" spans="2:63" ht="23.25" customHeight="1" x14ac:dyDescent="0.25">
      <c r="B842" s="43" t="s">
        <v>1215</v>
      </c>
      <c r="C842" s="17" t="s">
        <v>1215</v>
      </c>
      <c r="D842" s="17" t="s">
        <v>1324</v>
      </c>
      <c r="E842" s="9" t="s">
        <v>1325</v>
      </c>
      <c r="F842" s="11" t="s">
        <v>68</v>
      </c>
      <c r="G842" s="12">
        <f>'[1]PROYECTO ACR-AF 2022'!$H$44</f>
        <v>440</v>
      </c>
      <c r="H842" s="19"/>
      <c r="I842" s="19"/>
      <c r="J842" s="111"/>
      <c r="K842" s="111"/>
      <c r="L842" s="19"/>
      <c r="M842" s="19"/>
      <c r="N842" s="19"/>
      <c r="O842" s="19"/>
      <c r="P842" s="20"/>
      <c r="Q842" s="19"/>
      <c r="R842" s="19">
        <v>2</v>
      </c>
      <c r="S842" s="19">
        <f>G842*R842</f>
        <v>880</v>
      </c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>
        <f t="shared" si="308"/>
        <v>2</v>
      </c>
      <c r="AG842" s="19">
        <f t="shared" si="308"/>
        <v>880</v>
      </c>
      <c r="AH842" s="17" t="s">
        <v>1324</v>
      </c>
      <c r="AI842" s="9" t="s">
        <v>1325</v>
      </c>
      <c r="AJ842" s="11" t="s">
        <v>68</v>
      </c>
      <c r="AK842" s="12">
        <f>'[1]PROYECTO ACR-AF 2022'!$H$44</f>
        <v>440</v>
      </c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7">
        <f t="shared" si="310"/>
        <v>0</v>
      </c>
      <c r="BK842" s="42">
        <f t="shared" si="310"/>
        <v>0</v>
      </c>
    </row>
    <row r="843" spans="2:63" x14ac:dyDescent="0.25">
      <c r="B843" s="66"/>
      <c r="C843" s="74"/>
      <c r="D843" s="103" t="s">
        <v>1326</v>
      </c>
      <c r="E843" s="103" t="s">
        <v>1318</v>
      </c>
      <c r="F843" s="140"/>
      <c r="G843" s="140"/>
      <c r="H843" s="77"/>
      <c r="I843" s="78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103" t="s">
        <v>1326</v>
      </c>
      <c r="AI843" s="103" t="s">
        <v>1318</v>
      </c>
      <c r="AJ843" s="140"/>
      <c r="AK843" s="140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3"/>
    </row>
    <row r="844" spans="2:63" x14ac:dyDescent="0.25">
      <c r="B844" s="43" t="s">
        <v>1196</v>
      </c>
      <c r="C844" s="17" t="s">
        <v>1196</v>
      </c>
      <c r="D844" s="10" t="s">
        <v>1327</v>
      </c>
      <c r="E844" s="9" t="s">
        <v>1328</v>
      </c>
      <c r="F844" s="115" t="s">
        <v>68</v>
      </c>
      <c r="G844" s="12">
        <v>2000</v>
      </c>
      <c r="H844" s="19"/>
      <c r="I844" s="19"/>
      <c r="J844" s="111"/>
      <c r="K844" s="111"/>
      <c r="L844" s="19"/>
      <c r="M844" s="19"/>
      <c r="N844" s="19">
        <v>1</v>
      </c>
      <c r="O844" s="19">
        <f t="shared" ref="O844" si="311">+N844*G844</f>
        <v>2000</v>
      </c>
      <c r="P844" s="20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>
        <f t="shared" ref="AF844:AG844" si="312">H844+J844+L844+N844+P844+R844+T844+V844+X844+Z844+AB844+AD844</f>
        <v>1</v>
      </c>
      <c r="AG844" s="19">
        <f t="shared" si="312"/>
        <v>2000</v>
      </c>
      <c r="AH844" s="10" t="s">
        <v>1327</v>
      </c>
      <c r="AI844" s="9" t="s">
        <v>1328</v>
      </c>
      <c r="AJ844" s="115" t="s">
        <v>68</v>
      </c>
      <c r="AK844" s="12">
        <v>2000</v>
      </c>
      <c r="AL844" s="28"/>
      <c r="AM844" s="28"/>
      <c r="AN844" s="28"/>
      <c r="AO844" s="28"/>
      <c r="AP844" s="28"/>
      <c r="AQ844" s="28"/>
      <c r="AR844" s="28"/>
      <c r="AS844" s="7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7">
        <f t="shared" ref="BJ844:BK844" si="313">AL844+AN844+AP844+AR844+AT844+AV844+AX844+AZ844+BB844+BD844+BF844+BH844</f>
        <v>0</v>
      </c>
      <c r="BK844" s="42">
        <f t="shared" si="313"/>
        <v>0</v>
      </c>
    </row>
    <row r="845" spans="2:63" ht="24" x14ac:dyDescent="0.25">
      <c r="B845" s="66"/>
      <c r="C845" s="67"/>
      <c r="D845" s="103" t="s">
        <v>1329</v>
      </c>
      <c r="E845" s="103" t="s">
        <v>1330</v>
      </c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67"/>
      <c r="AM845" s="67"/>
      <c r="AN845" s="67"/>
      <c r="AO845" s="67"/>
      <c r="AP845" s="67"/>
      <c r="AQ845" s="67"/>
      <c r="AR845" s="67"/>
      <c r="AS845" s="67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180"/>
    </row>
    <row r="846" spans="2:63" x14ac:dyDescent="0.25">
      <c r="B846" s="43" t="s">
        <v>1196</v>
      </c>
      <c r="C846" s="17" t="s">
        <v>1196</v>
      </c>
      <c r="D846" s="10" t="s">
        <v>1331</v>
      </c>
      <c r="E846" s="9" t="s">
        <v>1332</v>
      </c>
      <c r="F846" s="115" t="s">
        <v>68</v>
      </c>
      <c r="G846" s="12">
        <f>'[1]PROYECTO ACR-AF 2022'!$H$47</f>
        <v>50</v>
      </c>
      <c r="H846" s="19"/>
      <c r="I846" s="19"/>
      <c r="J846" s="111"/>
      <c r="K846" s="111"/>
      <c r="L846" s="19"/>
      <c r="M846" s="19"/>
      <c r="N846" s="19"/>
      <c r="O846" s="19"/>
      <c r="P846" s="20"/>
      <c r="Q846" s="19"/>
      <c r="R846" s="19">
        <v>7</v>
      </c>
      <c r="S846" s="19">
        <f>G846*R846</f>
        <v>350</v>
      </c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>
        <f t="shared" ref="AF846:AG846" si="314">H846+J846+L846+N846+P846+R846+T846+V846+X846+Z846+AB846+AD846</f>
        <v>7</v>
      </c>
      <c r="AG846" s="19">
        <f t="shared" si="314"/>
        <v>350</v>
      </c>
      <c r="AH846" s="10" t="s">
        <v>1331</v>
      </c>
      <c r="AI846" s="9" t="s">
        <v>1332</v>
      </c>
      <c r="AJ846" s="115" t="s">
        <v>68</v>
      </c>
      <c r="AK846" s="12">
        <f>'[1]PROYECTO ACR-AF 2022'!$H$47</f>
        <v>50</v>
      </c>
      <c r="AL846" s="28"/>
      <c r="AM846" s="28"/>
      <c r="AN846" s="28"/>
      <c r="AO846" s="28"/>
      <c r="AP846" s="28"/>
      <c r="AQ846" s="28"/>
      <c r="AR846" s="28"/>
      <c r="AS846" s="7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7">
        <f t="shared" ref="BJ846:BK846" si="315">AL846+AN846+AP846+AR846+AT846+AV846+AX846+AZ846+BB846+BD846+BF846+BH846</f>
        <v>0</v>
      </c>
      <c r="BK846" s="42">
        <f t="shared" si="315"/>
        <v>0</v>
      </c>
    </row>
    <row r="847" spans="2:63" x14ac:dyDescent="0.25">
      <c r="B847" s="92"/>
      <c r="C847" s="93"/>
      <c r="D847" s="94" t="s">
        <v>1333</v>
      </c>
      <c r="E847" s="94" t="s">
        <v>1334</v>
      </c>
      <c r="F847" s="94"/>
      <c r="G847" s="94"/>
      <c r="H847" s="14"/>
      <c r="I847" s="25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94" t="s">
        <v>1333</v>
      </c>
      <c r="AI847" s="94" t="s">
        <v>1334</v>
      </c>
      <c r="AJ847" s="94"/>
      <c r="AK847" s="94"/>
      <c r="AL847" s="94"/>
      <c r="AM847" s="94"/>
      <c r="AN847" s="94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145"/>
    </row>
    <row r="848" spans="2:63" x14ac:dyDescent="0.25">
      <c r="B848" s="92"/>
      <c r="C848" s="93"/>
      <c r="D848" s="94" t="s">
        <v>1335</v>
      </c>
      <c r="E848" s="94" t="s">
        <v>1336</v>
      </c>
      <c r="F848" s="94"/>
      <c r="G848" s="94"/>
      <c r="H848" s="14"/>
      <c r="I848" s="25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94" t="s">
        <v>1335</v>
      </c>
      <c r="AI848" s="94" t="s">
        <v>1336</v>
      </c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145"/>
    </row>
    <row r="849" spans="2:63" x14ac:dyDescent="0.25">
      <c r="B849" s="66"/>
      <c r="C849" s="74"/>
      <c r="D849" s="96" t="s">
        <v>1337</v>
      </c>
      <c r="E849" s="97" t="s">
        <v>1338</v>
      </c>
      <c r="F849" s="90"/>
      <c r="G849" s="90"/>
      <c r="H849" s="77"/>
      <c r="I849" s="78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96" t="s">
        <v>1337</v>
      </c>
      <c r="AI849" s="97" t="s">
        <v>1338</v>
      </c>
      <c r="AJ849" s="73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128"/>
    </row>
    <row r="850" spans="2:63" ht="24" x14ac:dyDescent="0.25">
      <c r="B850" s="43" t="s">
        <v>65</v>
      </c>
      <c r="C850" s="17" t="s">
        <v>66</v>
      </c>
      <c r="D850" s="171" t="s">
        <v>1339</v>
      </c>
      <c r="E850" s="18" t="s">
        <v>1340</v>
      </c>
      <c r="F850" s="18" t="s">
        <v>1246</v>
      </c>
      <c r="G850" s="12">
        <v>1200</v>
      </c>
      <c r="H850" s="19"/>
      <c r="I850" s="19"/>
      <c r="J850" s="111">
        <v>3</v>
      </c>
      <c r="K850" s="111">
        <f>J850*G850</f>
        <v>3600</v>
      </c>
      <c r="L850" s="19"/>
      <c r="M850" s="19"/>
      <c r="N850" s="19"/>
      <c r="O850" s="19"/>
      <c r="P850" s="26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>
        <f t="shared" ref="AF850:AG850" si="316">H850+J850+L850+N850+P850+R850+T850+V850+X850+Z850+AB850+AD850</f>
        <v>3</v>
      </c>
      <c r="AG850" s="19">
        <f t="shared" si="316"/>
        <v>3600</v>
      </c>
      <c r="AH850" s="171" t="s">
        <v>1339</v>
      </c>
      <c r="AI850" s="18" t="s">
        <v>1340</v>
      </c>
      <c r="AJ850" s="181" t="s">
        <v>1246</v>
      </c>
      <c r="AK850" s="114">
        <v>1200</v>
      </c>
      <c r="AL850" s="28"/>
      <c r="AM850" s="28"/>
      <c r="AN850" s="28">
        <v>1</v>
      </c>
      <c r="AO850" s="121">
        <f t="shared" ref="AO850" si="317">AN850*AG850</f>
        <v>3600</v>
      </c>
      <c r="AP850" s="28"/>
      <c r="AQ850" s="28"/>
      <c r="AR850" s="28"/>
      <c r="AS850" s="121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7">
        <f t="shared" ref="BJ850:BK850" si="318">AL850+AN850+AP850+AR850+AT850+AV850+AX850+AZ850+BB850+BD850+BF850+BH850</f>
        <v>1</v>
      </c>
      <c r="BK850" s="42">
        <f t="shared" si="318"/>
        <v>3600</v>
      </c>
    </row>
    <row r="851" spans="2:63" x14ac:dyDescent="0.25">
      <c r="B851" s="66"/>
      <c r="C851" s="74"/>
      <c r="D851" s="96" t="s">
        <v>1341</v>
      </c>
      <c r="E851" s="97" t="s">
        <v>1342</v>
      </c>
      <c r="F851" s="94"/>
      <c r="G851" s="94"/>
      <c r="H851" s="14"/>
      <c r="I851" s="25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 t="s">
        <v>1341</v>
      </c>
      <c r="AI851" s="14" t="s">
        <v>1342</v>
      </c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82"/>
    </row>
    <row r="852" spans="2:63" x14ac:dyDescent="0.25">
      <c r="B852" s="66"/>
      <c r="C852" s="74"/>
      <c r="D852" s="96" t="s">
        <v>1343</v>
      </c>
      <c r="E852" s="97" t="s">
        <v>1344</v>
      </c>
      <c r="F852" s="94"/>
      <c r="G852" s="94"/>
      <c r="H852" s="14"/>
      <c r="I852" s="25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 t="s">
        <v>1343</v>
      </c>
      <c r="AI852" s="14" t="s">
        <v>1344</v>
      </c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82"/>
    </row>
    <row r="853" spans="2:63" ht="24" x14ac:dyDescent="0.25">
      <c r="B853" s="43" t="s">
        <v>65</v>
      </c>
      <c r="C853" s="17" t="s">
        <v>66</v>
      </c>
      <c r="D853" s="171" t="s">
        <v>1690</v>
      </c>
      <c r="E853" s="9" t="s">
        <v>1345</v>
      </c>
      <c r="F853" s="115" t="s">
        <v>736</v>
      </c>
      <c r="G853" s="12">
        <v>1300</v>
      </c>
      <c r="H853" s="19"/>
      <c r="I853" s="19"/>
      <c r="J853" s="85"/>
      <c r="K853" s="85"/>
      <c r="L853" s="19"/>
      <c r="M853" s="19"/>
      <c r="N853" s="19"/>
      <c r="O853" s="19"/>
      <c r="P853" s="26">
        <v>2</v>
      </c>
      <c r="Q853" s="19">
        <f>G853*P853</f>
        <v>2600</v>
      </c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>
        <f t="shared" ref="AF853:AG853" si="319">H853+J853+L853+N853+P853+R853+T853+V853+X853+Z853+AB853+AD853</f>
        <v>2</v>
      </c>
      <c r="AG853" s="19">
        <f t="shared" si="319"/>
        <v>2600</v>
      </c>
      <c r="AH853" s="171" t="s">
        <v>1690</v>
      </c>
      <c r="AI853" s="9" t="s">
        <v>1345</v>
      </c>
      <c r="AJ853" s="127" t="s">
        <v>68</v>
      </c>
      <c r="AK853" s="114">
        <v>1300</v>
      </c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7">
        <f t="shared" ref="BJ853:BK853" si="320">AL853+AN853+AP853+AR853+AT853+AV853+AX853+AZ853+BB853+BD853+BF853+BH853</f>
        <v>0</v>
      </c>
      <c r="BK853" s="42">
        <f t="shared" si="320"/>
        <v>0</v>
      </c>
    </row>
    <row r="854" spans="2:63" x14ac:dyDescent="0.25">
      <c r="B854" s="92"/>
      <c r="C854" s="93"/>
      <c r="D854" s="94" t="s">
        <v>1346</v>
      </c>
      <c r="E854" s="94" t="s">
        <v>1347</v>
      </c>
      <c r="F854" s="94"/>
      <c r="G854" s="94"/>
      <c r="H854" s="14"/>
      <c r="I854" s="25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14"/>
      <c r="AG854" s="14"/>
      <c r="AH854" s="94" t="s">
        <v>1346</v>
      </c>
      <c r="AI854" s="94" t="s">
        <v>1347</v>
      </c>
      <c r="AJ854" s="94"/>
      <c r="AK854" s="94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77"/>
    </row>
    <row r="855" spans="2:63" x14ac:dyDescent="0.25">
      <c r="B855" s="92"/>
      <c r="C855" s="93"/>
      <c r="D855" s="94" t="s">
        <v>1348</v>
      </c>
      <c r="E855" s="94" t="s">
        <v>1347</v>
      </c>
      <c r="F855" s="94"/>
      <c r="G855" s="94"/>
      <c r="H855" s="14"/>
      <c r="I855" s="25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14"/>
      <c r="AG855" s="14"/>
      <c r="AH855" s="95" t="s">
        <v>1348</v>
      </c>
      <c r="AI855" s="95" t="s">
        <v>1347</v>
      </c>
      <c r="AJ855" s="94"/>
      <c r="AK855" s="94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77"/>
    </row>
    <row r="856" spans="2:63" x14ac:dyDescent="0.25">
      <c r="B856" s="92"/>
      <c r="C856" s="69"/>
      <c r="D856" s="94" t="s">
        <v>1349</v>
      </c>
      <c r="E856" s="94" t="s">
        <v>1350</v>
      </c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95" t="s">
        <v>1349</v>
      </c>
      <c r="AI856" s="95" t="s">
        <v>1350</v>
      </c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  <c r="AV856" s="69"/>
      <c r="AW856" s="69"/>
      <c r="AX856" s="69"/>
      <c r="AY856" s="69"/>
      <c r="AZ856" s="69"/>
      <c r="BA856" s="69"/>
      <c r="BB856" s="69"/>
      <c r="BC856" s="69"/>
      <c r="BD856" s="69"/>
      <c r="BE856" s="69"/>
      <c r="BF856" s="69"/>
      <c r="BG856" s="69"/>
      <c r="BH856" s="69"/>
      <c r="BI856" s="69"/>
      <c r="BJ856" s="69"/>
      <c r="BK856" s="173"/>
    </row>
    <row r="857" spans="2:63" x14ac:dyDescent="0.25">
      <c r="B857" s="92"/>
      <c r="C857" s="69"/>
      <c r="D857" s="94" t="s">
        <v>1351</v>
      </c>
      <c r="E857" s="94" t="s">
        <v>1352</v>
      </c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95" t="s">
        <v>1351</v>
      </c>
      <c r="AI857" s="95" t="s">
        <v>1352</v>
      </c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  <c r="AZ857" s="69"/>
      <c r="BA857" s="69"/>
      <c r="BB857" s="69"/>
      <c r="BC857" s="69"/>
      <c r="BD857" s="69"/>
      <c r="BE857" s="69"/>
      <c r="BF857" s="69"/>
      <c r="BG857" s="69"/>
      <c r="BH857" s="69"/>
      <c r="BI857" s="69"/>
      <c r="BJ857" s="69"/>
      <c r="BK857" s="173"/>
    </row>
    <row r="858" spans="2:63" x14ac:dyDescent="0.25">
      <c r="B858" s="43" t="s">
        <v>1215</v>
      </c>
      <c r="C858" s="16" t="s">
        <v>1215</v>
      </c>
      <c r="D858" s="171" t="s">
        <v>1353</v>
      </c>
      <c r="E858" s="9" t="s">
        <v>1354</v>
      </c>
      <c r="F858" s="115" t="s">
        <v>736</v>
      </c>
      <c r="G858" s="12">
        <v>5500</v>
      </c>
      <c r="H858" s="14"/>
      <c r="I858" s="25"/>
      <c r="J858" s="14"/>
      <c r="K858" s="14"/>
      <c r="L858" s="14"/>
      <c r="M858" s="14"/>
      <c r="N858" s="14"/>
      <c r="O858" s="14"/>
      <c r="P858" s="14"/>
      <c r="Q858" s="14"/>
      <c r="R858" s="19">
        <v>6</v>
      </c>
      <c r="S858" s="19">
        <f t="shared" ref="S858:S866" si="321">G858*R858</f>
        <v>33000</v>
      </c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9">
        <f t="shared" ref="AF858:AG866" si="322">H858+J858+L858+N858+P858+R858+T858+V858+X858+Z858+AB858+AD858</f>
        <v>6</v>
      </c>
      <c r="AG858" s="19">
        <f t="shared" si="322"/>
        <v>33000</v>
      </c>
      <c r="AH858" s="171" t="s">
        <v>1353</v>
      </c>
      <c r="AI858" s="9" t="s">
        <v>1354</v>
      </c>
      <c r="AJ858" s="115" t="s">
        <v>736</v>
      </c>
      <c r="AK858" s="12">
        <v>5500</v>
      </c>
      <c r="AL858" s="70"/>
      <c r="AM858" s="70"/>
      <c r="AN858" s="15"/>
      <c r="AO858" s="15"/>
      <c r="AP858" s="15"/>
      <c r="AQ858" s="15"/>
      <c r="AR858" s="15"/>
      <c r="AS858" s="15"/>
      <c r="AT858" s="15"/>
      <c r="AU858" s="15"/>
      <c r="AV858" s="7">
        <v>6</v>
      </c>
      <c r="AW858" s="28">
        <f>AK858*AV858</f>
        <v>33000</v>
      </c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7">
        <f t="shared" ref="BJ858:BK866" si="323">AL858+AN858+AP858+AR858+AT858+AV858+AX858+AZ858+BB858+BD858+BF858+BH858</f>
        <v>6</v>
      </c>
      <c r="BK858" s="42">
        <f t="shared" si="323"/>
        <v>33000</v>
      </c>
    </row>
    <row r="859" spans="2:63" x14ac:dyDescent="0.25">
      <c r="B859" s="43" t="s">
        <v>1215</v>
      </c>
      <c r="C859" s="16" t="s">
        <v>1215</v>
      </c>
      <c r="D859" s="171" t="s">
        <v>1353</v>
      </c>
      <c r="E859" s="9" t="s">
        <v>1355</v>
      </c>
      <c r="F859" s="115" t="s">
        <v>736</v>
      </c>
      <c r="G859" s="12">
        <v>5000</v>
      </c>
      <c r="H859" s="14"/>
      <c r="I859" s="25"/>
      <c r="J859" s="14"/>
      <c r="K859" s="14"/>
      <c r="L859" s="14"/>
      <c r="M859" s="14"/>
      <c r="N859" s="14"/>
      <c r="O859" s="14"/>
      <c r="P859" s="14"/>
      <c r="Q859" s="14"/>
      <c r="R859" s="19">
        <v>6</v>
      </c>
      <c r="S859" s="19">
        <f t="shared" si="321"/>
        <v>30000</v>
      </c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9">
        <f t="shared" si="322"/>
        <v>6</v>
      </c>
      <c r="AG859" s="19">
        <f t="shared" si="322"/>
        <v>30000</v>
      </c>
      <c r="AH859" s="171" t="s">
        <v>1353</v>
      </c>
      <c r="AI859" s="9" t="s">
        <v>1355</v>
      </c>
      <c r="AJ859" s="115" t="s">
        <v>736</v>
      </c>
      <c r="AK859" s="12">
        <v>5000</v>
      </c>
      <c r="AL859" s="70"/>
      <c r="AM859" s="70"/>
      <c r="AN859" s="15"/>
      <c r="AO859" s="15"/>
      <c r="AP859" s="15"/>
      <c r="AQ859" s="15"/>
      <c r="AR859" s="15"/>
      <c r="AS859" s="15"/>
      <c r="AT859" s="15"/>
      <c r="AU859" s="15"/>
      <c r="AV859" s="7">
        <v>6</v>
      </c>
      <c r="AW859" s="28">
        <f>AK859*AV859</f>
        <v>30000</v>
      </c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7">
        <f t="shared" si="323"/>
        <v>6</v>
      </c>
      <c r="BK859" s="42">
        <f t="shared" si="323"/>
        <v>30000</v>
      </c>
    </row>
    <row r="860" spans="2:63" x14ac:dyDescent="0.25">
      <c r="B860" s="43" t="s">
        <v>1215</v>
      </c>
      <c r="C860" s="16" t="s">
        <v>1215</v>
      </c>
      <c r="D860" s="171" t="s">
        <v>1353</v>
      </c>
      <c r="E860" s="9" t="s">
        <v>1121</v>
      </c>
      <c r="F860" s="115" t="s">
        <v>736</v>
      </c>
      <c r="G860" s="12">
        <v>2500</v>
      </c>
      <c r="H860" s="14"/>
      <c r="I860" s="25"/>
      <c r="J860" s="14"/>
      <c r="K860" s="14"/>
      <c r="L860" s="14"/>
      <c r="M860" s="14"/>
      <c r="N860" s="14"/>
      <c r="O860" s="14"/>
      <c r="P860" s="14"/>
      <c r="Q860" s="14"/>
      <c r="R860" s="19">
        <v>6</v>
      </c>
      <c r="S860" s="19">
        <f t="shared" si="321"/>
        <v>15000</v>
      </c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9">
        <f t="shared" si="322"/>
        <v>6</v>
      </c>
      <c r="AG860" s="19">
        <f t="shared" si="322"/>
        <v>15000</v>
      </c>
      <c r="AH860" s="171" t="s">
        <v>1353</v>
      </c>
      <c r="AI860" s="9" t="s">
        <v>1121</v>
      </c>
      <c r="AJ860" s="115" t="s">
        <v>736</v>
      </c>
      <c r="AK860" s="12">
        <v>2500</v>
      </c>
      <c r="AL860" s="70"/>
      <c r="AM860" s="70"/>
      <c r="AN860" s="15"/>
      <c r="AO860" s="15"/>
      <c r="AP860" s="15"/>
      <c r="AQ860" s="15"/>
      <c r="AR860" s="15"/>
      <c r="AS860" s="15"/>
      <c r="AT860" s="15"/>
      <c r="AU860" s="15"/>
      <c r="AV860" s="7">
        <v>6</v>
      </c>
      <c r="AW860" s="28">
        <f>AK860*AV860</f>
        <v>15000</v>
      </c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7">
        <f t="shared" si="323"/>
        <v>6</v>
      </c>
      <c r="BK860" s="42">
        <f t="shared" si="323"/>
        <v>15000</v>
      </c>
    </row>
    <row r="861" spans="2:63" x14ac:dyDescent="0.25">
      <c r="B861" s="43" t="s">
        <v>1215</v>
      </c>
      <c r="C861" s="16" t="s">
        <v>1215</v>
      </c>
      <c r="D861" s="171" t="s">
        <v>1353</v>
      </c>
      <c r="E861" s="9" t="s">
        <v>1356</v>
      </c>
      <c r="F861" s="115" t="s">
        <v>736</v>
      </c>
      <c r="G861" s="12">
        <v>5500</v>
      </c>
      <c r="H861" s="14"/>
      <c r="I861" s="25"/>
      <c r="J861" s="14"/>
      <c r="K861" s="14"/>
      <c r="L861" s="14"/>
      <c r="M861" s="14"/>
      <c r="N861" s="14"/>
      <c r="O861" s="14"/>
      <c r="P861" s="14"/>
      <c r="Q861" s="14"/>
      <c r="R861" s="19">
        <v>6</v>
      </c>
      <c r="S861" s="19">
        <f t="shared" si="321"/>
        <v>33000</v>
      </c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9">
        <f t="shared" si="322"/>
        <v>6</v>
      </c>
      <c r="AG861" s="19">
        <f t="shared" si="322"/>
        <v>33000</v>
      </c>
      <c r="AH861" s="171" t="s">
        <v>1353</v>
      </c>
      <c r="AI861" s="9" t="s">
        <v>1356</v>
      </c>
      <c r="AJ861" s="115" t="s">
        <v>736</v>
      </c>
      <c r="AK861" s="12">
        <v>5500</v>
      </c>
      <c r="AL861" s="70"/>
      <c r="AM861" s="70"/>
      <c r="AN861" s="15"/>
      <c r="AO861" s="15"/>
      <c r="AP861" s="15"/>
      <c r="AQ861" s="15"/>
      <c r="AR861" s="15"/>
      <c r="AS861" s="15"/>
      <c r="AT861" s="15"/>
      <c r="AU861" s="15"/>
      <c r="AV861" s="7">
        <v>6</v>
      </c>
      <c r="AW861" s="28">
        <f>AK861*AV861</f>
        <v>33000</v>
      </c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7">
        <f t="shared" si="323"/>
        <v>6</v>
      </c>
      <c r="BK861" s="42">
        <f t="shared" si="323"/>
        <v>33000</v>
      </c>
    </row>
    <row r="862" spans="2:63" x14ac:dyDescent="0.25">
      <c r="B862" s="43" t="s">
        <v>1215</v>
      </c>
      <c r="C862" s="16" t="s">
        <v>1215</v>
      </c>
      <c r="D862" s="171" t="s">
        <v>1353</v>
      </c>
      <c r="E862" s="9" t="s">
        <v>1357</v>
      </c>
      <c r="F862" s="115" t="s">
        <v>736</v>
      </c>
      <c r="G862" s="12">
        <v>5500</v>
      </c>
      <c r="H862" s="14"/>
      <c r="I862" s="25"/>
      <c r="J862" s="14"/>
      <c r="K862" s="14"/>
      <c r="L862" s="14"/>
      <c r="M862" s="14"/>
      <c r="N862" s="14"/>
      <c r="O862" s="14"/>
      <c r="P862" s="14"/>
      <c r="Q862" s="14"/>
      <c r="R862" s="19">
        <v>3</v>
      </c>
      <c r="S862" s="19">
        <f t="shared" si="321"/>
        <v>16500</v>
      </c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9">
        <f t="shared" si="322"/>
        <v>3</v>
      </c>
      <c r="AG862" s="19">
        <f t="shared" si="322"/>
        <v>16500</v>
      </c>
      <c r="AH862" s="171" t="s">
        <v>1353</v>
      </c>
      <c r="AI862" s="9" t="s">
        <v>1357</v>
      </c>
      <c r="AJ862" s="115" t="s">
        <v>736</v>
      </c>
      <c r="AK862" s="12">
        <v>5500</v>
      </c>
      <c r="AL862" s="70"/>
      <c r="AM862" s="70"/>
      <c r="AN862" s="15"/>
      <c r="AO862" s="15"/>
      <c r="AP862" s="15"/>
      <c r="AQ862" s="15"/>
      <c r="AR862" s="15"/>
      <c r="AS862" s="15"/>
      <c r="AT862" s="15"/>
      <c r="AU862" s="15"/>
      <c r="AV862" s="7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7">
        <f t="shared" si="323"/>
        <v>0</v>
      </c>
      <c r="BK862" s="42">
        <f t="shared" si="323"/>
        <v>0</v>
      </c>
    </row>
    <row r="863" spans="2:63" x14ac:dyDescent="0.25">
      <c r="B863" s="43" t="s">
        <v>1215</v>
      </c>
      <c r="C863" s="16" t="s">
        <v>1215</v>
      </c>
      <c r="D863" s="171" t="s">
        <v>1353</v>
      </c>
      <c r="E863" s="9" t="s">
        <v>1358</v>
      </c>
      <c r="F863" s="115" t="s">
        <v>736</v>
      </c>
      <c r="G863" s="12">
        <v>2500</v>
      </c>
      <c r="H863" s="14"/>
      <c r="I863" s="25"/>
      <c r="J863" s="14"/>
      <c r="K863" s="14"/>
      <c r="L863" s="14"/>
      <c r="M863" s="14"/>
      <c r="N863" s="14"/>
      <c r="O863" s="14"/>
      <c r="P863" s="14"/>
      <c r="Q863" s="14"/>
      <c r="R863" s="19">
        <v>5</v>
      </c>
      <c r="S863" s="19">
        <f t="shared" si="321"/>
        <v>12500</v>
      </c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9">
        <f t="shared" si="322"/>
        <v>5</v>
      </c>
      <c r="AG863" s="19">
        <f t="shared" si="322"/>
        <v>12500</v>
      </c>
      <c r="AH863" s="171" t="s">
        <v>1353</v>
      </c>
      <c r="AI863" s="9" t="s">
        <v>1358</v>
      </c>
      <c r="AJ863" s="115" t="s">
        <v>736</v>
      </c>
      <c r="AK863" s="12">
        <v>2500</v>
      </c>
      <c r="AL863" s="70"/>
      <c r="AM863" s="70"/>
      <c r="AN863" s="15"/>
      <c r="AO863" s="15"/>
      <c r="AP863" s="15"/>
      <c r="AQ863" s="15"/>
      <c r="AR863" s="15"/>
      <c r="AS863" s="15"/>
      <c r="AT863" s="15"/>
      <c r="AU863" s="15"/>
      <c r="AV863" s="7">
        <v>5</v>
      </c>
      <c r="AW863" s="28">
        <f>AK863*AV863</f>
        <v>12500</v>
      </c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7">
        <f t="shared" si="323"/>
        <v>5</v>
      </c>
      <c r="BK863" s="42">
        <f t="shared" si="323"/>
        <v>12500</v>
      </c>
    </row>
    <row r="864" spans="2:63" x14ac:dyDescent="0.25">
      <c r="B864" s="43" t="s">
        <v>1215</v>
      </c>
      <c r="C864" s="16" t="s">
        <v>1215</v>
      </c>
      <c r="D864" s="171" t="s">
        <v>1353</v>
      </c>
      <c r="E864" s="9" t="s">
        <v>1359</v>
      </c>
      <c r="F864" s="123" t="s">
        <v>103</v>
      </c>
      <c r="G864" s="12">
        <v>21958.333333333332</v>
      </c>
      <c r="H864" s="14"/>
      <c r="I864" s="25"/>
      <c r="J864" s="14"/>
      <c r="K864" s="14"/>
      <c r="L864" s="14"/>
      <c r="M864" s="14"/>
      <c r="N864" s="14"/>
      <c r="O864" s="14"/>
      <c r="P864" s="14"/>
      <c r="Q864" s="14"/>
      <c r="R864" s="19">
        <v>1</v>
      </c>
      <c r="S864" s="19">
        <f t="shared" si="321"/>
        <v>21958.333333333332</v>
      </c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9">
        <f t="shared" si="322"/>
        <v>1</v>
      </c>
      <c r="AG864" s="19">
        <f t="shared" si="322"/>
        <v>21958.333333333332</v>
      </c>
      <c r="AH864" s="171" t="s">
        <v>1353</v>
      </c>
      <c r="AI864" s="9" t="s">
        <v>1359</v>
      </c>
      <c r="AJ864" s="123" t="s">
        <v>103</v>
      </c>
      <c r="AK864" s="12">
        <v>21958.333333333332</v>
      </c>
      <c r="AL864" s="70"/>
      <c r="AM864" s="70"/>
      <c r="AN864" s="15"/>
      <c r="AO864" s="15"/>
      <c r="AP864" s="15"/>
      <c r="AQ864" s="15"/>
      <c r="AR864" s="15"/>
      <c r="AS864" s="15"/>
      <c r="AT864" s="15"/>
      <c r="AU864" s="15"/>
      <c r="AV864" s="7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7">
        <f t="shared" si="323"/>
        <v>0</v>
      </c>
      <c r="BK864" s="42">
        <f t="shared" si="323"/>
        <v>0</v>
      </c>
    </row>
    <row r="865" spans="2:63" x14ac:dyDescent="0.25">
      <c r="B865" s="43" t="s">
        <v>1215</v>
      </c>
      <c r="C865" s="16" t="s">
        <v>1215</v>
      </c>
      <c r="D865" s="171" t="s">
        <v>1353</v>
      </c>
      <c r="E865" s="9" t="s">
        <v>1360</v>
      </c>
      <c r="F865" s="123" t="s">
        <v>103</v>
      </c>
      <c r="G865" s="12">
        <v>25691.25</v>
      </c>
      <c r="H865" s="14"/>
      <c r="I865" s="25"/>
      <c r="J865" s="14"/>
      <c r="K865" s="14"/>
      <c r="L865" s="14"/>
      <c r="M865" s="14"/>
      <c r="N865" s="14"/>
      <c r="O865" s="14"/>
      <c r="P865" s="14"/>
      <c r="Q865" s="14"/>
      <c r="R865" s="19">
        <v>1</v>
      </c>
      <c r="S865" s="19">
        <f t="shared" si="321"/>
        <v>25691.25</v>
      </c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9">
        <f t="shared" si="322"/>
        <v>1</v>
      </c>
      <c r="AG865" s="19">
        <f t="shared" si="322"/>
        <v>25691.25</v>
      </c>
      <c r="AH865" s="171" t="s">
        <v>1353</v>
      </c>
      <c r="AI865" s="9" t="s">
        <v>1360</v>
      </c>
      <c r="AJ865" s="123" t="s">
        <v>103</v>
      </c>
      <c r="AK865" s="12">
        <v>25691.25</v>
      </c>
      <c r="AL865" s="70"/>
      <c r="AM865" s="70"/>
      <c r="AN865" s="15"/>
      <c r="AO865" s="15"/>
      <c r="AP865" s="15"/>
      <c r="AQ865" s="15"/>
      <c r="AR865" s="15"/>
      <c r="AS865" s="15"/>
      <c r="AT865" s="15"/>
      <c r="AU865" s="15"/>
      <c r="AV865" s="7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7">
        <f t="shared" si="323"/>
        <v>0</v>
      </c>
      <c r="BK865" s="42">
        <f t="shared" si="323"/>
        <v>0</v>
      </c>
    </row>
    <row r="866" spans="2:63" x14ac:dyDescent="0.25">
      <c r="B866" s="43" t="s">
        <v>1215</v>
      </c>
      <c r="C866" s="16" t="s">
        <v>1215</v>
      </c>
      <c r="D866" s="171" t="s">
        <v>1353</v>
      </c>
      <c r="E866" s="9" t="s">
        <v>1361</v>
      </c>
      <c r="F866" s="123" t="s">
        <v>103</v>
      </c>
      <c r="G866" s="12">
        <v>4000</v>
      </c>
      <c r="H866" s="14"/>
      <c r="I866" s="25"/>
      <c r="J866" s="14"/>
      <c r="K866" s="14"/>
      <c r="L866" s="14"/>
      <c r="M866" s="14"/>
      <c r="N866" s="14"/>
      <c r="O866" s="14"/>
      <c r="P866" s="14"/>
      <c r="Q866" s="14"/>
      <c r="R866" s="19">
        <v>1</v>
      </c>
      <c r="S866" s="19">
        <f t="shared" si="321"/>
        <v>4000</v>
      </c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9">
        <f t="shared" si="322"/>
        <v>1</v>
      </c>
      <c r="AG866" s="19">
        <f t="shared" si="322"/>
        <v>4000</v>
      </c>
      <c r="AH866" s="171" t="s">
        <v>1353</v>
      </c>
      <c r="AI866" s="9" t="s">
        <v>1361</v>
      </c>
      <c r="AJ866" s="123" t="s">
        <v>103</v>
      </c>
      <c r="AK866" s="12">
        <v>4000</v>
      </c>
      <c r="AL866" s="70"/>
      <c r="AM866" s="70"/>
      <c r="AN866" s="15"/>
      <c r="AO866" s="15"/>
      <c r="AP866" s="15"/>
      <c r="AQ866" s="15"/>
      <c r="AR866" s="15"/>
      <c r="AS866" s="15"/>
      <c r="AT866" s="15"/>
      <c r="AU866" s="15"/>
      <c r="AV866" s="7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7">
        <f t="shared" si="323"/>
        <v>0</v>
      </c>
      <c r="BK866" s="42">
        <f t="shared" si="323"/>
        <v>0</v>
      </c>
    </row>
    <row r="867" spans="2:63" x14ac:dyDescent="0.25">
      <c r="B867" s="66"/>
      <c r="C867" s="74"/>
      <c r="D867" s="96" t="s">
        <v>1362</v>
      </c>
      <c r="E867" s="97" t="s">
        <v>1363</v>
      </c>
      <c r="F867" s="94"/>
      <c r="G867" s="94"/>
      <c r="H867" s="14"/>
      <c r="I867" s="25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96" t="s">
        <v>1362</v>
      </c>
      <c r="AI867" s="97" t="s">
        <v>1363</v>
      </c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145"/>
    </row>
    <row r="868" spans="2:63" x14ac:dyDescent="0.25">
      <c r="B868" s="66"/>
      <c r="C868" s="74"/>
      <c r="D868" s="96" t="s">
        <v>1364</v>
      </c>
      <c r="E868" s="97" t="s">
        <v>1365</v>
      </c>
      <c r="F868" s="90"/>
      <c r="G868" s="90"/>
      <c r="H868" s="77"/>
      <c r="I868" s="78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96" t="s">
        <v>1364</v>
      </c>
      <c r="AI868" s="97" t="s">
        <v>1365</v>
      </c>
      <c r="AJ868" s="73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128"/>
    </row>
    <row r="869" spans="2:63" ht="24" x14ac:dyDescent="0.25">
      <c r="B869" s="43" t="s">
        <v>65</v>
      </c>
      <c r="C869" s="17" t="s">
        <v>66</v>
      </c>
      <c r="D869" s="171" t="s">
        <v>1366</v>
      </c>
      <c r="E869" s="18" t="s">
        <v>201</v>
      </c>
      <c r="F869" s="18" t="s">
        <v>68</v>
      </c>
      <c r="G869" s="12">
        <v>5.5</v>
      </c>
      <c r="H869" s="19"/>
      <c r="I869" s="19"/>
      <c r="J869" s="85"/>
      <c r="K869" s="85"/>
      <c r="L869" s="19"/>
      <c r="M869" s="19"/>
      <c r="N869" s="19">
        <f>20+20+20</f>
        <v>60</v>
      </c>
      <c r="O869" s="19">
        <f>+N869*G869</f>
        <v>330</v>
      </c>
      <c r="P869" s="26"/>
      <c r="Q869" s="19"/>
      <c r="R869" s="19"/>
      <c r="S869" s="19"/>
      <c r="T869" s="77"/>
      <c r="U869" s="77"/>
      <c r="V869" s="19"/>
      <c r="W869" s="19"/>
      <c r="X869" s="77"/>
      <c r="Y869" s="77"/>
      <c r="Z869" s="77"/>
      <c r="AA869" s="77"/>
      <c r="AB869" s="77"/>
      <c r="AC869" s="77"/>
      <c r="AD869" s="77"/>
      <c r="AE869" s="77"/>
      <c r="AF869" s="19">
        <f t="shared" ref="AF869:AG913" si="324">H869+J869+L869+N869+P869+R869+T869+V869+X869+Z869+AB869+AD869</f>
        <v>60</v>
      </c>
      <c r="AG869" s="19">
        <f t="shared" si="324"/>
        <v>330</v>
      </c>
      <c r="AH869" s="171" t="s">
        <v>1366</v>
      </c>
      <c r="AI869" s="18" t="s">
        <v>201</v>
      </c>
      <c r="AJ869" s="18" t="s">
        <v>68</v>
      </c>
      <c r="AK869" s="12">
        <v>5.5</v>
      </c>
      <c r="AL869" s="28"/>
      <c r="AM869" s="28"/>
      <c r="AN869" s="82"/>
      <c r="AO869" s="82"/>
      <c r="AP869" s="28"/>
      <c r="AQ869" s="28"/>
      <c r="AR869" s="28">
        <f>20+20+20</f>
        <v>60</v>
      </c>
      <c r="AS869" s="28">
        <f>+AR869*AK869</f>
        <v>330</v>
      </c>
      <c r="AT869" s="28"/>
      <c r="AU869" s="28"/>
      <c r="AV869" s="28"/>
      <c r="AW869" s="28"/>
      <c r="AX869" s="82"/>
      <c r="AY869" s="82"/>
      <c r="AZ869" s="28"/>
      <c r="BA869" s="28"/>
      <c r="BB869" s="82"/>
      <c r="BC869" s="82"/>
      <c r="BD869" s="82"/>
      <c r="BE869" s="82"/>
      <c r="BF869" s="82"/>
      <c r="BG869" s="82"/>
      <c r="BH869" s="82"/>
      <c r="BI869" s="82"/>
      <c r="BJ869" s="7">
        <f t="shared" ref="BJ869:BK913" si="325">AL869+AN869+AP869+AR869+AT869+AV869+AX869+AZ869+BB869+BD869+BF869+BH869</f>
        <v>60</v>
      </c>
      <c r="BK869" s="42">
        <f t="shared" si="325"/>
        <v>330</v>
      </c>
    </row>
    <row r="870" spans="2:63" ht="24" x14ac:dyDescent="0.25">
      <c r="B870" s="43" t="s">
        <v>65</v>
      </c>
      <c r="C870" s="17" t="s">
        <v>66</v>
      </c>
      <c r="D870" s="171" t="s">
        <v>1367</v>
      </c>
      <c r="E870" s="18" t="s">
        <v>1368</v>
      </c>
      <c r="F870" s="18" t="s">
        <v>344</v>
      </c>
      <c r="G870" s="12">
        <v>25</v>
      </c>
      <c r="H870" s="19"/>
      <c r="I870" s="19"/>
      <c r="J870" s="85"/>
      <c r="K870" s="85"/>
      <c r="L870" s="19"/>
      <c r="M870" s="19"/>
      <c r="N870" s="19">
        <f>4+4+4</f>
        <v>12</v>
      </c>
      <c r="O870" s="19">
        <f t="shared" ref="O870:O908" si="326">+N870*G870</f>
        <v>300</v>
      </c>
      <c r="P870" s="26"/>
      <c r="Q870" s="19"/>
      <c r="R870" s="19"/>
      <c r="S870" s="19"/>
      <c r="T870" s="77"/>
      <c r="U870" s="77"/>
      <c r="V870" s="19"/>
      <c r="W870" s="19"/>
      <c r="X870" s="77"/>
      <c r="Y870" s="77"/>
      <c r="Z870" s="77"/>
      <c r="AA870" s="77"/>
      <c r="AB870" s="77"/>
      <c r="AC870" s="77"/>
      <c r="AD870" s="77"/>
      <c r="AE870" s="77"/>
      <c r="AF870" s="19">
        <f t="shared" si="324"/>
        <v>12</v>
      </c>
      <c r="AG870" s="19">
        <f t="shared" si="324"/>
        <v>300</v>
      </c>
      <c r="AH870" s="171" t="s">
        <v>1367</v>
      </c>
      <c r="AI870" s="18" t="s">
        <v>1368</v>
      </c>
      <c r="AJ870" s="18" t="s">
        <v>344</v>
      </c>
      <c r="AK870" s="12">
        <v>25</v>
      </c>
      <c r="AL870" s="28"/>
      <c r="AM870" s="28"/>
      <c r="AN870" s="82"/>
      <c r="AO870" s="82"/>
      <c r="AP870" s="28"/>
      <c r="AQ870" s="28"/>
      <c r="AR870" s="28">
        <f t="shared" ref="AR870:AR872" si="327">4+4+4</f>
        <v>12</v>
      </c>
      <c r="AS870" s="28">
        <f t="shared" ref="AS870:AS908" si="328">+AR870*AK870</f>
        <v>300</v>
      </c>
      <c r="AT870" s="28"/>
      <c r="AU870" s="28"/>
      <c r="AV870" s="28"/>
      <c r="AW870" s="28"/>
      <c r="AX870" s="82"/>
      <c r="AY870" s="82"/>
      <c r="AZ870" s="28"/>
      <c r="BA870" s="28"/>
      <c r="BB870" s="82"/>
      <c r="BC870" s="82"/>
      <c r="BD870" s="82"/>
      <c r="BE870" s="82"/>
      <c r="BF870" s="82"/>
      <c r="BG870" s="82"/>
      <c r="BH870" s="82"/>
      <c r="BI870" s="82"/>
      <c r="BJ870" s="7">
        <f t="shared" si="325"/>
        <v>12</v>
      </c>
      <c r="BK870" s="42">
        <f t="shared" si="325"/>
        <v>300</v>
      </c>
    </row>
    <row r="871" spans="2:63" ht="24" x14ac:dyDescent="0.25">
      <c r="B871" s="43" t="s">
        <v>65</v>
      </c>
      <c r="C871" s="17" t="s">
        <v>66</v>
      </c>
      <c r="D871" s="171" t="s">
        <v>1367</v>
      </c>
      <c r="E871" s="18" t="s">
        <v>306</v>
      </c>
      <c r="F871" s="18" t="s">
        <v>344</v>
      </c>
      <c r="G871" s="12">
        <v>25</v>
      </c>
      <c r="H871" s="19"/>
      <c r="I871" s="19"/>
      <c r="J871" s="85"/>
      <c r="K871" s="85"/>
      <c r="L871" s="19"/>
      <c r="M871" s="19"/>
      <c r="N871" s="19">
        <f t="shared" ref="N871:N872" si="329">4+4+4</f>
        <v>12</v>
      </c>
      <c r="O871" s="19">
        <f t="shared" si="326"/>
        <v>300</v>
      </c>
      <c r="P871" s="26"/>
      <c r="Q871" s="19"/>
      <c r="R871" s="19"/>
      <c r="S871" s="19"/>
      <c r="T871" s="77"/>
      <c r="U871" s="77"/>
      <c r="V871" s="19"/>
      <c r="W871" s="19"/>
      <c r="X871" s="77"/>
      <c r="Y871" s="77"/>
      <c r="Z871" s="77"/>
      <c r="AA871" s="77"/>
      <c r="AB871" s="77"/>
      <c r="AC871" s="77"/>
      <c r="AD871" s="77"/>
      <c r="AE871" s="77"/>
      <c r="AF871" s="19">
        <f t="shared" si="324"/>
        <v>12</v>
      </c>
      <c r="AG871" s="19">
        <f t="shared" si="324"/>
        <v>300</v>
      </c>
      <c r="AH871" s="171" t="s">
        <v>1367</v>
      </c>
      <c r="AI871" s="18" t="s">
        <v>306</v>
      </c>
      <c r="AJ871" s="18" t="s">
        <v>344</v>
      </c>
      <c r="AK871" s="12">
        <v>25</v>
      </c>
      <c r="AL871" s="28"/>
      <c r="AM871" s="28"/>
      <c r="AN871" s="82"/>
      <c r="AO871" s="82"/>
      <c r="AP871" s="28"/>
      <c r="AQ871" s="28"/>
      <c r="AR871" s="28">
        <f t="shared" si="327"/>
        <v>12</v>
      </c>
      <c r="AS871" s="28">
        <f t="shared" si="328"/>
        <v>300</v>
      </c>
      <c r="AT871" s="28"/>
      <c r="AU871" s="28"/>
      <c r="AV871" s="28"/>
      <c r="AW871" s="28"/>
      <c r="AX871" s="82"/>
      <c r="AY871" s="82"/>
      <c r="AZ871" s="28"/>
      <c r="BA871" s="28"/>
      <c r="BB871" s="82"/>
      <c r="BC871" s="82"/>
      <c r="BD871" s="82"/>
      <c r="BE871" s="82"/>
      <c r="BF871" s="82"/>
      <c r="BG871" s="82"/>
      <c r="BH871" s="82"/>
      <c r="BI871" s="82"/>
      <c r="BJ871" s="7">
        <f t="shared" si="325"/>
        <v>12</v>
      </c>
      <c r="BK871" s="42">
        <f t="shared" si="325"/>
        <v>300</v>
      </c>
    </row>
    <row r="872" spans="2:63" ht="24" x14ac:dyDescent="0.25">
      <c r="B872" s="43" t="s">
        <v>65</v>
      </c>
      <c r="C872" s="17" t="s">
        <v>66</v>
      </c>
      <c r="D872" s="171" t="s">
        <v>1367</v>
      </c>
      <c r="E872" s="18" t="s">
        <v>307</v>
      </c>
      <c r="F872" s="18" t="s">
        <v>344</v>
      </c>
      <c r="G872" s="12">
        <v>25</v>
      </c>
      <c r="H872" s="19"/>
      <c r="I872" s="19"/>
      <c r="J872" s="85"/>
      <c r="K872" s="85"/>
      <c r="L872" s="19"/>
      <c r="M872" s="19"/>
      <c r="N872" s="19">
        <f t="shared" si="329"/>
        <v>12</v>
      </c>
      <c r="O872" s="19">
        <f t="shared" si="326"/>
        <v>300</v>
      </c>
      <c r="P872" s="26"/>
      <c r="Q872" s="19"/>
      <c r="R872" s="19"/>
      <c r="S872" s="19"/>
      <c r="T872" s="77"/>
      <c r="U872" s="77"/>
      <c r="V872" s="19"/>
      <c r="W872" s="19"/>
      <c r="X872" s="77"/>
      <c r="Y872" s="77"/>
      <c r="Z872" s="77"/>
      <c r="AA872" s="77"/>
      <c r="AB872" s="77"/>
      <c r="AC872" s="77"/>
      <c r="AD872" s="77"/>
      <c r="AE872" s="77"/>
      <c r="AF872" s="19">
        <f t="shared" si="324"/>
        <v>12</v>
      </c>
      <c r="AG872" s="19">
        <f t="shared" si="324"/>
        <v>300</v>
      </c>
      <c r="AH872" s="171" t="s">
        <v>1367</v>
      </c>
      <c r="AI872" s="18" t="s">
        <v>307</v>
      </c>
      <c r="AJ872" s="18" t="s">
        <v>344</v>
      </c>
      <c r="AK872" s="12">
        <v>25</v>
      </c>
      <c r="AL872" s="28"/>
      <c r="AM872" s="28"/>
      <c r="AN872" s="82"/>
      <c r="AO872" s="82"/>
      <c r="AP872" s="28"/>
      <c r="AQ872" s="28"/>
      <c r="AR872" s="28">
        <f t="shared" si="327"/>
        <v>12</v>
      </c>
      <c r="AS872" s="28">
        <f t="shared" si="328"/>
        <v>300</v>
      </c>
      <c r="AT872" s="28"/>
      <c r="AU872" s="28"/>
      <c r="AV872" s="28"/>
      <c r="AW872" s="28"/>
      <c r="AX872" s="82"/>
      <c r="AY872" s="82"/>
      <c r="AZ872" s="28"/>
      <c r="BA872" s="28"/>
      <c r="BB872" s="82"/>
      <c r="BC872" s="82"/>
      <c r="BD872" s="82"/>
      <c r="BE872" s="82"/>
      <c r="BF872" s="82"/>
      <c r="BG872" s="82"/>
      <c r="BH872" s="82"/>
      <c r="BI872" s="82"/>
      <c r="BJ872" s="7">
        <f t="shared" si="325"/>
        <v>12</v>
      </c>
      <c r="BK872" s="42">
        <f t="shared" si="325"/>
        <v>300</v>
      </c>
    </row>
    <row r="873" spans="2:63" ht="24" x14ac:dyDescent="0.25">
      <c r="B873" s="43" t="s">
        <v>65</v>
      </c>
      <c r="C873" s="17" t="s">
        <v>66</v>
      </c>
      <c r="D873" s="171" t="s">
        <v>232</v>
      </c>
      <c r="E873" s="18" t="s">
        <v>1369</v>
      </c>
      <c r="F873" s="18" t="s">
        <v>68</v>
      </c>
      <c r="G873" s="12">
        <v>1</v>
      </c>
      <c r="H873" s="19"/>
      <c r="I873" s="19"/>
      <c r="J873" s="85"/>
      <c r="K873" s="85"/>
      <c r="L873" s="19"/>
      <c r="M873" s="19"/>
      <c r="N873" s="19">
        <f>4+4+4</f>
        <v>12</v>
      </c>
      <c r="O873" s="19">
        <f t="shared" si="326"/>
        <v>12</v>
      </c>
      <c r="P873" s="26"/>
      <c r="Q873" s="19"/>
      <c r="R873" s="19"/>
      <c r="S873" s="19"/>
      <c r="T873" s="77"/>
      <c r="U873" s="77"/>
      <c r="V873" s="19"/>
      <c r="W873" s="19"/>
      <c r="X873" s="77"/>
      <c r="Y873" s="77"/>
      <c r="Z873" s="77"/>
      <c r="AA873" s="77"/>
      <c r="AB873" s="77"/>
      <c r="AC873" s="77"/>
      <c r="AD873" s="77"/>
      <c r="AE873" s="77"/>
      <c r="AF873" s="19">
        <f t="shared" si="324"/>
        <v>12</v>
      </c>
      <c r="AG873" s="19">
        <f t="shared" si="324"/>
        <v>12</v>
      </c>
      <c r="AH873" s="171" t="s">
        <v>232</v>
      </c>
      <c r="AI873" s="18" t="s">
        <v>1369</v>
      </c>
      <c r="AJ873" s="18" t="s">
        <v>68</v>
      </c>
      <c r="AK873" s="12">
        <v>1</v>
      </c>
      <c r="AL873" s="28"/>
      <c r="AM873" s="28"/>
      <c r="AN873" s="82"/>
      <c r="AO873" s="82"/>
      <c r="AP873" s="28"/>
      <c r="AQ873" s="28"/>
      <c r="AR873" s="28">
        <f>4+4+4</f>
        <v>12</v>
      </c>
      <c r="AS873" s="28">
        <f t="shared" si="328"/>
        <v>12</v>
      </c>
      <c r="AT873" s="28"/>
      <c r="AU873" s="28"/>
      <c r="AV873" s="28"/>
      <c r="AW873" s="28"/>
      <c r="AX873" s="82"/>
      <c r="AY873" s="82"/>
      <c r="AZ873" s="28"/>
      <c r="BA873" s="28"/>
      <c r="BB873" s="82"/>
      <c r="BC873" s="82"/>
      <c r="BD873" s="82"/>
      <c r="BE873" s="82"/>
      <c r="BF873" s="82"/>
      <c r="BG873" s="82"/>
      <c r="BH873" s="82"/>
      <c r="BI873" s="82"/>
      <c r="BJ873" s="7">
        <f t="shared" si="325"/>
        <v>12</v>
      </c>
      <c r="BK873" s="42">
        <f t="shared" si="325"/>
        <v>12</v>
      </c>
    </row>
    <row r="874" spans="2:63" ht="24" x14ac:dyDescent="0.25">
      <c r="B874" s="43" t="s">
        <v>65</v>
      </c>
      <c r="C874" s="17" t="s">
        <v>66</v>
      </c>
      <c r="D874" s="171" t="s">
        <v>227</v>
      </c>
      <c r="E874" s="18" t="s">
        <v>229</v>
      </c>
      <c r="F874" s="18" t="s">
        <v>68</v>
      </c>
      <c r="G874" s="12">
        <v>6</v>
      </c>
      <c r="H874" s="19"/>
      <c r="I874" s="19"/>
      <c r="J874" s="85"/>
      <c r="K874" s="85"/>
      <c r="L874" s="19"/>
      <c r="M874" s="19"/>
      <c r="N874" s="19">
        <f>5+5+5</f>
        <v>15</v>
      </c>
      <c r="O874" s="19">
        <f t="shared" si="326"/>
        <v>90</v>
      </c>
      <c r="P874" s="26"/>
      <c r="Q874" s="26"/>
      <c r="R874" s="19"/>
      <c r="S874" s="19"/>
      <c r="T874" s="77"/>
      <c r="U874" s="77"/>
      <c r="V874" s="19"/>
      <c r="W874" s="19"/>
      <c r="X874" s="77"/>
      <c r="Y874" s="77"/>
      <c r="Z874" s="77"/>
      <c r="AA874" s="77"/>
      <c r="AB874" s="77"/>
      <c r="AC874" s="77"/>
      <c r="AD874" s="77"/>
      <c r="AE874" s="77"/>
      <c r="AF874" s="19">
        <f t="shared" si="324"/>
        <v>15</v>
      </c>
      <c r="AG874" s="19">
        <f t="shared" si="324"/>
        <v>90</v>
      </c>
      <c r="AH874" s="171" t="s">
        <v>227</v>
      </c>
      <c r="AI874" s="18" t="s">
        <v>229</v>
      </c>
      <c r="AJ874" s="18" t="s">
        <v>68</v>
      </c>
      <c r="AK874" s="12">
        <v>6</v>
      </c>
      <c r="AL874" s="28"/>
      <c r="AM874" s="28"/>
      <c r="AN874" s="82"/>
      <c r="AO874" s="82"/>
      <c r="AP874" s="28"/>
      <c r="AQ874" s="28"/>
      <c r="AR874" s="28">
        <f>5+5+5</f>
        <v>15</v>
      </c>
      <c r="AS874" s="28">
        <f t="shared" si="328"/>
        <v>90</v>
      </c>
      <c r="AT874" s="28"/>
      <c r="AU874" s="28"/>
      <c r="AV874" s="28"/>
      <c r="AW874" s="28"/>
      <c r="AX874" s="82"/>
      <c r="AY874" s="82"/>
      <c r="AZ874" s="28"/>
      <c r="BA874" s="28"/>
      <c r="BB874" s="82"/>
      <c r="BC874" s="82"/>
      <c r="BD874" s="82"/>
      <c r="BE874" s="82"/>
      <c r="BF874" s="82"/>
      <c r="BG874" s="82"/>
      <c r="BH874" s="82"/>
      <c r="BI874" s="82"/>
      <c r="BJ874" s="7">
        <f t="shared" si="325"/>
        <v>15</v>
      </c>
      <c r="BK874" s="42">
        <f t="shared" si="325"/>
        <v>90</v>
      </c>
    </row>
    <row r="875" spans="2:63" ht="24" x14ac:dyDescent="0.25">
      <c r="B875" s="43" t="s">
        <v>65</v>
      </c>
      <c r="C875" s="17" t="s">
        <v>66</v>
      </c>
      <c r="D875" s="171" t="s">
        <v>1370</v>
      </c>
      <c r="E875" s="18" t="s">
        <v>1371</v>
      </c>
      <c r="F875" s="18" t="s">
        <v>68</v>
      </c>
      <c r="G875" s="12">
        <v>2</v>
      </c>
      <c r="H875" s="19"/>
      <c r="I875" s="19"/>
      <c r="J875" s="85"/>
      <c r="K875" s="85"/>
      <c r="L875" s="19"/>
      <c r="M875" s="19"/>
      <c r="N875" s="19">
        <f>5+5+5</f>
        <v>15</v>
      </c>
      <c r="O875" s="19">
        <f t="shared" si="326"/>
        <v>30</v>
      </c>
      <c r="P875" s="26"/>
      <c r="Q875" s="19"/>
      <c r="R875" s="19"/>
      <c r="S875" s="19"/>
      <c r="T875" s="77"/>
      <c r="U875" s="77"/>
      <c r="V875" s="19"/>
      <c r="W875" s="19"/>
      <c r="X875" s="77"/>
      <c r="Y875" s="77"/>
      <c r="Z875" s="77"/>
      <c r="AA875" s="77"/>
      <c r="AB875" s="77"/>
      <c r="AC875" s="77"/>
      <c r="AD875" s="77"/>
      <c r="AE875" s="77"/>
      <c r="AF875" s="19">
        <f t="shared" si="324"/>
        <v>15</v>
      </c>
      <c r="AG875" s="19">
        <f t="shared" si="324"/>
        <v>30</v>
      </c>
      <c r="AH875" s="171" t="s">
        <v>1370</v>
      </c>
      <c r="AI875" s="18" t="s">
        <v>1371</v>
      </c>
      <c r="AJ875" s="18" t="s">
        <v>68</v>
      </c>
      <c r="AK875" s="12">
        <v>2</v>
      </c>
      <c r="AL875" s="28"/>
      <c r="AM875" s="28"/>
      <c r="AN875" s="82"/>
      <c r="AO875" s="82"/>
      <c r="AP875" s="28"/>
      <c r="AQ875" s="28"/>
      <c r="AR875" s="28">
        <f>5+5+5</f>
        <v>15</v>
      </c>
      <c r="AS875" s="28">
        <f t="shared" si="328"/>
        <v>30</v>
      </c>
      <c r="AT875" s="28"/>
      <c r="AU875" s="28"/>
      <c r="AV875" s="28"/>
      <c r="AW875" s="28"/>
      <c r="AX875" s="82"/>
      <c r="AY875" s="82"/>
      <c r="AZ875" s="28"/>
      <c r="BA875" s="28"/>
      <c r="BB875" s="82"/>
      <c r="BC875" s="82"/>
      <c r="BD875" s="82"/>
      <c r="BE875" s="82"/>
      <c r="BF875" s="82"/>
      <c r="BG875" s="82"/>
      <c r="BH875" s="82"/>
      <c r="BI875" s="82"/>
      <c r="BJ875" s="7">
        <f t="shared" si="325"/>
        <v>15</v>
      </c>
      <c r="BK875" s="42">
        <f t="shared" si="325"/>
        <v>30</v>
      </c>
    </row>
    <row r="876" spans="2:63" ht="24" x14ac:dyDescent="0.25">
      <c r="B876" s="43" t="s">
        <v>65</v>
      </c>
      <c r="C876" s="17" t="s">
        <v>66</v>
      </c>
      <c r="D876" s="171" t="s">
        <v>1372</v>
      </c>
      <c r="E876" s="18" t="s">
        <v>1373</v>
      </c>
      <c r="F876" s="18" t="s">
        <v>212</v>
      </c>
      <c r="G876" s="12">
        <v>6</v>
      </c>
      <c r="H876" s="19"/>
      <c r="I876" s="19"/>
      <c r="J876" s="85"/>
      <c r="K876" s="85"/>
      <c r="L876" s="19"/>
      <c r="M876" s="19"/>
      <c r="N876" s="19">
        <f>2+2+2</f>
        <v>6</v>
      </c>
      <c r="O876" s="19">
        <f t="shared" si="326"/>
        <v>36</v>
      </c>
      <c r="P876" s="26"/>
      <c r="Q876" s="19"/>
      <c r="R876" s="19"/>
      <c r="S876" s="19"/>
      <c r="T876" s="77"/>
      <c r="U876" s="77"/>
      <c r="V876" s="19"/>
      <c r="W876" s="19"/>
      <c r="X876" s="77"/>
      <c r="Y876" s="77"/>
      <c r="Z876" s="77"/>
      <c r="AA876" s="77"/>
      <c r="AB876" s="77"/>
      <c r="AC876" s="77"/>
      <c r="AD876" s="77"/>
      <c r="AE876" s="77"/>
      <c r="AF876" s="19">
        <f t="shared" si="324"/>
        <v>6</v>
      </c>
      <c r="AG876" s="19">
        <f t="shared" si="324"/>
        <v>36</v>
      </c>
      <c r="AH876" s="171" t="s">
        <v>1372</v>
      </c>
      <c r="AI876" s="18" t="s">
        <v>1373</v>
      </c>
      <c r="AJ876" s="18" t="s">
        <v>212</v>
      </c>
      <c r="AK876" s="12">
        <v>6</v>
      </c>
      <c r="AL876" s="28"/>
      <c r="AM876" s="28"/>
      <c r="AN876" s="82"/>
      <c r="AO876" s="82"/>
      <c r="AP876" s="28"/>
      <c r="AQ876" s="28"/>
      <c r="AR876" s="28">
        <f>2+2+2</f>
        <v>6</v>
      </c>
      <c r="AS876" s="28">
        <f t="shared" si="328"/>
        <v>36</v>
      </c>
      <c r="AT876" s="28"/>
      <c r="AU876" s="28"/>
      <c r="AV876" s="28"/>
      <c r="AW876" s="28"/>
      <c r="AX876" s="82"/>
      <c r="AY876" s="82"/>
      <c r="AZ876" s="28"/>
      <c r="BA876" s="28"/>
      <c r="BB876" s="82"/>
      <c r="BC876" s="82"/>
      <c r="BD876" s="82"/>
      <c r="BE876" s="82"/>
      <c r="BF876" s="82"/>
      <c r="BG876" s="82"/>
      <c r="BH876" s="82"/>
      <c r="BI876" s="82"/>
      <c r="BJ876" s="7">
        <f t="shared" si="325"/>
        <v>6</v>
      </c>
      <c r="BK876" s="42">
        <f t="shared" si="325"/>
        <v>36</v>
      </c>
    </row>
    <row r="877" spans="2:63" ht="24" x14ac:dyDescent="0.25">
      <c r="B877" s="43" t="s">
        <v>65</v>
      </c>
      <c r="C877" s="17" t="s">
        <v>66</v>
      </c>
      <c r="D877" s="171" t="s">
        <v>1374</v>
      </c>
      <c r="E877" s="18" t="s">
        <v>1375</v>
      </c>
      <c r="F877" s="18" t="s">
        <v>212</v>
      </c>
      <c r="G877" s="12">
        <v>2</v>
      </c>
      <c r="H877" s="19"/>
      <c r="I877" s="19"/>
      <c r="J877" s="85"/>
      <c r="K877" s="85"/>
      <c r="L877" s="19"/>
      <c r="M877" s="19"/>
      <c r="N877" s="19">
        <f>8+8+8</f>
        <v>24</v>
      </c>
      <c r="O877" s="19">
        <f t="shared" si="326"/>
        <v>48</v>
      </c>
      <c r="P877" s="26"/>
      <c r="Q877" s="19"/>
      <c r="R877" s="19"/>
      <c r="S877" s="19"/>
      <c r="T877" s="77"/>
      <c r="U877" s="77"/>
      <c r="V877" s="19"/>
      <c r="W877" s="19"/>
      <c r="X877" s="77"/>
      <c r="Y877" s="77"/>
      <c r="Z877" s="77"/>
      <c r="AA877" s="77"/>
      <c r="AB877" s="77"/>
      <c r="AC877" s="77"/>
      <c r="AD877" s="77"/>
      <c r="AE877" s="77"/>
      <c r="AF877" s="19">
        <f t="shared" si="324"/>
        <v>24</v>
      </c>
      <c r="AG877" s="19">
        <f t="shared" si="324"/>
        <v>48</v>
      </c>
      <c r="AH877" s="171" t="s">
        <v>1374</v>
      </c>
      <c r="AI877" s="18" t="s">
        <v>1375</v>
      </c>
      <c r="AJ877" s="18" t="s">
        <v>212</v>
      </c>
      <c r="AK877" s="12">
        <v>2</v>
      </c>
      <c r="AL877" s="28"/>
      <c r="AM877" s="28"/>
      <c r="AN877" s="82"/>
      <c r="AO877" s="82"/>
      <c r="AP877" s="28"/>
      <c r="AQ877" s="28"/>
      <c r="AR877" s="28">
        <f>8+8+8</f>
        <v>24</v>
      </c>
      <c r="AS877" s="28">
        <f t="shared" si="328"/>
        <v>48</v>
      </c>
      <c r="AT877" s="28"/>
      <c r="AU877" s="28"/>
      <c r="AV877" s="28"/>
      <c r="AW877" s="28"/>
      <c r="AX877" s="82"/>
      <c r="AY877" s="82"/>
      <c r="AZ877" s="28"/>
      <c r="BA877" s="28"/>
      <c r="BB877" s="82"/>
      <c r="BC877" s="82"/>
      <c r="BD877" s="82"/>
      <c r="BE877" s="82"/>
      <c r="BF877" s="82"/>
      <c r="BG877" s="82"/>
      <c r="BH877" s="82"/>
      <c r="BI877" s="82"/>
      <c r="BJ877" s="7">
        <f t="shared" si="325"/>
        <v>24</v>
      </c>
      <c r="BK877" s="42">
        <f t="shared" si="325"/>
        <v>48</v>
      </c>
    </row>
    <row r="878" spans="2:63" ht="24" x14ac:dyDescent="0.25">
      <c r="B878" s="43" t="s">
        <v>65</v>
      </c>
      <c r="C878" s="17" t="s">
        <v>66</v>
      </c>
      <c r="D878" s="171" t="s">
        <v>1376</v>
      </c>
      <c r="E878" s="18" t="s">
        <v>1377</v>
      </c>
      <c r="F878" s="18" t="s">
        <v>68</v>
      </c>
      <c r="G878" s="12">
        <v>3.5</v>
      </c>
      <c r="H878" s="19"/>
      <c r="I878" s="19"/>
      <c r="J878" s="85"/>
      <c r="K878" s="85"/>
      <c r="L878" s="19"/>
      <c r="M878" s="19"/>
      <c r="N878" s="19">
        <f>2+2+2</f>
        <v>6</v>
      </c>
      <c r="O878" s="19">
        <f t="shared" si="326"/>
        <v>21</v>
      </c>
      <c r="P878" s="26"/>
      <c r="Q878" s="19"/>
      <c r="R878" s="19"/>
      <c r="S878" s="19"/>
      <c r="T878" s="77"/>
      <c r="U878" s="77"/>
      <c r="V878" s="19"/>
      <c r="W878" s="19"/>
      <c r="X878" s="77"/>
      <c r="Y878" s="77"/>
      <c r="Z878" s="77"/>
      <c r="AA878" s="77"/>
      <c r="AB878" s="77"/>
      <c r="AC878" s="77"/>
      <c r="AD878" s="77"/>
      <c r="AE878" s="77"/>
      <c r="AF878" s="19">
        <f t="shared" si="324"/>
        <v>6</v>
      </c>
      <c r="AG878" s="19">
        <f t="shared" si="324"/>
        <v>21</v>
      </c>
      <c r="AH878" s="171" t="s">
        <v>1376</v>
      </c>
      <c r="AI878" s="18" t="s">
        <v>1377</v>
      </c>
      <c r="AJ878" s="18" t="s">
        <v>68</v>
      </c>
      <c r="AK878" s="12">
        <v>3.5</v>
      </c>
      <c r="AL878" s="28"/>
      <c r="AM878" s="28"/>
      <c r="AN878" s="82"/>
      <c r="AO878" s="82"/>
      <c r="AP878" s="28"/>
      <c r="AQ878" s="28"/>
      <c r="AR878" s="28">
        <f>2+2+2</f>
        <v>6</v>
      </c>
      <c r="AS878" s="28">
        <f t="shared" si="328"/>
        <v>21</v>
      </c>
      <c r="AT878" s="28"/>
      <c r="AU878" s="28"/>
      <c r="AV878" s="28"/>
      <c r="AW878" s="28"/>
      <c r="AX878" s="82"/>
      <c r="AY878" s="82"/>
      <c r="AZ878" s="28"/>
      <c r="BA878" s="28"/>
      <c r="BB878" s="82"/>
      <c r="BC878" s="82"/>
      <c r="BD878" s="82"/>
      <c r="BE878" s="82"/>
      <c r="BF878" s="82"/>
      <c r="BG878" s="82"/>
      <c r="BH878" s="82"/>
      <c r="BI878" s="82"/>
      <c r="BJ878" s="7">
        <f t="shared" si="325"/>
        <v>6</v>
      </c>
      <c r="BK878" s="42">
        <f t="shared" si="325"/>
        <v>21</v>
      </c>
    </row>
    <row r="879" spans="2:63" ht="24" x14ac:dyDescent="0.25">
      <c r="B879" s="43" t="s">
        <v>65</v>
      </c>
      <c r="C879" s="17" t="s">
        <v>66</v>
      </c>
      <c r="D879" s="171" t="s">
        <v>1378</v>
      </c>
      <c r="E879" s="18" t="s">
        <v>1379</v>
      </c>
      <c r="F879" s="18" t="s">
        <v>68</v>
      </c>
      <c r="G879" s="12">
        <v>8</v>
      </c>
      <c r="H879" s="19"/>
      <c r="I879" s="19"/>
      <c r="J879" s="85"/>
      <c r="K879" s="85"/>
      <c r="L879" s="19"/>
      <c r="M879" s="19"/>
      <c r="N879" s="19">
        <f>2+2+2</f>
        <v>6</v>
      </c>
      <c r="O879" s="19">
        <f t="shared" si="326"/>
        <v>48</v>
      </c>
      <c r="P879" s="26"/>
      <c r="Q879" s="19"/>
      <c r="R879" s="19"/>
      <c r="S879" s="19"/>
      <c r="T879" s="77"/>
      <c r="U879" s="77"/>
      <c r="V879" s="19"/>
      <c r="W879" s="19"/>
      <c r="X879" s="77"/>
      <c r="Y879" s="77"/>
      <c r="Z879" s="77"/>
      <c r="AA879" s="77"/>
      <c r="AB879" s="77"/>
      <c r="AC879" s="77"/>
      <c r="AD879" s="77"/>
      <c r="AE879" s="77"/>
      <c r="AF879" s="19">
        <f t="shared" si="324"/>
        <v>6</v>
      </c>
      <c r="AG879" s="19">
        <f t="shared" si="324"/>
        <v>48</v>
      </c>
      <c r="AH879" s="171" t="s">
        <v>1378</v>
      </c>
      <c r="AI879" s="18" t="s">
        <v>1379</v>
      </c>
      <c r="AJ879" s="18" t="s">
        <v>68</v>
      </c>
      <c r="AK879" s="12">
        <v>8</v>
      </c>
      <c r="AL879" s="28"/>
      <c r="AM879" s="28"/>
      <c r="AN879" s="82"/>
      <c r="AO879" s="82"/>
      <c r="AP879" s="28"/>
      <c r="AQ879" s="28"/>
      <c r="AR879" s="28">
        <f>2+2+2</f>
        <v>6</v>
      </c>
      <c r="AS879" s="28">
        <f t="shared" si="328"/>
        <v>48</v>
      </c>
      <c r="AT879" s="28"/>
      <c r="AU879" s="28"/>
      <c r="AV879" s="28"/>
      <c r="AW879" s="28"/>
      <c r="AX879" s="82"/>
      <c r="AY879" s="82"/>
      <c r="AZ879" s="28"/>
      <c r="BA879" s="28"/>
      <c r="BB879" s="82"/>
      <c r="BC879" s="82"/>
      <c r="BD879" s="82"/>
      <c r="BE879" s="82"/>
      <c r="BF879" s="82"/>
      <c r="BG879" s="82"/>
      <c r="BH879" s="82"/>
      <c r="BI879" s="82"/>
      <c r="BJ879" s="7">
        <f t="shared" si="325"/>
        <v>6</v>
      </c>
      <c r="BK879" s="42">
        <f t="shared" si="325"/>
        <v>48</v>
      </c>
    </row>
    <row r="880" spans="2:63" ht="24" x14ac:dyDescent="0.25">
      <c r="B880" s="43" t="s">
        <v>65</v>
      </c>
      <c r="C880" s="17" t="s">
        <v>66</v>
      </c>
      <c r="D880" s="171" t="s">
        <v>1380</v>
      </c>
      <c r="E880" s="18" t="s">
        <v>245</v>
      </c>
      <c r="F880" s="18" t="s">
        <v>68</v>
      </c>
      <c r="G880" s="12">
        <v>45</v>
      </c>
      <c r="H880" s="19"/>
      <c r="I880" s="19"/>
      <c r="J880" s="85"/>
      <c r="K880" s="85"/>
      <c r="L880" s="19"/>
      <c r="M880" s="19"/>
      <c r="N880" s="19">
        <f>2+2+2</f>
        <v>6</v>
      </c>
      <c r="O880" s="19">
        <f t="shared" si="326"/>
        <v>270</v>
      </c>
      <c r="P880" s="26"/>
      <c r="Q880" s="19"/>
      <c r="R880" s="19"/>
      <c r="S880" s="19"/>
      <c r="T880" s="77"/>
      <c r="U880" s="77"/>
      <c r="V880" s="19"/>
      <c r="W880" s="19"/>
      <c r="X880" s="77"/>
      <c r="Y880" s="77"/>
      <c r="Z880" s="77"/>
      <c r="AA880" s="77"/>
      <c r="AB880" s="77"/>
      <c r="AC880" s="77"/>
      <c r="AD880" s="77"/>
      <c r="AE880" s="77"/>
      <c r="AF880" s="19">
        <f t="shared" si="324"/>
        <v>6</v>
      </c>
      <c r="AG880" s="19">
        <f t="shared" si="324"/>
        <v>270</v>
      </c>
      <c r="AH880" s="171" t="s">
        <v>1380</v>
      </c>
      <c r="AI880" s="18" t="s">
        <v>245</v>
      </c>
      <c r="AJ880" s="18" t="s">
        <v>68</v>
      </c>
      <c r="AK880" s="12">
        <v>45</v>
      </c>
      <c r="AL880" s="28"/>
      <c r="AM880" s="28"/>
      <c r="AN880" s="82"/>
      <c r="AO880" s="82"/>
      <c r="AP880" s="28"/>
      <c r="AQ880" s="28"/>
      <c r="AR880" s="28">
        <f>2+2+2</f>
        <v>6</v>
      </c>
      <c r="AS880" s="28">
        <f t="shared" si="328"/>
        <v>270</v>
      </c>
      <c r="AT880" s="28"/>
      <c r="AU880" s="28"/>
      <c r="AV880" s="28"/>
      <c r="AW880" s="28"/>
      <c r="AX880" s="82"/>
      <c r="AY880" s="82"/>
      <c r="AZ880" s="28"/>
      <c r="BA880" s="28"/>
      <c r="BB880" s="82"/>
      <c r="BC880" s="82"/>
      <c r="BD880" s="82"/>
      <c r="BE880" s="82"/>
      <c r="BF880" s="82"/>
      <c r="BG880" s="82"/>
      <c r="BH880" s="82"/>
      <c r="BI880" s="82"/>
      <c r="BJ880" s="7">
        <f t="shared" si="325"/>
        <v>6</v>
      </c>
      <c r="BK880" s="42">
        <f t="shared" si="325"/>
        <v>270</v>
      </c>
    </row>
    <row r="881" spans="2:63" ht="24" x14ac:dyDescent="0.25">
      <c r="B881" s="43" t="s">
        <v>65</v>
      </c>
      <c r="C881" s="17" t="s">
        <v>66</v>
      </c>
      <c r="D881" s="171" t="s">
        <v>1381</v>
      </c>
      <c r="E881" s="18" t="s">
        <v>1382</v>
      </c>
      <c r="F881" s="18" t="s">
        <v>68</v>
      </c>
      <c r="G881" s="12">
        <v>65</v>
      </c>
      <c r="H881" s="19"/>
      <c r="I881" s="19"/>
      <c r="J881" s="85"/>
      <c r="K881" s="85"/>
      <c r="L881" s="19"/>
      <c r="M881" s="19"/>
      <c r="N881" s="19">
        <f>2+2+2</f>
        <v>6</v>
      </c>
      <c r="O881" s="19">
        <f t="shared" si="326"/>
        <v>390</v>
      </c>
      <c r="P881" s="26"/>
      <c r="Q881" s="19"/>
      <c r="R881" s="19"/>
      <c r="S881" s="19"/>
      <c r="T881" s="77"/>
      <c r="U881" s="77"/>
      <c r="V881" s="19"/>
      <c r="W881" s="19"/>
      <c r="X881" s="77"/>
      <c r="Y881" s="77"/>
      <c r="Z881" s="77"/>
      <c r="AA881" s="77"/>
      <c r="AB881" s="77"/>
      <c r="AC881" s="77"/>
      <c r="AD881" s="77"/>
      <c r="AE881" s="77"/>
      <c r="AF881" s="19">
        <f t="shared" si="324"/>
        <v>6</v>
      </c>
      <c r="AG881" s="19">
        <f t="shared" si="324"/>
        <v>390</v>
      </c>
      <c r="AH881" s="171" t="s">
        <v>1381</v>
      </c>
      <c r="AI881" s="18" t="s">
        <v>1382</v>
      </c>
      <c r="AJ881" s="18" t="s">
        <v>68</v>
      </c>
      <c r="AK881" s="12">
        <v>65</v>
      </c>
      <c r="AL881" s="28"/>
      <c r="AM881" s="28"/>
      <c r="AN881" s="82"/>
      <c r="AO881" s="82"/>
      <c r="AP881" s="28"/>
      <c r="AQ881" s="28"/>
      <c r="AR881" s="28">
        <f>2+2+2</f>
        <v>6</v>
      </c>
      <c r="AS881" s="28">
        <f t="shared" si="328"/>
        <v>390</v>
      </c>
      <c r="AT881" s="28"/>
      <c r="AU881" s="28"/>
      <c r="AV881" s="28"/>
      <c r="AW881" s="28"/>
      <c r="AX881" s="82"/>
      <c r="AY881" s="82"/>
      <c r="AZ881" s="28"/>
      <c r="BA881" s="28"/>
      <c r="BB881" s="82"/>
      <c r="BC881" s="82"/>
      <c r="BD881" s="82"/>
      <c r="BE881" s="82"/>
      <c r="BF881" s="82"/>
      <c r="BG881" s="82"/>
      <c r="BH881" s="82"/>
      <c r="BI881" s="82"/>
      <c r="BJ881" s="7">
        <f t="shared" si="325"/>
        <v>6</v>
      </c>
      <c r="BK881" s="42">
        <f t="shared" si="325"/>
        <v>390</v>
      </c>
    </row>
    <row r="882" spans="2:63" ht="24" x14ac:dyDescent="0.25">
      <c r="B882" s="43" t="s">
        <v>65</v>
      </c>
      <c r="C882" s="17" t="s">
        <v>66</v>
      </c>
      <c r="D882" s="171" t="s">
        <v>1383</v>
      </c>
      <c r="E882" s="18" t="s">
        <v>1384</v>
      </c>
      <c r="F882" s="18" t="s">
        <v>68</v>
      </c>
      <c r="G882" s="12">
        <v>0.5</v>
      </c>
      <c r="H882" s="19"/>
      <c r="I882" s="19"/>
      <c r="J882" s="85"/>
      <c r="K882" s="85"/>
      <c r="L882" s="19"/>
      <c r="M882" s="19"/>
      <c r="N882" s="19">
        <f>50+50+50</f>
        <v>150</v>
      </c>
      <c r="O882" s="19">
        <f t="shared" si="326"/>
        <v>75</v>
      </c>
      <c r="P882" s="26"/>
      <c r="Q882" s="19"/>
      <c r="R882" s="19"/>
      <c r="S882" s="19"/>
      <c r="T882" s="77"/>
      <c r="U882" s="77"/>
      <c r="V882" s="19"/>
      <c r="W882" s="19"/>
      <c r="X882" s="77"/>
      <c r="Y882" s="77"/>
      <c r="Z882" s="77"/>
      <c r="AA882" s="77"/>
      <c r="AB882" s="77"/>
      <c r="AC882" s="77"/>
      <c r="AD882" s="77"/>
      <c r="AE882" s="77"/>
      <c r="AF882" s="19">
        <f t="shared" si="324"/>
        <v>150</v>
      </c>
      <c r="AG882" s="19">
        <f t="shared" si="324"/>
        <v>75</v>
      </c>
      <c r="AH882" s="171" t="s">
        <v>1383</v>
      </c>
      <c r="AI882" s="18" t="s">
        <v>1384</v>
      </c>
      <c r="AJ882" s="18" t="s">
        <v>68</v>
      </c>
      <c r="AK882" s="12">
        <v>0.5</v>
      </c>
      <c r="AL882" s="28"/>
      <c r="AM882" s="28"/>
      <c r="AN882" s="82"/>
      <c r="AO882" s="82"/>
      <c r="AP882" s="28"/>
      <c r="AQ882" s="28"/>
      <c r="AR882" s="28">
        <f>50+50+50</f>
        <v>150</v>
      </c>
      <c r="AS882" s="28">
        <f t="shared" si="328"/>
        <v>75</v>
      </c>
      <c r="AT882" s="28"/>
      <c r="AU882" s="28"/>
      <c r="AV882" s="28"/>
      <c r="AW882" s="28"/>
      <c r="AX882" s="82"/>
      <c r="AY882" s="82"/>
      <c r="AZ882" s="28"/>
      <c r="BA882" s="28"/>
      <c r="BB882" s="82"/>
      <c r="BC882" s="82"/>
      <c r="BD882" s="82"/>
      <c r="BE882" s="82"/>
      <c r="BF882" s="82"/>
      <c r="BG882" s="82"/>
      <c r="BH882" s="82"/>
      <c r="BI882" s="82"/>
      <c r="BJ882" s="7">
        <f t="shared" si="325"/>
        <v>150</v>
      </c>
      <c r="BK882" s="42">
        <f t="shared" si="325"/>
        <v>75</v>
      </c>
    </row>
    <row r="883" spans="2:63" ht="24" x14ac:dyDescent="0.25">
      <c r="B883" s="43" t="s">
        <v>65</v>
      </c>
      <c r="C883" s="17" t="s">
        <v>66</v>
      </c>
      <c r="D883" s="171" t="s">
        <v>362</v>
      </c>
      <c r="E883" s="18" t="s">
        <v>364</v>
      </c>
      <c r="F883" s="18" t="s">
        <v>68</v>
      </c>
      <c r="G883" s="12">
        <v>10</v>
      </c>
      <c r="H883" s="19"/>
      <c r="I883" s="19"/>
      <c r="J883" s="85"/>
      <c r="K883" s="85"/>
      <c r="L883" s="19"/>
      <c r="M883" s="19"/>
      <c r="N883" s="19">
        <f>5+5+5</f>
        <v>15</v>
      </c>
      <c r="O883" s="19">
        <f t="shared" si="326"/>
        <v>150</v>
      </c>
      <c r="P883" s="26"/>
      <c r="Q883" s="19"/>
      <c r="R883" s="19"/>
      <c r="S883" s="19"/>
      <c r="T883" s="77"/>
      <c r="U883" s="77"/>
      <c r="V883" s="19"/>
      <c r="W883" s="19"/>
      <c r="X883" s="77"/>
      <c r="Y883" s="77"/>
      <c r="Z883" s="77"/>
      <c r="AA883" s="77"/>
      <c r="AB883" s="77"/>
      <c r="AC883" s="77"/>
      <c r="AD883" s="77"/>
      <c r="AE883" s="77"/>
      <c r="AF883" s="19">
        <f t="shared" si="324"/>
        <v>15</v>
      </c>
      <c r="AG883" s="19">
        <f t="shared" si="324"/>
        <v>150</v>
      </c>
      <c r="AH883" s="171" t="s">
        <v>362</v>
      </c>
      <c r="AI883" s="18" t="s">
        <v>364</v>
      </c>
      <c r="AJ883" s="18" t="s">
        <v>68</v>
      </c>
      <c r="AK883" s="12">
        <v>10</v>
      </c>
      <c r="AL883" s="28"/>
      <c r="AM883" s="28"/>
      <c r="AN883" s="82"/>
      <c r="AO883" s="82"/>
      <c r="AP883" s="28"/>
      <c r="AQ883" s="28"/>
      <c r="AR883" s="28">
        <f>5+5+5</f>
        <v>15</v>
      </c>
      <c r="AS883" s="28">
        <f t="shared" si="328"/>
        <v>150</v>
      </c>
      <c r="AT883" s="28"/>
      <c r="AU883" s="28"/>
      <c r="AV883" s="28"/>
      <c r="AW883" s="28"/>
      <c r="AX883" s="82"/>
      <c r="AY883" s="82"/>
      <c r="AZ883" s="28"/>
      <c r="BA883" s="28"/>
      <c r="BB883" s="82"/>
      <c r="BC883" s="82"/>
      <c r="BD883" s="82"/>
      <c r="BE883" s="82"/>
      <c r="BF883" s="82"/>
      <c r="BG883" s="82"/>
      <c r="BH883" s="82"/>
      <c r="BI883" s="82"/>
      <c r="BJ883" s="7">
        <f t="shared" si="325"/>
        <v>15</v>
      </c>
      <c r="BK883" s="42">
        <f t="shared" si="325"/>
        <v>150</v>
      </c>
    </row>
    <row r="884" spans="2:63" ht="24" x14ac:dyDescent="0.25">
      <c r="B884" s="43" t="s">
        <v>65</v>
      </c>
      <c r="C884" s="17" t="s">
        <v>66</v>
      </c>
      <c r="D884" s="171" t="s">
        <v>434</v>
      </c>
      <c r="E884" s="18" t="s">
        <v>436</v>
      </c>
      <c r="F884" s="18" t="s">
        <v>68</v>
      </c>
      <c r="G884" s="12">
        <v>7</v>
      </c>
      <c r="H884" s="19"/>
      <c r="I884" s="19"/>
      <c r="J884" s="85"/>
      <c r="K884" s="85"/>
      <c r="L884" s="19"/>
      <c r="M884" s="19"/>
      <c r="N884" s="19">
        <f>5+5+5</f>
        <v>15</v>
      </c>
      <c r="O884" s="19">
        <f t="shared" si="326"/>
        <v>105</v>
      </c>
      <c r="P884" s="26"/>
      <c r="Q884" s="19"/>
      <c r="R884" s="19"/>
      <c r="S884" s="19"/>
      <c r="T884" s="77"/>
      <c r="U884" s="77"/>
      <c r="V884" s="19"/>
      <c r="W884" s="19"/>
      <c r="X884" s="77"/>
      <c r="Y884" s="77"/>
      <c r="Z884" s="77"/>
      <c r="AA884" s="77"/>
      <c r="AB884" s="77"/>
      <c r="AC884" s="77"/>
      <c r="AD884" s="77"/>
      <c r="AE884" s="77"/>
      <c r="AF884" s="19">
        <f t="shared" si="324"/>
        <v>15</v>
      </c>
      <c r="AG884" s="19">
        <f t="shared" si="324"/>
        <v>105</v>
      </c>
      <c r="AH884" s="171" t="s">
        <v>434</v>
      </c>
      <c r="AI884" s="18" t="s">
        <v>436</v>
      </c>
      <c r="AJ884" s="18" t="s">
        <v>68</v>
      </c>
      <c r="AK884" s="12">
        <v>7</v>
      </c>
      <c r="AL884" s="28"/>
      <c r="AM884" s="28"/>
      <c r="AN884" s="82"/>
      <c r="AO884" s="82"/>
      <c r="AP884" s="28"/>
      <c r="AQ884" s="28"/>
      <c r="AR884" s="28">
        <f>5+5+5</f>
        <v>15</v>
      </c>
      <c r="AS884" s="28">
        <f t="shared" si="328"/>
        <v>105</v>
      </c>
      <c r="AT884" s="28"/>
      <c r="AU884" s="28"/>
      <c r="AV884" s="28"/>
      <c r="AW884" s="28"/>
      <c r="AX884" s="82"/>
      <c r="AY884" s="82"/>
      <c r="AZ884" s="28"/>
      <c r="BA884" s="28"/>
      <c r="BB884" s="82"/>
      <c r="BC884" s="82"/>
      <c r="BD884" s="82"/>
      <c r="BE884" s="82"/>
      <c r="BF884" s="82"/>
      <c r="BG884" s="82"/>
      <c r="BH884" s="82"/>
      <c r="BI884" s="82"/>
      <c r="BJ884" s="7">
        <f t="shared" si="325"/>
        <v>15</v>
      </c>
      <c r="BK884" s="42">
        <f t="shared" si="325"/>
        <v>105</v>
      </c>
    </row>
    <row r="885" spans="2:63" ht="24" x14ac:dyDescent="0.25">
      <c r="B885" s="43" t="s">
        <v>65</v>
      </c>
      <c r="C885" s="17" t="s">
        <v>66</v>
      </c>
      <c r="D885" s="171" t="s">
        <v>1385</v>
      </c>
      <c r="E885" s="18" t="s">
        <v>253</v>
      </c>
      <c r="F885" s="18" t="s">
        <v>252</v>
      </c>
      <c r="G885" s="12">
        <v>5</v>
      </c>
      <c r="H885" s="19"/>
      <c r="I885" s="19"/>
      <c r="J885" s="85"/>
      <c r="K885" s="85"/>
      <c r="L885" s="19"/>
      <c r="M885" s="19"/>
      <c r="N885" s="19">
        <f>4+4+4</f>
        <v>12</v>
      </c>
      <c r="O885" s="19">
        <f t="shared" si="326"/>
        <v>60</v>
      </c>
      <c r="P885" s="26"/>
      <c r="Q885" s="19"/>
      <c r="R885" s="19"/>
      <c r="S885" s="19"/>
      <c r="T885" s="77"/>
      <c r="U885" s="77"/>
      <c r="V885" s="19"/>
      <c r="W885" s="19"/>
      <c r="X885" s="77"/>
      <c r="Y885" s="77"/>
      <c r="Z885" s="77"/>
      <c r="AA885" s="77"/>
      <c r="AB885" s="77"/>
      <c r="AC885" s="77"/>
      <c r="AD885" s="77"/>
      <c r="AE885" s="77"/>
      <c r="AF885" s="19">
        <f t="shared" si="324"/>
        <v>12</v>
      </c>
      <c r="AG885" s="19">
        <f t="shared" si="324"/>
        <v>60</v>
      </c>
      <c r="AH885" s="171" t="s">
        <v>1385</v>
      </c>
      <c r="AI885" s="18" t="s">
        <v>253</v>
      </c>
      <c r="AJ885" s="18" t="s">
        <v>252</v>
      </c>
      <c r="AK885" s="12">
        <v>5</v>
      </c>
      <c r="AL885" s="28"/>
      <c r="AM885" s="28"/>
      <c r="AN885" s="82"/>
      <c r="AO885" s="82"/>
      <c r="AP885" s="28"/>
      <c r="AQ885" s="28"/>
      <c r="AR885" s="28">
        <f>4+4+4</f>
        <v>12</v>
      </c>
      <c r="AS885" s="28">
        <f t="shared" si="328"/>
        <v>60</v>
      </c>
      <c r="AT885" s="28"/>
      <c r="AU885" s="28"/>
      <c r="AV885" s="28"/>
      <c r="AW885" s="28"/>
      <c r="AX885" s="82"/>
      <c r="AY885" s="82"/>
      <c r="AZ885" s="28"/>
      <c r="BA885" s="28"/>
      <c r="BB885" s="82"/>
      <c r="BC885" s="82"/>
      <c r="BD885" s="82"/>
      <c r="BE885" s="82"/>
      <c r="BF885" s="82"/>
      <c r="BG885" s="82"/>
      <c r="BH885" s="82"/>
      <c r="BI885" s="82"/>
      <c r="BJ885" s="7">
        <f t="shared" si="325"/>
        <v>12</v>
      </c>
      <c r="BK885" s="42">
        <f t="shared" si="325"/>
        <v>60</v>
      </c>
    </row>
    <row r="886" spans="2:63" ht="24" x14ac:dyDescent="0.25">
      <c r="B886" s="43" t="s">
        <v>65</v>
      </c>
      <c r="C886" s="17" t="s">
        <v>66</v>
      </c>
      <c r="D886" s="171" t="s">
        <v>1386</v>
      </c>
      <c r="E886" s="18" t="s">
        <v>1387</v>
      </c>
      <c r="F886" s="18" t="s">
        <v>1388</v>
      </c>
      <c r="G886" s="12">
        <v>12</v>
      </c>
      <c r="H886" s="19"/>
      <c r="I886" s="19"/>
      <c r="J886" s="85"/>
      <c r="K886" s="85"/>
      <c r="L886" s="19"/>
      <c r="M886" s="19"/>
      <c r="N886" s="19">
        <f>1+1+1</f>
        <v>3</v>
      </c>
      <c r="O886" s="19">
        <f t="shared" si="326"/>
        <v>36</v>
      </c>
      <c r="P886" s="26"/>
      <c r="Q886" s="19"/>
      <c r="R886" s="19"/>
      <c r="S886" s="19"/>
      <c r="T886" s="77"/>
      <c r="U886" s="77"/>
      <c r="V886" s="19"/>
      <c r="W886" s="19"/>
      <c r="X886" s="77"/>
      <c r="Y886" s="77"/>
      <c r="Z886" s="77"/>
      <c r="AA886" s="77"/>
      <c r="AB886" s="77"/>
      <c r="AC886" s="77"/>
      <c r="AD886" s="77"/>
      <c r="AE886" s="77"/>
      <c r="AF886" s="19">
        <f t="shared" si="324"/>
        <v>3</v>
      </c>
      <c r="AG886" s="19">
        <f t="shared" si="324"/>
        <v>36</v>
      </c>
      <c r="AH886" s="171" t="s">
        <v>1386</v>
      </c>
      <c r="AI886" s="18" t="s">
        <v>1387</v>
      </c>
      <c r="AJ886" s="18" t="s">
        <v>1388</v>
      </c>
      <c r="AK886" s="12">
        <v>12</v>
      </c>
      <c r="AL886" s="28"/>
      <c r="AM886" s="28"/>
      <c r="AN886" s="82"/>
      <c r="AO886" s="82"/>
      <c r="AP886" s="28"/>
      <c r="AQ886" s="28"/>
      <c r="AR886" s="28">
        <f>1+1+1</f>
        <v>3</v>
      </c>
      <c r="AS886" s="28">
        <f t="shared" si="328"/>
        <v>36</v>
      </c>
      <c r="AT886" s="28"/>
      <c r="AU886" s="28"/>
      <c r="AV886" s="28"/>
      <c r="AW886" s="28"/>
      <c r="AX886" s="82"/>
      <c r="AY886" s="82"/>
      <c r="AZ886" s="28"/>
      <c r="BA886" s="28"/>
      <c r="BB886" s="82"/>
      <c r="BC886" s="82"/>
      <c r="BD886" s="82"/>
      <c r="BE886" s="82"/>
      <c r="BF886" s="82"/>
      <c r="BG886" s="82"/>
      <c r="BH886" s="82"/>
      <c r="BI886" s="82"/>
      <c r="BJ886" s="7">
        <f t="shared" si="325"/>
        <v>3</v>
      </c>
      <c r="BK886" s="42">
        <f t="shared" si="325"/>
        <v>36</v>
      </c>
    </row>
    <row r="887" spans="2:63" ht="24" x14ac:dyDescent="0.25">
      <c r="B887" s="43" t="s">
        <v>65</v>
      </c>
      <c r="C887" s="17" t="s">
        <v>66</v>
      </c>
      <c r="D887" s="171" t="s">
        <v>1389</v>
      </c>
      <c r="E887" s="18" t="s">
        <v>1390</v>
      </c>
      <c r="F887" s="18" t="s">
        <v>68</v>
      </c>
      <c r="G887" s="12">
        <v>15</v>
      </c>
      <c r="H887" s="19"/>
      <c r="I887" s="19"/>
      <c r="J887" s="85"/>
      <c r="K887" s="85"/>
      <c r="L887" s="19"/>
      <c r="M887" s="19"/>
      <c r="N887" s="19">
        <f>2+2+2</f>
        <v>6</v>
      </c>
      <c r="O887" s="19">
        <f t="shared" si="326"/>
        <v>90</v>
      </c>
      <c r="P887" s="26"/>
      <c r="Q887" s="19"/>
      <c r="R887" s="19"/>
      <c r="S887" s="19"/>
      <c r="T887" s="77"/>
      <c r="U887" s="77"/>
      <c r="V887" s="19"/>
      <c r="W887" s="19"/>
      <c r="X887" s="77"/>
      <c r="Y887" s="77"/>
      <c r="Z887" s="77"/>
      <c r="AA887" s="77"/>
      <c r="AB887" s="77"/>
      <c r="AC887" s="77"/>
      <c r="AD887" s="77"/>
      <c r="AE887" s="77"/>
      <c r="AF887" s="19">
        <f t="shared" si="324"/>
        <v>6</v>
      </c>
      <c r="AG887" s="19">
        <f t="shared" si="324"/>
        <v>90</v>
      </c>
      <c r="AH887" s="171" t="s">
        <v>1389</v>
      </c>
      <c r="AI887" s="18" t="s">
        <v>1390</v>
      </c>
      <c r="AJ887" s="18" t="s">
        <v>68</v>
      </c>
      <c r="AK887" s="12">
        <v>15</v>
      </c>
      <c r="AL887" s="28"/>
      <c r="AM887" s="28"/>
      <c r="AN887" s="82"/>
      <c r="AO887" s="82"/>
      <c r="AP887" s="28"/>
      <c r="AQ887" s="28"/>
      <c r="AR887" s="28">
        <f>2+2+2</f>
        <v>6</v>
      </c>
      <c r="AS887" s="28">
        <f t="shared" si="328"/>
        <v>90</v>
      </c>
      <c r="AT887" s="28"/>
      <c r="AU887" s="28"/>
      <c r="AV887" s="28"/>
      <c r="AW887" s="28"/>
      <c r="AX887" s="82"/>
      <c r="AY887" s="82"/>
      <c r="AZ887" s="28"/>
      <c r="BA887" s="28"/>
      <c r="BB887" s="82"/>
      <c r="BC887" s="82"/>
      <c r="BD887" s="82"/>
      <c r="BE887" s="82"/>
      <c r="BF887" s="82"/>
      <c r="BG887" s="82"/>
      <c r="BH887" s="82"/>
      <c r="BI887" s="82"/>
      <c r="BJ887" s="7">
        <f t="shared" si="325"/>
        <v>6</v>
      </c>
      <c r="BK887" s="42">
        <f t="shared" si="325"/>
        <v>90</v>
      </c>
    </row>
    <row r="888" spans="2:63" ht="24" x14ac:dyDescent="0.25">
      <c r="B888" s="43" t="s">
        <v>65</v>
      </c>
      <c r="C888" s="17" t="s">
        <v>66</v>
      </c>
      <c r="D888" s="171" t="s">
        <v>1391</v>
      </c>
      <c r="E888" s="18" t="s">
        <v>190</v>
      </c>
      <c r="F888" s="18" t="s">
        <v>186</v>
      </c>
      <c r="G888" s="12">
        <v>30</v>
      </c>
      <c r="H888" s="19"/>
      <c r="I888" s="19"/>
      <c r="J888" s="85"/>
      <c r="K888" s="85"/>
      <c r="L888" s="19"/>
      <c r="M888" s="19"/>
      <c r="N888" s="19">
        <f>10+10+10</f>
        <v>30</v>
      </c>
      <c r="O888" s="19">
        <f t="shared" si="326"/>
        <v>900</v>
      </c>
      <c r="P888" s="26"/>
      <c r="Q888" s="19"/>
      <c r="R888" s="19"/>
      <c r="S888" s="19"/>
      <c r="T888" s="77"/>
      <c r="U888" s="77"/>
      <c r="V888" s="19"/>
      <c r="W888" s="19"/>
      <c r="X888" s="77"/>
      <c r="Y888" s="77"/>
      <c r="Z888" s="77"/>
      <c r="AA888" s="77"/>
      <c r="AB888" s="77"/>
      <c r="AC888" s="77"/>
      <c r="AD888" s="77"/>
      <c r="AE888" s="77"/>
      <c r="AF888" s="19">
        <f t="shared" si="324"/>
        <v>30</v>
      </c>
      <c r="AG888" s="19">
        <f t="shared" si="324"/>
        <v>900</v>
      </c>
      <c r="AH888" s="171" t="s">
        <v>1391</v>
      </c>
      <c r="AI888" s="18" t="s">
        <v>190</v>
      </c>
      <c r="AJ888" s="18" t="s">
        <v>186</v>
      </c>
      <c r="AK888" s="12">
        <v>30</v>
      </c>
      <c r="AL888" s="28"/>
      <c r="AM888" s="28"/>
      <c r="AN888" s="82"/>
      <c r="AO888" s="82"/>
      <c r="AP888" s="28"/>
      <c r="AQ888" s="28"/>
      <c r="AR888" s="28">
        <f>10+10+10</f>
        <v>30</v>
      </c>
      <c r="AS888" s="28">
        <f t="shared" si="328"/>
        <v>900</v>
      </c>
      <c r="AT888" s="28"/>
      <c r="AU888" s="28"/>
      <c r="AV888" s="28"/>
      <c r="AW888" s="28"/>
      <c r="AX888" s="82"/>
      <c r="AY888" s="82"/>
      <c r="AZ888" s="28"/>
      <c r="BA888" s="28"/>
      <c r="BB888" s="82"/>
      <c r="BC888" s="82"/>
      <c r="BD888" s="82"/>
      <c r="BE888" s="82"/>
      <c r="BF888" s="82"/>
      <c r="BG888" s="82"/>
      <c r="BH888" s="82"/>
      <c r="BI888" s="82"/>
      <c r="BJ888" s="7">
        <f t="shared" si="325"/>
        <v>30</v>
      </c>
      <c r="BK888" s="42">
        <f t="shared" si="325"/>
        <v>900</v>
      </c>
    </row>
    <row r="889" spans="2:63" ht="24" x14ac:dyDescent="0.25">
      <c r="B889" s="43" t="s">
        <v>65</v>
      </c>
      <c r="C889" s="17" t="s">
        <v>66</v>
      </c>
      <c r="D889" s="171" t="s">
        <v>1392</v>
      </c>
      <c r="E889" s="18" t="s">
        <v>1393</v>
      </c>
      <c r="F889" s="18" t="s">
        <v>68</v>
      </c>
      <c r="G889" s="12">
        <v>0.5</v>
      </c>
      <c r="H889" s="19"/>
      <c r="I889" s="19"/>
      <c r="J889" s="85"/>
      <c r="K889" s="85"/>
      <c r="L889" s="19"/>
      <c r="M889" s="19"/>
      <c r="N889" s="19">
        <f>25+25+25</f>
        <v>75</v>
      </c>
      <c r="O889" s="19">
        <f t="shared" si="326"/>
        <v>37.5</v>
      </c>
      <c r="P889" s="26"/>
      <c r="Q889" s="19"/>
      <c r="R889" s="19"/>
      <c r="S889" s="19"/>
      <c r="T889" s="77"/>
      <c r="U889" s="77"/>
      <c r="V889" s="19"/>
      <c r="W889" s="19"/>
      <c r="X889" s="77"/>
      <c r="Y889" s="77"/>
      <c r="Z889" s="77"/>
      <c r="AA889" s="77"/>
      <c r="AB889" s="77"/>
      <c r="AC889" s="77"/>
      <c r="AD889" s="77"/>
      <c r="AE889" s="77"/>
      <c r="AF889" s="19">
        <f t="shared" si="324"/>
        <v>75</v>
      </c>
      <c r="AG889" s="19">
        <f t="shared" si="324"/>
        <v>37.5</v>
      </c>
      <c r="AH889" s="171" t="s">
        <v>1392</v>
      </c>
      <c r="AI889" s="18" t="s">
        <v>1393</v>
      </c>
      <c r="AJ889" s="18" t="s">
        <v>68</v>
      </c>
      <c r="AK889" s="12">
        <v>0.5</v>
      </c>
      <c r="AL889" s="28"/>
      <c r="AM889" s="28"/>
      <c r="AN889" s="82"/>
      <c r="AO889" s="82"/>
      <c r="AP889" s="28"/>
      <c r="AQ889" s="28"/>
      <c r="AR889" s="28">
        <f>25+25+25</f>
        <v>75</v>
      </c>
      <c r="AS889" s="28">
        <f t="shared" si="328"/>
        <v>37.5</v>
      </c>
      <c r="AT889" s="28"/>
      <c r="AU889" s="28"/>
      <c r="AV889" s="28"/>
      <c r="AW889" s="28"/>
      <c r="AX889" s="82"/>
      <c r="AY889" s="82"/>
      <c r="AZ889" s="28"/>
      <c r="BA889" s="28"/>
      <c r="BB889" s="82"/>
      <c r="BC889" s="82"/>
      <c r="BD889" s="82"/>
      <c r="BE889" s="82"/>
      <c r="BF889" s="82"/>
      <c r="BG889" s="82"/>
      <c r="BH889" s="82"/>
      <c r="BI889" s="82"/>
      <c r="BJ889" s="7">
        <f t="shared" si="325"/>
        <v>75</v>
      </c>
      <c r="BK889" s="42">
        <f t="shared" si="325"/>
        <v>37.5</v>
      </c>
    </row>
    <row r="890" spans="2:63" ht="24" x14ac:dyDescent="0.25">
      <c r="B890" s="43" t="s">
        <v>65</v>
      </c>
      <c r="C890" s="17" t="s">
        <v>66</v>
      </c>
      <c r="D890" s="171" t="s">
        <v>1394</v>
      </c>
      <c r="E890" s="18" t="s">
        <v>1395</v>
      </c>
      <c r="F890" s="18" t="s">
        <v>68</v>
      </c>
      <c r="G890" s="12">
        <v>3.5</v>
      </c>
      <c r="H890" s="19"/>
      <c r="I890" s="19"/>
      <c r="J890" s="85"/>
      <c r="K890" s="85"/>
      <c r="L890" s="19"/>
      <c r="M890" s="19"/>
      <c r="N890" s="19">
        <f>3+3+3</f>
        <v>9</v>
      </c>
      <c r="O890" s="19">
        <f t="shared" si="326"/>
        <v>31.5</v>
      </c>
      <c r="P890" s="26"/>
      <c r="Q890" s="19"/>
      <c r="R890" s="19"/>
      <c r="S890" s="19"/>
      <c r="T890" s="77"/>
      <c r="U890" s="77"/>
      <c r="V890" s="19"/>
      <c r="W890" s="19"/>
      <c r="X890" s="77"/>
      <c r="Y890" s="77"/>
      <c r="Z890" s="77"/>
      <c r="AA890" s="77"/>
      <c r="AB890" s="77"/>
      <c r="AC890" s="77"/>
      <c r="AD890" s="77"/>
      <c r="AE890" s="77"/>
      <c r="AF890" s="19">
        <f t="shared" si="324"/>
        <v>9</v>
      </c>
      <c r="AG890" s="19">
        <f t="shared" si="324"/>
        <v>31.5</v>
      </c>
      <c r="AH890" s="171" t="s">
        <v>1394</v>
      </c>
      <c r="AI890" s="18" t="s">
        <v>1395</v>
      </c>
      <c r="AJ890" s="18" t="s">
        <v>68</v>
      </c>
      <c r="AK890" s="12">
        <v>3.5</v>
      </c>
      <c r="AL890" s="28"/>
      <c r="AM890" s="28"/>
      <c r="AN890" s="82"/>
      <c r="AO890" s="82"/>
      <c r="AP890" s="28"/>
      <c r="AQ890" s="28"/>
      <c r="AR890" s="28">
        <f>3+3+3</f>
        <v>9</v>
      </c>
      <c r="AS890" s="28">
        <f t="shared" si="328"/>
        <v>31.5</v>
      </c>
      <c r="AT890" s="28"/>
      <c r="AU890" s="28"/>
      <c r="AV890" s="28"/>
      <c r="AW890" s="28"/>
      <c r="AX890" s="82"/>
      <c r="AY890" s="82"/>
      <c r="AZ890" s="28"/>
      <c r="BA890" s="28"/>
      <c r="BB890" s="82"/>
      <c r="BC890" s="82"/>
      <c r="BD890" s="82"/>
      <c r="BE890" s="82"/>
      <c r="BF890" s="82"/>
      <c r="BG890" s="82"/>
      <c r="BH890" s="82"/>
      <c r="BI890" s="82"/>
      <c r="BJ890" s="7">
        <f t="shared" si="325"/>
        <v>9</v>
      </c>
      <c r="BK890" s="42">
        <f t="shared" si="325"/>
        <v>31.5</v>
      </c>
    </row>
    <row r="891" spans="2:63" ht="24" x14ac:dyDescent="0.25">
      <c r="B891" s="43" t="s">
        <v>65</v>
      </c>
      <c r="C891" s="17" t="s">
        <v>66</v>
      </c>
      <c r="D891" s="171" t="s">
        <v>1396</v>
      </c>
      <c r="E891" s="18" t="s">
        <v>1397</v>
      </c>
      <c r="F891" s="18" t="s">
        <v>68</v>
      </c>
      <c r="G891" s="12">
        <v>3</v>
      </c>
      <c r="H891" s="19"/>
      <c r="I891" s="19"/>
      <c r="J891" s="85"/>
      <c r="K891" s="85"/>
      <c r="L891" s="19"/>
      <c r="M891" s="19"/>
      <c r="N891" s="19">
        <f>3+3+3</f>
        <v>9</v>
      </c>
      <c r="O891" s="19">
        <f t="shared" si="326"/>
        <v>27</v>
      </c>
      <c r="P891" s="26"/>
      <c r="Q891" s="19"/>
      <c r="R891" s="19"/>
      <c r="S891" s="19"/>
      <c r="T891" s="77"/>
      <c r="U891" s="77"/>
      <c r="V891" s="19"/>
      <c r="W891" s="19"/>
      <c r="X891" s="77"/>
      <c r="Y891" s="77"/>
      <c r="Z891" s="77"/>
      <c r="AA891" s="77"/>
      <c r="AB891" s="77"/>
      <c r="AC891" s="77"/>
      <c r="AD891" s="77"/>
      <c r="AE891" s="77"/>
      <c r="AF891" s="19">
        <f t="shared" si="324"/>
        <v>9</v>
      </c>
      <c r="AG891" s="19">
        <f t="shared" si="324"/>
        <v>27</v>
      </c>
      <c r="AH891" s="171" t="s">
        <v>1396</v>
      </c>
      <c r="AI891" s="18" t="s">
        <v>1397</v>
      </c>
      <c r="AJ891" s="18" t="s">
        <v>68</v>
      </c>
      <c r="AK891" s="12">
        <v>3</v>
      </c>
      <c r="AL891" s="28"/>
      <c r="AM891" s="28"/>
      <c r="AN891" s="82"/>
      <c r="AO891" s="82"/>
      <c r="AP891" s="28"/>
      <c r="AQ891" s="28"/>
      <c r="AR891" s="28">
        <f>3+3+3</f>
        <v>9</v>
      </c>
      <c r="AS891" s="28">
        <f t="shared" si="328"/>
        <v>27</v>
      </c>
      <c r="AT891" s="28"/>
      <c r="AU891" s="28"/>
      <c r="AV891" s="28"/>
      <c r="AW891" s="28"/>
      <c r="AX891" s="82"/>
      <c r="AY891" s="82"/>
      <c r="AZ891" s="28"/>
      <c r="BA891" s="28"/>
      <c r="BB891" s="82"/>
      <c r="BC891" s="82"/>
      <c r="BD891" s="82"/>
      <c r="BE891" s="82"/>
      <c r="BF891" s="82"/>
      <c r="BG891" s="82"/>
      <c r="BH891" s="82"/>
      <c r="BI891" s="82"/>
      <c r="BJ891" s="7">
        <f t="shared" si="325"/>
        <v>9</v>
      </c>
      <c r="BK891" s="42">
        <f t="shared" si="325"/>
        <v>27</v>
      </c>
    </row>
    <row r="892" spans="2:63" ht="24" x14ac:dyDescent="0.25">
      <c r="B892" s="43" t="s">
        <v>65</v>
      </c>
      <c r="C892" s="17" t="s">
        <v>66</v>
      </c>
      <c r="D892" s="171" t="s">
        <v>268</v>
      </c>
      <c r="E892" s="18" t="s">
        <v>1398</v>
      </c>
      <c r="F892" s="18" t="s">
        <v>68</v>
      </c>
      <c r="G892" s="12">
        <v>10</v>
      </c>
      <c r="H892" s="19"/>
      <c r="I892" s="19"/>
      <c r="J892" s="85"/>
      <c r="K892" s="85"/>
      <c r="L892" s="19"/>
      <c r="M892" s="19"/>
      <c r="N892" s="19">
        <f>4+4+4</f>
        <v>12</v>
      </c>
      <c r="O892" s="19">
        <f t="shared" si="326"/>
        <v>120</v>
      </c>
      <c r="P892" s="26"/>
      <c r="Q892" s="19"/>
      <c r="R892" s="19"/>
      <c r="S892" s="19"/>
      <c r="T892" s="77"/>
      <c r="U892" s="77"/>
      <c r="V892" s="19"/>
      <c r="W892" s="19"/>
      <c r="X892" s="77"/>
      <c r="Y892" s="77"/>
      <c r="Z892" s="77"/>
      <c r="AA892" s="77"/>
      <c r="AB892" s="77"/>
      <c r="AC892" s="77"/>
      <c r="AD892" s="77"/>
      <c r="AE892" s="77"/>
      <c r="AF892" s="19">
        <f t="shared" si="324"/>
        <v>12</v>
      </c>
      <c r="AG892" s="19">
        <f t="shared" si="324"/>
        <v>120</v>
      </c>
      <c r="AH892" s="171" t="s">
        <v>268</v>
      </c>
      <c r="AI892" s="18" t="s">
        <v>1398</v>
      </c>
      <c r="AJ892" s="18" t="s">
        <v>68</v>
      </c>
      <c r="AK892" s="12">
        <v>10</v>
      </c>
      <c r="AL892" s="28"/>
      <c r="AM892" s="28"/>
      <c r="AN892" s="82"/>
      <c r="AO892" s="82"/>
      <c r="AP892" s="28"/>
      <c r="AQ892" s="28"/>
      <c r="AR892" s="28">
        <f>4+4+4</f>
        <v>12</v>
      </c>
      <c r="AS892" s="28">
        <f t="shared" si="328"/>
        <v>120</v>
      </c>
      <c r="AT892" s="28"/>
      <c r="AU892" s="28"/>
      <c r="AV892" s="28"/>
      <c r="AW892" s="28"/>
      <c r="AX892" s="82"/>
      <c r="AY892" s="82"/>
      <c r="AZ892" s="28"/>
      <c r="BA892" s="28"/>
      <c r="BB892" s="82"/>
      <c r="BC892" s="82"/>
      <c r="BD892" s="82"/>
      <c r="BE892" s="82"/>
      <c r="BF892" s="82"/>
      <c r="BG892" s="82"/>
      <c r="BH892" s="82"/>
      <c r="BI892" s="82"/>
      <c r="BJ892" s="7">
        <f t="shared" si="325"/>
        <v>12</v>
      </c>
      <c r="BK892" s="42">
        <f t="shared" si="325"/>
        <v>120</v>
      </c>
    </row>
    <row r="893" spans="2:63" ht="24" x14ac:dyDescent="0.25">
      <c r="B893" s="43" t="s">
        <v>65</v>
      </c>
      <c r="C893" s="17" t="s">
        <v>66</v>
      </c>
      <c r="D893" s="171" t="s">
        <v>264</v>
      </c>
      <c r="E893" s="18" t="s">
        <v>1399</v>
      </c>
      <c r="F893" s="18" t="s">
        <v>68</v>
      </c>
      <c r="G893" s="12">
        <v>25</v>
      </c>
      <c r="H893" s="19"/>
      <c r="I893" s="19"/>
      <c r="J893" s="85"/>
      <c r="K893" s="85"/>
      <c r="L893" s="19"/>
      <c r="M893" s="19"/>
      <c r="N893" s="19">
        <f>1+1+1</f>
        <v>3</v>
      </c>
      <c r="O893" s="19">
        <f t="shared" si="326"/>
        <v>75</v>
      </c>
      <c r="P893" s="26"/>
      <c r="Q893" s="19"/>
      <c r="R893" s="19"/>
      <c r="S893" s="19"/>
      <c r="T893" s="77"/>
      <c r="U893" s="77"/>
      <c r="V893" s="19"/>
      <c r="W893" s="19"/>
      <c r="X893" s="77"/>
      <c r="Y893" s="77"/>
      <c r="Z893" s="77"/>
      <c r="AA893" s="77"/>
      <c r="AB893" s="77"/>
      <c r="AC893" s="77"/>
      <c r="AD893" s="77"/>
      <c r="AE893" s="77"/>
      <c r="AF893" s="19">
        <f t="shared" si="324"/>
        <v>3</v>
      </c>
      <c r="AG893" s="19">
        <f t="shared" si="324"/>
        <v>75</v>
      </c>
      <c r="AH893" s="171" t="s">
        <v>264</v>
      </c>
      <c r="AI893" s="18" t="s">
        <v>1399</v>
      </c>
      <c r="AJ893" s="18" t="s">
        <v>68</v>
      </c>
      <c r="AK893" s="12">
        <v>25</v>
      </c>
      <c r="AL893" s="28"/>
      <c r="AM893" s="28"/>
      <c r="AN893" s="82"/>
      <c r="AO893" s="82"/>
      <c r="AP893" s="28"/>
      <c r="AQ893" s="28"/>
      <c r="AR893" s="28">
        <f>1+1+1</f>
        <v>3</v>
      </c>
      <c r="AS893" s="28">
        <f t="shared" si="328"/>
        <v>75</v>
      </c>
      <c r="AT893" s="28"/>
      <c r="AU893" s="28"/>
      <c r="AV893" s="28"/>
      <c r="AW893" s="28"/>
      <c r="AX893" s="82"/>
      <c r="AY893" s="82"/>
      <c r="AZ893" s="28"/>
      <c r="BA893" s="28"/>
      <c r="BB893" s="82"/>
      <c r="BC893" s="82"/>
      <c r="BD893" s="82"/>
      <c r="BE893" s="82"/>
      <c r="BF893" s="82"/>
      <c r="BG893" s="82"/>
      <c r="BH893" s="82"/>
      <c r="BI893" s="82"/>
      <c r="BJ893" s="7">
        <f t="shared" si="325"/>
        <v>3</v>
      </c>
      <c r="BK893" s="42">
        <f t="shared" si="325"/>
        <v>75</v>
      </c>
    </row>
    <row r="894" spans="2:63" ht="24" x14ac:dyDescent="0.25">
      <c r="B894" s="43" t="s">
        <v>65</v>
      </c>
      <c r="C894" s="17" t="s">
        <v>66</v>
      </c>
      <c r="D894" s="171" t="s">
        <v>1400</v>
      </c>
      <c r="E894" s="18" t="s">
        <v>1401</v>
      </c>
      <c r="F894" s="18" t="s">
        <v>68</v>
      </c>
      <c r="G894" s="12">
        <v>0.5</v>
      </c>
      <c r="H894" s="19"/>
      <c r="I894" s="19"/>
      <c r="J894" s="85"/>
      <c r="K894" s="85"/>
      <c r="L894" s="19"/>
      <c r="M894" s="19"/>
      <c r="N894" s="19">
        <f>50+50+50</f>
        <v>150</v>
      </c>
      <c r="O894" s="19">
        <f t="shared" si="326"/>
        <v>75</v>
      </c>
      <c r="P894" s="26"/>
      <c r="Q894" s="19"/>
      <c r="R894" s="19"/>
      <c r="S894" s="19"/>
      <c r="T894" s="77"/>
      <c r="U894" s="77"/>
      <c r="V894" s="19"/>
      <c r="W894" s="19"/>
      <c r="X894" s="77"/>
      <c r="Y894" s="77"/>
      <c r="Z894" s="77"/>
      <c r="AA894" s="77"/>
      <c r="AB894" s="77"/>
      <c r="AC894" s="77"/>
      <c r="AD894" s="77"/>
      <c r="AE894" s="77"/>
      <c r="AF894" s="19">
        <f t="shared" si="324"/>
        <v>150</v>
      </c>
      <c r="AG894" s="19">
        <f t="shared" si="324"/>
        <v>75</v>
      </c>
      <c r="AH894" s="171" t="s">
        <v>1400</v>
      </c>
      <c r="AI894" s="18" t="s">
        <v>1401</v>
      </c>
      <c r="AJ894" s="18" t="s">
        <v>68</v>
      </c>
      <c r="AK894" s="12">
        <v>0.5</v>
      </c>
      <c r="AL894" s="28"/>
      <c r="AM894" s="28"/>
      <c r="AN894" s="82"/>
      <c r="AO894" s="82"/>
      <c r="AP894" s="28"/>
      <c r="AQ894" s="28"/>
      <c r="AR894" s="28">
        <f>50+50+50</f>
        <v>150</v>
      </c>
      <c r="AS894" s="28">
        <f t="shared" si="328"/>
        <v>75</v>
      </c>
      <c r="AT894" s="28"/>
      <c r="AU894" s="28"/>
      <c r="AV894" s="28"/>
      <c r="AW894" s="28"/>
      <c r="AX894" s="82"/>
      <c r="AY894" s="82"/>
      <c r="AZ894" s="28"/>
      <c r="BA894" s="28"/>
      <c r="BB894" s="82"/>
      <c r="BC894" s="82"/>
      <c r="BD894" s="82"/>
      <c r="BE894" s="82"/>
      <c r="BF894" s="82"/>
      <c r="BG894" s="82"/>
      <c r="BH894" s="82"/>
      <c r="BI894" s="82"/>
      <c r="BJ894" s="7">
        <f t="shared" si="325"/>
        <v>150</v>
      </c>
      <c r="BK894" s="42">
        <f t="shared" si="325"/>
        <v>75</v>
      </c>
    </row>
    <row r="895" spans="2:63" ht="24" x14ac:dyDescent="0.25">
      <c r="B895" s="43" t="s">
        <v>65</v>
      </c>
      <c r="C895" s="17" t="s">
        <v>66</v>
      </c>
      <c r="D895" s="171" t="s">
        <v>1402</v>
      </c>
      <c r="E895" s="18" t="s">
        <v>211</v>
      </c>
      <c r="F895" s="18" t="s">
        <v>215</v>
      </c>
      <c r="G895" s="12">
        <v>6</v>
      </c>
      <c r="H895" s="19"/>
      <c r="I895" s="19"/>
      <c r="J895" s="85"/>
      <c r="K895" s="85"/>
      <c r="L895" s="19"/>
      <c r="M895" s="19"/>
      <c r="N895" s="19">
        <f>2+2+2</f>
        <v>6</v>
      </c>
      <c r="O895" s="19">
        <f t="shared" si="326"/>
        <v>36</v>
      </c>
      <c r="P895" s="26"/>
      <c r="Q895" s="19"/>
      <c r="R895" s="19"/>
      <c r="S895" s="19"/>
      <c r="T895" s="77"/>
      <c r="U895" s="77"/>
      <c r="V895" s="19"/>
      <c r="W895" s="19"/>
      <c r="X895" s="77"/>
      <c r="Y895" s="77"/>
      <c r="Z895" s="77"/>
      <c r="AA895" s="77"/>
      <c r="AB895" s="77"/>
      <c r="AC895" s="77"/>
      <c r="AD895" s="77"/>
      <c r="AE895" s="77"/>
      <c r="AF895" s="19">
        <f t="shared" si="324"/>
        <v>6</v>
      </c>
      <c r="AG895" s="19">
        <f t="shared" si="324"/>
        <v>36</v>
      </c>
      <c r="AH895" s="171" t="s">
        <v>1402</v>
      </c>
      <c r="AI895" s="18" t="s">
        <v>211</v>
      </c>
      <c r="AJ895" s="18" t="s">
        <v>215</v>
      </c>
      <c r="AK895" s="12">
        <v>6</v>
      </c>
      <c r="AL895" s="28"/>
      <c r="AM895" s="28"/>
      <c r="AN895" s="82"/>
      <c r="AO895" s="82"/>
      <c r="AP895" s="28"/>
      <c r="AQ895" s="28"/>
      <c r="AR895" s="28">
        <f>2+2+2</f>
        <v>6</v>
      </c>
      <c r="AS895" s="28">
        <f t="shared" si="328"/>
        <v>36</v>
      </c>
      <c r="AT895" s="28"/>
      <c r="AU895" s="28"/>
      <c r="AV895" s="28"/>
      <c r="AW895" s="28"/>
      <c r="AX895" s="82"/>
      <c r="AY895" s="82"/>
      <c r="AZ895" s="28"/>
      <c r="BA895" s="28"/>
      <c r="BB895" s="82"/>
      <c r="BC895" s="82"/>
      <c r="BD895" s="82"/>
      <c r="BE895" s="82"/>
      <c r="BF895" s="82"/>
      <c r="BG895" s="82"/>
      <c r="BH895" s="82"/>
      <c r="BI895" s="82"/>
      <c r="BJ895" s="7">
        <f t="shared" si="325"/>
        <v>6</v>
      </c>
      <c r="BK895" s="42">
        <f t="shared" si="325"/>
        <v>36</v>
      </c>
    </row>
    <row r="896" spans="2:63" ht="24" x14ac:dyDescent="0.25">
      <c r="B896" s="43" t="s">
        <v>65</v>
      </c>
      <c r="C896" s="17" t="s">
        <v>66</v>
      </c>
      <c r="D896" s="171" t="s">
        <v>1403</v>
      </c>
      <c r="E896" s="18" t="s">
        <v>1404</v>
      </c>
      <c r="F896" s="18" t="s">
        <v>68</v>
      </c>
      <c r="G896" s="12">
        <v>8</v>
      </c>
      <c r="H896" s="19"/>
      <c r="I896" s="19"/>
      <c r="J896" s="85"/>
      <c r="K896" s="85"/>
      <c r="L896" s="19"/>
      <c r="M896" s="19"/>
      <c r="N896" s="19">
        <f t="shared" ref="N896:N899" si="330">2+2+2</f>
        <v>6</v>
      </c>
      <c r="O896" s="19">
        <f t="shared" si="326"/>
        <v>48</v>
      </c>
      <c r="P896" s="26"/>
      <c r="Q896" s="19"/>
      <c r="R896" s="19"/>
      <c r="S896" s="19"/>
      <c r="T896" s="77"/>
      <c r="U896" s="77"/>
      <c r="V896" s="19"/>
      <c r="W896" s="19"/>
      <c r="X896" s="77"/>
      <c r="Y896" s="77"/>
      <c r="Z896" s="77"/>
      <c r="AA896" s="77"/>
      <c r="AB896" s="77"/>
      <c r="AC896" s="77"/>
      <c r="AD896" s="77"/>
      <c r="AE896" s="77"/>
      <c r="AF896" s="19">
        <f t="shared" si="324"/>
        <v>6</v>
      </c>
      <c r="AG896" s="19">
        <f t="shared" si="324"/>
        <v>48</v>
      </c>
      <c r="AH896" s="171" t="s">
        <v>1403</v>
      </c>
      <c r="AI896" s="18" t="s">
        <v>1404</v>
      </c>
      <c r="AJ896" s="18" t="s">
        <v>68</v>
      </c>
      <c r="AK896" s="12">
        <v>8</v>
      </c>
      <c r="AL896" s="28"/>
      <c r="AM896" s="28"/>
      <c r="AN896" s="82"/>
      <c r="AO896" s="82"/>
      <c r="AP896" s="28"/>
      <c r="AQ896" s="28"/>
      <c r="AR896" s="28">
        <f t="shared" ref="AR896:AR899" si="331">2+2+2</f>
        <v>6</v>
      </c>
      <c r="AS896" s="28">
        <f t="shared" si="328"/>
        <v>48</v>
      </c>
      <c r="AT896" s="28"/>
      <c r="AU896" s="28"/>
      <c r="AV896" s="28"/>
      <c r="AW896" s="28"/>
      <c r="AX896" s="82"/>
      <c r="AY896" s="82"/>
      <c r="AZ896" s="28"/>
      <c r="BA896" s="28"/>
      <c r="BB896" s="82"/>
      <c r="BC896" s="82"/>
      <c r="BD896" s="82"/>
      <c r="BE896" s="82"/>
      <c r="BF896" s="82"/>
      <c r="BG896" s="82"/>
      <c r="BH896" s="82"/>
      <c r="BI896" s="82"/>
      <c r="BJ896" s="7">
        <f t="shared" si="325"/>
        <v>6</v>
      </c>
      <c r="BK896" s="42">
        <f t="shared" si="325"/>
        <v>48</v>
      </c>
    </row>
    <row r="897" spans="2:63" ht="24" x14ac:dyDescent="0.25">
      <c r="B897" s="43" t="s">
        <v>65</v>
      </c>
      <c r="C897" s="17" t="s">
        <v>66</v>
      </c>
      <c r="D897" s="171" t="s">
        <v>1403</v>
      </c>
      <c r="E897" s="18" t="s">
        <v>1405</v>
      </c>
      <c r="F897" s="18" t="s">
        <v>68</v>
      </c>
      <c r="G897" s="12">
        <v>8</v>
      </c>
      <c r="H897" s="19"/>
      <c r="I897" s="19"/>
      <c r="J897" s="85"/>
      <c r="K897" s="85"/>
      <c r="L897" s="19"/>
      <c r="M897" s="19"/>
      <c r="N897" s="19">
        <f t="shared" si="330"/>
        <v>6</v>
      </c>
      <c r="O897" s="19">
        <f t="shared" si="326"/>
        <v>48</v>
      </c>
      <c r="P897" s="26"/>
      <c r="Q897" s="19"/>
      <c r="R897" s="19"/>
      <c r="S897" s="19"/>
      <c r="T897" s="77"/>
      <c r="U897" s="77"/>
      <c r="V897" s="19"/>
      <c r="W897" s="19"/>
      <c r="X897" s="77"/>
      <c r="Y897" s="77"/>
      <c r="Z897" s="77"/>
      <c r="AA897" s="77"/>
      <c r="AB897" s="77"/>
      <c r="AC897" s="77"/>
      <c r="AD897" s="77"/>
      <c r="AE897" s="77"/>
      <c r="AF897" s="19">
        <f t="shared" si="324"/>
        <v>6</v>
      </c>
      <c r="AG897" s="19">
        <f t="shared" si="324"/>
        <v>48</v>
      </c>
      <c r="AH897" s="171" t="s">
        <v>1403</v>
      </c>
      <c r="AI897" s="18" t="s">
        <v>1405</v>
      </c>
      <c r="AJ897" s="18" t="s">
        <v>68</v>
      </c>
      <c r="AK897" s="12">
        <v>8</v>
      </c>
      <c r="AL897" s="28"/>
      <c r="AM897" s="28"/>
      <c r="AN897" s="82"/>
      <c r="AO897" s="82"/>
      <c r="AP897" s="28"/>
      <c r="AQ897" s="28"/>
      <c r="AR897" s="28">
        <f t="shared" si="331"/>
        <v>6</v>
      </c>
      <c r="AS897" s="28">
        <f t="shared" si="328"/>
        <v>48</v>
      </c>
      <c r="AT897" s="28"/>
      <c r="AU897" s="28"/>
      <c r="AV897" s="28"/>
      <c r="AW897" s="28"/>
      <c r="AX897" s="82"/>
      <c r="AY897" s="82"/>
      <c r="AZ897" s="28"/>
      <c r="BA897" s="28"/>
      <c r="BB897" s="82"/>
      <c r="BC897" s="82"/>
      <c r="BD897" s="82"/>
      <c r="BE897" s="82"/>
      <c r="BF897" s="82"/>
      <c r="BG897" s="82"/>
      <c r="BH897" s="82"/>
      <c r="BI897" s="82"/>
      <c r="BJ897" s="7">
        <f t="shared" si="325"/>
        <v>6</v>
      </c>
      <c r="BK897" s="42">
        <f t="shared" si="325"/>
        <v>48</v>
      </c>
    </row>
    <row r="898" spans="2:63" ht="24" x14ac:dyDescent="0.25">
      <c r="B898" s="43" t="s">
        <v>65</v>
      </c>
      <c r="C898" s="17" t="s">
        <v>66</v>
      </c>
      <c r="D898" s="171" t="s">
        <v>1403</v>
      </c>
      <c r="E898" s="18" t="s">
        <v>1406</v>
      </c>
      <c r="F898" s="18" t="s">
        <v>68</v>
      </c>
      <c r="G898" s="12">
        <v>8</v>
      </c>
      <c r="H898" s="19"/>
      <c r="I898" s="19"/>
      <c r="J898" s="85"/>
      <c r="K898" s="85"/>
      <c r="L898" s="19"/>
      <c r="M898" s="19"/>
      <c r="N898" s="19">
        <f t="shared" si="330"/>
        <v>6</v>
      </c>
      <c r="O898" s="19">
        <f t="shared" si="326"/>
        <v>48</v>
      </c>
      <c r="P898" s="26"/>
      <c r="Q898" s="19"/>
      <c r="R898" s="19"/>
      <c r="S898" s="19"/>
      <c r="T898" s="77"/>
      <c r="U898" s="77"/>
      <c r="V898" s="19"/>
      <c r="W898" s="19"/>
      <c r="X898" s="77"/>
      <c r="Y898" s="77"/>
      <c r="Z898" s="77"/>
      <c r="AA898" s="77"/>
      <c r="AB898" s="77"/>
      <c r="AC898" s="77"/>
      <c r="AD898" s="77"/>
      <c r="AE898" s="77"/>
      <c r="AF898" s="19">
        <f t="shared" si="324"/>
        <v>6</v>
      </c>
      <c r="AG898" s="19">
        <f t="shared" si="324"/>
        <v>48</v>
      </c>
      <c r="AH898" s="171" t="s">
        <v>1403</v>
      </c>
      <c r="AI898" s="18" t="s">
        <v>1406</v>
      </c>
      <c r="AJ898" s="18" t="s">
        <v>68</v>
      </c>
      <c r="AK898" s="12">
        <v>8</v>
      </c>
      <c r="AL898" s="28"/>
      <c r="AM898" s="28"/>
      <c r="AN898" s="82"/>
      <c r="AO898" s="82"/>
      <c r="AP898" s="28"/>
      <c r="AQ898" s="28"/>
      <c r="AR898" s="28">
        <f t="shared" si="331"/>
        <v>6</v>
      </c>
      <c r="AS898" s="28">
        <f t="shared" si="328"/>
        <v>48</v>
      </c>
      <c r="AT898" s="28"/>
      <c r="AU898" s="28"/>
      <c r="AV898" s="28"/>
      <c r="AW898" s="28"/>
      <c r="AX898" s="82"/>
      <c r="AY898" s="82"/>
      <c r="AZ898" s="28"/>
      <c r="BA898" s="28"/>
      <c r="BB898" s="82"/>
      <c r="BC898" s="82"/>
      <c r="BD898" s="82"/>
      <c r="BE898" s="82"/>
      <c r="BF898" s="82"/>
      <c r="BG898" s="82"/>
      <c r="BH898" s="82"/>
      <c r="BI898" s="82"/>
      <c r="BJ898" s="7">
        <f t="shared" si="325"/>
        <v>6</v>
      </c>
      <c r="BK898" s="42">
        <f t="shared" si="325"/>
        <v>48</v>
      </c>
    </row>
    <row r="899" spans="2:63" ht="24" x14ac:dyDescent="0.25">
      <c r="B899" s="43" t="s">
        <v>65</v>
      </c>
      <c r="C899" s="17" t="s">
        <v>66</v>
      </c>
      <c r="D899" s="171" t="s">
        <v>1407</v>
      </c>
      <c r="E899" s="18" t="s">
        <v>1408</v>
      </c>
      <c r="F899" s="18" t="s">
        <v>68</v>
      </c>
      <c r="G899" s="12">
        <v>15</v>
      </c>
      <c r="H899" s="19"/>
      <c r="I899" s="19"/>
      <c r="J899" s="85"/>
      <c r="K899" s="85"/>
      <c r="L899" s="19"/>
      <c r="M899" s="19"/>
      <c r="N899" s="19">
        <f t="shared" si="330"/>
        <v>6</v>
      </c>
      <c r="O899" s="19">
        <f t="shared" si="326"/>
        <v>90</v>
      </c>
      <c r="P899" s="26"/>
      <c r="Q899" s="19"/>
      <c r="R899" s="19"/>
      <c r="S899" s="19"/>
      <c r="T899" s="77"/>
      <c r="U899" s="77"/>
      <c r="V899" s="19"/>
      <c r="W899" s="19"/>
      <c r="X899" s="77"/>
      <c r="Y899" s="77"/>
      <c r="Z899" s="77"/>
      <c r="AA899" s="77"/>
      <c r="AB899" s="77"/>
      <c r="AC899" s="77"/>
      <c r="AD899" s="77"/>
      <c r="AE899" s="77"/>
      <c r="AF899" s="19">
        <f t="shared" si="324"/>
        <v>6</v>
      </c>
      <c r="AG899" s="19">
        <f t="shared" si="324"/>
        <v>90</v>
      </c>
      <c r="AH899" s="171" t="s">
        <v>1407</v>
      </c>
      <c r="AI899" s="18" t="s">
        <v>1408</v>
      </c>
      <c r="AJ899" s="18" t="s">
        <v>68</v>
      </c>
      <c r="AK899" s="12">
        <v>15</v>
      </c>
      <c r="AL899" s="28"/>
      <c r="AM899" s="28"/>
      <c r="AN899" s="82"/>
      <c r="AO899" s="82"/>
      <c r="AP899" s="28"/>
      <c r="AQ899" s="28"/>
      <c r="AR899" s="28">
        <f t="shared" si="331"/>
        <v>6</v>
      </c>
      <c r="AS899" s="28">
        <f t="shared" si="328"/>
        <v>90</v>
      </c>
      <c r="AT899" s="28"/>
      <c r="AU899" s="28"/>
      <c r="AV899" s="28"/>
      <c r="AW899" s="28"/>
      <c r="AX899" s="82"/>
      <c r="AY899" s="82"/>
      <c r="AZ899" s="28"/>
      <c r="BA899" s="28"/>
      <c r="BB899" s="82"/>
      <c r="BC899" s="82"/>
      <c r="BD899" s="82"/>
      <c r="BE899" s="82"/>
      <c r="BF899" s="82"/>
      <c r="BG899" s="82"/>
      <c r="BH899" s="82"/>
      <c r="BI899" s="82"/>
      <c r="BJ899" s="7">
        <f t="shared" si="325"/>
        <v>6</v>
      </c>
      <c r="BK899" s="42">
        <f t="shared" si="325"/>
        <v>90</v>
      </c>
    </row>
    <row r="900" spans="2:63" ht="24" x14ac:dyDescent="0.25">
      <c r="B900" s="43" t="s">
        <v>65</v>
      </c>
      <c r="C900" s="17" t="s">
        <v>66</v>
      </c>
      <c r="D900" s="171" t="s">
        <v>403</v>
      </c>
      <c r="E900" s="18" t="s">
        <v>1409</v>
      </c>
      <c r="F900" s="18" t="s">
        <v>68</v>
      </c>
      <c r="G900" s="12">
        <v>135</v>
      </c>
      <c r="H900" s="19"/>
      <c r="I900" s="19"/>
      <c r="J900" s="85"/>
      <c r="K900" s="85"/>
      <c r="L900" s="19"/>
      <c r="M900" s="19"/>
      <c r="N900" s="19">
        <f>6+6+6</f>
        <v>18</v>
      </c>
      <c r="O900" s="19">
        <f t="shared" si="326"/>
        <v>2430</v>
      </c>
      <c r="P900" s="26"/>
      <c r="Q900" s="19"/>
      <c r="R900" s="19"/>
      <c r="S900" s="19"/>
      <c r="T900" s="77"/>
      <c r="U900" s="77"/>
      <c r="V900" s="19"/>
      <c r="W900" s="19"/>
      <c r="X900" s="77"/>
      <c r="Y900" s="77"/>
      <c r="Z900" s="77"/>
      <c r="AA900" s="77"/>
      <c r="AB900" s="77"/>
      <c r="AC900" s="77"/>
      <c r="AD900" s="77"/>
      <c r="AE900" s="77"/>
      <c r="AF900" s="19">
        <f t="shared" si="324"/>
        <v>18</v>
      </c>
      <c r="AG900" s="19">
        <f t="shared" si="324"/>
        <v>2430</v>
      </c>
      <c r="AH900" s="171" t="s">
        <v>403</v>
      </c>
      <c r="AI900" s="18" t="s">
        <v>1409</v>
      </c>
      <c r="AJ900" s="18" t="s">
        <v>68</v>
      </c>
      <c r="AK900" s="12">
        <v>135</v>
      </c>
      <c r="AL900" s="28"/>
      <c r="AM900" s="28"/>
      <c r="AN900" s="82"/>
      <c r="AO900" s="82"/>
      <c r="AP900" s="28"/>
      <c r="AQ900" s="28"/>
      <c r="AR900" s="28">
        <f>6+6+6</f>
        <v>18</v>
      </c>
      <c r="AS900" s="28">
        <f t="shared" si="328"/>
        <v>2430</v>
      </c>
      <c r="AT900" s="28"/>
      <c r="AU900" s="28"/>
      <c r="AV900" s="28"/>
      <c r="AW900" s="28"/>
      <c r="AX900" s="82"/>
      <c r="AY900" s="82"/>
      <c r="AZ900" s="28"/>
      <c r="BA900" s="28"/>
      <c r="BB900" s="82"/>
      <c r="BC900" s="82"/>
      <c r="BD900" s="82"/>
      <c r="BE900" s="82"/>
      <c r="BF900" s="82"/>
      <c r="BG900" s="82"/>
      <c r="BH900" s="82"/>
      <c r="BI900" s="82"/>
      <c r="BJ900" s="7">
        <f t="shared" si="325"/>
        <v>18</v>
      </c>
      <c r="BK900" s="42">
        <f t="shared" si="325"/>
        <v>2430</v>
      </c>
    </row>
    <row r="901" spans="2:63" ht="24" x14ac:dyDescent="0.25">
      <c r="B901" s="43" t="s">
        <v>65</v>
      </c>
      <c r="C901" s="17" t="s">
        <v>66</v>
      </c>
      <c r="D901" s="171" t="s">
        <v>403</v>
      </c>
      <c r="E901" s="18" t="s">
        <v>1410</v>
      </c>
      <c r="F901" s="18" t="s">
        <v>68</v>
      </c>
      <c r="G901" s="12">
        <v>135</v>
      </c>
      <c r="H901" s="19"/>
      <c r="I901" s="19"/>
      <c r="J901" s="85"/>
      <c r="K901" s="85"/>
      <c r="L901" s="19"/>
      <c r="M901" s="19"/>
      <c r="N901" s="19">
        <f t="shared" ref="N901:N903" si="332">6+6+6</f>
        <v>18</v>
      </c>
      <c r="O901" s="19">
        <f t="shared" si="326"/>
        <v>2430</v>
      </c>
      <c r="P901" s="26"/>
      <c r="Q901" s="19"/>
      <c r="R901" s="19"/>
      <c r="S901" s="19"/>
      <c r="T901" s="77"/>
      <c r="U901" s="77"/>
      <c r="V901" s="19"/>
      <c r="W901" s="19"/>
      <c r="X901" s="77"/>
      <c r="Y901" s="77"/>
      <c r="Z901" s="77"/>
      <c r="AA901" s="77"/>
      <c r="AB901" s="77"/>
      <c r="AC901" s="77"/>
      <c r="AD901" s="77"/>
      <c r="AE901" s="77"/>
      <c r="AF901" s="19">
        <f t="shared" si="324"/>
        <v>18</v>
      </c>
      <c r="AG901" s="19">
        <f t="shared" si="324"/>
        <v>2430</v>
      </c>
      <c r="AH901" s="171" t="s">
        <v>403</v>
      </c>
      <c r="AI901" s="18" t="s">
        <v>1410</v>
      </c>
      <c r="AJ901" s="18" t="s">
        <v>68</v>
      </c>
      <c r="AK901" s="12">
        <v>135</v>
      </c>
      <c r="AL901" s="28"/>
      <c r="AM901" s="28"/>
      <c r="AN901" s="82"/>
      <c r="AO901" s="82"/>
      <c r="AP901" s="28"/>
      <c r="AQ901" s="28"/>
      <c r="AR901" s="28">
        <f t="shared" ref="AR901:AR903" si="333">6+6+6</f>
        <v>18</v>
      </c>
      <c r="AS901" s="28">
        <f t="shared" si="328"/>
        <v>2430</v>
      </c>
      <c r="AT901" s="28"/>
      <c r="AU901" s="28"/>
      <c r="AV901" s="28"/>
      <c r="AW901" s="28"/>
      <c r="AX901" s="82"/>
      <c r="AY901" s="82"/>
      <c r="AZ901" s="28"/>
      <c r="BA901" s="28"/>
      <c r="BB901" s="82"/>
      <c r="BC901" s="82"/>
      <c r="BD901" s="82"/>
      <c r="BE901" s="82"/>
      <c r="BF901" s="82"/>
      <c r="BG901" s="82"/>
      <c r="BH901" s="82"/>
      <c r="BI901" s="82"/>
      <c r="BJ901" s="7">
        <f t="shared" si="325"/>
        <v>18</v>
      </c>
      <c r="BK901" s="42">
        <f t="shared" si="325"/>
        <v>2430</v>
      </c>
    </row>
    <row r="902" spans="2:63" ht="24" x14ac:dyDescent="0.25">
      <c r="B902" s="43" t="s">
        <v>65</v>
      </c>
      <c r="C902" s="17" t="s">
        <v>66</v>
      </c>
      <c r="D902" s="171" t="s">
        <v>403</v>
      </c>
      <c r="E902" s="18" t="s">
        <v>1411</v>
      </c>
      <c r="F902" s="18" t="s">
        <v>68</v>
      </c>
      <c r="G902" s="12">
        <v>135</v>
      </c>
      <c r="H902" s="19"/>
      <c r="I902" s="19"/>
      <c r="J902" s="85"/>
      <c r="K902" s="85"/>
      <c r="L902" s="19"/>
      <c r="M902" s="19"/>
      <c r="N902" s="19">
        <f t="shared" si="332"/>
        <v>18</v>
      </c>
      <c r="O902" s="19">
        <f t="shared" si="326"/>
        <v>2430</v>
      </c>
      <c r="P902" s="26"/>
      <c r="Q902" s="19"/>
      <c r="R902" s="19"/>
      <c r="S902" s="19"/>
      <c r="T902" s="77"/>
      <c r="U902" s="77"/>
      <c r="V902" s="19"/>
      <c r="W902" s="19"/>
      <c r="X902" s="77"/>
      <c r="Y902" s="77"/>
      <c r="Z902" s="77"/>
      <c r="AA902" s="77"/>
      <c r="AB902" s="77"/>
      <c r="AC902" s="77"/>
      <c r="AD902" s="77"/>
      <c r="AE902" s="77"/>
      <c r="AF902" s="19">
        <f t="shared" si="324"/>
        <v>18</v>
      </c>
      <c r="AG902" s="19">
        <f t="shared" si="324"/>
        <v>2430</v>
      </c>
      <c r="AH902" s="171" t="s">
        <v>403</v>
      </c>
      <c r="AI902" s="18" t="s">
        <v>1411</v>
      </c>
      <c r="AJ902" s="18" t="s">
        <v>68</v>
      </c>
      <c r="AK902" s="12">
        <v>135</v>
      </c>
      <c r="AL902" s="28"/>
      <c r="AM902" s="28"/>
      <c r="AN902" s="82"/>
      <c r="AO902" s="82"/>
      <c r="AP902" s="28"/>
      <c r="AQ902" s="28"/>
      <c r="AR902" s="28">
        <f t="shared" si="333"/>
        <v>18</v>
      </c>
      <c r="AS902" s="28">
        <f t="shared" si="328"/>
        <v>2430</v>
      </c>
      <c r="AT902" s="28"/>
      <c r="AU902" s="28"/>
      <c r="AV902" s="28"/>
      <c r="AW902" s="28"/>
      <c r="AX902" s="82"/>
      <c r="AY902" s="82"/>
      <c r="AZ902" s="28"/>
      <c r="BA902" s="28"/>
      <c r="BB902" s="82"/>
      <c r="BC902" s="82"/>
      <c r="BD902" s="82"/>
      <c r="BE902" s="82"/>
      <c r="BF902" s="82"/>
      <c r="BG902" s="82"/>
      <c r="BH902" s="82"/>
      <c r="BI902" s="82"/>
      <c r="BJ902" s="7">
        <f t="shared" si="325"/>
        <v>18</v>
      </c>
      <c r="BK902" s="42">
        <f t="shared" si="325"/>
        <v>2430</v>
      </c>
    </row>
    <row r="903" spans="2:63" ht="24" x14ac:dyDescent="0.25">
      <c r="B903" s="43" t="s">
        <v>65</v>
      </c>
      <c r="C903" s="17" t="s">
        <v>66</v>
      </c>
      <c r="D903" s="171" t="s">
        <v>403</v>
      </c>
      <c r="E903" s="18" t="s">
        <v>425</v>
      </c>
      <c r="F903" s="18" t="s">
        <v>68</v>
      </c>
      <c r="G903" s="12">
        <v>135</v>
      </c>
      <c r="H903" s="19"/>
      <c r="I903" s="19"/>
      <c r="J903" s="85"/>
      <c r="K903" s="85"/>
      <c r="L903" s="19"/>
      <c r="M903" s="19"/>
      <c r="N903" s="19">
        <f t="shared" si="332"/>
        <v>18</v>
      </c>
      <c r="O903" s="19">
        <f t="shared" si="326"/>
        <v>2430</v>
      </c>
      <c r="P903" s="26"/>
      <c r="Q903" s="19"/>
      <c r="R903" s="19"/>
      <c r="S903" s="19"/>
      <c r="T903" s="77"/>
      <c r="U903" s="77"/>
      <c r="V903" s="19"/>
      <c r="W903" s="19"/>
      <c r="X903" s="77"/>
      <c r="Y903" s="77"/>
      <c r="Z903" s="77"/>
      <c r="AA903" s="77"/>
      <c r="AB903" s="77"/>
      <c r="AC903" s="77"/>
      <c r="AD903" s="77"/>
      <c r="AE903" s="77"/>
      <c r="AF903" s="19">
        <f t="shared" si="324"/>
        <v>18</v>
      </c>
      <c r="AG903" s="19">
        <f t="shared" si="324"/>
        <v>2430</v>
      </c>
      <c r="AH903" s="171" t="s">
        <v>403</v>
      </c>
      <c r="AI903" s="18" t="s">
        <v>425</v>
      </c>
      <c r="AJ903" s="18" t="s">
        <v>68</v>
      </c>
      <c r="AK903" s="12">
        <v>135</v>
      </c>
      <c r="AL903" s="28"/>
      <c r="AM903" s="28"/>
      <c r="AN903" s="82"/>
      <c r="AO903" s="82"/>
      <c r="AP903" s="28"/>
      <c r="AQ903" s="28"/>
      <c r="AR903" s="28">
        <f t="shared" si="333"/>
        <v>18</v>
      </c>
      <c r="AS903" s="28">
        <f t="shared" si="328"/>
        <v>2430</v>
      </c>
      <c r="AT903" s="28"/>
      <c r="AU903" s="28"/>
      <c r="AV903" s="28"/>
      <c r="AW903" s="28"/>
      <c r="AX903" s="82"/>
      <c r="AY903" s="82"/>
      <c r="AZ903" s="28"/>
      <c r="BA903" s="28"/>
      <c r="BB903" s="82"/>
      <c r="BC903" s="82"/>
      <c r="BD903" s="82"/>
      <c r="BE903" s="82"/>
      <c r="BF903" s="82"/>
      <c r="BG903" s="82"/>
      <c r="BH903" s="82"/>
      <c r="BI903" s="82"/>
      <c r="BJ903" s="7">
        <f t="shared" si="325"/>
        <v>18</v>
      </c>
      <c r="BK903" s="42">
        <f t="shared" si="325"/>
        <v>2430</v>
      </c>
    </row>
    <row r="904" spans="2:63" ht="24" x14ac:dyDescent="0.25">
      <c r="B904" s="43" t="s">
        <v>65</v>
      </c>
      <c r="C904" s="17" t="s">
        <v>66</v>
      </c>
      <c r="D904" s="171" t="s">
        <v>1412</v>
      </c>
      <c r="E904" s="18" t="s">
        <v>1413</v>
      </c>
      <c r="F904" s="18" t="s">
        <v>68</v>
      </c>
      <c r="G904" s="12">
        <v>5</v>
      </c>
      <c r="H904" s="19"/>
      <c r="I904" s="19"/>
      <c r="J904" s="85"/>
      <c r="K904" s="85"/>
      <c r="L904" s="19"/>
      <c r="M904" s="19"/>
      <c r="N904" s="19">
        <f>3+3+3</f>
        <v>9</v>
      </c>
      <c r="O904" s="19">
        <f t="shared" si="326"/>
        <v>45</v>
      </c>
      <c r="P904" s="26"/>
      <c r="Q904" s="19"/>
      <c r="R904" s="19"/>
      <c r="S904" s="19"/>
      <c r="T904" s="77"/>
      <c r="U904" s="77"/>
      <c r="V904" s="19"/>
      <c r="W904" s="19"/>
      <c r="X904" s="77"/>
      <c r="Y904" s="77"/>
      <c r="Z904" s="77"/>
      <c r="AA904" s="77"/>
      <c r="AB904" s="77"/>
      <c r="AC904" s="77"/>
      <c r="AD904" s="77"/>
      <c r="AE904" s="77"/>
      <c r="AF904" s="19">
        <f t="shared" si="324"/>
        <v>9</v>
      </c>
      <c r="AG904" s="19">
        <f t="shared" si="324"/>
        <v>45</v>
      </c>
      <c r="AH904" s="171" t="s">
        <v>1412</v>
      </c>
      <c r="AI904" s="18" t="s">
        <v>1413</v>
      </c>
      <c r="AJ904" s="18" t="s">
        <v>68</v>
      </c>
      <c r="AK904" s="12">
        <v>5</v>
      </c>
      <c r="AL904" s="28"/>
      <c r="AM904" s="28"/>
      <c r="AN904" s="82"/>
      <c r="AO904" s="82"/>
      <c r="AP904" s="28"/>
      <c r="AQ904" s="28"/>
      <c r="AR904" s="28">
        <f>3+3+3</f>
        <v>9</v>
      </c>
      <c r="AS904" s="28">
        <f t="shared" si="328"/>
        <v>45</v>
      </c>
      <c r="AT904" s="28"/>
      <c r="AU904" s="28"/>
      <c r="AV904" s="28"/>
      <c r="AW904" s="28"/>
      <c r="AX904" s="82"/>
      <c r="AY904" s="82"/>
      <c r="AZ904" s="28"/>
      <c r="BA904" s="28"/>
      <c r="BB904" s="82"/>
      <c r="BC904" s="82"/>
      <c r="BD904" s="82"/>
      <c r="BE904" s="82"/>
      <c r="BF904" s="82"/>
      <c r="BG904" s="82"/>
      <c r="BH904" s="82"/>
      <c r="BI904" s="82"/>
      <c r="BJ904" s="7">
        <f t="shared" si="325"/>
        <v>9</v>
      </c>
      <c r="BK904" s="42">
        <f t="shared" si="325"/>
        <v>45</v>
      </c>
    </row>
    <row r="905" spans="2:63" ht="24" x14ac:dyDescent="0.25">
      <c r="B905" s="43" t="s">
        <v>65</v>
      </c>
      <c r="C905" s="17" t="s">
        <v>66</v>
      </c>
      <c r="D905" s="171" t="s">
        <v>1412</v>
      </c>
      <c r="E905" s="18" t="s">
        <v>1414</v>
      </c>
      <c r="F905" s="18" t="s">
        <v>68</v>
      </c>
      <c r="G905" s="12">
        <v>5</v>
      </c>
      <c r="H905" s="19"/>
      <c r="I905" s="19"/>
      <c r="J905" s="85"/>
      <c r="K905" s="85"/>
      <c r="L905" s="19"/>
      <c r="M905" s="19"/>
      <c r="N905" s="19">
        <f>2+2+2</f>
        <v>6</v>
      </c>
      <c r="O905" s="19">
        <f t="shared" si="326"/>
        <v>30</v>
      </c>
      <c r="P905" s="26"/>
      <c r="Q905" s="19"/>
      <c r="R905" s="19"/>
      <c r="S905" s="19"/>
      <c r="T905" s="77"/>
      <c r="U905" s="77"/>
      <c r="V905" s="19"/>
      <c r="W905" s="19"/>
      <c r="X905" s="77"/>
      <c r="Y905" s="77"/>
      <c r="Z905" s="77"/>
      <c r="AA905" s="77"/>
      <c r="AB905" s="77"/>
      <c r="AC905" s="77"/>
      <c r="AD905" s="77"/>
      <c r="AE905" s="77"/>
      <c r="AF905" s="19">
        <f t="shared" si="324"/>
        <v>6</v>
      </c>
      <c r="AG905" s="19">
        <f t="shared" si="324"/>
        <v>30</v>
      </c>
      <c r="AH905" s="171" t="s">
        <v>1412</v>
      </c>
      <c r="AI905" s="18" t="s">
        <v>1414</v>
      </c>
      <c r="AJ905" s="18" t="s">
        <v>68</v>
      </c>
      <c r="AK905" s="12">
        <v>5</v>
      </c>
      <c r="AL905" s="28"/>
      <c r="AM905" s="28"/>
      <c r="AN905" s="82"/>
      <c r="AO905" s="82"/>
      <c r="AP905" s="28"/>
      <c r="AQ905" s="28"/>
      <c r="AR905" s="28">
        <f>2+2+2</f>
        <v>6</v>
      </c>
      <c r="AS905" s="28">
        <f t="shared" si="328"/>
        <v>30</v>
      </c>
      <c r="AT905" s="28"/>
      <c r="AU905" s="28"/>
      <c r="AV905" s="28"/>
      <c r="AW905" s="28"/>
      <c r="AX905" s="82"/>
      <c r="AY905" s="82"/>
      <c r="AZ905" s="28"/>
      <c r="BA905" s="28"/>
      <c r="BB905" s="82"/>
      <c r="BC905" s="82"/>
      <c r="BD905" s="82"/>
      <c r="BE905" s="82"/>
      <c r="BF905" s="82"/>
      <c r="BG905" s="82"/>
      <c r="BH905" s="82"/>
      <c r="BI905" s="82"/>
      <c r="BJ905" s="7">
        <f t="shared" si="325"/>
        <v>6</v>
      </c>
      <c r="BK905" s="42">
        <f t="shared" si="325"/>
        <v>30</v>
      </c>
    </row>
    <row r="906" spans="2:63" ht="24" x14ac:dyDescent="0.25">
      <c r="B906" s="43" t="s">
        <v>65</v>
      </c>
      <c r="C906" s="17" t="s">
        <v>66</v>
      </c>
      <c r="D906" s="171" t="s">
        <v>1412</v>
      </c>
      <c r="E906" s="18" t="s">
        <v>1415</v>
      </c>
      <c r="F906" s="18" t="s">
        <v>68</v>
      </c>
      <c r="G906" s="12">
        <v>5</v>
      </c>
      <c r="H906" s="19"/>
      <c r="I906" s="19"/>
      <c r="J906" s="85"/>
      <c r="K906" s="85"/>
      <c r="L906" s="19"/>
      <c r="M906" s="19"/>
      <c r="N906" s="19">
        <f>3+3+3</f>
        <v>9</v>
      </c>
      <c r="O906" s="19">
        <f t="shared" si="326"/>
        <v>45</v>
      </c>
      <c r="P906" s="26"/>
      <c r="Q906" s="19"/>
      <c r="R906" s="19"/>
      <c r="S906" s="19"/>
      <c r="T906" s="77"/>
      <c r="U906" s="77"/>
      <c r="V906" s="19"/>
      <c r="W906" s="19"/>
      <c r="X906" s="77"/>
      <c r="Y906" s="77"/>
      <c r="Z906" s="77"/>
      <c r="AA906" s="77"/>
      <c r="AB906" s="77"/>
      <c r="AC906" s="77"/>
      <c r="AD906" s="77"/>
      <c r="AE906" s="77"/>
      <c r="AF906" s="19">
        <f t="shared" si="324"/>
        <v>9</v>
      </c>
      <c r="AG906" s="19">
        <f t="shared" si="324"/>
        <v>45</v>
      </c>
      <c r="AH906" s="171" t="s">
        <v>1412</v>
      </c>
      <c r="AI906" s="18" t="s">
        <v>1415</v>
      </c>
      <c r="AJ906" s="18" t="s">
        <v>68</v>
      </c>
      <c r="AK906" s="12">
        <v>5</v>
      </c>
      <c r="AL906" s="28"/>
      <c r="AM906" s="28"/>
      <c r="AN906" s="82"/>
      <c r="AO906" s="82"/>
      <c r="AP906" s="28"/>
      <c r="AQ906" s="28"/>
      <c r="AR906" s="28">
        <f>3+3+3</f>
        <v>9</v>
      </c>
      <c r="AS906" s="28">
        <f t="shared" si="328"/>
        <v>45</v>
      </c>
      <c r="AT906" s="28"/>
      <c r="AU906" s="28"/>
      <c r="AV906" s="28"/>
      <c r="AW906" s="28"/>
      <c r="AX906" s="82"/>
      <c r="AY906" s="82"/>
      <c r="AZ906" s="28"/>
      <c r="BA906" s="28"/>
      <c r="BB906" s="82"/>
      <c r="BC906" s="82"/>
      <c r="BD906" s="82"/>
      <c r="BE906" s="82"/>
      <c r="BF906" s="82"/>
      <c r="BG906" s="82"/>
      <c r="BH906" s="82"/>
      <c r="BI906" s="82"/>
      <c r="BJ906" s="7">
        <f t="shared" si="325"/>
        <v>9</v>
      </c>
      <c r="BK906" s="42">
        <f t="shared" si="325"/>
        <v>45</v>
      </c>
    </row>
    <row r="907" spans="2:63" ht="24" x14ac:dyDescent="0.25">
      <c r="B907" s="43" t="s">
        <v>65</v>
      </c>
      <c r="C907" s="17" t="s">
        <v>66</v>
      </c>
      <c r="D907" s="171" t="s">
        <v>394</v>
      </c>
      <c r="E907" s="18" t="s">
        <v>1416</v>
      </c>
      <c r="F907" s="18" t="s">
        <v>68</v>
      </c>
      <c r="G907" s="12">
        <v>350</v>
      </c>
      <c r="H907" s="19"/>
      <c r="I907" s="19"/>
      <c r="J907" s="85"/>
      <c r="K907" s="85"/>
      <c r="L907" s="19"/>
      <c r="M907" s="19"/>
      <c r="N907" s="19">
        <f>4+4+4</f>
        <v>12</v>
      </c>
      <c r="O907" s="19">
        <f t="shared" si="326"/>
        <v>4200</v>
      </c>
      <c r="P907" s="26"/>
      <c r="Q907" s="19"/>
      <c r="R907" s="19"/>
      <c r="S907" s="19"/>
      <c r="T907" s="77"/>
      <c r="U907" s="77"/>
      <c r="V907" s="19"/>
      <c r="W907" s="19"/>
      <c r="X907" s="77"/>
      <c r="Y907" s="77"/>
      <c r="Z907" s="77"/>
      <c r="AA907" s="77"/>
      <c r="AB907" s="77"/>
      <c r="AC907" s="77"/>
      <c r="AD907" s="77"/>
      <c r="AE907" s="77"/>
      <c r="AF907" s="19">
        <f t="shared" si="324"/>
        <v>12</v>
      </c>
      <c r="AG907" s="19">
        <f t="shared" si="324"/>
        <v>4200</v>
      </c>
      <c r="AH907" s="171" t="s">
        <v>394</v>
      </c>
      <c r="AI907" s="18" t="s">
        <v>1416</v>
      </c>
      <c r="AJ907" s="18" t="s">
        <v>68</v>
      </c>
      <c r="AK907" s="12">
        <v>350</v>
      </c>
      <c r="AL907" s="28"/>
      <c r="AM907" s="28"/>
      <c r="AN907" s="82"/>
      <c r="AO907" s="82"/>
      <c r="AP907" s="28"/>
      <c r="AQ907" s="28"/>
      <c r="AR907" s="28">
        <f>4+4+4</f>
        <v>12</v>
      </c>
      <c r="AS907" s="28">
        <f t="shared" si="328"/>
        <v>4200</v>
      </c>
      <c r="AT907" s="28"/>
      <c r="AU907" s="28"/>
      <c r="AV907" s="28"/>
      <c r="AW907" s="28"/>
      <c r="AX907" s="82"/>
      <c r="AY907" s="82"/>
      <c r="AZ907" s="28"/>
      <c r="BA907" s="28"/>
      <c r="BB907" s="82"/>
      <c r="BC907" s="82"/>
      <c r="BD907" s="82"/>
      <c r="BE907" s="82"/>
      <c r="BF907" s="82"/>
      <c r="BG907" s="82"/>
      <c r="BH907" s="82"/>
      <c r="BI907" s="82"/>
      <c r="BJ907" s="7">
        <f t="shared" si="325"/>
        <v>12</v>
      </c>
      <c r="BK907" s="42">
        <f t="shared" si="325"/>
        <v>4200</v>
      </c>
    </row>
    <row r="908" spans="2:63" ht="24" x14ac:dyDescent="0.25">
      <c r="B908" s="43" t="s">
        <v>65</v>
      </c>
      <c r="C908" s="17" t="s">
        <v>66</v>
      </c>
      <c r="D908" s="171" t="s">
        <v>1417</v>
      </c>
      <c r="E908" s="18" t="s">
        <v>1418</v>
      </c>
      <c r="F908" s="18" t="s">
        <v>68</v>
      </c>
      <c r="G908" s="12">
        <v>45</v>
      </c>
      <c r="H908" s="19"/>
      <c r="I908" s="19"/>
      <c r="J908" s="85"/>
      <c r="K908" s="85"/>
      <c r="L908" s="19"/>
      <c r="M908" s="19"/>
      <c r="N908" s="19">
        <f>2+2+2</f>
        <v>6</v>
      </c>
      <c r="O908" s="19">
        <f t="shared" si="326"/>
        <v>270</v>
      </c>
      <c r="P908" s="26"/>
      <c r="Q908" s="19"/>
      <c r="R908" s="19"/>
      <c r="S908" s="19"/>
      <c r="T908" s="77"/>
      <c r="U908" s="77"/>
      <c r="V908" s="19"/>
      <c r="W908" s="19"/>
      <c r="X908" s="77"/>
      <c r="Y908" s="77"/>
      <c r="Z908" s="77"/>
      <c r="AA908" s="77"/>
      <c r="AB908" s="77"/>
      <c r="AC908" s="77"/>
      <c r="AD908" s="77"/>
      <c r="AE908" s="77"/>
      <c r="AF908" s="19">
        <f t="shared" si="324"/>
        <v>6</v>
      </c>
      <c r="AG908" s="19">
        <f t="shared" si="324"/>
        <v>270</v>
      </c>
      <c r="AH908" s="171" t="s">
        <v>1417</v>
      </c>
      <c r="AI908" s="18" t="s">
        <v>1418</v>
      </c>
      <c r="AJ908" s="18" t="s">
        <v>68</v>
      </c>
      <c r="AK908" s="12">
        <v>45</v>
      </c>
      <c r="AL908" s="28"/>
      <c r="AM908" s="28"/>
      <c r="AN908" s="82"/>
      <c r="AO908" s="82"/>
      <c r="AP908" s="28"/>
      <c r="AQ908" s="28"/>
      <c r="AR908" s="28">
        <f>2+2+2</f>
        <v>6</v>
      </c>
      <c r="AS908" s="28">
        <f t="shared" si="328"/>
        <v>270</v>
      </c>
      <c r="AT908" s="28"/>
      <c r="AU908" s="28"/>
      <c r="AV908" s="28"/>
      <c r="AW908" s="28"/>
      <c r="AX908" s="82"/>
      <c r="AY908" s="82"/>
      <c r="AZ908" s="28"/>
      <c r="BA908" s="28"/>
      <c r="BB908" s="82"/>
      <c r="BC908" s="82"/>
      <c r="BD908" s="82"/>
      <c r="BE908" s="82"/>
      <c r="BF908" s="82"/>
      <c r="BG908" s="82"/>
      <c r="BH908" s="82"/>
      <c r="BI908" s="82"/>
      <c r="BJ908" s="7">
        <f t="shared" si="325"/>
        <v>6</v>
      </c>
      <c r="BK908" s="42">
        <f t="shared" si="325"/>
        <v>270</v>
      </c>
    </row>
    <row r="909" spans="2:63" x14ac:dyDescent="0.25">
      <c r="B909" s="43" t="s">
        <v>1215</v>
      </c>
      <c r="C909" s="16" t="s">
        <v>1215</v>
      </c>
      <c r="D909" s="171" t="s">
        <v>1419</v>
      </c>
      <c r="E909" s="18" t="s">
        <v>1420</v>
      </c>
      <c r="F909" s="18" t="s">
        <v>138</v>
      </c>
      <c r="G909" s="12">
        <f>'[1]PROYECTO ACR-AF 2022'!$H$52</f>
        <v>1800</v>
      </c>
      <c r="H909" s="19"/>
      <c r="I909" s="19"/>
      <c r="J909" s="85"/>
      <c r="K909" s="85"/>
      <c r="L909" s="19"/>
      <c r="M909" s="19"/>
      <c r="N909" s="19"/>
      <c r="O909" s="19"/>
      <c r="P909" s="26"/>
      <c r="Q909" s="19"/>
      <c r="R909" s="19">
        <v>10</v>
      </c>
      <c r="S909" s="19">
        <f>G909*R909</f>
        <v>18000</v>
      </c>
      <c r="T909" s="77"/>
      <c r="U909" s="77"/>
      <c r="V909" s="19"/>
      <c r="W909" s="19"/>
      <c r="X909" s="77"/>
      <c r="Y909" s="77"/>
      <c r="Z909" s="77"/>
      <c r="AA909" s="77"/>
      <c r="AB909" s="77"/>
      <c r="AC909" s="77"/>
      <c r="AD909" s="77"/>
      <c r="AE909" s="77"/>
      <c r="AF909" s="19">
        <f t="shared" si="324"/>
        <v>10</v>
      </c>
      <c r="AG909" s="19">
        <f t="shared" si="324"/>
        <v>18000</v>
      </c>
      <c r="AH909" s="171" t="s">
        <v>1419</v>
      </c>
      <c r="AI909" s="18" t="s">
        <v>1420</v>
      </c>
      <c r="AJ909" s="18" t="s">
        <v>138</v>
      </c>
      <c r="AK909" s="12">
        <f>'[1]PROYECTO ACR-AF 2022'!$H$52</f>
        <v>1800</v>
      </c>
      <c r="AL909" s="28"/>
      <c r="AM909" s="28"/>
      <c r="AN909" s="82"/>
      <c r="AO909" s="82"/>
      <c r="AP909" s="28"/>
      <c r="AQ909" s="28"/>
      <c r="AR909" s="28"/>
      <c r="AS909" s="28"/>
      <c r="AT909" s="28"/>
      <c r="AU909" s="28"/>
      <c r="AV909" s="28">
        <v>10</v>
      </c>
      <c r="AW909" s="28">
        <f>AK909*AV909</f>
        <v>18000</v>
      </c>
      <c r="AX909" s="82"/>
      <c r="AY909" s="82"/>
      <c r="AZ909" s="28"/>
      <c r="BA909" s="28"/>
      <c r="BB909" s="82"/>
      <c r="BC909" s="82"/>
      <c r="BD909" s="82"/>
      <c r="BE909" s="82"/>
      <c r="BF909" s="82"/>
      <c r="BG909" s="82"/>
      <c r="BH909" s="82"/>
      <c r="BI909" s="82"/>
      <c r="BJ909" s="7">
        <f t="shared" si="325"/>
        <v>10</v>
      </c>
      <c r="BK909" s="42">
        <f t="shared" si="325"/>
        <v>18000</v>
      </c>
    </row>
    <row r="910" spans="2:63" x14ac:dyDescent="0.25">
      <c r="B910" s="43" t="s">
        <v>1215</v>
      </c>
      <c r="C910" s="16" t="s">
        <v>1215</v>
      </c>
      <c r="D910" s="171" t="s">
        <v>1419</v>
      </c>
      <c r="E910" s="18" t="s">
        <v>1421</v>
      </c>
      <c r="F910" s="18" t="s">
        <v>138</v>
      </c>
      <c r="G910" s="12">
        <f>'[1]PROYECTO ACR-AF 2022'!$H$53</f>
        <v>400</v>
      </c>
      <c r="H910" s="19"/>
      <c r="I910" s="19"/>
      <c r="J910" s="85"/>
      <c r="K910" s="85"/>
      <c r="L910" s="19"/>
      <c r="M910" s="19"/>
      <c r="N910" s="19"/>
      <c r="O910" s="19"/>
      <c r="P910" s="26"/>
      <c r="Q910" s="19"/>
      <c r="R910" s="19">
        <v>10</v>
      </c>
      <c r="S910" s="19">
        <f>G910*R910</f>
        <v>4000</v>
      </c>
      <c r="T910" s="77"/>
      <c r="U910" s="77"/>
      <c r="V910" s="19"/>
      <c r="W910" s="19"/>
      <c r="X910" s="77"/>
      <c r="Y910" s="77"/>
      <c r="Z910" s="77"/>
      <c r="AA910" s="77"/>
      <c r="AB910" s="77"/>
      <c r="AC910" s="77"/>
      <c r="AD910" s="77"/>
      <c r="AE910" s="77"/>
      <c r="AF910" s="19">
        <f t="shared" si="324"/>
        <v>10</v>
      </c>
      <c r="AG910" s="19">
        <f t="shared" si="324"/>
        <v>4000</v>
      </c>
      <c r="AH910" s="171" t="s">
        <v>1419</v>
      </c>
      <c r="AI910" s="18" t="s">
        <v>1421</v>
      </c>
      <c r="AJ910" s="18" t="s">
        <v>138</v>
      </c>
      <c r="AK910" s="12">
        <f>'[1]PROYECTO ACR-AF 2022'!$H$53</f>
        <v>400</v>
      </c>
      <c r="AL910" s="28"/>
      <c r="AM910" s="28"/>
      <c r="AN910" s="82"/>
      <c r="AO910" s="82"/>
      <c r="AP910" s="28"/>
      <c r="AQ910" s="28"/>
      <c r="AR910" s="28"/>
      <c r="AS910" s="28"/>
      <c r="AT910" s="28"/>
      <c r="AU910" s="28"/>
      <c r="AV910" s="28">
        <v>7</v>
      </c>
      <c r="AW910" s="28">
        <f>AK910*AV910</f>
        <v>2800</v>
      </c>
      <c r="AX910" s="82"/>
      <c r="AY910" s="82"/>
      <c r="AZ910" s="28"/>
      <c r="BA910" s="28"/>
      <c r="BB910" s="82"/>
      <c r="BC910" s="82"/>
      <c r="BD910" s="82"/>
      <c r="BE910" s="82"/>
      <c r="BF910" s="82"/>
      <c r="BG910" s="82"/>
      <c r="BH910" s="82"/>
      <c r="BI910" s="82"/>
      <c r="BJ910" s="7">
        <f t="shared" si="325"/>
        <v>7</v>
      </c>
      <c r="BK910" s="42">
        <f t="shared" si="325"/>
        <v>2800</v>
      </c>
    </row>
    <row r="911" spans="2:63" x14ac:dyDescent="0.25">
      <c r="B911" s="43" t="s">
        <v>1215</v>
      </c>
      <c r="C911" s="16" t="s">
        <v>1215</v>
      </c>
      <c r="D911" s="171" t="s">
        <v>1422</v>
      </c>
      <c r="E911" s="18" t="s">
        <v>1423</v>
      </c>
      <c r="F911" s="18" t="s">
        <v>68</v>
      </c>
      <c r="G911" s="12">
        <f>'[1]PROYECTO ACR-AF 2022'!$H$56</f>
        <v>513</v>
      </c>
      <c r="H911" s="19"/>
      <c r="I911" s="19"/>
      <c r="J911" s="85"/>
      <c r="K911" s="85"/>
      <c r="L911" s="19"/>
      <c r="M911" s="19"/>
      <c r="N911" s="19"/>
      <c r="O911" s="19"/>
      <c r="P911" s="26"/>
      <c r="Q911" s="19"/>
      <c r="R911" s="19">
        <v>1</v>
      </c>
      <c r="S911" s="19">
        <f>G911*R911</f>
        <v>513</v>
      </c>
      <c r="T911" s="77"/>
      <c r="U911" s="77"/>
      <c r="V911" s="19"/>
      <c r="W911" s="19"/>
      <c r="X911" s="77"/>
      <c r="Y911" s="77"/>
      <c r="Z911" s="77"/>
      <c r="AA911" s="77"/>
      <c r="AB911" s="77"/>
      <c r="AC911" s="77"/>
      <c r="AD911" s="77"/>
      <c r="AE911" s="77"/>
      <c r="AF911" s="19">
        <f t="shared" si="324"/>
        <v>1</v>
      </c>
      <c r="AG911" s="19">
        <f t="shared" si="324"/>
        <v>513</v>
      </c>
      <c r="AH911" s="171" t="s">
        <v>1422</v>
      </c>
      <c r="AI911" s="18" t="s">
        <v>1423</v>
      </c>
      <c r="AJ911" s="18" t="s">
        <v>68</v>
      </c>
      <c r="AK911" s="12">
        <f>'[1]PROYECTO ACR-AF 2022'!$H$56</f>
        <v>513</v>
      </c>
      <c r="AL911" s="28"/>
      <c r="AM911" s="28"/>
      <c r="AN911" s="82"/>
      <c r="AO911" s="82"/>
      <c r="AP911" s="28"/>
      <c r="AQ911" s="28"/>
      <c r="AR911" s="28"/>
      <c r="AS911" s="28"/>
      <c r="AT911" s="28"/>
      <c r="AU911" s="28"/>
      <c r="AV911" s="28"/>
      <c r="AW911" s="28"/>
      <c r="AX911" s="82"/>
      <c r="AY911" s="82"/>
      <c r="AZ911" s="28"/>
      <c r="BA911" s="28"/>
      <c r="BB911" s="82"/>
      <c r="BC911" s="82"/>
      <c r="BD911" s="82"/>
      <c r="BE911" s="82"/>
      <c r="BF911" s="82"/>
      <c r="BG911" s="82"/>
      <c r="BH911" s="82"/>
      <c r="BI911" s="82"/>
      <c r="BJ911" s="7">
        <f t="shared" si="325"/>
        <v>0</v>
      </c>
      <c r="BK911" s="42">
        <f t="shared" si="325"/>
        <v>0</v>
      </c>
    </row>
    <row r="912" spans="2:63" x14ac:dyDescent="0.25">
      <c r="B912" s="43" t="s">
        <v>1215</v>
      </c>
      <c r="C912" s="16" t="s">
        <v>1215</v>
      </c>
      <c r="D912" s="171" t="s">
        <v>1424</v>
      </c>
      <c r="E912" s="18" t="s">
        <v>1425</v>
      </c>
      <c r="F912" s="18" t="s">
        <v>68</v>
      </c>
      <c r="G912" s="12">
        <f>'[1]PROYECTO ACR-AF 2022'!$H$57</f>
        <v>72</v>
      </c>
      <c r="H912" s="19"/>
      <c r="I912" s="19"/>
      <c r="J912" s="85"/>
      <c r="K912" s="85"/>
      <c r="L912" s="19"/>
      <c r="M912" s="19"/>
      <c r="N912" s="19"/>
      <c r="O912" s="19"/>
      <c r="P912" s="26"/>
      <c r="Q912" s="19"/>
      <c r="R912" s="19">
        <v>1</v>
      </c>
      <c r="S912" s="19">
        <f>G912*R912</f>
        <v>72</v>
      </c>
      <c r="T912" s="77"/>
      <c r="U912" s="77"/>
      <c r="V912" s="19"/>
      <c r="W912" s="19"/>
      <c r="X912" s="77"/>
      <c r="Y912" s="77"/>
      <c r="Z912" s="77"/>
      <c r="AA912" s="77"/>
      <c r="AB912" s="77"/>
      <c r="AC912" s="77"/>
      <c r="AD912" s="77"/>
      <c r="AE912" s="77"/>
      <c r="AF912" s="19">
        <f t="shared" si="324"/>
        <v>1</v>
      </c>
      <c r="AG912" s="19">
        <f t="shared" si="324"/>
        <v>72</v>
      </c>
      <c r="AH912" s="171" t="s">
        <v>1424</v>
      </c>
      <c r="AI912" s="18" t="s">
        <v>1425</v>
      </c>
      <c r="AJ912" s="18" t="s">
        <v>68</v>
      </c>
      <c r="AK912" s="12">
        <f>'[1]PROYECTO ACR-AF 2022'!$H$57</f>
        <v>72</v>
      </c>
      <c r="AL912" s="28"/>
      <c r="AM912" s="28"/>
      <c r="AN912" s="82"/>
      <c r="AO912" s="82"/>
      <c r="AP912" s="28"/>
      <c r="AQ912" s="28"/>
      <c r="AR912" s="28"/>
      <c r="AS912" s="28"/>
      <c r="AT912" s="28"/>
      <c r="AU912" s="28"/>
      <c r="AV912" s="28"/>
      <c r="AW912" s="28"/>
      <c r="AX912" s="82"/>
      <c r="AY912" s="82"/>
      <c r="AZ912" s="28"/>
      <c r="BA912" s="28"/>
      <c r="BB912" s="82"/>
      <c r="BC912" s="82"/>
      <c r="BD912" s="82"/>
      <c r="BE912" s="82"/>
      <c r="BF912" s="82"/>
      <c r="BG912" s="82"/>
      <c r="BH912" s="82"/>
      <c r="BI912" s="82"/>
      <c r="BJ912" s="7">
        <f t="shared" si="325"/>
        <v>0</v>
      </c>
      <c r="BK912" s="42">
        <f t="shared" si="325"/>
        <v>0</v>
      </c>
    </row>
    <row r="913" spans="2:63" x14ac:dyDescent="0.25">
      <c r="B913" s="43" t="s">
        <v>1215</v>
      </c>
      <c r="C913" s="16" t="s">
        <v>1215</v>
      </c>
      <c r="D913" s="171" t="s">
        <v>1426</v>
      </c>
      <c r="E913" s="18" t="s">
        <v>1427</v>
      </c>
      <c r="F913" s="18" t="s">
        <v>68</v>
      </c>
      <c r="G913" s="12">
        <f>'[1]PROYECTO ACR-AF 2022'!$H$58</f>
        <v>576</v>
      </c>
      <c r="H913" s="19"/>
      <c r="I913" s="19"/>
      <c r="J913" s="85"/>
      <c r="K913" s="85"/>
      <c r="L913" s="19"/>
      <c r="M913" s="19"/>
      <c r="N913" s="19"/>
      <c r="O913" s="19"/>
      <c r="P913" s="26"/>
      <c r="Q913" s="19"/>
      <c r="R913" s="19">
        <v>2</v>
      </c>
      <c r="S913" s="19">
        <f>G913*R913</f>
        <v>1152</v>
      </c>
      <c r="T913" s="77"/>
      <c r="U913" s="77"/>
      <c r="V913" s="19"/>
      <c r="W913" s="19"/>
      <c r="X913" s="77"/>
      <c r="Y913" s="77"/>
      <c r="Z913" s="77"/>
      <c r="AA913" s="77"/>
      <c r="AB913" s="77"/>
      <c r="AC913" s="77"/>
      <c r="AD913" s="77"/>
      <c r="AE913" s="77"/>
      <c r="AF913" s="19">
        <f t="shared" si="324"/>
        <v>2</v>
      </c>
      <c r="AG913" s="19">
        <f t="shared" si="324"/>
        <v>1152</v>
      </c>
      <c r="AH913" s="171" t="s">
        <v>1426</v>
      </c>
      <c r="AI913" s="18" t="s">
        <v>1427</v>
      </c>
      <c r="AJ913" s="18" t="s">
        <v>68</v>
      </c>
      <c r="AK913" s="12">
        <f>'[1]PROYECTO ACR-AF 2022'!$H$58</f>
        <v>576</v>
      </c>
      <c r="AL913" s="28"/>
      <c r="AM913" s="28"/>
      <c r="AN913" s="82"/>
      <c r="AO913" s="82"/>
      <c r="AP913" s="28"/>
      <c r="AQ913" s="28"/>
      <c r="AR913" s="28"/>
      <c r="AS913" s="28"/>
      <c r="AT913" s="28"/>
      <c r="AU913" s="28"/>
      <c r="AV913" s="28"/>
      <c r="AW913" s="28"/>
      <c r="AX913" s="82"/>
      <c r="AY913" s="82"/>
      <c r="AZ913" s="28"/>
      <c r="BA913" s="28"/>
      <c r="BB913" s="82"/>
      <c r="BC913" s="82"/>
      <c r="BD913" s="82"/>
      <c r="BE913" s="82"/>
      <c r="BF913" s="82"/>
      <c r="BG913" s="82"/>
      <c r="BH913" s="82"/>
      <c r="BI913" s="82"/>
      <c r="BJ913" s="7">
        <f t="shared" si="325"/>
        <v>0</v>
      </c>
      <c r="BK913" s="42">
        <f t="shared" si="325"/>
        <v>0</v>
      </c>
    </row>
    <row r="914" spans="2:63" x14ac:dyDescent="0.25">
      <c r="B914" s="66"/>
      <c r="C914" s="74"/>
      <c r="D914" s="96" t="s">
        <v>1428</v>
      </c>
      <c r="E914" s="97" t="s">
        <v>1429</v>
      </c>
      <c r="F914" s="77"/>
      <c r="G914" s="77"/>
      <c r="H914" s="77"/>
      <c r="I914" s="78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96" t="s">
        <v>1428</v>
      </c>
      <c r="AI914" s="97" t="s">
        <v>1429</v>
      </c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3"/>
    </row>
    <row r="915" spans="2:63" ht="24" x14ac:dyDescent="0.25">
      <c r="B915" s="43" t="s">
        <v>65</v>
      </c>
      <c r="C915" s="17" t="s">
        <v>66</v>
      </c>
      <c r="D915" s="171" t="s">
        <v>1430</v>
      </c>
      <c r="E915" s="18" t="s">
        <v>1431</v>
      </c>
      <c r="F915" s="18" t="s">
        <v>736</v>
      </c>
      <c r="G915" s="12">
        <v>1500</v>
      </c>
      <c r="H915" s="19"/>
      <c r="I915" s="19"/>
      <c r="J915" s="85"/>
      <c r="K915" s="85"/>
      <c r="L915" s="19"/>
      <c r="M915" s="19"/>
      <c r="N915" s="19">
        <f>2</f>
        <v>2</v>
      </c>
      <c r="O915" s="19">
        <f>+N915*G915</f>
        <v>3000</v>
      </c>
      <c r="P915" s="26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>
        <f t="shared" ref="AF915:AG918" si="334">H915+J915+L915+N915+P915+R915+T915+V915+X915+Z915+AB915+AD915</f>
        <v>2</v>
      </c>
      <c r="AG915" s="19">
        <f t="shared" si="334"/>
        <v>3000</v>
      </c>
      <c r="AH915" s="171" t="s">
        <v>1430</v>
      </c>
      <c r="AI915" s="18" t="s">
        <v>1431</v>
      </c>
      <c r="AJ915" s="18" t="s">
        <v>736</v>
      </c>
      <c r="AK915" s="12">
        <v>1500</v>
      </c>
      <c r="AL915" s="28"/>
      <c r="AM915" s="28"/>
      <c r="AN915" s="82"/>
      <c r="AO915" s="82"/>
      <c r="AP915" s="28"/>
      <c r="AQ915" s="28"/>
      <c r="AR915" s="28">
        <v>2</v>
      </c>
      <c r="AS915" s="28">
        <f>+AR915*AK915</f>
        <v>3000</v>
      </c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7">
        <f t="shared" ref="BJ915:BK918" si="335">AL915+AN915+AP915+AR915+AT915+AV915+AX915+AZ915+BB915+BD915+BF915+BH915</f>
        <v>2</v>
      </c>
      <c r="BK915" s="42">
        <f t="shared" si="335"/>
        <v>3000</v>
      </c>
    </row>
    <row r="916" spans="2:63" ht="24" x14ac:dyDescent="0.25">
      <c r="B916" s="43" t="s">
        <v>65</v>
      </c>
      <c r="C916" s="17" t="s">
        <v>66</v>
      </c>
      <c r="D916" s="171" t="s">
        <v>1430</v>
      </c>
      <c r="E916" s="18" t="s">
        <v>1431</v>
      </c>
      <c r="F916" s="18" t="s">
        <v>736</v>
      </c>
      <c r="G916" s="12">
        <v>10000</v>
      </c>
      <c r="H916" s="19"/>
      <c r="I916" s="19"/>
      <c r="J916" s="85"/>
      <c r="K916" s="85"/>
      <c r="L916" s="19"/>
      <c r="M916" s="19"/>
      <c r="N916" s="19"/>
      <c r="O916" s="19"/>
      <c r="P916" s="26"/>
      <c r="Q916" s="19"/>
      <c r="R916" s="19">
        <v>1</v>
      </c>
      <c r="S916" s="19">
        <f>G916*R916</f>
        <v>10000</v>
      </c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>
        <f t="shared" si="334"/>
        <v>1</v>
      </c>
      <c r="AG916" s="19">
        <f t="shared" si="334"/>
        <v>10000</v>
      </c>
      <c r="AH916" s="171" t="s">
        <v>1430</v>
      </c>
      <c r="AI916" s="18" t="s">
        <v>1431</v>
      </c>
      <c r="AJ916" s="18" t="s">
        <v>736</v>
      </c>
      <c r="AK916" s="12">
        <v>10000</v>
      </c>
      <c r="AL916" s="28"/>
      <c r="AM916" s="28"/>
      <c r="AN916" s="82"/>
      <c r="AO916" s="82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7">
        <f t="shared" si="335"/>
        <v>0</v>
      </c>
      <c r="BK916" s="42">
        <f t="shared" si="335"/>
        <v>0</v>
      </c>
    </row>
    <row r="917" spans="2:63" ht="24" x14ac:dyDescent="0.25">
      <c r="B917" s="43" t="s">
        <v>65</v>
      </c>
      <c r="C917" s="17" t="s">
        <v>66</v>
      </c>
      <c r="D917" s="171" t="s">
        <v>1086</v>
      </c>
      <c r="E917" s="18" t="s">
        <v>1432</v>
      </c>
      <c r="F917" s="18" t="s">
        <v>736</v>
      </c>
      <c r="G917" s="12">
        <v>1500</v>
      </c>
      <c r="H917" s="19"/>
      <c r="I917" s="19"/>
      <c r="J917" s="85"/>
      <c r="K917" s="85"/>
      <c r="L917" s="19"/>
      <c r="M917" s="19"/>
      <c r="N917" s="19">
        <f>6+6</f>
        <v>12</v>
      </c>
      <c r="O917" s="19">
        <f>+N917*G917</f>
        <v>18000</v>
      </c>
      <c r="P917" s="26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>
        <f t="shared" si="334"/>
        <v>12</v>
      </c>
      <c r="AG917" s="19">
        <f t="shared" si="334"/>
        <v>18000</v>
      </c>
      <c r="AH917" s="171" t="s">
        <v>1086</v>
      </c>
      <c r="AI917" s="18" t="s">
        <v>1432</v>
      </c>
      <c r="AJ917" s="18" t="s">
        <v>736</v>
      </c>
      <c r="AK917" s="12">
        <v>1500</v>
      </c>
      <c r="AL917" s="28"/>
      <c r="AM917" s="28"/>
      <c r="AN917" s="82"/>
      <c r="AO917" s="82"/>
      <c r="AP917" s="28"/>
      <c r="AQ917" s="28"/>
      <c r="AR917" s="28">
        <f>6+6</f>
        <v>12</v>
      </c>
      <c r="AS917" s="28">
        <f>+AR917*AK917</f>
        <v>18000</v>
      </c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7">
        <f t="shared" si="335"/>
        <v>12</v>
      </c>
      <c r="BK917" s="42">
        <f t="shared" si="335"/>
        <v>18000</v>
      </c>
    </row>
    <row r="918" spans="2:63" ht="24" x14ac:dyDescent="0.25">
      <c r="B918" s="43" t="s">
        <v>65</v>
      </c>
      <c r="C918" s="17" t="s">
        <v>66</v>
      </c>
      <c r="D918" s="171" t="s">
        <v>1433</v>
      </c>
      <c r="E918" s="18" t="s">
        <v>1434</v>
      </c>
      <c r="F918" s="9" t="s">
        <v>103</v>
      </c>
      <c r="G918" s="12">
        <v>300000</v>
      </c>
      <c r="H918" s="19"/>
      <c r="I918" s="19"/>
      <c r="J918" s="85"/>
      <c r="K918" s="85"/>
      <c r="L918" s="19"/>
      <c r="M918" s="19"/>
      <c r="N918" s="19">
        <f>1</f>
        <v>1</v>
      </c>
      <c r="O918" s="19">
        <f>+N918*G918</f>
        <v>300000</v>
      </c>
      <c r="P918" s="26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>
        <f t="shared" si="334"/>
        <v>1</v>
      </c>
      <c r="AG918" s="19">
        <f t="shared" si="334"/>
        <v>300000</v>
      </c>
      <c r="AH918" s="171" t="s">
        <v>1433</v>
      </c>
      <c r="AI918" s="18" t="s">
        <v>1434</v>
      </c>
      <c r="AJ918" s="9" t="s">
        <v>103</v>
      </c>
      <c r="AK918" s="12">
        <v>300000</v>
      </c>
      <c r="AL918" s="28"/>
      <c r="AM918" s="28"/>
      <c r="AN918" s="82"/>
      <c r="AO918" s="82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7">
        <f t="shared" si="335"/>
        <v>0</v>
      </c>
      <c r="BK918" s="42">
        <f t="shared" si="335"/>
        <v>0</v>
      </c>
    </row>
    <row r="919" spans="2:63" x14ac:dyDescent="0.25">
      <c r="B919" s="92"/>
      <c r="C919" s="93"/>
      <c r="D919" s="94" t="s">
        <v>1435</v>
      </c>
      <c r="E919" s="94" t="s">
        <v>1436</v>
      </c>
      <c r="F919" s="94"/>
      <c r="G919" s="94"/>
      <c r="H919" s="14"/>
      <c r="I919" s="25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94" t="s">
        <v>1435</v>
      </c>
      <c r="AI919" s="94" t="s">
        <v>1436</v>
      </c>
      <c r="AJ919" s="94"/>
      <c r="AK919" s="94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77"/>
    </row>
    <row r="920" spans="2:63" x14ac:dyDescent="0.25">
      <c r="B920" s="92"/>
      <c r="C920" s="93"/>
      <c r="D920" s="94" t="s">
        <v>1437</v>
      </c>
      <c r="E920" s="94" t="s">
        <v>1436</v>
      </c>
      <c r="F920" s="94"/>
      <c r="G920" s="94"/>
      <c r="H920" s="14"/>
      <c r="I920" s="25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94" t="s">
        <v>1437</v>
      </c>
      <c r="AI920" s="94" t="s">
        <v>1436</v>
      </c>
      <c r="AJ920" s="94"/>
      <c r="AK920" s="94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77"/>
    </row>
    <row r="921" spans="2:63" x14ac:dyDescent="0.25">
      <c r="B921" s="66"/>
      <c r="C921" s="74"/>
      <c r="D921" s="96" t="s">
        <v>1438</v>
      </c>
      <c r="E921" s="97" t="s">
        <v>1439</v>
      </c>
      <c r="F921" s="94"/>
      <c r="G921" s="94"/>
      <c r="H921" s="14"/>
      <c r="I921" s="25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96" t="s">
        <v>1438</v>
      </c>
      <c r="AI921" s="97" t="s">
        <v>1439</v>
      </c>
      <c r="AJ921" s="94"/>
      <c r="AK921" s="94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77"/>
    </row>
    <row r="922" spans="2:63" x14ac:dyDescent="0.25">
      <c r="B922" s="66"/>
      <c r="C922" s="74"/>
      <c r="D922" s="96" t="s">
        <v>1440</v>
      </c>
      <c r="E922" s="97" t="s">
        <v>1439</v>
      </c>
      <c r="F922" s="94"/>
      <c r="G922" s="94"/>
      <c r="H922" s="14"/>
      <c r="I922" s="25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96" t="s">
        <v>1440</v>
      </c>
      <c r="AI922" s="97" t="s">
        <v>1439</v>
      </c>
      <c r="AJ922" s="94"/>
      <c r="AK922" s="94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77"/>
    </row>
    <row r="923" spans="2:63" ht="24" x14ac:dyDescent="0.25">
      <c r="B923" s="43" t="s">
        <v>65</v>
      </c>
      <c r="C923" s="17" t="s">
        <v>66</v>
      </c>
      <c r="D923" s="171" t="s">
        <v>1433</v>
      </c>
      <c r="E923" s="18" t="s">
        <v>1441</v>
      </c>
      <c r="F923" s="9" t="s">
        <v>736</v>
      </c>
      <c r="G923" s="12">
        <v>250000</v>
      </c>
      <c r="H923" s="19"/>
      <c r="I923" s="19"/>
      <c r="J923" s="85"/>
      <c r="K923" s="85"/>
      <c r="L923" s="19"/>
      <c r="M923" s="19"/>
      <c r="N923" s="19"/>
      <c r="O923" s="19"/>
      <c r="P923" s="26">
        <v>1</v>
      </c>
      <c r="Q923" s="19">
        <f>G923*P923</f>
        <v>250000</v>
      </c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>
        <f t="shared" ref="AF923:AG986" si="336">H923+J923+L923+N923+P923+R923+T923+V923+X923+Z923+AB923+AD923</f>
        <v>1</v>
      </c>
      <c r="AG923" s="19">
        <f t="shared" si="336"/>
        <v>250000</v>
      </c>
      <c r="AH923" s="171" t="s">
        <v>1433</v>
      </c>
      <c r="AI923" s="18" t="s">
        <v>1441</v>
      </c>
      <c r="AJ923" s="9" t="s">
        <v>736</v>
      </c>
      <c r="AK923" s="12">
        <v>250000</v>
      </c>
      <c r="AL923" s="28"/>
      <c r="AM923" s="28"/>
      <c r="AN923" s="28"/>
      <c r="AO923" s="28"/>
      <c r="AP923" s="28"/>
      <c r="AQ923" s="28"/>
      <c r="AR923" s="28"/>
      <c r="AS923" s="28"/>
      <c r="AT923" s="28">
        <v>0</v>
      </c>
      <c r="AU923" s="28">
        <f>AT923*AK923</f>
        <v>0</v>
      </c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7">
        <f t="shared" ref="BJ923:BK986" si="337">AL923+AN923+AP923+AR923+AT923+AV923+AX923+AZ923+BB923+BD923+BF923+BH923</f>
        <v>0</v>
      </c>
      <c r="BK923" s="42">
        <f t="shared" si="337"/>
        <v>0</v>
      </c>
    </row>
    <row r="924" spans="2:63" ht="24" x14ac:dyDescent="0.25">
      <c r="B924" s="43" t="s">
        <v>65</v>
      </c>
      <c r="C924" s="17" t="s">
        <v>66</v>
      </c>
      <c r="D924" s="171" t="s">
        <v>1433</v>
      </c>
      <c r="E924" s="18" t="s">
        <v>1441</v>
      </c>
      <c r="F924" s="9" t="s">
        <v>736</v>
      </c>
      <c r="G924" s="12">
        <v>50000</v>
      </c>
      <c r="H924" s="19"/>
      <c r="I924" s="19"/>
      <c r="J924" s="85"/>
      <c r="K924" s="85"/>
      <c r="L924" s="19"/>
      <c r="M924" s="19"/>
      <c r="N924" s="19"/>
      <c r="O924" s="19"/>
      <c r="P924" s="26">
        <v>1</v>
      </c>
      <c r="Q924" s="19">
        <f>G924*P924</f>
        <v>50000</v>
      </c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>
        <f t="shared" si="336"/>
        <v>1</v>
      </c>
      <c r="AG924" s="19">
        <f t="shared" si="336"/>
        <v>50000</v>
      </c>
      <c r="AH924" s="171" t="s">
        <v>1433</v>
      </c>
      <c r="AI924" s="18" t="s">
        <v>1441</v>
      </c>
      <c r="AJ924" s="9" t="s">
        <v>736</v>
      </c>
      <c r="AK924" s="12">
        <v>50000</v>
      </c>
      <c r="AL924" s="28"/>
      <c r="AM924" s="28"/>
      <c r="AN924" s="28"/>
      <c r="AO924" s="28"/>
      <c r="AP924" s="28"/>
      <c r="AQ924" s="28"/>
      <c r="AR924" s="28"/>
      <c r="AS924" s="28"/>
      <c r="AT924" s="28">
        <v>1</v>
      </c>
      <c r="AU924" s="28">
        <f>AT924*AK924</f>
        <v>50000</v>
      </c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7">
        <f t="shared" si="337"/>
        <v>1</v>
      </c>
      <c r="BK924" s="42">
        <f t="shared" si="337"/>
        <v>50000</v>
      </c>
    </row>
    <row r="925" spans="2:63" x14ac:dyDescent="0.25">
      <c r="B925" s="183" t="s">
        <v>1196</v>
      </c>
      <c r="C925" s="17" t="s">
        <v>1196</v>
      </c>
      <c r="D925" s="10" t="s">
        <v>1442</v>
      </c>
      <c r="E925" s="9" t="s">
        <v>1443</v>
      </c>
      <c r="F925" s="9" t="s">
        <v>186</v>
      </c>
      <c r="G925" s="12">
        <v>22</v>
      </c>
      <c r="H925" s="19"/>
      <c r="I925" s="19"/>
      <c r="J925" s="85"/>
      <c r="K925" s="85"/>
      <c r="L925" s="19"/>
      <c r="M925" s="19"/>
      <c r="N925" s="19">
        <v>50</v>
      </c>
      <c r="O925" s="19">
        <f>+N925*G925</f>
        <v>1100</v>
      </c>
      <c r="P925" s="26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>
        <f t="shared" si="336"/>
        <v>50</v>
      </c>
      <c r="AG925" s="19">
        <f t="shared" si="336"/>
        <v>1100</v>
      </c>
      <c r="AH925" s="10" t="s">
        <v>1442</v>
      </c>
      <c r="AI925" s="9" t="s">
        <v>1443</v>
      </c>
      <c r="AJ925" s="9" t="s">
        <v>186</v>
      </c>
      <c r="AK925" s="12">
        <v>22</v>
      </c>
      <c r="AL925" s="28"/>
      <c r="AM925" s="28"/>
      <c r="AN925" s="82"/>
      <c r="AO925" s="82"/>
      <c r="AP925" s="28"/>
      <c r="AQ925" s="28"/>
      <c r="AR925" s="28">
        <v>50</v>
      </c>
      <c r="AS925" s="28">
        <f>+AR925*AK925</f>
        <v>1100</v>
      </c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7">
        <f t="shared" si="337"/>
        <v>50</v>
      </c>
      <c r="BK925" s="42">
        <f t="shared" si="337"/>
        <v>1100</v>
      </c>
    </row>
    <row r="926" spans="2:63" x14ac:dyDescent="0.25">
      <c r="B926" s="183" t="s">
        <v>1196</v>
      </c>
      <c r="C926" s="17" t="s">
        <v>1196</v>
      </c>
      <c r="D926" s="10" t="s">
        <v>1444</v>
      </c>
      <c r="E926" s="115" t="s">
        <v>1445</v>
      </c>
      <c r="F926" s="9" t="s">
        <v>210</v>
      </c>
      <c r="G926" s="12">
        <v>50</v>
      </c>
      <c r="H926" s="19"/>
      <c r="I926" s="19"/>
      <c r="J926" s="85"/>
      <c r="K926" s="85"/>
      <c r="L926" s="19"/>
      <c r="M926" s="19"/>
      <c r="N926" s="19">
        <v>25</v>
      </c>
      <c r="O926" s="19">
        <f t="shared" ref="O926:O989" si="338">+N926*G926</f>
        <v>1250</v>
      </c>
      <c r="P926" s="26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>
        <f t="shared" si="336"/>
        <v>25</v>
      </c>
      <c r="AG926" s="19">
        <f t="shared" si="336"/>
        <v>1250</v>
      </c>
      <c r="AH926" s="10" t="s">
        <v>1444</v>
      </c>
      <c r="AI926" s="115" t="s">
        <v>1445</v>
      </c>
      <c r="AJ926" s="9" t="s">
        <v>210</v>
      </c>
      <c r="AK926" s="12">
        <v>50</v>
      </c>
      <c r="AL926" s="28"/>
      <c r="AM926" s="28"/>
      <c r="AN926" s="82"/>
      <c r="AO926" s="82"/>
      <c r="AP926" s="28"/>
      <c r="AQ926" s="28"/>
      <c r="AR926" s="28">
        <v>25</v>
      </c>
      <c r="AS926" s="28">
        <f t="shared" ref="AS926:AS989" si="339">+AR926*AK926</f>
        <v>1250</v>
      </c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7">
        <f t="shared" si="337"/>
        <v>25</v>
      </c>
      <c r="BK926" s="42">
        <f t="shared" si="337"/>
        <v>1250</v>
      </c>
    </row>
    <row r="927" spans="2:63" x14ac:dyDescent="0.25">
      <c r="B927" s="183" t="s">
        <v>1196</v>
      </c>
      <c r="C927" s="17" t="s">
        <v>1196</v>
      </c>
      <c r="D927" s="10" t="s">
        <v>1446</v>
      </c>
      <c r="E927" s="115" t="s">
        <v>1447</v>
      </c>
      <c r="F927" s="115" t="s">
        <v>1448</v>
      </c>
      <c r="G927" s="12">
        <v>50</v>
      </c>
      <c r="H927" s="19"/>
      <c r="I927" s="19"/>
      <c r="J927" s="85"/>
      <c r="K927" s="85"/>
      <c r="L927" s="19"/>
      <c r="M927" s="19"/>
      <c r="N927" s="19">
        <v>20</v>
      </c>
      <c r="O927" s="19">
        <f t="shared" si="338"/>
        <v>1000</v>
      </c>
      <c r="P927" s="26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>
        <f t="shared" si="336"/>
        <v>20</v>
      </c>
      <c r="AG927" s="19">
        <f t="shared" si="336"/>
        <v>1000</v>
      </c>
      <c r="AH927" s="10" t="s">
        <v>1446</v>
      </c>
      <c r="AI927" s="115" t="s">
        <v>1447</v>
      </c>
      <c r="AJ927" s="115" t="s">
        <v>1448</v>
      </c>
      <c r="AK927" s="12">
        <v>50</v>
      </c>
      <c r="AL927" s="28"/>
      <c r="AM927" s="28"/>
      <c r="AN927" s="82"/>
      <c r="AO927" s="82"/>
      <c r="AP927" s="28"/>
      <c r="AQ927" s="28"/>
      <c r="AR927" s="28">
        <v>20</v>
      </c>
      <c r="AS927" s="28">
        <f t="shared" si="339"/>
        <v>1000</v>
      </c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7">
        <f t="shared" si="337"/>
        <v>20</v>
      </c>
      <c r="BK927" s="42">
        <f t="shared" si="337"/>
        <v>1000</v>
      </c>
    </row>
    <row r="928" spans="2:63" x14ac:dyDescent="0.25">
      <c r="B928" s="183" t="s">
        <v>1196</v>
      </c>
      <c r="C928" s="17" t="s">
        <v>1196</v>
      </c>
      <c r="D928" s="10" t="s">
        <v>1446</v>
      </c>
      <c r="E928" s="115" t="s">
        <v>1449</v>
      </c>
      <c r="F928" s="115" t="s">
        <v>68</v>
      </c>
      <c r="G928" s="12">
        <v>75</v>
      </c>
      <c r="H928" s="19"/>
      <c r="I928" s="19"/>
      <c r="J928" s="85"/>
      <c r="K928" s="85"/>
      <c r="L928" s="19"/>
      <c r="M928" s="19"/>
      <c r="N928" s="19">
        <v>8</v>
      </c>
      <c r="O928" s="19">
        <f t="shared" si="338"/>
        <v>600</v>
      </c>
      <c r="P928" s="26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>
        <f t="shared" si="336"/>
        <v>8</v>
      </c>
      <c r="AG928" s="19">
        <f t="shared" si="336"/>
        <v>600</v>
      </c>
      <c r="AH928" s="10" t="s">
        <v>1446</v>
      </c>
      <c r="AI928" s="115" t="s">
        <v>1449</v>
      </c>
      <c r="AJ928" s="115" t="s">
        <v>68</v>
      </c>
      <c r="AK928" s="12">
        <v>75</v>
      </c>
      <c r="AL928" s="28"/>
      <c r="AM928" s="28"/>
      <c r="AN928" s="82"/>
      <c r="AO928" s="82"/>
      <c r="AP928" s="28"/>
      <c r="AQ928" s="28"/>
      <c r="AR928" s="28">
        <v>7</v>
      </c>
      <c r="AS928" s="28">
        <f t="shared" si="339"/>
        <v>525</v>
      </c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7">
        <f t="shared" si="337"/>
        <v>7</v>
      </c>
      <c r="BK928" s="42">
        <f t="shared" si="337"/>
        <v>525</v>
      </c>
    </row>
    <row r="929" spans="2:63" x14ac:dyDescent="0.25">
      <c r="B929" s="183" t="s">
        <v>1196</v>
      </c>
      <c r="C929" s="17" t="s">
        <v>1196</v>
      </c>
      <c r="D929" s="10" t="s">
        <v>1450</v>
      </c>
      <c r="E929" s="115" t="s">
        <v>1451</v>
      </c>
      <c r="F929" s="115" t="s">
        <v>68</v>
      </c>
      <c r="G929" s="12">
        <v>1000</v>
      </c>
      <c r="H929" s="19"/>
      <c r="I929" s="19"/>
      <c r="J929" s="85"/>
      <c r="K929" s="85"/>
      <c r="L929" s="19"/>
      <c r="M929" s="19"/>
      <c r="N929" s="19">
        <v>1</v>
      </c>
      <c r="O929" s="19">
        <f t="shared" si="338"/>
        <v>1000</v>
      </c>
      <c r="P929" s="26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>
        <f t="shared" si="336"/>
        <v>1</v>
      </c>
      <c r="AG929" s="19">
        <f t="shared" si="336"/>
        <v>1000</v>
      </c>
      <c r="AH929" s="10" t="s">
        <v>1450</v>
      </c>
      <c r="AI929" s="115" t="s">
        <v>1451</v>
      </c>
      <c r="AJ929" s="115" t="s">
        <v>68</v>
      </c>
      <c r="AK929" s="12">
        <v>1000</v>
      </c>
      <c r="AL929" s="28"/>
      <c r="AM929" s="28"/>
      <c r="AN929" s="82"/>
      <c r="AO929" s="82"/>
      <c r="AP929" s="28"/>
      <c r="AQ929" s="28"/>
      <c r="AR929" s="28">
        <v>1</v>
      </c>
      <c r="AS929" s="28">
        <f t="shared" si="339"/>
        <v>1000</v>
      </c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7">
        <f t="shared" si="337"/>
        <v>1</v>
      </c>
      <c r="BK929" s="42">
        <f t="shared" si="337"/>
        <v>1000</v>
      </c>
    </row>
    <row r="930" spans="2:63" x14ac:dyDescent="0.25">
      <c r="B930" s="183" t="s">
        <v>1196</v>
      </c>
      <c r="C930" s="17" t="s">
        <v>1196</v>
      </c>
      <c r="D930" s="10" t="s">
        <v>1452</v>
      </c>
      <c r="E930" s="115" t="s">
        <v>1453</v>
      </c>
      <c r="F930" s="115" t="s">
        <v>68</v>
      </c>
      <c r="G930" s="12">
        <v>1000</v>
      </c>
      <c r="H930" s="19"/>
      <c r="I930" s="19"/>
      <c r="J930" s="85"/>
      <c r="K930" s="85"/>
      <c r="L930" s="19"/>
      <c r="M930" s="19"/>
      <c r="N930" s="19">
        <v>1</v>
      </c>
      <c r="O930" s="19">
        <f t="shared" si="338"/>
        <v>1000</v>
      </c>
      <c r="P930" s="26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>
        <f t="shared" si="336"/>
        <v>1</v>
      </c>
      <c r="AG930" s="19">
        <f t="shared" si="336"/>
        <v>1000</v>
      </c>
      <c r="AH930" s="10" t="s">
        <v>1452</v>
      </c>
      <c r="AI930" s="115" t="s">
        <v>1453</v>
      </c>
      <c r="AJ930" s="115" t="s">
        <v>68</v>
      </c>
      <c r="AK930" s="12">
        <v>1000</v>
      </c>
      <c r="AL930" s="28"/>
      <c r="AM930" s="28"/>
      <c r="AN930" s="82"/>
      <c r="AO930" s="82"/>
      <c r="AP930" s="28"/>
      <c r="AQ930" s="28"/>
      <c r="AR930" s="28">
        <v>1</v>
      </c>
      <c r="AS930" s="28">
        <f t="shared" si="339"/>
        <v>1000</v>
      </c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7">
        <f t="shared" si="337"/>
        <v>1</v>
      </c>
      <c r="BK930" s="42">
        <f t="shared" si="337"/>
        <v>1000</v>
      </c>
    </row>
    <row r="931" spans="2:63" x14ac:dyDescent="0.25">
      <c r="B931" s="183" t="s">
        <v>1196</v>
      </c>
      <c r="C931" s="17" t="s">
        <v>1196</v>
      </c>
      <c r="D931" s="10" t="s">
        <v>1454</v>
      </c>
      <c r="E931" s="184" t="s">
        <v>1455</v>
      </c>
      <c r="F931" s="115" t="s">
        <v>68</v>
      </c>
      <c r="G931" s="12">
        <v>1000</v>
      </c>
      <c r="H931" s="19"/>
      <c r="I931" s="19"/>
      <c r="J931" s="85"/>
      <c r="K931" s="85"/>
      <c r="L931" s="19"/>
      <c r="M931" s="19"/>
      <c r="N931" s="19">
        <v>1</v>
      </c>
      <c r="O931" s="19">
        <f t="shared" si="338"/>
        <v>1000</v>
      </c>
      <c r="P931" s="26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>
        <f t="shared" si="336"/>
        <v>1</v>
      </c>
      <c r="AG931" s="19">
        <f t="shared" si="336"/>
        <v>1000</v>
      </c>
      <c r="AH931" s="10" t="s">
        <v>1454</v>
      </c>
      <c r="AI931" s="184" t="s">
        <v>1455</v>
      </c>
      <c r="AJ931" s="115" t="s">
        <v>68</v>
      </c>
      <c r="AK931" s="12">
        <v>1000</v>
      </c>
      <c r="AL931" s="28"/>
      <c r="AM931" s="28"/>
      <c r="AN931" s="82"/>
      <c r="AO931" s="82"/>
      <c r="AP931" s="28"/>
      <c r="AQ931" s="28"/>
      <c r="AR931" s="28">
        <v>1</v>
      </c>
      <c r="AS931" s="28">
        <f t="shared" si="339"/>
        <v>1000</v>
      </c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7">
        <f t="shared" si="337"/>
        <v>1</v>
      </c>
      <c r="BK931" s="42">
        <f t="shared" si="337"/>
        <v>1000</v>
      </c>
    </row>
    <row r="932" spans="2:63" ht="24" x14ac:dyDescent="0.25">
      <c r="B932" s="183" t="s">
        <v>1196</v>
      </c>
      <c r="C932" s="17" t="s">
        <v>1196</v>
      </c>
      <c r="D932" s="10" t="s">
        <v>1456</v>
      </c>
      <c r="E932" s="18" t="s">
        <v>1457</v>
      </c>
      <c r="F932" s="115" t="s">
        <v>68</v>
      </c>
      <c r="G932" s="12">
        <v>1000</v>
      </c>
      <c r="H932" s="19"/>
      <c r="I932" s="19"/>
      <c r="J932" s="85"/>
      <c r="K932" s="85"/>
      <c r="L932" s="19"/>
      <c r="M932" s="19"/>
      <c r="N932" s="19">
        <v>1</v>
      </c>
      <c r="O932" s="19">
        <f t="shared" si="338"/>
        <v>1000</v>
      </c>
      <c r="P932" s="26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>
        <f t="shared" si="336"/>
        <v>1</v>
      </c>
      <c r="AG932" s="19">
        <f t="shared" si="336"/>
        <v>1000</v>
      </c>
      <c r="AH932" s="10" t="s">
        <v>1456</v>
      </c>
      <c r="AI932" s="18" t="s">
        <v>1457</v>
      </c>
      <c r="AJ932" s="115" t="s">
        <v>68</v>
      </c>
      <c r="AK932" s="12">
        <v>1000</v>
      </c>
      <c r="AL932" s="28"/>
      <c r="AM932" s="28"/>
      <c r="AN932" s="82"/>
      <c r="AO932" s="82"/>
      <c r="AP932" s="28"/>
      <c r="AQ932" s="28"/>
      <c r="AR932" s="28">
        <v>1</v>
      </c>
      <c r="AS932" s="28">
        <f t="shared" si="339"/>
        <v>1000</v>
      </c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7">
        <f t="shared" si="337"/>
        <v>1</v>
      </c>
      <c r="BK932" s="42">
        <f t="shared" si="337"/>
        <v>1000</v>
      </c>
    </row>
    <row r="933" spans="2:63" x14ac:dyDescent="0.25">
      <c r="B933" s="183" t="s">
        <v>1196</v>
      </c>
      <c r="C933" s="17" t="s">
        <v>1196</v>
      </c>
      <c r="D933" s="10" t="s">
        <v>1458</v>
      </c>
      <c r="E933" s="9" t="s">
        <v>1459</v>
      </c>
      <c r="F933" s="115" t="s">
        <v>68</v>
      </c>
      <c r="G933" s="12">
        <v>1</v>
      </c>
      <c r="H933" s="19"/>
      <c r="I933" s="19"/>
      <c r="J933" s="85"/>
      <c r="K933" s="85"/>
      <c r="L933" s="19"/>
      <c r="M933" s="19"/>
      <c r="N933" s="19">
        <v>100</v>
      </c>
      <c r="O933" s="19">
        <f t="shared" si="338"/>
        <v>100</v>
      </c>
      <c r="P933" s="26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>
        <f t="shared" si="336"/>
        <v>100</v>
      </c>
      <c r="AG933" s="19">
        <f t="shared" si="336"/>
        <v>100</v>
      </c>
      <c r="AH933" s="10" t="s">
        <v>1458</v>
      </c>
      <c r="AI933" s="9" t="s">
        <v>1459</v>
      </c>
      <c r="AJ933" s="115" t="s">
        <v>68</v>
      </c>
      <c r="AK933" s="12">
        <v>1</v>
      </c>
      <c r="AL933" s="28"/>
      <c r="AM933" s="28"/>
      <c r="AN933" s="82"/>
      <c r="AO933" s="82"/>
      <c r="AP933" s="28"/>
      <c r="AQ933" s="28"/>
      <c r="AR933" s="28">
        <v>100</v>
      </c>
      <c r="AS933" s="28">
        <f t="shared" si="339"/>
        <v>100</v>
      </c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7">
        <f t="shared" si="337"/>
        <v>100</v>
      </c>
      <c r="BK933" s="42">
        <f t="shared" si="337"/>
        <v>100</v>
      </c>
    </row>
    <row r="934" spans="2:63" x14ac:dyDescent="0.25">
      <c r="B934" s="183" t="s">
        <v>1196</v>
      </c>
      <c r="C934" s="17" t="s">
        <v>1196</v>
      </c>
      <c r="D934" s="10" t="s">
        <v>1460</v>
      </c>
      <c r="E934" s="9" t="s">
        <v>1461</v>
      </c>
      <c r="F934" s="9" t="s">
        <v>68</v>
      </c>
      <c r="G934" s="12">
        <v>7</v>
      </c>
      <c r="H934" s="19"/>
      <c r="I934" s="19"/>
      <c r="J934" s="85"/>
      <c r="K934" s="85"/>
      <c r="L934" s="19"/>
      <c r="M934" s="19"/>
      <c r="N934" s="19">
        <v>50</v>
      </c>
      <c r="O934" s="19">
        <f t="shared" si="338"/>
        <v>350</v>
      </c>
      <c r="P934" s="26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>
        <f t="shared" si="336"/>
        <v>50</v>
      </c>
      <c r="AG934" s="19">
        <f t="shared" si="336"/>
        <v>350</v>
      </c>
      <c r="AH934" s="10" t="s">
        <v>1460</v>
      </c>
      <c r="AI934" s="9" t="s">
        <v>1461</v>
      </c>
      <c r="AJ934" s="9" t="s">
        <v>68</v>
      </c>
      <c r="AK934" s="12">
        <v>7</v>
      </c>
      <c r="AL934" s="28"/>
      <c r="AM934" s="28"/>
      <c r="AN934" s="82"/>
      <c r="AO934" s="82"/>
      <c r="AP934" s="28"/>
      <c r="AQ934" s="28"/>
      <c r="AR934" s="28">
        <v>50</v>
      </c>
      <c r="AS934" s="28">
        <f t="shared" si="339"/>
        <v>350</v>
      </c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7">
        <f t="shared" si="337"/>
        <v>50</v>
      </c>
      <c r="BK934" s="42">
        <f t="shared" si="337"/>
        <v>350</v>
      </c>
    </row>
    <row r="935" spans="2:63" x14ac:dyDescent="0.25">
      <c r="B935" s="183" t="s">
        <v>1196</v>
      </c>
      <c r="C935" s="17" t="s">
        <v>1196</v>
      </c>
      <c r="D935" s="10" t="s">
        <v>456</v>
      </c>
      <c r="E935" s="9" t="s">
        <v>1462</v>
      </c>
      <c r="F935" s="9" t="s">
        <v>68</v>
      </c>
      <c r="G935" s="12">
        <v>0.5</v>
      </c>
      <c r="H935" s="19"/>
      <c r="I935" s="19"/>
      <c r="J935" s="85"/>
      <c r="K935" s="85"/>
      <c r="L935" s="19"/>
      <c r="M935" s="19"/>
      <c r="N935" s="19">
        <v>1000</v>
      </c>
      <c r="O935" s="19">
        <f t="shared" si="338"/>
        <v>500</v>
      </c>
      <c r="P935" s="26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>
        <f t="shared" si="336"/>
        <v>1000</v>
      </c>
      <c r="AG935" s="19">
        <f t="shared" si="336"/>
        <v>500</v>
      </c>
      <c r="AH935" s="10" t="s">
        <v>456</v>
      </c>
      <c r="AI935" s="9" t="s">
        <v>1462</v>
      </c>
      <c r="AJ935" s="9" t="s">
        <v>68</v>
      </c>
      <c r="AK935" s="12">
        <v>0.5</v>
      </c>
      <c r="AL935" s="28"/>
      <c r="AM935" s="28"/>
      <c r="AN935" s="28"/>
      <c r="AO935" s="28"/>
      <c r="AP935" s="28"/>
      <c r="AQ935" s="28"/>
      <c r="AR935" s="28">
        <v>1000</v>
      </c>
      <c r="AS935" s="28">
        <f t="shared" si="339"/>
        <v>500</v>
      </c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7">
        <f t="shared" si="337"/>
        <v>1000</v>
      </c>
      <c r="BK935" s="42">
        <f t="shared" si="337"/>
        <v>500</v>
      </c>
    </row>
    <row r="936" spans="2:63" x14ac:dyDescent="0.25">
      <c r="B936" s="183" t="s">
        <v>1196</v>
      </c>
      <c r="C936" s="17" t="s">
        <v>1196</v>
      </c>
      <c r="D936" s="10" t="s">
        <v>1463</v>
      </c>
      <c r="E936" s="9" t="s">
        <v>1464</v>
      </c>
      <c r="F936" s="9" t="s">
        <v>68</v>
      </c>
      <c r="G936" s="12">
        <v>5</v>
      </c>
      <c r="H936" s="19"/>
      <c r="I936" s="19"/>
      <c r="J936" s="85"/>
      <c r="K936" s="85"/>
      <c r="L936" s="19"/>
      <c r="M936" s="19"/>
      <c r="N936" s="19">
        <v>5</v>
      </c>
      <c r="O936" s="19">
        <f t="shared" si="338"/>
        <v>25</v>
      </c>
      <c r="P936" s="26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>
        <f t="shared" si="336"/>
        <v>5</v>
      </c>
      <c r="AG936" s="19">
        <f t="shared" si="336"/>
        <v>25</v>
      </c>
      <c r="AH936" s="10" t="s">
        <v>1463</v>
      </c>
      <c r="AI936" s="9" t="s">
        <v>1464</v>
      </c>
      <c r="AJ936" s="9" t="s">
        <v>68</v>
      </c>
      <c r="AK936" s="12">
        <v>5</v>
      </c>
      <c r="AL936" s="28"/>
      <c r="AM936" s="28"/>
      <c r="AN936" s="28"/>
      <c r="AO936" s="28"/>
      <c r="AP936" s="28"/>
      <c r="AQ936" s="28"/>
      <c r="AR936" s="28">
        <v>5</v>
      </c>
      <c r="AS936" s="28">
        <f t="shared" si="339"/>
        <v>25</v>
      </c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7">
        <f t="shared" si="337"/>
        <v>5</v>
      </c>
      <c r="BK936" s="42">
        <f t="shared" si="337"/>
        <v>25</v>
      </c>
    </row>
    <row r="937" spans="2:63" x14ac:dyDescent="0.25">
      <c r="B937" s="183" t="s">
        <v>1196</v>
      </c>
      <c r="C937" s="17" t="s">
        <v>1196</v>
      </c>
      <c r="D937" s="10">
        <v>4412210700069750</v>
      </c>
      <c r="E937" s="9" t="s">
        <v>1465</v>
      </c>
      <c r="F937" s="9" t="s">
        <v>68</v>
      </c>
      <c r="G937" s="12">
        <v>5</v>
      </c>
      <c r="H937" s="19"/>
      <c r="I937" s="19"/>
      <c r="J937" s="85"/>
      <c r="K937" s="85"/>
      <c r="L937" s="19"/>
      <c r="M937" s="19"/>
      <c r="N937" s="19">
        <v>5</v>
      </c>
      <c r="O937" s="19">
        <f t="shared" si="338"/>
        <v>25</v>
      </c>
      <c r="P937" s="26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>
        <f t="shared" si="336"/>
        <v>5</v>
      </c>
      <c r="AG937" s="19">
        <f t="shared" si="336"/>
        <v>25</v>
      </c>
      <c r="AH937" s="10">
        <v>4412210700069750</v>
      </c>
      <c r="AI937" s="9" t="s">
        <v>1465</v>
      </c>
      <c r="AJ937" s="9" t="s">
        <v>68</v>
      </c>
      <c r="AK937" s="12">
        <v>5</v>
      </c>
      <c r="AL937" s="28"/>
      <c r="AM937" s="28"/>
      <c r="AN937" s="28"/>
      <c r="AO937" s="28"/>
      <c r="AP937" s="28"/>
      <c r="AQ937" s="28"/>
      <c r="AR937" s="28">
        <v>5</v>
      </c>
      <c r="AS937" s="28">
        <f t="shared" si="339"/>
        <v>25</v>
      </c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7">
        <f t="shared" si="337"/>
        <v>5</v>
      </c>
      <c r="BK937" s="42">
        <f t="shared" si="337"/>
        <v>25</v>
      </c>
    </row>
    <row r="938" spans="2:63" x14ac:dyDescent="0.25">
      <c r="B938" s="183" t="s">
        <v>1196</v>
      </c>
      <c r="C938" s="17" t="s">
        <v>1196</v>
      </c>
      <c r="D938" s="10" t="s">
        <v>1466</v>
      </c>
      <c r="E938" s="9" t="s">
        <v>1467</v>
      </c>
      <c r="F938" s="9" t="s">
        <v>68</v>
      </c>
      <c r="G938" s="12">
        <v>3.5</v>
      </c>
      <c r="H938" s="19"/>
      <c r="I938" s="19"/>
      <c r="J938" s="85"/>
      <c r="K938" s="85"/>
      <c r="L938" s="19"/>
      <c r="M938" s="19"/>
      <c r="N938" s="19">
        <v>6</v>
      </c>
      <c r="O938" s="19">
        <f t="shared" si="338"/>
        <v>21</v>
      </c>
      <c r="P938" s="26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>
        <f t="shared" si="336"/>
        <v>6</v>
      </c>
      <c r="AG938" s="19">
        <f t="shared" si="336"/>
        <v>21</v>
      </c>
      <c r="AH938" s="10" t="s">
        <v>1466</v>
      </c>
      <c r="AI938" s="9" t="s">
        <v>1467</v>
      </c>
      <c r="AJ938" s="9" t="s">
        <v>68</v>
      </c>
      <c r="AK938" s="12">
        <v>3.5</v>
      </c>
      <c r="AL938" s="28"/>
      <c r="AM938" s="28"/>
      <c r="AN938" s="28"/>
      <c r="AO938" s="28"/>
      <c r="AP938" s="28"/>
      <c r="AQ938" s="28"/>
      <c r="AR938" s="28">
        <v>6</v>
      </c>
      <c r="AS938" s="28">
        <f t="shared" si="339"/>
        <v>21</v>
      </c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7">
        <f t="shared" si="337"/>
        <v>6</v>
      </c>
      <c r="BK938" s="42">
        <f t="shared" si="337"/>
        <v>21</v>
      </c>
    </row>
    <row r="939" spans="2:63" x14ac:dyDescent="0.25">
      <c r="B939" s="183" t="s">
        <v>1196</v>
      </c>
      <c r="C939" s="17" t="s">
        <v>1196</v>
      </c>
      <c r="D939" s="10" t="s">
        <v>1468</v>
      </c>
      <c r="E939" s="9" t="s">
        <v>355</v>
      </c>
      <c r="F939" s="9" t="s">
        <v>68</v>
      </c>
      <c r="G939" s="12">
        <v>0.5</v>
      </c>
      <c r="H939" s="19"/>
      <c r="I939" s="19"/>
      <c r="J939" s="85"/>
      <c r="K939" s="85"/>
      <c r="L939" s="19"/>
      <c r="M939" s="19"/>
      <c r="N939" s="19">
        <v>10</v>
      </c>
      <c r="O939" s="19">
        <f t="shared" si="338"/>
        <v>5</v>
      </c>
      <c r="P939" s="26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>
        <f t="shared" si="336"/>
        <v>10</v>
      </c>
      <c r="AG939" s="19">
        <f t="shared" si="336"/>
        <v>5</v>
      </c>
      <c r="AH939" s="10" t="s">
        <v>1468</v>
      </c>
      <c r="AI939" s="9" t="s">
        <v>355</v>
      </c>
      <c r="AJ939" s="9" t="s">
        <v>68</v>
      </c>
      <c r="AK939" s="12">
        <v>0.5</v>
      </c>
      <c r="AL939" s="28"/>
      <c r="AM939" s="28"/>
      <c r="AN939" s="28"/>
      <c r="AO939" s="28"/>
      <c r="AP939" s="28"/>
      <c r="AQ939" s="28"/>
      <c r="AR939" s="28">
        <v>10</v>
      </c>
      <c r="AS939" s="28">
        <f t="shared" si="339"/>
        <v>5</v>
      </c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7">
        <f t="shared" si="337"/>
        <v>10</v>
      </c>
      <c r="BK939" s="42">
        <f t="shared" si="337"/>
        <v>5</v>
      </c>
    </row>
    <row r="940" spans="2:63" x14ac:dyDescent="0.25">
      <c r="B940" s="183" t="s">
        <v>1196</v>
      </c>
      <c r="C940" s="17" t="s">
        <v>1196</v>
      </c>
      <c r="D940" s="10" t="s">
        <v>1469</v>
      </c>
      <c r="E940" s="9" t="s">
        <v>1470</v>
      </c>
      <c r="F940" s="9" t="s">
        <v>68</v>
      </c>
      <c r="G940" s="12">
        <v>25</v>
      </c>
      <c r="H940" s="19"/>
      <c r="I940" s="19"/>
      <c r="J940" s="85"/>
      <c r="K940" s="85"/>
      <c r="L940" s="19"/>
      <c r="M940" s="19"/>
      <c r="N940" s="19">
        <v>1</v>
      </c>
      <c r="O940" s="19">
        <f t="shared" si="338"/>
        <v>25</v>
      </c>
      <c r="P940" s="26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>
        <f t="shared" si="336"/>
        <v>1</v>
      </c>
      <c r="AG940" s="19">
        <f t="shared" si="336"/>
        <v>25</v>
      </c>
      <c r="AH940" s="10" t="s">
        <v>1469</v>
      </c>
      <c r="AI940" s="9" t="s">
        <v>1470</v>
      </c>
      <c r="AJ940" s="9" t="s">
        <v>68</v>
      </c>
      <c r="AK940" s="12">
        <v>25</v>
      </c>
      <c r="AL940" s="28"/>
      <c r="AM940" s="28"/>
      <c r="AN940" s="28"/>
      <c r="AO940" s="28"/>
      <c r="AP940" s="28"/>
      <c r="AQ940" s="28"/>
      <c r="AR940" s="28">
        <v>1</v>
      </c>
      <c r="AS940" s="28">
        <f t="shared" si="339"/>
        <v>25</v>
      </c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7">
        <f t="shared" si="337"/>
        <v>1</v>
      </c>
      <c r="BK940" s="42">
        <f t="shared" si="337"/>
        <v>25</v>
      </c>
    </row>
    <row r="941" spans="2:63" x14ac:dyDescent="0.25">
      <c r="B941" s="183" t="s">
        <v>1196</v>
      </c>
      <c r="C941" s="17" t="s">
        <v>1196</v>
      </c>
      <c r="D941" s="10" t="s">
        <v>1378</v>
      </c>
      <c r="E941" s="9" t="s">
        <v>1471</v>
      </c>
      <c r="F941" s="9" t="s">
        <v>68</v>
      </c>
      <c r="G941" s="12">
        <v>6</v>
      </c>
      <c r="H941" s="19"/>
      <c r="I941" s="19"/>
      <c r="J941" s="85"/>
      <c r="K941" s="85"/>
      <c r="L941" s="19"/>
      <c r="M941" s="19"/>
      <c r="N941" s="19">
        <v>2</v>
      </c>
      <c r="O941" s="19">
        <f t="shared" si="338"/>
        <v>12</v>
      </c>
      <c r="P941" s="26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>
        <f t="shared" si="336"/>
        <v>2</v>
      </c>
      <c r="AG941" s="19">
        <f t="shared" si="336"/>
        <v>12</v>
      </c>
      <c r="AH941" s="10" t="s">
        <v>1378</v>
      </c>
      <c r="AI941" s="9" t="s">
        <v>1471</v>
      </c>
      <c r="AJ941" s="9" t="s">
        <v>68</v>
      </c>
      <c r="AK941" s="12">
        <v>6</v>
      </c>
      <c r="AL941" s="28"/>
      <c r="AM941" s="28"/>
      <c r="AN941" s="28"/>
      <c r="AO941" s="28"/>
      <c r="AP941" s="28"/>
      <c r="AQ941" s="28"/>
      <c r="AR941" s="28">
        <v>2</v>
      </c>
      <c r="AS941" s="28">
        <f t="shared" si="339"/>
        <v>12</v>
      </c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7">
        <f t="shared" si="337"/>
        <v>2</v>
      </c>
      <c r="BK941" s="42">
        <f t="shared" si="337"/>
        <v>12</v>
      </c>
    </row>
    <row r="942" spans="2:63" x14ac:dyDescent="0.25">
      <c r="B942" s="183" t="s">
        <v>1196</v>
      </c>
      <c r="C942" s="17" t="s">
        <v>1196</v>
      </c>
      <c r="D942" s="10" t="s">
        <v>1472</v>
      </c>
      <c r="E942" s="9" t="s">
        <v>1473</v>
      </c>
      <c r="F942" s="9" t="s">
        <v>215</v>
      </c>
      <c r="G942" s="12">
        <v>30</v>
      </c>
      <c r="H942" s="19"/>
      <c r="I942" s="19"/>
      <c r="J942" s="85"/>
      <c r="K942" s="85"/>
      <c r="L942" s="19"/>
      <c r="M942" s="19"/>
      <c r="N942" s="19">
        <v>1</v>
      </c>
      <c r="O942" s="19">
        <f t="shared" si="338"/>
        <v>30</v>
      </c>
      <c r="P942" s="26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>
        <f t="shared" si="336"/>
        <v>1</v>
      </c>
      <c r="AG942" s="19">
        <f t="shared" si="336"/>
        <v>30</v>
      </c>
      <c r="AH942" s="10" t="s">
        <v>1472</v>
      </c>
      <c r="AI942" s="9" t="s">
        <v>1473</v>
      </c>
      <c r="AJ942" s="9" t="s">
        <v>215</v>
      </c>
      <c r="AK942" s="12">
        <v>30</v>
      </c>
      <c r="AL942" s="28"/>
      <c r="AM942" s="28"/>
      <c r="AN942" s="28"/>
      <c r="AO942" s="28"/>
      <c r="AP942" s="28"/>
      <c r="AQ942" s="28"/>
      <c r="AR942" s="28">
        <v>0</v>
      </c>
      <c r="AS942" s="28">
        <f t="shared" si="339"/>
        <v>0</v>
      </c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7">
        <f t="shared" si="337"/>
        <v>0</v>
      </c>
      <c r="BK942" s="42">
        <f t="shared" si="337"/>
        <v>0</v>
      </c>
    </row>
    <row r="943" spans="2:63" x14ac:dyDescent="0.25">
      <c r="B943" s="183" t="s">
        <v>1196</v>
      </c>
      <c r="C943" s="17" t="s">
        <v>1196</v>
      </c>
      <c r="D943" s="10" t="s">
        <v>1474</v>
      </c>
      <c r="E943" s="9" t="s">
        <v>1475</v>
      </c>
      <c r="F943" s="9" t="s">
        <v>215</v>
      </c>
      <c r="G943" s="12">
        <v>30</v>
      </c>
      <c r="H943" s="19"/>
      <c r="I943" s="19"/>
      <c r="J943" s="85"/>
      <c r="K943" s="85"/>
      <c r="L943" s="19"/>
      <c r="M943" s="19"/>
      <c r="N943" s="19">
        <v>1</v>
      </c>
      <c r="O943" s="19">
        <f t="shared" si="338"/>
        <v>30</v>
      </c>
      <c r="P943" s="26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>
        <f t="shared" si="336"/>
        <v>1</v>
      </c>
      <c r="AG943" s="19">
        <f t="shared" si="336"/>
        <v>30</v>
      </c>
      <c r="AH943" s="10" t="s">
        <v>1474</v>
      </c>
      <c r="AI943" s="9" t="s">
        <v>1475</v>
      </c>
      <c r="AJ943" s="9" t="s">
        <v>215</v>
      </c>
      <c r="AK943" s="12">
        <v>30</v>
      </c>
      <c r="AL943" s="28"/>
      <c r="AM943" s="28"/>
      <c r="AN943" s="28"/>
      <c r="AO943" s="28"/>
      <c r="AP943" s="28"/>
      <c r="AQ943" s="28"/>
      <c r="AR943" s="28">
        <v>0</v>
      </c>
      <c r="AS943" s="28">
        <f t="shared" si="339"/>
        <v>0</v>
      </c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7">
        <f t="shared" si="337"/>
        <v>0</v>
      </c>
      <c r="BK943" s="42">
        <f t="shared" si="337"/>
        <v>0</v>
      </c>
    </row>
    <row r="944" spans="2:63" x14ac:dyDescent="0.25">
      <c r="B944" s="183" t="s">
        <v>1196</v>
      </c>
      <c r="C944" s="17" t="s">
        <v>1196</v>
      </c>
      <c r="D944" s="10" t="s">
        <v>1476</v>
      </c>
      <c r="E944" s="9" t="s">
        <v>1477</v>
      </c>
      <c r="F944" s="9" t="s">
        <v>215</v>
      </c>
      <c r="G944" s="12">
        <v>30</v>
      </c>
      <c r="H944" s="19"/>
      <c r="I944" s="19"/>
      <c r="J944" s="85"/>
      <c r="K944" s="85"/>
      <c r="L944" s="19"/>
      <c r="M944" s="19"/>
      <c r="N944" s="19">
        <v>1</v>
      </c>
      <c r="O944" s="19">
        <f t="shared" si="338"/>
        <v>30</v>
      </c>
      <c r="P944" s="26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>
        <f t="shared" si="336"/>
        <v>1</v>
      </c>
      <c r="AG944" s="19">
        <f t="shared" si="336"/>
        <v>30</v>
      </c>
      <c r="AH944" s="10" t="s">
        <v>1476</v>
      </c>
      <c r="AI944" s="9" t="s">
        <v>1477</v>
      </c>
      <c r="AJ944" s="9" t="s">
        <v>215</v>
      </c>
      <c r="AK944" s="12">
        <v>30</v>
      </c>
      <c r="AL944" s="28"/>
      <c r="AM944" s="28"/>
      <c r="AN944" s="28"/>
      <c r="AO944" s="28"/>
      <c r="AP944" s="28"/>
      <c r="AQ944" s="28"/>
      <c r="AR944" s="28">
        <v>0</v>
      </c>
      <c r="AS944" s="28">
        <f t="shared" si="339"/>
        <v>0</v>
      </c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7">
        <f t="shared" si="337"/>
        <v>0</v>
      </c>
      <c r="BK944" s="42">
        <f t="shared" si="337"/>
        <v>0</v>
      </c>
    </row>
    <row r="945" spans="2:63" x14ac:dyDescent="0.25">
      <c r="B945" s="183" t="s">
        <v>1196</v>
      </c>
      <c r="C945" s="17" t="s">
        <v>1196</v>
      </c>
      <c r="D945" s="10" t="s">
        <v>1478</v>
      </c>
      <c r="E945" s="9" t="s">
        <v>1479</v>
      </c>
      <c r="F945" s="9" t="s">
        <v>68</v>
      </c>
      <c r="G945" s="12">
        <v>6</v>
      </c>
      <c r="H945" s="19"/>
      <c r="I945" s="19"/>
      <c r="J945" s="85"/>
      <c r="K945" s="85"/>
      <c r="L945" s="19"/>
      <c r="M945" s="19"/>
      <c r="N945" s="19">
        <v>12</v>
      </c>
      <c r="O945" s="19">
        <f t="shared" si="338"/>
        <v>72</v>
      </c>
      <c r="P945" s="26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>
        <f t="shared" si="336"/>
        <v>12</v>
      </c>
      <c r="AG945" s="19">
        <f t="shared" si="336"/>
        <v>72</v>
      </c>
      <c r="AH945" s="10" t="s">
        <v>1478</v>
      </c>
      <c r="AI945" s="9" t="s">
        <v>1479</v>
      </c>
      <c r="AJ945" s="9" t="s">
        <v>68</v>
      </c>
      <c r="AK945" s="12">
        <v>6</v>
      </c>
      <c r="AL945" s="28"/>
      <c r="AM945" s="28"/>
      <c r="AN945" s="28"/>
      <c r="AO945" s="28"/>
      <c r="AP945" s="28"/>
      <c r="AQ945" s="28"/>
      <c r="AR945" s="28">
        <v>12</v>
      </c>
      <c r="AS945" s="28">
        <f t="shared" si="339"/>
        <v>72</v>
      </c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7">
        <f t="shared" si="337"/>
        <v>12</v>
      </c>
      <c r="BK945" s="42">
        <f t="shared" si="337"/>
        <v>72</v>
      </c>
    </row>
    <row r="946" spans="2:63" x14ac:dyDescent="0.25">
      <c r="B946" s="183" t="s">
        <v>1196</v>
      </c>
      <c r="C946" s="17" t="s">
        <v>1196</v>
      </c>
      <c r="D946" s="10">
        <v>4412170600067870</v>
      </c>
      <c r="E946" s="9" t="s">
        <v>1480</v>
      </c>
      <c r="F946" s="9" t="s">
        <v>90</v>
      </c>
      <c r="G946" s="12">
        <v>12</v>
      </c>
      <c r="H946" s="19"/>
      <c r="I946" s="19"/>
      <c r="J946" s="85"/>
      <c r="K946" s="85"/>
      <c r="L946" s="19"/>
      <c r="M946" s="19"/>
      <c r="N946" s="19">
        <v>1</v>
      </c>
      <c r="O946" s="19">
        <f t="shared" si="338"/>
        <v>12</v>
      </c>
      <c r="P946" s="26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>
        <f t="shared" si="336"/>
        <v>1</v>
      </c>
      <c r="AG946" s="19">
        <f t="shared" si="336"/>
        <v>12</v>
      </c>
      <c r="AH946" s="10">
        <v>4412170600067870</v>
      </c>
      <c r="AI946" s="9" t="s">
        <v>1480</v>
      </c>
      <c r="AJ946" s="9" t="s">
        <v>90</v>
      </c>
      <c r="AK946" s="12">
        <v>12</v>
      </c>
      <c r="AL946" s="28"/>
      <c r="AM946" s="28"/>
      <c r="AN946" s="28"/>
      <c r="AO946" s="28"/>
      <c r="AP946" s="28"/>
      <c r="AQ946" s="28"/>
      <c r="AR946" s="28">
        <v>1</v>
      </c>
      <c r="AS946" s="28">
        <f t="shared" si="339"/>
        <v>12</v>
      </c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7">
        <f t="shared" si="337"/>
        <v>1</v>
      </c>
      <c r="BK946" s="42">
        <f t="shared" si="337"/>
        <v>12</v>
      </c>
    </row>
    <row r="947" spans="2:63" x14ac:dyDescent="0.25">
      <c r="B947" s="183" t="s">
        <v>1196</v>
      </c>
      <c r="C947" s="17" t="s">
        <v>1196</v>
      </c>
      <c r="D947" s="10">
        <v>3120151200066070</v>
      </c>
      <c r="E947" s="9" t="s">
        <v>1481</v>
      </c>
      <c r="F947" s="9" t="s">
        <v>68</v>
      </c>
      <c r="G947" s="12">
        <v>2</v>
      </c>
      <c r="H947" s="19"/>
      <c r="I947" s="19"/>
      <c r="J947" s="85"/>
      <c r="K947" s="85"/>
      <c r="L947" s="19"/>
      <c r="M947" s="19"/>
      <c r="N947" s="19">
        <v>3</v>
      </c>
      <c r="O947" s="19">
        <f t="shared" si="338"/>
        <v>6</v>
      </c>
      <c r="P947" s="26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>
        <f t="shared" si="336"/>
        <v>3</v>
      </c>
      <c r="AG947" s="19">
        <f t="shared" si="336"/>
        <v>6</v>
      </c>
      <c r="AH947" s="10">
        <v>3120151200066070</v>
      </c>
      <c r="AI947" s="9" t="s">
        <v>1481</v>
      </c>
      <c r="AJ947" s="9" t="s">
        <v>68</v>
      </c>
      <c r="AK947" s="12">
        <v>2</v>
      </c>
      <c r="AL947" s="28"/>
      <c r="AM947" s="28"/>
      <c r="AN947" s="28"/>
      <c r="AO947" s="28"/>
      <c r="AP947" s="28"/>
      <c r="AQ947" s="28"/>
      <c r="AR947" s="28">
        <v>2</v>
      </c>
      <c r="AS947" s="28">
        <f t="shared" si="339"/>
        <v>4</v>
      </c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7">
        <f t="shared" si="337"/>
        <v>2</v>
      </c>
      <c r="BK947" s="42">
        <f t="shared" si="337"/>
        <v>4</v>
      </c>
    </row>
    <row r="948" spans="2:63" x14ac:dyDescent="0.25">
      <c r="B948" s="183" t="s">
        <v>1196</v>
      </c>
      <c r="C948" s="17" t="s">
        <v>1196</v>
      </c>
      <c r="D948" s="10" t="s">
        <v>1482</v>
      </c>
      <c r="E948" s="9" t="s">
        <v>1483</v>
      </c>
      <c r="F948" s="9" t="s">
        <v>68</v>
      </c>
      <c r="G948" s="12">
        <v>6</v>
      </c>
      <c r="H948" s="19"/>
      <c r="I948" s="19"/>
      <c r="J948" s="85"/>
      <c r="K948" s="85"/>
      <c r="L948" s="19"/>
      <c r="M948" s="19"/>
      <c r="N948" s="19">
        <v>3</v>
      </c>
      <c r="O948" s="19">
        <f t="shared" si="338"/>
        <v>18</v>
      </c>
      <c r="P948" s="26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>
        <f t="shared" si="336"/>
        <v>3</v>
      </c>
      <c r="AG948" s="19">
        <f t="shared" si="336"/>
        <v>18</v>
      </c>
      <c r="AH948" s="10" t="s">
        <v>1482</v>
      </c>
      <c r="AI948" s="9" t="s">
        <v>1483</v>
      </c>
      <c r="AJ948" s="9" t="s">
        <v>68</v>
      </c>
      <c r="AK948" s="12">
        <v>6</v>
      </c>
      <c r="AL948" s="28"/>
      <c r="AM948" s="28"/>
      <c r="AN948" s="28"/>
      <c r="AO948" s="28"/>
      <c r="AP948" s="28"/>
      <c r="AQ948" s="28"/>
      <c r="AR948" s="28">
        <v>2</v>
      </c>
      <c r="AS948" s="28">
        <f t="shared" si="339"/>
        <v>12</v>
      </c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7">
        <f t="shared" si="337"/>
        <v>2</v>
      </c>
      <c r="BK948" s="42">
        <f t="shared" si="337"/>
        <v>12</v>
      </c>
    </row>
    <row r="949" spans="2:63" x14ac:dyDescent="0.25">
      <c r="B949" s="183" t="s">
        <v>1196</v>
      </c>
      <c r="C949" s="17" t="s">
        <v>1196</v>
      </c>
      <c r="D949" s="10">
        <v>718500050001</v>
      </c>
      <c r="E949" s="9" t="s">
        <v>1484</v>
      </c>
      <c r="F949" s="9" t="s">
        <v>90</v>
      </c>
      <c r="G949" s="12">
        <v>1.5</v>
      </c>
      <c r="H949" s="19"/>
      <c r="I949" s="19"/>
      <c r="J949" s="85"/>
      <c r="K949" s="85"/>
      <c r="L949" s="19"/>
      <c r="M949" s="19"/>
      <c r="N949" s="19">
        <v>5</v>
      </c>
      <c r="O949" s="19">
        <f t="shared" si="338"/>
        <v>7.5</v>
      </c>
      <c r="P949" s="26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>
        <f t="shared" si="336"/>
        <v>5</v>
      </c>
      <c r="AG949" s="19">
        <f t="shared" si="336"/>
        <v>7.5</v>
      </c>
      <c r="AH949" s="10">
        <v>718500050001</v>
      </c>
      <c r="AI949" s="9" t="s">
        <v>1484</v>
      </c>
      <c r="AJ949" s="9" t="s">
        <v>90</v>
      </c>
      <c r="AK949" s="12">
        <v>1.5</v>
      </c>
      <c r="AL949" s="28"/>
      <c r="AM949" s="28"/>
      <c r="AN949" s="28"/>
      <c r="AO949" s="28"/>
      <c r="AP949" s="28"/>
      <c r="AQ949" s="28"/>
      <c r="AR949" s="28">
        <v>5</v>
      </c>
      <c r="AS949" s="28">
        <f t="shared" si="339"/>
        <v>7.5</v>
      </c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7">
        <f t="shared" si="337"/>
        <v>5</v>
      </c>
      <c r="BK949" s="42">
        <f t="shared" si="337"/>
        <v>7.5</v>
      </c>
    </row>
    <row r="950" spans="2:63" ht="24" x14ac:dyDescent="0.25">
      <c r="B950" s="183" t="s">
        <v>1196</v>
      </c>
      <c r="C950" s="17" t="s">
        <v>1196</v>
      </c>
      <c r="D950" s="10">
        <v>4412210400369140</v>
      </c>
      <c r="E950" s="18" t="s">
        <v>1485</v>
      </c>
      <c r="F950" s="9" t="s">
        <v>90</v>
      </c>
      <c r="G950" s="12">
        <v>15</v>
      </c>
      <c r="H950" s="19"/>
      <c r="I950" s="19"/>
      <c r="J950" s="85"/>
      <c r="K950" s="85"/>
      <c r="L950" s="19"/>
      <c r="M950" s="19"/>
      <c r="N950" s="19">
        <v>5</v>
      </c>
      <c r="O950" s="19">
        <f t="shared" si="338"/>
        <v>75</v>
      </c>
      <c r="P950" s="26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>
        <f t="shared" si="336"/>
        <v>5</v>
      </c>
      <c r="AG950" s="19">
        <f t="shared" si="336"/>
        <v>75</v>
      </c>
      <c r="AH950" s="10">
        <v>4412210400369140</v>
      </c>
      <c r="AI950" s="18" t="s">
        <v>1485</v>
      </c>
      <c r="AJ950" s="9" t="s">
        <v>90</v>
      </c>
      <c r="AK950" s="12">
        <v>15</v>
      </c>
      <c r="AL950" s="28"/>
      <c r="AM950" s="28"/>
      <c r="AN950" s="28"/>
      <c r="AO950" s="28"/>
      <c r="AP950" s="28"/>
      <c r="AQ950" s="28"/>
      <c r="AR950" s="28">
        <v>5</v>
      </c>
      <c r="AS950" s="28">
        <f t="shared" si="339"/>
        <v>75</v>
      </c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7">
        <f t="shared" si="337"/>
        <v>5</v>
      </c>
      <c r="BK950" s="42">
        <f t="shared" si="337"/>
        <v>75</v>
      </c>
    </row>
    <row r="951" spans="2:63" ht="24" x14ac:dyDescent="0.25">
      <c r="B951" s="183" t="s">
        <v>1196</v>
      </c>
      <c r="C951" s="17" t="s">
        <v>1196</v>
      </c>
      <c r="D951" s="10">
        <v>4411150100204530</v>
      </c>
      <c r="E951" s="18" t="s">
        <v>1486</v>
      </c>
      <c r="F951" s="9" t="s">
        <v>68</v>
      </c>
      <c r="G951" s="12">
        <v>15</v>
      </c>
      <c r="H951" s="19"/>
      <c r="I951" s="19"/>
      <c r="J951" s="85"/>
      <c r="K951" s="85"/>
      <c r="L951" s="19"/>
      <c r="M951" s="19"/>
      <c r="N951" s="19">
        <v>8</v>
      </c>
      <c r="O951" s="19">
        <f t="shared" si="338"/>
        <v>120</v>
      </c>
      <c r="P951" s="26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>
        <f t="shared" si="336"/>
        <v>8</v>
      </c>
      <c r="AG951" s="19">
        <f t="shared" si="336"/>
        <v>120</v>
      </c>
      <c r="AH951" s="10">
        <v>4411150100204530</v>
      </c>
      <c r="AI951" s="18" t="s">
        <v>1486</v>
      </c>
      <c r="AJ951" s="9" t="s">
        <v>68</v>
      </c>
      <c r="AK951" s="12">
        <v>15</v>
      </c>
      <c r="AL951" s="28"/>
      <c r="AM951" s="28"/>
      <c r="AN951" s="28"/>
      <c r="AO951" s="28"/>
      <c r="AP951" s="28"/>
      <c r="AQ951" s="28"/>
      <c r="AR951" s="28">
        <v>7</v>
      </c>
      <c r="AS951" s="28">
        <f t="shared" si="339"/>
        <v>105</v>
      </c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7">
        <f t="shared" si="337"/>
        <v>7</v>
      </c>
      <c r="BK951" s="42">
        <f t="shared" si="337"/>
        <v>105</v>
      </c>
    </row>
    <row r="952" spans="2:63" ht="24" x14ac:dyDescent="0.25">
      <c r="B952" s="183" t="s">
        <v>1196</v>
      </c>
      <c r="C952" s="17" t="s">
        <v>1196</v>
      </c>
      <c r="D952" s="10">
        <v>715000110027</v>
      </c>
      <c r="E952" s="18" t="s">
        <v>1487</v>
      </c>
      <c r="F952" s="9" t="s">
        <v>68</v>
      </c>
      <c r="G952" s="12">
        <v>65</v>
      </c>
      <c r="H952" s="19"/>
      <c r="I952" s="19"/>
      <c r="J952" s="85"/>
      <c r="K952" s="85"/>
      <c r="L952" s="19"/>
      <c r="M952" s="19"/>
      <c r="N952" s="19">
        <v>3</v>
      </c>
      <c r="O952" s="19">
        <f t="shared" si="338"/>
        <v>195</v>
      </c>
      <c r="P952" s="26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>
        <f t="shared" si="336"/>
        <v>3</v>
      </c>
      <c r="AG952" s="19">
        <f t="shared" si="336"/>
        <v>195</v>
      </c>
      <c r="AH952" s="10">
        <v>715000110027</v>
      </c>
      <c r="AI952" s="18" t="s">
        <v>1487</v>
      </c>
      <c r="AJ952" s="9" t="s">
        <v>68</v>
      </c>
      <c r="AK952" s="12">
        <v>65</v>
      </c>
      <c r="AL952" s="28"/>
      <c r="AM952" s="28"/>
      <c r="AN952" s="28"/>
      <c r="AO952" s="28"/>
      <c r="AP952" s="28"/>
      <c r="AQ952" s="28"/>
      <c r="AR952" s="28">
        <v>2</v>
      </c>
      <c r="AS952" s="28">
        <f t="shared" si="339"/>
        <v>130</v>
      </c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7">
        <f t="shared" si="337"/>
        <v>2</v>
      </c>
      <c r="BK952" s="42">
        <f t="shared" si="337"/>
        <v>130</v>
      </c>
    </row>
    <row r="953" spans="2:63" ht="24" x14ac:dyDescent="0.25">
      <c r="B953" s="183" t="s">
        <v>1196</v>
      </c>
      <c r="C953" s="17" t="s">
        <v>1196</v>
      </c>
      <c r="D953" s="10" t="s">
        <v>1488</v>
      </c>
      <c r="E953" s="18" t="s">
        <v>1489</v>
      </c>
      <c r="F953" s="9" t="s">
        <v>68</v>
      </c>
      <c r="G953" s="12">
        <v>150</v>
      </c>
      <c r="H953" s="19"/>
      <c r="I953" s="19"/>
      <c r="J953" s="85"/>
      <c r="K953" s="85"/>
      <c r="L953" s="19"/>
      <c r="M953" s="19"/>
      <c r="N953" s="19">
        <v>3</v>
      </c>
      <c r="O953" s="19">
        <f t="shared" si="338"/>
        <v>450</v>
      </c>
      <c r="P953" s="26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>
        <f t="shared" si="336"/>
        <v>3</v>
      </c>
      <c r="AG953" s="19">
        <f t="shared" si="336"/>
        <v>450</v>
      </c>
      <c r="AH953" s="10" t="s">
        <v>1488</v>
      </c>
      <c r="AI953" s="18" t="s">
        <v>1489</v>
      </c>
      <c r="AJ953" s="9" t="s">
        <v>68</v>
      </c>
      <c r="AK953" s="12">
        <v>150</v>
      </c>
      <c r="AL953" s="28"/>
      <c r="AM953" s="28"/>
      <c r="AN953" s="28"/>
      <c r="AO953" s="28"/>
      <c r="AP953" s="28"/>
      <c r="AQ953" s="28"/>
      <c r="AR953" s="28">
        <v>2</v>
      </c>
      <c r="AS953" s="28">
        <f t="shared" si="339"/>
        <v>300</v>
      </c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7">
        <f t="shared" si="337"/>
        <v>2</v>
      </c>
      <c r="BK953" s="42">
        <f t="shared" si="337"/>
        <v>300</v>
      </c>
    </row>
    <row r="954" spans="2:63" x14ac:dyDescent="0.25">
      <c r="B954" s="183" t="s">
        <v>1196</v>
      </c>
      <c r="C954" s="17" t="s">
        <v>1196</v>
      </c>
      <c r="D954" s="10" t="s">
        <v>268</v>
      </c>
      <c r="E954" s="9" t="s">
        <v>1398</v>
      </c>
      <c r="F954" s="9" t="s">
        <v>68</v>
      </c>
      <c r="G954" s="12">
        <v>10</v>
      </c>
      <c r="H954" s="19"/>
      <c r="I954" s="19"/>
      <c r="J954" s="85"/>
      <c r="K954" s="85"/>
      <c r="L954" s="19"/>
      <c r="M954" s="19"/>
      <c r="N954" s="19">
        <v>3</v>
      </c>
      <c r="O954" s="19">
        <f t="shared" si="338"/>
        <v>30</v>
      </c>
      <c r="P954" s="26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>
        <f t="shared" si="336"/>
        <v>3</v>
      </c>
      <c r="AG954" s="19">
        <f t="shared" si="336"/>
        <v>30</v>
      </c>
      <c r="AH954" s="10" t="s">
        <v>268</v>
      </c>
      <c r="AI954" s="9" t="s">
        <v>1398</v>
      </c>
      <c r="AJ954" s="9" t="s">
        <v>68</v>
      </c>
      <c r="AK954" s="12">
        <v>10</v>
      </c>
      <c r="AL954" s="28"/>
      <c r="AM954" s="28"/>
      <c r="AN954" s="28"/>
      <c r="AO954" s="28"/>
      <c r="AP954" s="28"/>
      <c r="AQ954" s="28"/>
      <c r="AR954" s="28">
        <v>2</v>
      </c>
      <c r="AS954" s="28">
        <f t="shared" si="339"/>
        <v>20</v>
      </c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7">
        <f t="shared" si="337"/>
        <v>2</v>
      </c>
      <c r="BK954" s="42">
        <f t="shared" si="337"/>
        <v>20</v>
      </c>
    </row>
    <row r="955" spans="2:63" x14ac:dyDescent="0.25">
      <c r="B955" s="183" t="s">
        <v>1196</v>
      </c>
      <c r="C955" s="17" t="s">
        <v>1196</v>
      </c>
      <c r="D955" s="10" t="s">
        <v>1490</v>
      </c>
      <c r="E955" s="9" t="s">
        <v>1491</v>
      </c>
      <c r="F955" s="9" t="s">
        <v>68</v>
      </c>
      <c r="G955" s="12">
        <v>150</v>
      </c>
      <c r="H955" s="19"/>
      <c r="I955" s="19"/>
      <c r="J955" s="85"/>
      <c r="K955" s="85"/>
      <c r="L955" s="19"/>
      <c r="M955" s="19"/>
      <c r="N955" s="19">
        <v>3</v>
      </c>
      <c r="O955" s="19">
        <f t="shared" si="338"/>
        <v>450</v>
      </c>
      <c r="P955" s="26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>
        <f t="shared" si="336"/>
        <v>3</v>
      </c>
      <c r="AG955" s="19">
        <f t="shared" si="336"/>
        <v>450</v>
      </c>
      <c r="AH955" s="10" t="s">
        <v>1490</v>
      </c>
      <c r="AI955" s="9" t="s">
        <v>1491</v>
      </c>
      <c r="AJ955" s="9" t="s">
        <v>68</v>
      </c>
      <c r="AK955" s="12">
        <v>150</v>
      </c>
      <c r="AL955" s="28"/>
      <c r="AM955" s="28"/>
      <c r="AN955" s="28"/>
      <c r="AO955" s="28"/>
      <c r="AP955" s="28"/>
      <c r="AQ955" s="28"/>
      <c r="AR955" s="28">
        <v>2</v>
      </c>
      <c r="AS955" s="28">
        <f t="shared" si="339"/>
        <v>300</v>
      </c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7">
        <f t="shared" si="337"/>
        <v>2</v>
      </c>
      <c r="BK955" s="42">
        <f t="shared" si="337"/>
        <v>300</v>
      </c>
    </row>
    <row r="956" spans="2:63" x14ac:dyDescent="0.25">
      <c r="B956" s="183" t="s">
        <v>1196</v>
      </c>
      <c r="C956" s="17" t="s">
        <v>1196</v>
      </c>
      <c r="D956" s="10" t="s">
        <v>1492</v>
      </c>
      <c r="E956" s="9" t="s">
        <v>1493</v>
      </c>
      <c r="F956" s="9" t="s">
        <v>1494</v>
      </c>
      <c r="G956" s="12">
        <v>7</v>
      </c>
      <c r="H956" s="19"/>
      <c r="I956" s="19"/>
      <c r="J956" s="85"/>
      <c r="K956" s="85"/>
      <c r="L956" s="19"/>
      <c r="M956" s="19"/>
      <c r="N956" s="19">
        <v>4</v>
      </c>
      <c r="O956" s="19">
        <f t="shared" si="338"/>
        <v>28</v>
      </c>
      <c r="P956" s="26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>
        <f t="shared" si="336"/>
        <v>4</v>
      </c>
      <c r="AG956" s="19">
        <f t="shared" si="336"/>
        <v>28</v>
      </c>
      <c r="AH956" s="10" t="s">
        <v>1492</v>
      </c>
      <c r="AI956" s="9" t="s">
        <v>1493</v>
      </c>
      <c r="AJ956" s="9" t="s">
        <v>1494</v>
      </c>
      <c r="AK956" s="12">
        <v>7</v>
      </c>
      <c r="AL956" s="28"/>
      <c r="AM956" s="28"/>
      <c r="AN956" s="28"/>
      <c r="AO956" s="28"/>
      <c r="AP956" s="28"/>
      <c r="AQ956" s="28"/>
      <c r="AR956" s="28">
        <v>4</v>
      </c>
      <c r="AS956" s="28">
        <f t="shared" si="339"/>
        <v>28</v>
      </c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7">
        <f t="shared" si="337"/>
        <v>4</v>
      </c>
      <c r="BK956" s="42">
        <f t="shared" si="337"/>
        <v>28</v>
      </c>
    </row>
    <row r="957" spans="2:63" ht="24" x14ac:dyDescent="0.25">
      <c r="B957" s="183" t="s">
        <v>1196</v>
      </c>
      <c r="C957" s="17" t="s">
        <v>1196</v>
      </c>
      <c r="D957" s="10" t="s">
        <v>1495</v>
      </c>
      <c r="E957" s="18" t="s">
        <v>294</v>
      </c>
      <c r="F957" s="9" t="s">
        <v>68</v>
      </c>
      <c r="G957" s="12">
        <v>4</v>
      </c>
      <c r="H957" s="19"/>
      <c r="I957" s="19"/>
      <c r="J957" s="85"/>
      <c r="K957" s="85"/>
      <c r="L957" s="19"/>
      <c r="M957" s="19"/>
      <c r="N957" s="19">
        <v>1</v>
      </c>
      <c r="O957" s="19">
        <f t="shared" si="338"/>
        <v>4</v>
      </c>
      <c r="P957" s="26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>
        <f t="shared" si="336"/>
        <v>1</v>
      </c>
      <c r="AG957" s="19">
        <f t="shared" si="336"/>
        <v>4</v>
      </c>
      <c r="AH957" s="10" t="s">
        <v>1495</v>
      </c>
      <c r="AI957" s="18" t="s">
        <v>294</v>
      </c>
      <c r="AJ957" s="9" t="s">
        <v>68</v>
      </c>
      <c r="AK957" s="12">
        <v>4</v>
      </c>
      <c r="AL957" s="28"/>
      <c r="AM957" s="28"/>
      <c r="AN957" s="28"/>
      <c r="AO957" s="28"/>
      <c r="AP957" s="28"/>
      <c r="AQ957" s="28"/>
      <c r="AR957" s="28">
        <v>0</v>
      </c>
      <c r="AS957" s="28">
        <f t="shared" si="339"/>
        <v>0</v>
      </c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7">
        <f t="shared" si="337"/>
        <v>0</v>
      </c>
      <c r="BK957" s="42">
        <f t="shared" si="337"/>
        <v>0</v>
      </c>
    </row>
    <row r="958" spans="2:63" ht="24" x14ac:dyDescent="0.25">
      <c r="B958" s="183" t="s">
        <v>1196</v>
      </c>
      <c r="C958" s="17" t="s">
        <v>1196</v>
      </c>
      <c r="D958" s="10">
        <v>4412190500068230</v>
      </c>
      <c r="E958" s="18" t="s">
        <v>292</v>
      </c>
      <c r="F958" s="9" t="s">
        <v>68</v>
      </c>
      <c r="G958" s="12">
        <v>4</v>
      </c>
      <c r="H958" s="19"/>
      <c r="I958" s="19"/>
      <c r="J958" s="85"/>
      <c r="K958" s="85"/>
      <c r="L958" s="19"/>
      <c r="M958" s="19"/>
      <c r="N958" s="19">
        <v>1</v>
      </c>
      <c r="O958" s="19">
        <f t="shared" si="338"/>
        <v>4</v>
      </c>
      <c r="P958" s="26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>
        <f t="shared" si="336"/>
        <v>1</v>
      </c>
      <c r="AG958" s="19">
        <f t="shared" si="336"/>
        <v>4</v>
      </c>
      <c r="AH958" s="10">
        <v>4412190500068230</v>
      </c>
      <c r="AI958" s="18" t="s">
        <v>292</v>
      </c>
      <c r="AJ958" s="9" t="s">
        <v>68</v>
      </c>
      <c r="AK958" s="12">
        <v>4</v>
      </c>
      <c r="AL958" s="28"/>
      <c r="AM958" s="28"/>
      <c r="AN958" s="28"/>
      <c r="AO958" s="28"/>
      <c r="AP958" s="28"/>
      <c r="AQ958" s="28"/>
      <c r="AR958" s="28">
        <v>0</v>
      </c>
      <c r="AS958" s="28">
        <f t="shared" si="339"/>
        <v>0</v>
      </c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7">
        <f t="shared" si="337"/>
        <v>0</v>
      </c>
      <c r="BK958" s="42">
        <f t="shared" si="337"/>
        <v>0</v>
      </c>
    </row>
    <row r="959" spans="2:63" ht="24" x14ac:dyDescent="0.25">
      <c r="B959" s="183" t="s">
        <v>1196</v>
      </c>
      <c r="C959" s="17" t="s">
        <v>1196</v>
      </c>
      <c r="D959" s="10">
        <v>716000090048</v>
      </c>
      <c r="E959" s="18" t="s">
        <v>290</v>
      </c>
      <c r="F959" s="9" t="s">
        <v>68</v>
      </c>
      <c r="G959" s="12">
        <v>4</v>
      </c>
      <c r="H959" s="19"/>
      <c r="I959" s="19"/>
      <c r="J959" s="85"/>
      <c r="K959" s="85"/>
      <c r="L959" s="19"/>
      <c r="M959" s="19"/>
      <c r="N959" s="19">
        <v>1</v>
      </c>
      <c r="O959" s="19">
        <f t="shared" si="338"/>
        <v>4</v>
      </c>
      <c r="P959" s="26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>
        <f t="shared" si="336"/>
        <v>1</v>
      </c>
      <c r="AG959" s="19">
        <f t="shared" si="336"/>
        <v>4</v>
      </c>
      <c r="AH959" s="10">
        <v>716000090048</v>
      </c>
      <c r="AI959" s="18" t="s">
        <v>290</v>
      </c>
      <c r="AJ959" s="9" t="s">
        <v>68</v>
      </c>
      <c r="AK959" s="12">
        <v>4</v>
      </c>
      <c r="AL959" s="28"/>
      <c r="AM959" s="28"/>
      <c r="AN959" s="28"/>
      <c r="AO959" s="28"/>
      <c r="AP959" s="28"/>
      <c r="AQ959" s="28"/>
      <c r="AR959" s="28">
        <v>0</v>
      </c>
      <c r="AS959" s="28">
        <f t="shared" si="339"/>
        <v>0</v>
      </c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7">
        <f t="shared" si="337"/>
        <v>0</v>
      </c>
      <c r="BK959" s="42">
        <f t="shared" si="337"/>
        <v>0</v>
      </c>
    </row>
    <row r="960" spans="2:63" x14ac:dyDescent="0.25">
      <c r="B960" s="183" t="s">
        <v>1196</v>
      </c>
      <c r="C960" s="17" t="s">
        <v>1196</v>
      </c>
      <c r="D960" s="10" t="s">
        <v>308</v>
      </c>
      <c r="E960" s="18" t="s">
        <v>309</v>
      </c>
      <c r="F960" s="9" t="s">
        <v>68</v>
      </c>
      <c r="G960" s="12">
        <v>5</v>
      </c>
      <c r="H960" s="19"/>
      <c r="I960" s="19"/>
      <c r="J960" s="85"/>
      <c r="K960" s="85"/>
      <c r="L960" s="19"/>
      <c r="M960" s="19"/>
      <c r="N960" s="19">
        <v>1</v>
      </c>
      <c r="O960" s="19">
        <f t="shared" si="338"/>
        <v>5</v>
      </c>
      <c r="P960" s="26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>
        <f t="shared" si="336"/>
        <v>1</v>
      </c>
      <c r="AG960" s="19">
        <f t="shared" si="336"/>
        <v>5</v>
      </c>
      <c r="AH960" s="10" t="s">
        <v>308</v>
      </c>
      <c r="AI960" s="18" t="s">
        <v>309</v>
      </c>
      <c r="AJ960" s="9" t="s">
        <v>68</v>
      </c>
      <c r="AK960" s="12">
        <v>5</v>
      </c>
      <c r="AL960" s="28"/>
      <c r="AM960" s="28"/>
      <c r="AN960" s="28"/>
      <c r="AO960" s="28"/>
      <c r="AP960" s="28"/>
      <c r="AQ960" s="28"/>
      <c r="AR960" s="28">
        <v>1</v>
      </c>
      <c r="AS960" s="28">
        <f t="shared" si="339"/>
        <v>5</v>
      </c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7">
        <f t="shared" si="337"/>
        <v>1</v>
      </c>
      <c r="BK960" s="42">
        <f t="shared" si="337"/>
        <v>5</v>
      </c>
    </row>
    <row r="961" spans="2:63" x14ac:dyDescent="0.25">
      <c r="B961" s="183" t="s">
        <v>1196</v>
      </c>
      <c r="C961" s="17" t="s">
        <v>1196</v>
      </c>
      <c r="D961" s="10" t="s">
        <v>312</v>
      </c>
      <c r="E961" s="9" t="s">
        <v>311</v>
      </c>
      <c r="F961" s="9" t="s">
        <v>68</v>
      </c>
      <c r="G961" s="12">
        <v>5</v>
      </c>
      <c r="H961" s="19"/>
      <c r="I961" s="19"/>
      <c r="J961" s="85"/>
      <c r="K961" s="85"/>
      <c r="L961" s="19"/>
      <c r="M961" s="19"/>
      <c r="N961" s="19">
        <v>1</v>
      </c>
      <c r="O961" s="19">
        <f t="shared" si="338"/>
        <v>5</v>
      </c>
      <c r="P961" s="26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>
        <f t="shared" si="336"/>
        <v>1</v>
      </c>
      <c r="AG961" s="19">
        <f t="shared" si="336"/>
        <v>5</v>
      </c>
      <c r="AH961" s="10" t="s">
        <v>312</v>
      </c>
      <c r="AI961" s="9" t="s">
        <v>311</v>
      </c>
      <c r="AJ961" s="9" t="s">
        <v>68</v>
      </c>
      <c r="AK961" s="12">
        <v>5</v>
      </c>
      <c r="AL961" s="28"/>
      <c r="AM961" s="28"/>
      <c r="AN961" s="28"/>
      <c r="AO961" s="28"/>
      <c r="AP961" s="28"/>
      <c r="AQ961" s="28"/>
      <c r="AR961" s="28">
        <v>1</v>
      </c>
      <c r="AS961" s="28">
        <f t="shared" si="339"/>
        <v>5</v>
      </c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7">
        <f t="shared" si="337"/>
        <v>1</v>
      </c>
      <c r="BK961" s="42">
        <f t="shared" si="337"/>
        <v>5</v>
      </c>
    </row>
    <row r="962" spans="2:63" x14ac:dyDescent="0.25">
      <c r="B962" s="183" t="s">
        <v>1196</v>
      </c>
      <c r="C962" s="17" t="s">
        <v>1196</v>
      </c>
      <c r="D962" s="10">
        <v>1217170300068340</v>
      </c>
      <c r="E962" s="9" t="s">
        <v>313</v>
      </c>
      <c r="F962" s="9" t="s">
        <v>68</v>
      </c>
      <c r="G962" s="12">
        <v>5</v>
      </c>
      <c r="H962" s="19"/>
      <c r="I962" s="19"/>
      <c r="J962" s="85"/>
      <c r="K962" s="85"/>
      <c r="L962" s="19"/>
      <c r="M962" s="19"/>
      <c r="N962" s="19">
        <v>1</v>
      </c>
      <c r="O962" s="19">
        <f t="shared" si="338"/>
        <v>5</v>
      </c>
      <c r="P962" s="26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>
        <f t="shared" si="336"/>
        <v>1</v>
      </c>
      <c r="AG962" s="19">
        <f t="shared" si="336"/>
        <v>5</v>
      </c>
      <c r="AH962" s="10">
        <v>1217170300068340</v>
      </c>
      <c r="AI962" s="9" t="s">
        <v>313</v>
      </c>
      <c r="AJ962" s="9" t="s">
        <v>68</v>
      </c>
      <c r="AK962" s="12">
        <v>5</v>
      </c>
      <c r="AL962" s="28"/>
      <c r="AM962" s="28"/>
      <c r="AN962" s="28"/>
      <c r="AO962" s="28"/>
      <c r="AP962" s="28"/>
      <c r="AQ962" s="28"/>
      <c r="AR962" s="28">
        <v>1</v>
      </c>
      <c r="AS962" s="28">
        <f t="shared" si="339"/>
        <v>5</v>
      </c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7">
        <f t="shared" si="337"/>
        <v>1</v>
      </c>
      <c r="BK962" s="42">
        <f t="shared" si="337"/>
        <v>5</v>
      </c>
    </row>
    <row r="963" spans="2:63" x14ac:dyDescent="0.25">
      <c r="B963" s="183" t="s">
        <v>1196</v>
      </c>
      <c r="C963" s="17" t="s">
        <v>1196</v>
      </c>
      <c r="D963" s="10" t="s">
        <v>362</v>
      </c>
      <c r="E963" s="9" t="s">
        <v>427</v>
      </c>
      <c r="F963" s="9" t="s">
        <v>68</v>
      </c>
      <c r="G963" s="12">
        <v>10</v>
      </c>
      <c r="H963" s="19"/>
      <c r="I963" s="19"/>
      <c r="J963" s="85"/>
      <c r="K963" s="85"/>
      <c r="L963" s="19"/>
      <c r="M963" s="19"/>
      <c r="N963" s="19">
        <v>2</v>
      </c>
      <c r="O963" s="19">
        <f t="shared" si="338"/>
        <v>20</v>
      </c>
      <c r="P963" s="26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>
        <f t="shared" si="336"/>
        <v>2</v>
      </c>
      <c r="AG963" s="19">
        <f t="shared" si="336"/>
        <v>20</v>
      </c>
      <c r="AH963" s="10" t="s">
        <v>362</v>
      </c>
      <c r="AI963" s="9" t="s">
        <v>427</v>
      </c>
      <c r="AJ963" s="9" t="s">
        <v>68</v>
      </c>
      <c r="AK963" s="12">
        <v>10</v>
      </c>
      <c r="AL963" s="28"/>
      <c r="AM963" s="28"/>
      <c r="AN963" s="28"/>
      <c r="AO963" s="28"/>
      <c r="AP963" s="28"/>
      <c r="AQ963" s="28"/>
      <c r="AR963" s="28">
        <v>1</v>
      </c>
      <c r="AS963" s="28">
        <f t="shared" si="339"/>
        <v>10</v>
      </c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7">
        <f t="shared" si="337"/>
        <v>1</v>
      </c>
      <c r="BK963" s="42">
        <f t="shared" si="337"/>
        <v>10</v>
      </c>
    </row>
    <row r="964" spans="2:63" x14ac:dyDescent="0.25">
      <c r="B964" s="183" t="s">
        <v>1196</v>
      </c>
      <c r="C964" s="17" t="s">
        <v>1196</v>
      </c>
      <c r="D964" s="10" t="s">
        <v>1496</v>
      </c>
      <c r="E964" s="9" t="s">
        <v>1497</v>
      </c>
      <c r="F964" s="9" t="s">
        <v>68</v>
      </c>
      <c r="G964" s="12">
        <v>50</v>
      </c>
      <c r="H964" s="19"/>
      <c r="I964" s="19"/>
      <c r="J964" s="85"/>
      <c r="K964" s="85"/>
      <c r="L964" s="19"/>
      <c r="M964" s="19"/>
      <c r="N964" s="19">
        <v>2</v>
      </c>
      <c r="O964" s="19">
        <f t="shared" si="338"/>
        <v>100</v>
      </c>
      <c r="P964" s="26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>
        <f t="shared" si="336"/>
        <v>2</v>
      </c>
      <c r="AG964" s="19">
        <f t="shared" si="336"/>
        <v>100</v>
      </c>
      <c r="AH964" s="10" t="s">
        <v>1496</v>
      </c>
      <c r="AI964" s="9" t="s">
        <v>1497</v>
      </c>
      <c r="AJ964" s="9" t="s">
        <v>68</v>
      </c>
      <c r="AK964" s="12">
        <v>50</v>
      </c>
      <c r="AL964" s="28"/>
      <c r="AM964" s="28"/>
      <c r="AN964" s="28"/>
      <c r="AO964" s="28"/>
      <c r="AP964" s="28"/>
      <c r="AQ964" s="28"/>
      <c r="AR964" s="28">
        <v>1</v>
      </c>
      <c r="AS964" s="28">
        <f t="shared" si="339"/>
        <v>50</v>
      </c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7">
        <f t="shared" si="337"/>
        <v>1</v>
      </c>
      <c r="BK964" s="42">
        <f t="shared" si="337"/>
        <v>50</v>
      </c>
    </row>
    <row r="965" spans="2:63" x14ac:dyDescent="0.25">
      <c r="B965" s="183" t="s">
        <v>1196</v>
      </c>
      <c r="C965" s="17" t="s">
        <v>1196</v>
      </c>
      <c r="D965" s="10">
        <v>4412171100367890</v>
      </c>
      <c r="E965" s="9" t="s">
        <v>1498</v>
      </c>
      <c r="F965" s="9" t="s">
        <v>68</v>
      </c>
      <c r="G965" s="12">
        <v>4.5</v>
      </c>
      <c r="H965" s="19"/>
      <c r="I965" s="19"/>
      <c r="J965" s="85"/>
      <c r="K965" s="85"/>
      <c r="L965" s="19"/>
      <c r="M965" s="19"/>
      <c r="N965" s="19">
        <v>6</v>
      </c>
      <c r="O965" s="19">
        <f t="shared" si="338"/>
        <v>27</v>
      </c>
      <c r="P965" s="26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>
        <f t="shared" si="336"/>
        <v>6</v>
      </c>
      <c r="AG965" s="19">
        <f t="shared" si="336"/>
        <v>27</v>
      </c>
      <c r="AH965" s="10">
        <v>4412171100367890</v>
      </c>
      <c r="AI965" s="9" t="s">
        <v>1498</v>
      </c>
      <c r="AJ965" s="9" t="s">
        <v>68</v>
      </c>
      <c r="AK965" s="12">
        <v>4.5</v>
      </c>
      <c r="AL965" s="28"/>
      <c r="AM965" s="28"/>
      <c r="AN965" s="28"/>
      <c r="AO965" s="28"/>
      <c r="AP965" s="28"/>
      <c r="AQ965" s="28"/>
      <c r="AR965" s="28">
        <v>6</v>
      </c>
      <c r="AS965" s="28">
        <f t="shared" si="339"/>
        <v>27</v>
      </c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7">
        <f t="shared" si="337"/>
        <v>6</v>
      </c>
      <c r="BK965" s="42">
        <f t="shared" si="337"/>
        <v>27</v>
      </c>
    </row>
    <row r="966" spans="2:63" x14ac:dyDescent="0.25">
      <c r="B966" s="183" t="s">
        <v>1196</v>
      </c>
      <c r="C966" s="17" t="s">
        <v>1196</v>
      </c>
      <c r="D966" s="10">
        <v>4412170800368000</v>
      </c>
      <c r="E966" s="9" t="s">
        <v>1499</v>
      </c>
      <c r="F966" s="9" t="s">
        <v>68</v>
      </c>
      <c r="G966" s="12">
        <v>4</v>
      </c>
      <c r="H966" s="19"/>
      <c r="I966" s="19"/>
      <c r="J966" s="85"/>
      <c r="K966" s="85"/>
      <c r="L966" s="19"/>
      <c r="M966" s="19"/>
      <c r="N966" s="19">
        <v>2</v>
      </c>
      <c r="O966" s="19">
        <f t="shared" si="338"/>
        <v>8</v>
      </c>
      <c r="P966" s="26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>
        <f t="shared" si="336"/>
        <v>2</v>
      </c>
      <c r="AG966" s="19">
        <f t="shared" si="336"/>
        <v>8</v>
      </c>
      <c r="AH966" s="10">
        <v>4412170800368000</v>
      </c>
      <c r="AI966" s="9" t="s">
        <v>1499</v>
      </c>
      <c r="AJ966" s="9" t="s">
        <v>68</v>
      </c>
      <c r="AK966" s="12">
        <v>4</v>
      </c>
      <c r="AL966" s="28"/>
      <c r="AM966" s="28"/>
      <c r="AN966" s="28"/>
      <c r="AO966" s="28"/>
      <c r="AP966" s="28"/>
      <c r="AQ966" s="28"/>
      <c r="AR966" s="28">
        <v>2</v>
      </c>
      <c r="AS966" s="28">
        <f t="shared" si="339"/>
        <v>8</v>
      </c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7">
        <f t="shared" si="337"/>
        <v>2</v>
      </c>
      <c r="BK966" s="42">
        <f t="shared" si="337"/>
        <v>8</v>
      </c>
    </row>
    <row r="967" spans="2:63" x14ac:dyDescent="0.25">
      <c r="B967" s="183" t="s">
        <v>1196</v>
      </c>
      <c r="C967" s="17" t="s">
        <v>1196</v>
      </c>
      <c r="D967" s="10" t="s">
        <v>1500</v>
      </c>
      <c r="E967" s="9" t="s">
        <v>1395</v>
      </c>
      <c r="F967" s="9" t="s">
        <v>68</v>
      </c>
      <c r="G967" s="12">
        <v>3.5</v>
      </c>
      <c r="H967" s="19"/>
      <c r="I967" s="19"/>
      <c r="J967" s="85"/>
      <c r="K967" s="85"/>
      <c r="L967" s="19"/>
      <c r="M967" s="19"/>
      <c r="N967" s="19">
        <v>6</v>
      </c>
      <c r="O967" s="19">
        <f t="shared" si="338"/>
        <v>21</v>
      </c>
      <c r="P967" s="26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>
        <f t="shared" si="336"/>
        <v>6</v>
      </c>
      <c r="AG967" s="19">
        <f t="shared" si="336"/>
        <v>21</v>
      </c>
      <c r="AH967" s="10" t="s">
        <v>1500</v>
      </c>
      <c r="AI967" s="9" t="s">
        <v>1395</v>
      </c>
      <c r="AJ967" s="9" t="s">
        <v>68</v>
      </c>
      <c r="AK967" s="12">
        <v>3.5</v>
      </c>
      <c r="AL967" s="28"/>
      <c r="AM967" s="28"/>
      <c r="AN967" s="28"/>
      <c r="AO967" s="28"/>
      <c r="AP967" s="28"/>
      <c r="AQ967" s="28"/>
      <c r="AR967" s="28">
        <v>6</v>
      </c>
      <c r="AS967" s="28">
        <f t="shared" si="339"/>
        <v>21</v>
      </c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7">
        <f t="shared" si="337"/>
        <v>6</v>
      </c>
      <c r="BK967" s="42">
        <f t="shared" si="337"/>
        <v>21</v>
      </c>
    </row>
    <row r="968" spans="2:63" x14ac:dyDescent="0.25">
      <c r="B968" s="183" t="s">
        <v>1196</v>
      </c>
      <c r="C968" s="17" t="s">
        <v>1196</v>
      </c>
      <c r="D968" s="10">
        <v>718500100014</v>
      </c>
      <c r="E968" s="9" t="s">
        <v>1501</v>
      </c>
      <c r="F968" s="9" t="s">
        <v>215</v>
      </c>
      <c r="G968" s="12">
        <v>6</v>
      </c>
      <c r="H968" s="19"/>
      <c r="I968" s="19"/>
      <c r="J968" s="85"/>
      <c r="K968" s="85"/>
      <c r="L968" s="19"/>
      <c r="M968" s="19"/>
      <c r="N968" s="19">
        <v>5</v>
      </c>
      <c r="O968" s="19">
        <f t="shared" si="338"/>
        <v>30</v>
      </c>
      <c r="P968" s="26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>
        <f t="shared" si="336"/>
        <v>5</v>
      </c>
      <c r="AG968" s="19">
        <f t="shared" si="336"/>
        <v>30</v>
      </c>
      <c r="AH968" s="10">
        <v>718500100014</v>
      </c>
      <c r="AI968" s="9" t="s">
        <v>1501</v>
      </c>
      <c r="AJ968" s="9" t="s">
        <v>215</v>
      </c>
      <c r="AK968" s="12">
        <v>6</v>
      </c>
      <c r="AL968" s="28"/>
      <c r="AM968" s="28"/>
      <c r="AN968" s="28"/>
      <c r="AO968" s="28"/>
      <c r="AP968" s="28"/>
      <c r="AQ968" s="28"/>
      <c r="AR968" s="28">
        <v>5</v>
      </c>
      <c r="AS968" s="28">
        <f t="shared" si="339"/>
        <v>30</v>
      </c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7">
        <f t="shared" si="337"/>
        <v>5</v>
      </c>
      <c r="BK968" s="42">
        <f t="shared" si="337"/>
        <v>30</v>
      </c>
    </row>
    <row r="969" spans="2:63" x14ac:dyDescent="0.25">
      <c r="B969" s="183" t="s">
        <v>1196</v>
      </c>
      <c r="C969" s="17" t="s">
        <v>1196</v>
      </c>
      <c r="D969" s="10">
        <v>172100080007</v>
      </c>
      <c r="E969" s="9" t="s">
        <v>1502</v>
      </c>
      <c r="F969" s="9" t="s">
        <v>138</v>
      </c>
      <c r="G969" s="12">
        <v>14</v>
      </c>
      <c r="H969" s="19"/>
      <c r="I969" s="19"/>
      <c r="J969" s="85"/>
      <c r="K969" s="85"/>
      <c r="L969" s="19"/>
      <c r="M969" s="19"/>
      <c r="N969" s="19">
        <v>750</v>
      </c>
      <c r="O969" s="19">
        <f t="shared" si="338"/>
        <v>10500</v>
      </c>
      <c r="P969" s="26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>
        <f t="shared" si="336"/>
        <v>750</v>
      </c>
      <c r="AG969" s="19">
        <f t="shared" si="336"/>
        <v>10500</v>
      </c>
      <c r="AH969" s="10">
        <v>172100080007</v>
      </c>
      <c r="AI969" s="9" t="s">
        <v>1502</v>
      </c>
      <c r="AJ969" s="9" t="s">
        <v>138</v>
      </c>
      <c r="AK969" s="12">
        <v>14</v>
      </c>
      <c r="AL969" s="28"/>
      <c r="AM969" s="28"/>
      <c r="AN969" s="28"/>
      <c r="AO969" s="28"/>
      <c r="AP969" s="28"/>
      <c r="AQ969" s="28"/>
      <c r="AR969" s="28">
        <v>750</v>
      </c>
      <c r="AS969" s="28">
        <f t="shared" si="339"/>
        <v>10500</v>
      </c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7">
        <f t="shared" si="337"/>
        <v>750</v>
      </c>
      <c r="BK969" s="42">
        <f t="shared" si="337"/>
        <v>10500</v>
      </c>
    </row>
    <row r="970" spans="2:63" x14ac:dyDescent="0.25">
      <c r="B970" s="183" t="s">
        <v>1196</v>
      </c>
      <c r="C970" s="17" t="s">
        <v>1196</v>
      </c>
      <c r="D970" s="10">
        <v>458000031147</v>
      </c>
      <c r="E970" s="9" t="s">
        <v>1503</v>
      </c>
      <c r="F970" s="9" t="s">
        <v>68</v>
      </c>
      <c r="G970" s="12">
        <v>900</v>
      </c>
      <c r="H970" s="19"/>
      <c r="I970" s="19"/>
      <c r="J970" s="85"/>
      <c r="K970" s="85"/>
      <c r="L970" s="19"/>
      <c r="M970" s="19"/>
      <c r="N970" s="19">
        <v>2</v>
      </c>
      <c r="O970" s="19">
        <f t="shared" si="338"/>
        <v>1800</v>
      </c>
      <c r="P970" s="26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>
        <f t="shared" si="336"/>
        <v>2</v>
      </c>
      <c r="AG970" s="19">
        <f t="shared" si="336"/>
        <v>1800</v>
      </c>
      <c r="AH970" s="10">
        <v>458000031147</v>
      </c>
      <c r="AI970" s="9" t="s">
        <v>1503</v>
      </c>
      <c r="AJ970" s="9" t="s">
        <v>68</v>
      </c>
      <c r="AK970" s="12">
        <v>900</v>
      </c>
      <c r="AL970" s="28"/>
      <c r="AM970" s="28"/>
      <c r="AN970" s="28"/>
      <c r="AO970" s="28"/>
      <c r="AP970" s="28"/>
      <c r="AQ970" s="28"/>
      <c r="AR970" s="28">
        <v>2</v>
      </c>
      <c r="AS970" s="28">
        <f t="shared" si="339"/>
        <v>1800</v>
      </c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7">
        <f t="shared" si="337"/>
        <v>2</v>
      </c>
      <c r="BK970" s="42">
        <f t="shared" si="337"/>
        <v>1800</v>
      </c>
    </row>
    <row r="971" spans="2:63" x14ac:dyDescent="0.25">
      <c r="B971" s="183" t="s">
        <v>1196</v>
      </c>
      <c r="C971" s="17" t="s">
        <v>1196</v>
      </c>
      <c r="D971" s="10">
        <v>458000031214</v>
      </c>
      <c r="E971" s="9" t="s">
        <v>1504</v>
      </c>
      <c r="F971" s="9" t="s">
        <v>68</v>
      </c>
      <c r="G971" s="12">
        <v>250</v>
      </c>
      <c r="H971" s="19"/>
      <c r="I971" s="19"/>
      <c r="J971" s="85"/>
      <c r="K971" s="85"/>
      <c r="L971" s="19"/>
      <c r="M971" s="19"/>
      <c r="N971" s="19">
        <v>2</v>
      </c>
      <c r="O971" s="19">
        <f t="shared" si="338"/>
        <v>500</v>
      </c>
      <c r="P971" s="26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>
        <f t="shared" si="336"/>
        <v>2</v>
      </c>
      <c r="AG971" s="19">
        <f t="shared" si="336"/>
        <v>500</v>
      </c>
      <c r="AH971" s="10">
        <v>458000031214</v>
      </c>
      <c r="AI971" s="9" t="s">
        <v>1504</v>
      </c>
      <c r="AJ971" s="9" t="s">
        <v>68</v>
      </c>
      <c r="AK971" s="12">
        <v>250</v>
      </c>
      <c r="AL971" s="28"/>
      <c r="AM971" s="28"/>
      <c r="AN971" s="28"/>
      <c r="AO971" s="28"/>
      <c r="AP971" s="28"/>
      <c r="AQ971" s="28"/>
      <c r="AR971" s="28">
        <v>2</v>
      </c>
      <c r="AS971" s="28">
        <f t="shared" si="339"/>
        <v>500</v>
      </c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7">
        <f t="shared" si="337"/>
        <v>2</v>
      </c>
      <c r="BK971" s="42">
        <f t="shared" si="337"/>
        <v>500</v>
      </c>
    </row>
    <row r="972" spans="2:63" x14ac:dyDescent="0.25">
      <c r="B972" s="183" t="s">
        <v>1196</v>
      </c>
      <c r="C972" s="17" t="s">
        <v>1196</v>
      </c>
      <c r="D972" s="10">
        <v>458000031230</v>
      </c>
      <c r="E972" s="9" t="s">
        <v>1505</v>
      </c>
      <c r="F972" s="9" t="s">
        <v>68</v>
      </c>
      <c r="G972" s="12">
        <v>600</v>
      </c>
      <c r="H972" s="19"/>
      <c r="I972" s="19"/>
      <c r="J972" s="85"/>
      <c r="K972" s="85"/>
      <c r="L972" s="19"/>
      <c r="M972" s="19"/>
      <c r="N972" s="19">
        <v>2</v>
      </c>
      <c r="O972" s="19">
        <f t="shared" si="338"/>
        <v>1200</v>
      </c>
      <c r="P972" s="26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>
        <f t="shared" si="336"/>
        <v>2</v>
      </c>
      <c r="AG972" s="19">
        <f t="shared" si="336"/>
        <v>1200</v>
      </c>
      <c r="AH972" s="10">
        <v>458000031230</v>
      </c>
      <c r="AI972" s="9" t="s">
        <v>1505</v>
      </c>
      <c r="AJ972" s="9" t="s">
        <v>68</v>
      </c>
      <c r="AK972" s="12">
        <v>600</v>
      </c>
      <c r="AL972" s="28"/>
      <c r="AM972" s="28"/>
      <c r="AN972" s="28"/>
      <c r="AO972" s="28"/>
      <c r="AP972" s="28"/>
      <c r="AQ972" s="28"/>
      <c r="AR972" s="28">
        <v>2</v>
      </c>
      <c r="AS972" s="28">
        <f t="shared" si="339"/>
        <v>1200</v>
      </c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7">
        <f t="shared" si="337"/>
        <v>2</v>
      </c>
      <c r="BK972" s="42">
        <f t="shared" si="337"/>
        <v>1200</v>
      </c>
    </row>
    <row r="973" spans="2:63" x14ac:dyDescent="0.25">
      <c r="B973" s="183" t="s">
        <v>1196</v>
      </c>
      <c r="C973" s="17" t="s">
        <v>1196</v>
      </c>
      <c r="D973" s="10">
        <v>150200470054</v>
      </c>
      <c r="E973" s="9" t="s">
        <v>1506</v>
      </c>
      <c r="F973" s="9" t="s">
        <v>1507</v>
      </c>
      <c r="G973" s="12">
        <v>5</v>
      </c>
      <c r="H973" s="19"/>
      <c r="I973" s="19"/>
      <c r="J973" s="85"/>
      <c r="K973" s="85"/>
      <c r="L973" s="19"/>
      <c r="M973" s="19"/>
      <c r="N973" s="19">
        <v>1</v>
      </c>
      <c r="O973" s="19">
        <f t="shared" si="338"/>
        <v>5</v>
      </c>
      <c r="P973" s="26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>
        <f t="shared" si="336"/>
        <v>1</v>
      </c>
      <c r="AG973" s="19">
        <f t="shared" si="336"/>
        <v>5</v>
      </c>
      <c r="AH973" s="10">
        <v>150200470054</v>
      </c>
      <c r="AI973" s="9" t="s">
        <v>1506</v>
      </c>
      <c r="AJ973" s="9" t="s">
        <v>1507</v>
      </c>
      <c r="AK973" s="12">
        <v>5</v>
      </c>
      <c r="AL973" s="28"/>
      <c r="AM973" s="28"/>
      <c r="AN973" s="28"/>
      <c r="AO973" s="28"/>
      <c r="AP973" s="28"/>
      <c r="AQ973" s="28"/>
      <c r="AR973" s="28">
        <v>1</v>
      </c>
      <c r="AS973" s="28">
        <f t="shared" si="339"/>
        <v>5</v>
      </c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7">
        <f t="shared" si="337"/>
        <v>1</v>
      </c>
      <c r="BK973" s="42">
        <f t="shared" si="337"/>
        <v>5</v>
      </c>
    </row>
    <row r="974" spans="2:63" x14ac:dyDescent="0.25">
      <c r="B974" s="183" t="s">
        <v>1196</v>
      </c>
      <c r="C974" s="17" t="s">
        <v>1196</v>
      </c>
      <c r="D974" s="10">
        <v>290500060089</v>
      </c>
      <c r="E974" s="9" t="s">
        <v>1508</v>
      </c>
      <c r="F974" s="9" t="s">
        <v>68</v>
      </c>
      <c r="G974" s="12">
        <v>50</v>
      </c>
      <c r="H974" s="19"/>
      <c r="I974" s="19"/>
      <c r="J974" s="85"/>
      <c r="K974" s="85"/>
      <c r="L974" s="19"/>
      <c r="M974" s="19"/>
      <c r="N974" s="19">
        <v>1</v>
      </c>
      <c r="O974" s="19">
        <f t="shared" si="338"/>
        <v>50</v>
      </c>
      <c r="P974" s="26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>
        <f t="shared" si="336"/>
        <v>1</v>
      </c>
      <c r="AG974" s="19">
        <f t="shared" si="336"/>
        <v>50</v>
      </c>
      <c r="AH974" s="10">
        <v>290500060089</v>
      </c>
      <c r="AI974" s="9" t="s">
        <v>1508</v>
      </c>
      <c r="AJ974" s="9" t="s">
        <v>68</v>
      </c>
      <c r="AK974" s="12">
        <v>50</v>
      </c>
      <c r="AL974" s="28"/>
      <c r="AM974" s="28"/>
      <c r="AN974" s="28"/>
      <c r="AO974" s="28"/>
      <c r="AP974" s="28"/>
      <c r="AQ974" s="28"/>
      <c r="AR974" s="28">
        <v>1</v>
      </c>
      <c r="AS974" s="28">
        <f t="shared" si="339"/>
        <v>50</v>
      </c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7">
        <f t="shared" si="337"/>
        <v>1</v>
      </c>
      <c r="BK974" s="42">
        <f t="shared" si="337"/>
        <v>50</v>
      </c>
    </row>
    <row r="975" spans="2:63" x14ac:dyDescent="0.25">
      <c r="B975" s="183" t="s">
        <v>1196</v>
      </c>
      <c r="C975" s="17" t="s">
        <v>1196</v>
      </c>
      <c r="D975" s="10">
        <v>290500060016</v>
      </c>
      <c r="E975" s="9" t="s">
        <v>1509</v>
      </c>
      <c r="F975" s="9" t="s">
        <v>68</v>
      </c>
      <c r="G975" s="12">
        <v>8</v>
      </c>
      <c r="H975" s="19"/>
      <c r="I975" s="19"/>
      <c r="J975" s="85"/>
      <c r="K975" s="85"/>
      <c r="L975" s="19"/>
      <c r="M975" s="19"/>
      <c r="N975" s="19">
        <v>1</v>
      </c>
      <c r="O975" s="19">
        <f t="shared" si="338"/>
        <v>8</v>
      </c>
      <c r="P975" s="26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>
        <f t="shared" si="336"/>
        <v>1</v>
      </c>
      <c r="AG975" s="19">
        <f t="shared" si="336"/>
        <v>8</v>
      </c>
      <c r="AH975" s="10">
        <v>290500060016</v>
      </c>
      <c r="AI975" s="9" t="s">
        <v>1509</v>
      </c>
      <c r="AJ975" s="9" t="s">
        <v>68</v>
      </c>
      <c r="AK975" s="12">
        <v>8</v>
      </c>
      <c r="AL975" s="28"/>
      <c r="AM975" s="28"/>
      <c r="AN975" s="28"/>
      <c r="AO975" s="28"/>
      <c r="AP975" s="28"/>
      <c r="AQ975" s="28"/>
      <c r="AR975" s="28">
        <v>0</v>
      </c>
      <c r="AS975" s="28">
        <f t="shared" si="339"/>
        <v>0</v>
      </c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7">
        <f t="shared" si="337"/>
        <v>0</v>
      </c>
      <c r="BK975" s="42">
        <f t="shared" si="337"/>
        <v>0</v>
      </c>
    </row>
    <row r="976" spans="2:63" x14ac:dyDescent="0.25">
      <c r="B976" s="183" t="s">
        <v>1196</v>
      </c>
      <c r="C976" s="17" t="s">
        <v>1196</v>
      </c>
      <c r="D976" s="10">
        <v>283400120035</v>
      </c>
      <c r="E976" s="9" t="s">
        <v>1510</v>
      </c>
      <c r="F976" s="9" t="s">
        <v>131</v>
      </c>
      <c r="G976" s="12">
        <v>50</v>
      </c>
      <c r="H976" s="19"/>
      <c r="I976" s="19"/>
      <c r="J976" s="85"/>
      <c r="K976" s="85"/>
      <c r="L976" s="19"/>
      <c r="M976" s="19"/>
      <c r="N976" s="19">
        <v>2</v>
      </c>
      <c r="O976" s="19">
        <f t="shared" si="338"/>
        <v>100</v>
      </c>
      <c r="P976" s="26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>
        <f t="shared" si="336"/>
        <v>2</v>
      </c>
      <c r="AG976" s="19">
        <f t="shared" si="336"/>
        <v>100</v>
      </c>
      <c r="AH976" s="10">
        <v>283400120035</v>
      </c>
      <c r="AI976" s="9" t="s">
        <v>1510</v>
      </c>
      <c r="AJ976" s="9" t="s">
        <v>131</v>
      </c>
      <c r="AK976" s="12">
        <v>50</v>
      </c>
      <c r="AL976" s="28"/>
      <c r="AM976" s="28"/>
      <c r="AN976" s="28"/>
      <c r="AO976" s="28"/>
      <c r="AP976" s="28"/>
      <c r="AQ976" s="28"/>
      <c r="AR976" s="28">
        <v>1</v>
      </c>
      <c r="AS976" s="28">
        <f t="shared" si="339"/>
        <v>50</v>
      </c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7">
        <f t="shared" si="337"/>
        <v>1</v>
      </c>
      <c r="BK976" s="42">
        <f t="shared" si="337"/>
        <v>50</v>
      </c>
    </row>
    <row r="977" spans="2:63" x14ac:dyDescent="0.25">
      <c r="B977" s="183" t="s">
        <v>1196</v>
      </c>
      <c r="C977" s="17" t="s">
        <v>1196</v>
      </c>
      <c r="D977" s="10">
        <v>283400120036</v>
      </c>
      <c r="E977" s="9" t="s">
        <v>1511</v>
      </c>
      <c r="F977" s="9" t="s">
        <v>131</v>
      </c>
      <c r="G977" s="12">
        <v>70</v>
      </c>
      <c r="H977" s="19"/>
      <c r="I977" s="19"/>
      <c r="J977" s="85"/>
      <c r="K977" s="85"/>
      <c r="L977" s="19"/>
      <c r="M977" s="19"/>
      <c r="N977" s="19">
        <v>2</v>
      </c>
      <c r="O977" s="19">
        <f t="shared" si="338"/>
        <v>140</v>
      </c>
      <c r="P977" s="26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>
        <f t="shared" si="336"/>
        <v>2</v>
      </c>
      <c r="AG977" s="19">
        <f t="shared" si="336"/>
        <v>140</v>
      </c>
      <c r="AH977" s="10">
        <v>283400120036</v>
      </c>
      <c r="AI977" s="9" t="s">
        <v>1511</v>
      </c>
      <c r="AJ977" s="9" t="s">
        <v>131</v>
      </c>
      <c r="AK977" s="12">
        <v>70</v>
      </c>
      <c r="AL977" s="28"/>
      <c r="AM977" s="28"/>
      <c r="AN977" s="28"/>
      <c r="AO977" s="28"/>
      <c r="AP977" s="28"/>
      <c r="AQ977" s="28"/>
      <c r="AR977" s="28">
        <v>1</v>
      </c>
      <c r="AS977" s="28">
        <f t="shared" si="339"/>
        <v>70</v>
      </c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7">
        <f t="shared" si="337"/>
        <v>1</v>
      </c>
      <c r="BK977" s="42">
        <f t="shared" si="337"/>
        <v>70</v>
      </c>
    </row>
    <row r="978" spans="2:63" x14ac:dyDescent="0.25">
      <c r="B978" s="183" t="s">
        <v>1196</v>
      </c>
      <c r="C978" s="17" t="s">
        <v>1196</v>
      </c>
      <c r="D978" s="10">
        <v>203400030001</v>
      </c>
      <c r="E978" s="9" t="s">
        <v>1512</v>
      </c>
      <c r="F978" s="9" t="s">
        <v>68</v>
      </c>
      <c r="G978" s="12">
        <v>5</v>
      </c>
      <c r="H978" s="19"/>
      <c r="I978" s="19"/>
      <c r="J978" s="85"/>
      <c r="K978" s="85"/>
      <c r="L978" s="19"/>
      <c r="M978" s="19"/>
      <c r="N978" s="19">
        <v>6</v>
      </c>
      <c r="O978" s="19">
        <f t="shared" si="338"/>
        <v>30</v>
      </c>
      <c r="P978" s="26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>
        <f t="shared" si="336"/>
        <v>6</v>
      </c>
      <c r="AG978" s="19">
        <f t="shared" si="336"/>
        <v>30</v>
      </c>
      <c r="AH978" s="10">
        <v>203400030001</v>
      </c>
      <c r="AI978" s="9" t="s">
        <v>1512</v>
      </c>
      <c r="AJ978" s="9" t="s">
        <v>68</v>
      </c>
      <c r="AK978" s="12">
        <v>5</v>
      </c>
      <c r="AL978" s="28"/>
      <c r="AM978" s="28"/>
      <c r="AN978" s="28"/>
      <c r="AO978" s="28"/>
      <c r="AP978" s="28"/>
      <c r="AQ978" s="28"/>
      <c r="AR978" s="28">
        <v>6</v>
      </c>
      <c r="AS978" s="28">
        <f t="shared" si="339"/>
        <v>30</v>
      </c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7">
        <f t="shared" si="337"/>
        <v>6</v>
      </c>
      <c r="BK978" s="42">
        <f t="shared" si="337"/>
        <v>30</v>
      </c>
    </row>
    <row r="979" spans="2:63" x14ac:dyDescent="0.25">
      <c r="B979" s="183" t="s">
        <v>1196</v>
      </c>
      <c r="C979" s="17" t="s">
        <v>1196</v>
      </c>
      <c r="D979" s="10">
        <v>416000020003</v>
      </c>
      <c r="E979" s="9" t="s">
        <v>1513</v>
      </c>
      <c r="F979" s="9" t="s">
        <v>68</v>
      </c>
      <c r="G979" s="12">
        <v>40</v>
      </c>
      <c r="H979" s="19"/>
      <c r="I979" s="19"/>
      <c r="J979" s="85"/>
      <c r="K979" s="85"/>
      <c r="L979" s="19"/>
      <c r="M979" s="19"/>
      <c r="N979" s="19">
        <v>1</v>
      </c>
      <c r="O979" s="19">
        <f t="shared" si="338"/>
        <v>40</v>
      </c>
      <c r="P979" s="26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>
        <f t="shared" si="336"/>
        <v>1</v>
      </c>
      <c r="AG979" s="19">
        <f t="shared" si="336"/>
        <v>40</v>
      </c>
      <c r="AH979" s="10">
        <v>416000020003</v>
      </c>
      <c r="AI979" s="9" t="s">
        <v>1513</v>
      </c>
      <c r="AJ979" s="9" t="s">
        <v>68</v>
      </c>
      <c r="AK979" s="12">
        <v>40</v>
      </c>
      <c r="AL979" s="28"/>
      <c r="AM979" s="28"/>
      <c r="AN979" s="28"/>
      <c r="AO979" s="28"/>
      <c r="AP979" s="28"/>
      <c r="AQ979" s="28"/>
      <c r="AR979" s="28">
        <v>1</v>
      </c>
      <c r="AS979" s="28">
        <f t="shared" si="339"/>
        <v>40</v>
      </c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7">
        <f t="shared" si="337"/>
        <v>1</v>
      </c>
      <c r="BK979" s="42">
        <f t="shared" si="337"/>
        <v>40</v>
      </c>
    </row>
    <row r="980" spans="2:63" x14ac:dyDescent="0.25">
      <c r="B980" s="183" t="s">
        <v>1196</v>
      </c>
      <c r="C980" s="17" t="s">
        <v>1196</v>
      </c>
      <c r="D980" s="10">
        <v>55200090055</v>
      </c>
      <c r="E980" s="9" t="s">
        <v>1514</v>
      </c>
      <c r="F980" s="9" t="s">
        <v>68</v>
      </c>
      <c r="G980" s="12">
        <v>30</v>
      </c>
      <c r="H980" s="19"/>
      <c r="I980" s="19"/>
      <c r="J980" s="85"/>
      <c r="K980" s="85"/>
      <c r="L980" s="19"/>
      <c r="M980" s="19"/>
      <c r="N980" s="19">
        <v>2</v>
      </c>
      <c r="O980" s="19">
        <f t="shared" si="338"/>
        <v>60</v>
      </c>
      <c r="P980" s="26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>
        <f t="shared" si="336"/>
        <v>2</v>
      </c>
      <c r="AG980" s="19">
        <f t="shared" si="336"/>
        <v>60</v>
      </c>
      <c r="AH980" s="10">
        <v>55200090055</v>
      </c>
      <c r="AI980" s="9" t="s">
        <v>1514</v>
      </c>
      <c r="AJ980" s="9" t="s">
        <v>68</v>
      </c>
      <c r="AK980" s="12">
        <v>30</v>
      </c>
      <c r="AL980" s="28"/>
      <c r="AM980" s="28"/>
      <c r="AN980" s="28"/>
      <c r="AO980" s="28"/>
      <c r="AP980" s="28"/>
      <c r="AQ980" s="28"/>
      <c r="AR980" s="28">
        <v>1</v>
      </c>
      <c r="AS980" s="28">
        <f t="shared" si="339"/>
        <v>30</v>
      </c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7">
        <f t="shared" si="337"/>
        <v>1</v>
      </c>
      <c r="BK980" s="42">
        <f t="shared" si="337"/>
        <v>30</v>
      </c>
    </row>
    <row r="981" spans="2:63" x14ac:dyDescent="0.25">
      <c r="B981" s="183" t="s">
        <v>1196</v>
      </c>
      <c r="C981" s="17" t="s">
        <v>1196</v>
      </c>
      <c r="D981" s="10">
        <v>55200020006</v>
      </c>
      <c r="E981" s="9" t="s">
        <v>1515</v>
      </c>
      <c r="F981" s="9" t="s">
        <v>68</v>
      </c>
      <c r="G981" s="12">
        <v>12</v>
      </c>
      <c r="H981" s="19"/>
      <c r="I981" s="19"/>
      <c r="J981" s="85"/>
      <c r="K981" s="85"/>
      <c r="L981" s="19"/>
      <c r="M981" s="19"/>
      <c r="N981" s="19">
        <v>2</v>
      </c>
      <c r="O981" s="19">
        <f t="shared" si="338"/>
        <v>24</v>
      </c>
      <c r="P981" s="26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>
        <f t="shared" si="336"/>
        <v>2</v>
      </c>
      <c r="AG981" s="19">
        <f t="shared" si="336"/>
        <v>24</v>
      </c>
      <c r="AH981" s="10">
        <v>55200020006</v>
      </c>
      <c r="AI981" s="9" t="s">
        <v>1515</v>
      </c>
      <c r="AJ981" s="9" t="s">
        <v>68</v>
      </c>
      <c r="AK981" s="12">
        <v>12</v>
      </c>
      <c r="AL981" s="28"/>
      <c r="AM981" s="28"/>
      <c r="AN981" s="28"/>
      <c r="AO981" s="28"/>
      <c r="AP981" s="28"/>
      <c r="AQ981" s="28"/>
      <c r="AR981" s="28">
        <v>1</v>
      </c>
      <c r="AS981" s="28">
        <f t="shared" si="339"/>
        <v>12</v>
      </c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7">
        <f t="shared" si="337"/>
        <v>1</v>
      </c>
      <c r="BK981" s="42">
        <f t="shared" si="337"/>
        <v>12</v>
      </c>
    </row>
    <row r="982" spans="2:63" x14ac:dyDescent="0.25">
      <c r="B982" s="183" t="s">
        <v>1196</v>
      </c>
      <c r="C982" s="17" t="s">
        <v>1196</v>
      </c>
      <c r="D982" s="10">
        <v>805000060019</v>
      </c>
      <c r="E982" s="9" t="s">
        <v>1516</v>
      </c>
      <c r="F982" s="9" t="s">
        <v>68</v>
      </c>
      <c r="G982" s="12">
        <v>25</v>
      </c>
      <c r="H982" s="19"/>
      <c r="I982" s="19"/>
      <c r="J982" s="85"/>
      <c r="K982" s="85"/>
      <c r="L982" s="19"/>
      <c r="M982" s="19"/>
      <c r="N982" s="19">
        <v>5</v>
      </c>
      <c r="O982" s="19">
        <f t="shared" si="338"/>
        <v>125</v>
      </c>
      <c r="P982" s="26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>
        <f t="shared" si="336"/>
        <v>5</v>
      </c>
      <c r="AG982" s="19">
        <f t="shared" si="336"/>
        <v>125</v>
      </c>
      <c r="AH982" s="10">
        <v>805000060019</v>
      </c>
      <c r="AI982" s="9" t="s">
        <v>1516</v>
      </c>
      <c r="AJ982" s="9" t="s">
        <v>68</v>
      </c>
      <c r="AK982" s="12">
        <v>25</v>
      </c>
      <c r="AL982" s="28"/>
      <c r="AM982" s="28"/>
      <c r="AN982" s="28"/>
      <c r="AO982" s="28"/>
      <c r="AP982" s="28"/>
      <c r="AQ982" s="28"/>
      <c r="AR982" s="28">
        <v>5</v>
      </c>
      <c r="AS982" s="28">
        <f t="shared" si="339"/>
        <v>125</v>
      </c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7">
        <f t="shared" si="337"/>
        <v>5</v>
      </c>
      <c r="BK982" s="42">
        <f t="shared" si="337"/>
        <v>125</v>
      </c>
    </row>
    <row r="983" spans="2:63" x14ac:dyDescent="0.25">
      <c r="B983" s="183" t="s">
        <v>1196</v>
      </c>
      <c r="C983" s="17" t="s">
        <v>1196</v>
      </c>
      <c r="D983" s="10">
        <v>805000080042</v>
      </c>
      <c r="E983" s="9" t="s">
        <v>1517</v>
      </c>
      <c r="F983" s="9" t="s">
        <v>68</v>
      </c>
      <c r="G983" s="12">
        <v>25</v>
      </c>
      <c r="H983" s="19"/>
      <c r="I983" s="19"/>
      <c r="J983" s="85"/>
      <c r="K983" s="85"/>
      <c r="L983" s="19"/>
      <c r="M983" s="19"/>
      <c r="N983" s="19">
        <v>5</v>
      </c>
      <c r="O983" s="19">
        <f t="shared" si="338"/>
        <v>125</v>
      </c>
      <c r="P983" s="26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>
        <f t="shared" si="336"/>
        <v>5</v>
      </c>
      <c r="AG983" s="19">
        <f t="shared" si="336"/>
        <v>125</v>
      </c>
      <c r="AH983" s="10">
        <v>805000080042</v>
      </c>
      <c r="AI983" s="9" t="s">
        <v>1517</v>
      </c>
      <c r="AJ983" s="9" t="s">
        <v>68</v>
      </c>
      <c r="AK983" s="12">
        <v>25</v>
      </c>
      <c r="AL983" s="28"/>
      <c r="AM983" s="28"/>
      <c r="AN983" s="28"/>
      <c r="AO983" s="28"/>
      <c r="AP983" s="28"/>
      <c r="AQ983" s="28"/>
      <c r="AR983" s="28">
        <v>5</v>
      </c>
      <c r="AS983" s="28">
        <f t="shared" si="339"/>
        <v>125</v>
      </c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7">
        <f t="shared" si="337"/>
        <v>5</v>
      </c>
      <c r="BK983" s="42">
        <f t="shared" si="337"/>
        <v>125</v>
      </c>
    </row>
    <row r="984" spans="2:63" x14ac:dyDescent="0.25">
      <c r="B984" s="183" t="s">
        <v>1196</v>
      </c>
      <c r="C984" s="17" t="s">
        <v>1196</v>
      </c>
      <c r="D984" s="10">
        <v>890200010018</v>
      </c>
      <c r="E984" s="9" t="s">
        <v>1518</v>
      </c>
      <c r="F984" s="9" t="s">
        <v>131</v>
      </c>
      <c r="G984" s="12">
        <v>80</v>
      </c>
      <c r="H984" s="19"/>
      <c r="I984" s="19"/>
      <c r="J984" s="85"/>
      <c r="K984" s="85"/>
      <c r="L984" s="19"/>
      <c r="M984" s="19"/>
      <c r="N984" s="19">
        <v>5</v>
      </c>
      <c r="O984" s="19">
        <f t="shared" si="338"/>
        <v>400</v>
      </c>
      <c r="P984" s="26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>
        <f t="shared" si="336"/>
        <v>5</v>
      </c>
      <c r="AG984" s="19">
        <f t="shared" si="336"/>
        <v>400</v>
      </c>
      <c r="AH984" s="10">
        <v>890200010018</v>
      </c>
      <c r="AI984" s="9" t="s">
        <v>1518</v>
      </c>
      <c r="AJ984" s="9" t="s">
        <v>131</v>
      </c>
      <c r="AK984" s="12">
        <v>80</v>
      </c>
      <c r="AL984" s="28"/>
      <c r="AM984" s="28"/>
      <c r="AN984" s="28"/>
      <c r="AO984" s="28"/>
      <c r="AP984" s="28"/>
      <c r="AQ984" s="28"/>
      <c r="AR984" s="28">
        <v>5</v>
      </c>
      <c r="AS984" s="28">
        <f t="shared" si="339"/>
        <v>400</v>
      </c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7">
        <f t="shared" si="337"/>
        <v>5</v>
      </c>
      <c r="BK984" s="42">
        <f t="shared" si="337"/>
        <v>400</v>
      </c>
    </row>
    <row r="985" spans="2:63" x14ac:dyDescent="0.25">
      <c r="B985" s="183" t="s">
        <v>1196</v>
      </c>
      <c r="C985" s="17" t="s">
        <v>1196</v>
      </c>
      <c r="D985" s="10">
        <v>805000050302</v>
      </c>
      <c r="E985" s="9" t="s">
        <v>1519</v>
      </c>
      <c r="F985" s="9" t="s">
        <v>131</v>
      </c>
      <c r="G985" s="12">
        <v>16</v>
      </c>
      <c r="H985" s="19"/>
      <c r="I985" s="19"/>
      <c r="J985" s="85"/>
      <c r="K985" s="85"/>
      <c r="L985" s="19"/>
      <c r="M985" s="19"/>
      <c r="N985" s="19">
        <v>5</v>
      </c>
      <c r="O985" s="19">
        <f t="shared" si="338"/>
        <v>80</v>
      </c>
      <c r="P985" s="26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>
        <f t="shared" si="336"/>
        <v>5</v>
      </c>
      <c r="AG985" s="19">
        <f t="shared" si="336"/>
        <v>80</v>
      </c>
      <c r="AH985" s="10">
        <v>805000050302</v>
      </c>
      <c r="AI985" s="9" t="s">
        <v>1519</v>
      </c>
      <c r="AJ985" s="9" t="s">
        <v>131</v>
      </c>
      <c r="AK985" s="12">
        <v>16</v>
      </c>
      <c r="AL985" s="28"/>
      <c r="AM985" s="28"/>
      <c r="AN985" s="28"/>
      <c r="AO985" s="28"/>
      <c r="AP985" s="28"/>
      <c r="AQ985" s="28"/>
      <c r="AR985" s="28">
        <v>5</v>
      </c>
      <c r="AS985" s="28">
        <f t="shared" si="339"/>
        <v>80</v>
      </c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7">
        <f t="shared" si="337"/>
        <v>5</v>
      </c>
      <c r="BK985" s="42">
        <f t="shared" si="337"/>
        <v>80</v>
      </c>
    </row>
    <row r="986" spans="2:63" x14ac:dyDescent="0.25">
      <c r="B986" s="183" t="s">
        <v>1196</v>
      </c>
      <c r="C986" s="17" t="s">
        <v>1196</v>
      </c>
      <c r="D986" s="10">
        <v>475100030971</v>
      </c>
      <c r="E986" s="9" t="s">
        <v>1520</v>
      </c>
      <c r="F986" s="9" t="s">
        <v>68</v>
      </c>
      <c r="G986" s="12">
        <v>15</v>
      </c>
      <c r="H986" s="19"/>
      <c r="I986" s="19"/>
      <c r="J986" s="85"/>
      <c r="K986" s="85"/>
      <c r="L986" s="19"/>
      <c r="M986" s="19"/>
      <c r="N986" s="19">
        <v>6</v>
      </c>
      <c r="O986" s="19">
        <f t="shared" si="338"/>
        <v>90</v>
      </c>
      <c r="P986" s="26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>
        <f t="shared" si="336"/>
        <v>6</v>
      </c>
      <c r="AG986" s="19">
        <f t="shared" si="336"/>
        <v>90</v>
      </c>
      <c r="AH986" s="10">
        <v>475100030971</v>
      </c>
      <c r="AI986" s="9" t="s">
        <v>1520</v>
      </c>
      <c r="AJ986" s="9" t="s">
        <v>68</v>
      </c>
      <c r="AK986" s="12">
        <v>15</v>
      </c>
      <c r="AL986" s="28"/>
      <c r="AM986" s="28"/>
      <c r="AN986" s="28"/>
      <c r="AO986" s="28"/>
      <c r="AP986" s="28"/>
      <c r="AQ986" s="28"/>
      <c r="AR986" s="28">
        <v>6</v>
      </c>
      <c r="AS986" s="28">
        <f t="shared" si="339"/>
        <v>90</v>
      </c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7">
        <f t="shared" si="337"/>
        <v>6</v>
      </c>
      <c r="BK986" s="42">
        <f t="shared" si="337"/>
        <v>90</v>
      </c>
    </row>
    <row r="987" spans="2:63" x14ac:dyDescent="0.25">
      <c r="B987" s="183" t="s">
        <v>1196</v>
      </c>
      <c r="C987" s="17" t="s">
        <v>1196</v>
      </c>
      <c r="D987" s="10">
        <v>731500040047</v>
      </c>
      <c r="E987" s="9" t="s">
        <v>1521</v>
      </c>
      <c r="F987" s="9" t="s">
        <v>138</v>
      </c>
      <c r="G987" s="12">
        <v>12</v>
      </c>
      <c r="H987" s="19"/>
      <c r="I987" s="19"/>
      <c r="J987" s="85"/>
      <c r="K987" s="85"/>
      <c r="L987" s="19"/>
      <c r="M987" s="19"/>
      <c r="N987" s="19">
        <v>1</v>
      </c>
      <c r="O987" s="19">
        <f t="shared" si="338"/>
        <v>12</v>
      </c>
      <c r="P987" s="26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>
        <f t="shared" ref="AF987:AG1005" si="340">H987+J987+L987+N987+P987+R987+T987+V987+X987+Z987+AB987+AD987</f>
        <v>1</v>
      </c>
      <c r="AG987" s="19">
        <f t="shared" si="340"/>
        <v>12</v>
      </c>
      <c r="AH987" s="10">
        <v>731500040047</v>
      </c>
      <c r="AI987" s="9" t="s">
        <v>1521</v>
      </c>
      <c r="AJ987" s="9" t="s">
        <v>138</v>
      </c>
      <c r="AK987" s="12">
        <v>12</v>
      </c>
      <c r="AL987" s="28"/>
      <c r="AM987" s="28"/>
      <c r="AN987" s="28"/>
      <c r="AO987" s="28"/>
      <c r="AP987" s="28"/>
      <c r="AQ987" s="28"/>
      <c r="AR987" s="28">
        <v>1</v>
      </c>
      <c r="AS987" s="28">
        <f t="shared" si="339"/>
        <v>12</v>
      </c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7">
        <f t="shared" ref="BJ987:BK1005" si="341">AL987+AN987+AP987+AR987+AT987+AV987+AX987+AZ987+BB987+BD987+BF987+BH987</f>
        <v>1</v>
      </c>
      <c r="BK987" s="42">
        <f t="shared" si="341"/>
        <v>12</v>
      </c>
    </row>
    <row r="988" spans="2:63" x14ac:dyDescent="0.25">
      <c r="B988" s="183" t="s">
        <v>1196</v>
      </c>
      <c r="C988" s="17" t="s">
        <v>1196</v>
      </c>
      <c r="D988" s="10">
        <v>462200500047</v>
      </c>
      <c r="E988" s="9" t="s">
        <v>1522</v>
      </c>
      <c r="F988" s="9" t="s">
        <v>68</v>
      </c>
      <c r="G988" s="12">
        <v>400</v>
      </c>
      <c r="H988" s="19"/>
      <c r="I988" s="19"/>
      <c r="J988" s="85"/>
      <c r="K988" s="85"/>
      <c r="L988" s="19"/>
      <c r="M988" s="19"/>
      <c r="N988" s="19">
        <v>4</v>
      </c>
      <c r="O988" s="19">
        <f t="shared" si="338"/>
        <v>1600</v>
      </c>
      <c r="P988" s="26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>
        <f t="shared" si="340"/>
        <v>4</v>
      </c>
      <c r="AG988" s="19">
        <f t="shared" si="340"/>
        <v>1600</v>
      </c>
      <c r="AH988" s="10">
        <v>462200500047</v>
      </c>
      <c r="AI988" s="9" t="s">
        <v>1522</v>
      </c>
      <c r="AJ988" s="9" t="s">
        <v>68</v>
      </c>
      <c r="AK988" s="12">
        <v>400</v>
      </c>
      <c r="AL988" s="28"/>
      <c r="AM988" s="28"/>
      <c r="AN988" s="28"/>
      <c r="AO988" s="28"/>
      <c r="AP988" s="28"/>
      <c r="AQ988" s="28"/>
      <c r="AR988" s="28">
        <v>3</v>
      </c>
      <c r="AS988" s="28">
        <f t="shared" si="339"/>
        <v>1200</v>
      </c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7">
        <f t="shared" si="341"/>
        <v>3</v>
      </c>
      <c r="BK988" s="42">
        <f t="shared" si="341"/>
        <v>1200</v>
      </c>
    </row>
    <row r="989" spans="2:63" x14ac:dyDescent="0.25">
      <c r="B989" s="183" t="s">
        <v>1196</v>
      </c>
      <c r="C989" s="17" t="s">
        <v>1196</v>
      </c>
      <c r="D989" s="10">
        <v>497000020249</v>
      </c>
      <c r="E989" s="9" t="s">
        <v>1523</v>
      </c>
      <c r="F989" s="9" t="s">
        <v>68</v>
      </c>
      <c r="G989" s="12">
        <v>100</v>
      </c>
      <c r="H989" s="19"/>
      <c r="I989" s="19"/>
      <c r="J989" s="85"/>
      <c r="K989" s="85"/>
      <c r="L989" s="19"/>
      <c r="M989" s="19"/>
      <c r="N989" s="19">
        <v>4</v>
      </c>
      <c r="O989" s="19">
        <f t="shared" si="338"/>
        <v>400</v>
      </c>
      <c r="P989" s="26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>
        <f t="shared" si="340"/>
        <v>4</v>
      </c>
      <c r="AG989" s="19">
        <f t="shared" si="340"/>
        <v>400</v>
      </c>
      <c r="AH989" s="10">
        <v>497000020249</v>
      </c>
      <c r="AI989" s="9" t="s">
        <v>1523</v>
      </c>
      <c r="AJ989" s="9" t="s">
        <v>68</v>
      </c>
      <c r="AK989" s="12">
        <v>100</v>
      </c>
      <c r="AL989" s="28"/>
      <c r="AM989" s="28"/>
      <c r="AN989" s="28"/>
      <c r="AO989" s="28"/>
      <c r="AP989" s="28"/>
      <c r="AQ989" s="28"/>
      <c r="AR989" s="28">
        <v>4</v>
      </c>
      <c r="AS989" s="28">
        <f t="shared" si="339"/>
        <v>400</v>
      </c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7">
        <f t="shared" si="341"/>
        <v>4</v>
      </c>
      <c r="BK989" s="42">
        <f t="shared" si="341"/>
        <v>400</v>
      </c>
    </row>
    <row r="990" spans="2:63" x14ac:dyDescent="0.25">
      <c r="B990" s="183" t="s">
        <v>1196</v>
      </c>
      <c r="C990" s="17" t="s">
        <v>1196</v>
      </c>
      <c r="D990" s="10">
        <v>71100380707</v>
      </c>
      <c r="E990" s="9" t="s">
        <v>1524</v>
      </c>
      <c r="F990" s="9" t="s">
        <v>68</v>
      </c>
      <c r="G990" s="12">
        <v>5500</v>
      </c>
      <c r="H990" s="19"/>
      <c r="I990" s="19"/>
      <c r="J990" s="85"/>
      <c r="K990" s="85"/>
      <c r="L990" s="19"/>
      <c r="M990" s="19"/>
      <c r="N990" s="19">
        <v>24</v>
      </c>
      <c r="O990" s="19">
        <f t="shared" ref="O990:O1005" si="342">+N990*G990</f>
        <v>132000</v>
      </c>
      <c r="P990" s="26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>
        <f t="shared" si="340"/>
        <v>24</v>
      </c>
      <c r="AG990" s="19">
        <f t="shared" si="340"/>
        <v>132000</v>
      </c>
      <c r="AH990" s="10">
        <v>71100380707</v>
      </c>
      <c r="AI990" s="9" t="s">
        <v>1524</v>
      </c>
      <c r="AJ990" s="9" t="s">
        <v>68</v>
      </c>
      <c r="AK990" s="12">
        <v>5500</v>
      </c>
      <c r="AL990" s="28"/>
      <c r="AM990" s="28"/>
      <c r="AN990" s="28"/>
      <c r="AO990" s="28"/>
      <c r="AP990" s="28"/>
      <c r="AQ990" s="28"/>
      <c r="AR990" s="28">
        <v>24</v>
      </c>
      <c r="AS990" s="28">
        <f t="shared" ref="AS990:AS1005" si="343">+AR990*AK990</f>
        <v>132000</v>
      </c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7">
        <f t="shared" si="341"/>
        <v>24</v>
      </c>
      <c r="BK990" s="42">
        <f t="shared" si="341"/>
        <v>132000</v>
      </c>
    </row>
    <row r="991" spans="2:63" x14ac:dyDescent="0.25">
      <c r="B991" s="183" t="s">
        <v>1196</v>
      </c>
      <c r="C991" s="17" t="s">
        <v>1196</v>
      </c>
      <c r="D991" s="10">
        <v>70500040201</v>
      </c>
      <c r="E991" s="9" t="s">
        <v>1525</v>
      </c>
      <c r="F991" s="9" t="s">
        <v>68</v>
      </c>
      <c r="G991" s="12">
        <v>5000</v>
      </c>
      <c r="H991" s="19"/>
      <c r="I991" s="19"/>
      <c r="J991" s="85"/>
      <c r="K991" s="85"/>
      <c r="L991" s="19"/>
      <c r="M991" s="19"/>
      <c r="N991" s="19">
        <v>6</v>
      </c>
      <c r="O991" s="19">
        <f t="shared" si="342"/>
        <v>30000</v>
      </c>
      <c r="P991" s="26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>
        <f t="shared" si="340"/>
        <v>6</v>
      </c>
      <c r="AG991" s="19">
        <f t="shared" si="340"/>
        <v>30000</v>
      </c>
      <c r="AH991" s="10">
        <v>70500040201</v>
      </c>
      <c r="AI991" s="9" t="s">
        <v>1525</v>
      </c>
      <c r="AJ991" s="9" t="s">
        <v>68</v>
      </c>
      <c r="AK991" s="12">
        <v>5000</v>
      </c>
      <c r="AL991" s="28"/>
      <c r="AM991" s="28"/>
      <c r="AN991" s="28"/>
      <c r="AO991" s="28"/>
      <c r="AP991" s="28"/>
      <c r="AQ991" s="28"/>
      <c r="AR991" s="28">
        <v>6</v>
      </c>
      <c r="AS991" s="28">
        <f t="shared" si="343"/>
        <v>30000</v>
      </c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7">
        <f t="shared" si="341"/>
        <v>6</v>
      </c>
      <c r="BK991" s="42">
        <f t="shared" si="341"/>
        <v>30000</v>
      </c>
    </row>
    <row r="992" spans="2:63" ht="24" x14ac:dyDescent="0.25">
      <c r="B992" s="183" t="s">
        <v>1196</v>
      </c>
      <c r="C992" s="17" t="s">
        <v>1196</v>
      </c>
      <c r="D992" s="10">
        <v>71100383929</v>
      </c>
      <c r="E992" s="18" t="s">
        <v>1526</v>
      </c>
      <c r="F992" s="9" t="s">
        <v>68</v>
      </c>
      <c r="G992" s="12">
        <v>5000</v>
      </c>
      <c r="H992" s="19"/>
      <c r="I992" s="19"/>
      <c r="J992" s="85"/>
      <c r="K992" s="85"/>
      <c r="L992" s="19"/>
      <c r="M992" s="19"/>
      <c r="N992" s="19">
        <v>6</v>
      </c>
      <c r="O992" s="19">
        <f t="shared" si="342"/>
        <v>30000</v>
      </c>
      <c r="P992" s="26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>
        <f t="shared" si="340"/>
        <v>6</v>
      </c>
      <c r="AG992" s="19">
        <f t="shared" si="340"/>
        <v>30000</v>
      </c>
      <c r="AH992" s="10">
        <v>71100383929</v>
      </c>
      <c r="AI992" s="18" t="s">
        <v>1526</v>
      </c>
      <c r="AJ992" s="9" t="s">
        <v>68</v>
      </c>
      <c r="AK992" s="12">
        <v>5000</v>
      </c>
      <c r="AL992" s="28"/>
      <c r="AM992" s="28"/>
      <c r="AN992" s="28"/>
      <c r="AO992" s="28"/>
      <c r="AP992" s="28"/>
      <c r="AQ992" s="28"/>
      <c r="AR992" s="28">
        <v>6</v>
      </c>
      <c r="AS992" s="28">
        <f t="shared" si="343"/>
        <v>30000</v>
      </c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7">
        <f t="shared" si="341"/>
        <v>6</v>
      </c>
      <c r="BK992" s="42">
        <f t="shared" si="341"/>
        <v>30000</v>
      </c>
    </row>
    <row r="993" spans="2:63" x14ac:dyDescent="0.25">
      <c r="B993" s="183" t="s">
        <v>1196</v>
      </c>
      <c r="C993" s="17" t="s">
        <v>1196</v>
      </c>
      <c r="D993" s="10">
        <v>71100386056</v>
      </c>
      <c r="E993" s="9" t="s">
        <v>1527</v>
      </c>
      <c r="F993" s="9" t="s">
        <v>68</v>
      </c>
      <c r="G993" s="12">
        <v>4000</v>
      </c>
      <c r="H993" s="19"/>
      <c r="I993" s="19"/>
      <c r="J993" s="85"/>
      <c r="K993" s="85"/>
      <c r="L993" s="19"/>
      <c r="M993" s="19"/>
      <c r="N993" s="19">
        <v>18</v>
      </c>
      <c r="O993" s="19">
        <f t="shared" si="342"/>
        <v>72000</v>
      </c>
      <c r="P993" s="26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>
        <f t="shared" si="340"/>
        <v>18</v>
      </c>
      <c r="AG993" s="19">
        <f t="shared" si="340"/>
        <v>72000</v>
      </c>
      <c r="AH993" s="10">
        <v>71100386056</v>
      </c>
      <c r="AI993" s="9" t="s">
        <v>1527</v>
      </c>
      <c r="AJ993" s="9" t="s">
        <v>68</v>
      </c>
      <c r="AK993" s="12">
        <v>4000</v>
      </c>
      <c r="AL993" s="28"/>
      <c r="AM993" s="28"/>
      <c r="AN993" s="28"/>
      <c r="AO993" s="28"/>
      <c r="AP993" s="28"/>
      <c r="AQ993" s="28"/>
      <c r="AR993" s="28">
        <v>18</v>
      </c>
      <c r="AS993" s="28">
        <f t="shared" si="343"/>
        <v>72000</v>
      </c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7">
        <f t="shared" si="341"/>
        <v>18</v>
      </c>
      <c r="BK993" s="42">
        <f t="shared" si="341"/>
        <v>72000</v>
      </c>
    </row>
    <row r="994" spans="2:63" x14ac:dyDescent="0.25">
      <c r="B994" s="183" t="s">
        <v>1196</v>
      </c>
      <c r="C994" s="17" t="s">
        <v>1196</v>
      </c>
      <c r="D994" s="10">
        <v>110500120001</v>
      </c>
      <c r="E994" s="9" t="s">
        <v>1528</v>
      </c>
      <c r="F994" s="9" t="s">
        <v>68</v>
      </c>
      <c r="G994" s="12">
        <v>3000</v>
      </c>
      <c r="H994" s="19"/>
      <c r="I994" s="19"/>
      <c r="J994" s="85"/>
      <c r="K994" s="85"/>
      <c r="L994" s="19"/>
      <c r="M994" s="19"/>
      <c r="N994" s="19">
        <v>12</v>
      </c>
      <c r="O994" s="19">
        <f t="shared" si="342"/>
        <v>36000</v>
      </c>
      <c r="P994" s="26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>
        <f t="shared" si="340"/>
        <v>12</v>
      </c>
      <c r="AG994" s="19">
        <f t="shared" si="340"/>
        <v>36000</v>
      </c>
      <c r="AH994" s="10">
        <v>110500120001</v>
      </c>
      <c r="AI994" s="9" t="s">
        <v>1528</v>
      </c>
      <c r="AJ994" s="9" t="s">
        <v>68</v>
      </c>
      <c r="AK994" s="12">
        <v>3000</v>
      </c>
      <c r="AL994" s="28"/>
      <c r="AM994" s="28"/>
      <c r="AN994" s="28"/>
      <c r="AO994" s="28"/>
      <c r="AP994" s="28"/>
      <c r="AQ994" s="28"/>
      <c r="AR994" s="28">
        <v>12</v>
      </c>
      <c r="AS994" s="28">
        <f t="shared" si="343"/>
        <v>36000</v>
      </c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7">
        <f t="shared" si="341"/>
        <v>12</v>
      </c>
      <c r="BK994" s="42">
        <f t="shared" si="341"/>
        <v>36000</v>
      </c>
    </row>
    <row r="995" spans="2:63" x14ac:dyDescent="0.25">
      <c r="B995" s="183" t="s">
        <v>1196</v>
      </c>
      <c r="C995" s="17" t="s">
        <v>1196</v>
      </c>
      <c r="D995" s="10">
        <v>210100040100</v>
      </c>
      <c r="E995" s="9" t="s">
        <v>1529</v>
      </c>
      <c r="F995" s="9" t="s">
        <v>68</v>
      </c>
      <c r="G995" s="12">
        <v>2500</v>
      </c>
      <c r="H995" s="19"/>
      <c r="I995" s="19"/>
      <c r="J995" s="85"/>
      <c r="K995" s="85"/>
      <c r="L995" s="19"/>
      <c r="M995" s="19"/>
      <c r="N995" s="19">
        <v>12</v>
      </c>
      <c r="O995" s="19">
        <f t="shared" si="342"/>
        <v>30000</v>
      </c>
      <c r="P995" s="26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>
        <f t="shared" si="340"/>
        <v>12</v>
      </c>
      <c r="AG995" s="19">
        <f t="shared" si="340"/>
        <v>30000</v>
      </c>
      <c r="AH995" s="10">
        <v>210100040100</v>
      </c>
      <c r="AI995" s="9" t="s">
        <v>1529</v>
      </c>
      <c r="AJ995" s="9" t="s">
        <v>68</v>
      </c>
      <c r="AK995" s="12">
        <v>2500</v>
      </c>
      <c r="AL995" s="28"/>
      <c r="AM995" s="28"/>
      <c r="AN995" s="28"/>
      <c r="AO995" s="28"/>
      <c r="AP995" s="28"/>
      <c r="AQ995" s="28"/>
      <c r="AR995" s="28">
        <v>12</v>
      </c>
      <c r="AS995" s="28">
        <f t="shared" si="343"/>
        <v>30000</v>
      </c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7">
        <f t="shared" si="341"/>
        <v>12</v>
      </c>
      <c r="BK995" s="42">
        <f t="shared" si="341"/>
        <v>30000</v>
      </c>
    </row>
    <row r="996" spans="2:63" x14ac:dyDescent="0.25">
      <c r="B996" s="183" t="s">
        <v>1196</v>
      </c>
      <c r="C996" s="17" t="s">
        <v>1196</v>
      </c>
      <c r="D996" s="10">
        <v>210100010410</v>
      </c>
      <c r="E996" s="9" t="s">
        <v>1530</v>
      </c>
      <c r="F996" s="9" t="s">
        <v>68</v>
      </c>
      <c r="G996" s="12">
        <v>2500</v>
      </c>
      <c r="H996" s="19"/>
      <c r="I996" s="19"/>
      <c r="J996" s="85"/>
      <c r="K996" s="85"/>
      <c r="L996" s="19"/>
      <c r="M996" s="19"/>
      <c r="N996" s="19">
        <v>6</v>
      </c>
      <c r="O996" s="19">
        <f t="shared" si="342"/>
        <v>15000</v>
      </c>
      <c r="P996" s="26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>
        <f t="shared" si="340"/>
        <v>6</v>
      </c>
      <c r="AG996" s="19">
        <f t="shared" si="340"/>
        <v>15000</v>
      </c>
      <c r="AH996" s="10">
        <v>210100010410</v>
      </c>
      <c r="AI996" s="9" t="s">
        <v>1530</v>
      </c>
      <c r="AJ996" s="9" t="s">
        <v>68</v>
      </c>
      <c r="AK996" s="12">
        <v>2500</v>
      </c>
      <c r="AL996" s="28"/>
      <c r="AM996" s="28"/>
      <c r="AN996" s="28"/>
      <c r="AO996" s="28"/>
      <c r="AP996" s="28"/>
      <c r="AQ996" s="28"/>
      <c r="AR996" s="28">
        <v>6</v>
      </c>
      <c r="AS996" s="28">
        <f t="shared" si="343"/>
        <v>15000</v>
      </c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7">
        <f t="shared" si="341"/>
        <v>6</v>
      </c>
      <c r="BK996" s="42">
        <f t="shared" si="341"/>
        <v>15000</v>
      </c>
    </row>
    <row r="997" spans="2:63" x14ac:dyDescent="0.25">
      <c r="B997" s="183" t="s">
        <v>1196</v>
      </c>
      <c r="C997" s="17" t="s">
        <v>1196</v>
      </c>
      <c r="D997" s="10">
        <v>71100431207</v>
      </c>
      <c r="E997" s="9" t="s">
        <v>1531</v>
      </c>
      <c r="F997" s="9" t="s">
        <v>68</v>
      </c>
      <c r="G997" s="12">
        <v>2000</v>
      </c>
      <c r="H997" s="19"/>
      <c r="I997" s="19"/>
      <c r="J997" s="85"/>
      <c r="K997" s="85"/>
      <c r="L997" s="19"/>
      <c r="M997" s="19"/>
      <c r="N997" s="19">
        <v>6</v>
      </c>
      <c r="O997" s="19">
        <f t="shared" si="342"/>
        <v>12000</v>
      </c>
      <c r="P997" s="26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>
        <f t="shared" si="340"/>
        <v>6</v>
      </c>
      <c r="AG997" s="19">
        <f t="shared" si="340"/>
        <v>12000</v>
      </c>
      <c r="AH997" s="10">
        <v>71100431207</v>
      </c>
      <c r="AI997" s="9" t="s">
        <v>1531</v>
      </c>
      <c r="AJ997" s="9" t="s">
        <v>68</v>
      </c>
      <c r="AK997" s="12">
        <v>2000</v>
      </c>
      <c r="AL997" s="28"/>
      <c r="AM997" s="28"/>
      <c r="AN997" s="28"/>
      <c r="AO997" s="28"/>
      <c r="AP997" s="28"/>
      <c r="AQ997" s="28"/>
      <c r="AR997" s="28">
        <v>6</v>
      </c>
      <c r="AS997" s="28">
        <f t="shared" si="343"/>
        <v>12000</v>
      </c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7">
        <f t="shared" si="341"/>
        <v>6</v>
      </c>
      <c r="BK997" s="42">
        <f t="shared" si="341"/>
        <v>12000</v>
      </c>
    </row>
    <row r="998" spans="2:63" x14ac:dyDescent="0.25">
      <c r="B998" s="183" t="s">
        <v>1196</v>
      </c>
      <c r="C998" s="17" t="s">
        <v>1196</v>
      </c>
      <c r="D998" s="10">
        <v>71100431207</v>
      </c>
      <c r="E998" s="9" t="s">
        <v>1532</v>
      </c>
      <c r="F998" s="9" t="s">
        <v>68</v>
      </c>
      <c r="G998" s="12">
        <v>2000</v>
      </c>
      <c r="H998" s="19"/>
      <c r="I998" s="19"/>
      <c r="J998" s="85"/>
      <c r="K998" s="85"/>
      <c r="L998" s="19"/>
      <c r="M998" s="19"/>
      <c r="N998" s="19">
        <v>12</v>
      </c>
      <c r="O998" s="19">
        <f t="shared" si="342"/>
        <v>24000</v>
      </c>
      <c r="P998" s="26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>
        <f t="shared" si="340"/>
        <v>12</v>
      </c>
      <c r="AG998" s="19">
        <f t="shared" si="340"/>
        <v>24000</v>
      </c>
      <c r="AH998" s="10">
        <v>71100431207</v>
      </c>
      <c r="AI998" s="9" t="s">
        <v>1532</v>
      </c>
      <c r="AJ998" s="9" t="s">
        <v>68</v>
      </c>
      <c r="AK998" s="12">
        <v>2000</v>
      </c>
      <c r="AL998" s="28"/>
      <c r="AM998" s="28"/>
      <c r="AN998" s="28"/>
      <c r="AO998" s="28"/>
      <c r="AP998" s="28"/>
      <c r="AQ998" s="28"/>
      <c r="AR998" s="28">
        <v>12</v>
      </c>
      <c r="AS998" s="28">
        <f t="shared" si="343"/>
        <v>24000</v>
      </c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7">
        <f t="shared" si="341"/>
        <v>12</v>
      </c>
      <c r="BK998" s="42">
        <f t="shared" si="341"/>
        <v>24000</v>
      </c>
    </row>
    <row r="999" spans="2:63" x14ac:dyDescent="0.25">
      <c r="B999" s="183" t="s">
        <v>1196</v>
      </c>
      <c r="C999" s="17" t="s">
        <v>1196</v>
      </c>
      <c r="D999" s="10">
        <v>71100382938</v>
      </c>
      <c r="E999" s="9" t="s">
        <v>1533</v>
      </c>
      <c r="F999" s="9" t="s">
        <v>68</v>
      </c>
      <c r="G999" s="12">
        <v>1800</v>
      </c>
      <c r="H999" s="19"/>
      <c r="I999" s="19"/>
      <c r="J999" s="85"/>
      <c r="K999" s="85"/>
      <c r="L999" s="19"/>
      <c r="M999" s="19"/>
      <c r="N999" s="19">
        <v>36</v>
      </c>
      <c r="O999" s="19">
        <f t="shared" si="342"/>
        <v>64800</v>
      </c>
      <c r="P999" s="26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>
        <f t="shared" si="340"/>
        <v>36</v>
      </c>
      <c r="AG999" s="19">
        <f t="shared" si="340"/>
        <v>64800</v>
      </c>
      <c r="AH999" s="10">
        <v>71100382938</v>
      </c>
      <c r="AI999" s="9" t="s">
        <v>1533</v>
      </c>
      <c r="AJ999" s="9" t="s">
        <v>68</v>
      </c>
      <c r="AK999" s="12">
        <v>1800</v>
      </c>
      <c r="AL999" s="28"/>
      <c r="AM999" s="28"/>
      <c r="AN999" s="28"/>
      <c r="AO999" s="28"/>
      <c r="AP999" s="28"/>
      <c r="AQ999" s="28"/>
      <c r="AR999" s="28">
        <v>36</v>
      </c>
      <c r="AS999" s="28">
        <f t="shared" si="343"/>
        <v>64800</v>
      </c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7">
        <f t="shared" si="341"/>
        <v>36</v>
      </c>
      <c r="BK999" s="42">
        <f t="shared" si="341"/>
        <v>64800</v>
      </c>
    </row>
    <row r="1000" spans="2:63" ht="24" x14ac:dyDescent="0.25">
      <c r="B1000" s="183" t="s">
        <v>1196</v>
      </c>
      <c r="C1000" s="17" t="s">
        <v>1196</v>
      </c>
      <c r="D1000" s="10">
        <v>70100161218</v>
      </c>
      <c r="E1000" s="18" t="s">
        <v>1534</v>
      </c>
      <c r="F1000" s="9" t="s">
        <v>68</v>
      </c>
      <c r="G1000" s="12">
        <v>34000</v>
      </c>
      <c r="H1000" s="19"/>
      <c r="I1000" s="19"/>
      <c r="J1000" s="85"/>
      <c r="K1000" s="85"/>
      <c r="L1000" s="19"/>
      <c r="M1000" s="19"/>
      <c r="N1000" s="19">
        <v>9</v>
      </c>
      <c r="O1000" s="19">
        <f t="shared" si="342"/>
        <v>306000</v>
      </c>
      <c r="P1000" s="26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>
        <f t="shared" si="340"/>
        <v>9</v>
      </c>
      <c r="AG1000" s="19">
        <f t="shared" si="340"/>
        <v>306000</v>
      </c>
      <c r="AH1000" s="10">
        <v>70100161218</v>
      </c>
      <c r="AI1000" s="18" t="s">
        <v>1534</v>
      </c>
      <c r="AJ1000" s="9" t="s">
        <v>68</v>
      </c>
      <c r="AK1000" s="12">
        <v>34000</v>
      </c>
      <c r="AL1000" s="28"/>
      <c r="AM1000" s="28"/>
      <c r="AN1000" s="28"/>
      <c r="AO1000" s="28"/>
      <c r="AP1000" s="28"/>
      <c r="AQ1000" s="28"/>
      <c r="AR1000" s="28">
        <v>9</v>
      </c>
      <c r="AS1000" s="28">
        <f t="shared" si="343"/>
        <v>306000</v>
      </c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7">
        <f t="shared" si="341"/>
        <v>9</v>
      </c>
      <c r="BK1000" s="42">
        <f t="shared" si="341"/>
        <v>306000</v>
      </c>
    </row>
    <row r="1001" spans="2:63" x14ac:dyDescent="0.25">
      <c r="B1001" s="183" t="s">
        <v>1196</v>
      </c>
      <c r="C1001" s="17" t="s">
        <v>1196</v>
      </c>
      <c r="D1001" s="10">
        <v>110500120019</v>
      </c>
      <c r="E1001" s="9" t="s">
        <v>1535</v>
      </c>
      <c r="F1001" s="9" t="s">
        <v>68</v>
      </c>
      <c r="G1001" s="12">
        <v>8000</v>
      </c>
      <c r="H1001" s="19"/>
      <c r="I1001" s="19"/>
      <c r="J1001" s="85"/>
      <c r="K1001" s="85"/>
      <c r="L1001" s="19"/>
      <c r="M1001" s="19"/>
      <c r="N1001" s="19">
        <v>9</v>
      </c>
      <c r="O1001" s="19">
        <f t="shared" si="342"/>
        <v>72000</v>
      </c>
      <c r="P1001" s="26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>
        <f t="shared" si="340"/>
        <v>9</v>
      </c>
      <c r="AG1001" s="19">
        <f t="shared" si="340"/>
        <v>72000</v>
      </c>
      <c r="AH1001" s="10">
        <v>110500120019</v>
      </c>
      <c r="AI1001" s="9" t="s">
        <v>1535</v>
      </c>
      <c r="AJ1001" s="9" t="s">
        <v>68</v>
      </c>
      <c r="AK1001" s="12">
        <v>8000</v>
      </c>
      <c r="AL1001" s="28"/>
      <c r="AM1001" s="28"/>
      <c r="AN1001" s="28"/>
      <c r="AO1001" s="28"/>
      <c r="AP1001" s="28"/>
      <c r="AQ1001" s="28"/>
      <c r="AR1001" s="28">
        <v>9</v>
      </c>
      <c r="AS1001" s="28">
        <f t="shared" si="343"/>
        <v>72000</v>
      </c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7">
        <f t="shared" si="341"/>
        <v>9</v>
      </c>
      <c r="BK1001" s="42">
        <f t="shared" si="341"/>
        <v>72000</v>
      </c>
    </row>
    <row r="1002" spans="2:63" x14ac:dyDescent="0.25">
      <c r="B1002" s="183" t="s">
        <v>1196</v>
      </c>
      <c r="C1002" s="17" t="s">
        <v>1196</v>
      </c>
      <c r="D1002" s="10">
        <v>71100385443</v>
      </c>
      <c r="E1002" s="9" t="s">
        <v>1536</v>
      </c>
      <c r="F1002" s="9" t="s">
        <v>68</v>
      </c>
      <c r="G1002" s="12">
        <v>10000</v>
      </c>
      <c r="H1002" s="19"/>
      <c r="I1002" s="19"/>
      <c r="J1002" s="85"/>
      <c r="K1002" s="85"/>
      <c r="L1002" s="19"/>
      <c r="M1002" s="19"/>
      <c r="N1002" s="19">
        <v>9</v>
      </c>
      <c r="O1002" s="19">
        <f t="shared" si="342"/>
        <v>90000</v>
      </c>
      <c r="P1002" s="26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>
        <f t="shared" si="340"/>
        <v>9</v>
      </c>
      <c r="AG1002" s="19">
        <f t="shared" si="340"/>
        <v>90000</v>
      </c>
      <c r="AH1002" s="10">
        <v>71100385443</v>
      </c>
      <c r="AI1002" s="9" t="s">
        <v>1536</v>
      </c>
      <c r="AJ1002" s="9" t="s">
        <v>68</v>
      </c>
      <c r="AK1002" s="12">
        <v>10000</v>
      </c>
      <c r="AL1002" s="28"/>
      <c r="AM1002" s="28"/>
      <c r="AN1002" s="28"/>
      <c r="AO1002" s="28"/>
      <c r="AP1002" s="28"/>
      <c r="AQ1002" s="28"/>
      <c r="AR1002" s="28">
        <v>9</v>
      </c>
      <c r="AS1002" s="28">
        <f t="shared" si="343"/>
        <v>90000</v>
      </c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7">
        <f t="shared" si="341"/>
        <v>9</v>
      </c>
      <c r="BK1002" s="42">
        <f t="shared" si="341"/>
        <v>90000</v>
      </c>
    </row>
    <row r="1003" spans="2:63" x14ac:dyDescent="0.25">
      <c r="B1003" s="183" t="s">
        <v>1196</v>
      </c>
      <c r="C1003" s="17" t="s">
        <v>1196</v>
      </c>
      <c r="D1003" s="10">
        <v>71100382953</v>
      </c>
      <c r="E1003" s="9" t="s">
        <v>1537</v>
      </c>
      <c r="F1003" s="9" t="s">
        <v>68</v>
      </c>
      <c r="G1003" s="12">
        <v>7000</v>
      </c>
      <c r="H1003" s="19"/>
      <c r="I1003" s="19"/>
      <c r="J1003" s="85"/>
      <c r="K1003" s="85"/>
      <c r="L1003" s="19"/>
      <c r="M1003" s="19"/>
      <c r="N1003" s="19">
        <v>9</v>
      </c>
      <c r="O1003" s="19">
        <f t="shared" si="342"/>
        <v>63000</v>
      </c>
      <c r="P1003" s="26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>
        <f t="shared" si="340"/>
        <v>9</v>
      </c>
      <c r="AG1003" s="19">
        <f t="shared" si="340"/>
        <v>63000</v>
      </c>
      <c r="AH1003" s="10">
        <v>71100382953</v>
      </c>
      <c r="AI1003" s="9" t="s">
        <v>1537</v>
      </c>
      <c r="AJ1003" s="9" t="s">
        <v>68</v>
      </c>
      <c r="AK1003" s="12">
        <v>7000</v>
      </c>
      <c r="AL1003" s="28"/>
      <c r="AM1003" s="28"/>
      <c r="AN1003" s="28"/>
      <c r="AO1003" s="28"/>
      <c r="AP1003" s="28"/>
      <c r="AQ1003" s="28"/>
      <c r="AR1003" s="28">
        <v>9</v>
      </c>
      <c r="AS1003" s="28">
        <f t="shared" si="343"/>
        <v>63000</v>
      </c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7">
        <f t="shared" si="341"/>
        <v>9</v>
      </c>
      <c r="BK1003" s="42">
        <f t="shared" si="341"/>
        <v>63000</v>
      </c>
    </row>
    <row r="1004" spans="2:63" x14ac:dyDescent="0.25">
      <c r="B1004" s="183" t="s">
        <v>1196</v>
      </c>
      <c r="C1004" s="17" t="s">
        <v>1196</v>
      </c>
      <c r="D1004" s="10">
        <v>71100382271</v>
      </c>
      <c r="E1004" s="9" t="s">
        <v>1538</v>
      </c>
      <c r="F1004" s="9" t="s">
        <v>68</v>
      </c>
      <c r="G1004" s="12">
        <v>15000</v>
      </c>
      <c r="H1004" s="19"/>
      <c r="I1004" s="19"/>
      <c r="J1004" s="85"/>
      <c r="K1004" s="85"/>
      <c r="L1004" s="19"/>
      <c r="M1004" s="19"/>
      <c r="N1004" s="19">
        <v>9</v>
      </c>
      <c r="O1004" s="19">
        <f t="shared" si="342"/>
        <v>135000</v>
      </c>
      <c r="P1004" s="26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>
        <f t="shared" si="340"/>
        <v>9</v>
      </c>
      <c r="AG1004" s="19">
        <f t="shared" si="340"/>
        <v>135000</v>
      </c>
      <c r="AH1004" s="10">
        <v>71100382271</v>
      </c>
      <c r="AI1004" s="9" t="s">
        <v>1538</v>
      </c>
      <c r="AJ1004" s="9" t="s">
        <v>68</v>
      </c>
      <c r="AK1004" s="12">
        <v>15000</v>
      </c>
      <c r="AL1004" s="28"/>
      <c r="AM1004" s="28"/>
      <c r="AN1004" s="28"/>
      <c r="AO1004" s="28"/>
      <c r="AP1004" s="28"/>
      <c r="AQ1004" s="28"/>
      <c r="AR1004" s="28">
        <v>9</v>
      </c>
      <c r="AS1004" s="28">
        <f t="shared" si="343"/>
        <v>135000</v>
      </c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7">
        <f t="shared" si="341"/>
        <v>9</v>
      </c>
      <c r="BK1004" s="42">
        <f t="shared" si="341"/>
        <v>135000</v>
      </c>
    </row>
    <row r="1005" spans="2:63" x14ac:dyDescent="0.25">
      <c r="B1005" s="183" t="s">
        <v>1196</v>
      </c>
      <c r="C1005" s="17" t="s">
        <v>1196</v>
      </c>
      <c r="D1005" s="10">
        <v>607500070148</v>
      </c>
      <c r="E1005" s="9" t="s">
        <v>1539</v>
      </c>
      <c r="F1005" s="9" t="s">
        <v>68</v>
      </c>
      <c r="G1005" s="12">
        <v>5000</v>
      </c>
      <c r="H1005" s="19"/>
      <c r="I1005" s="19"/>
      <c r="J1005" s="85"/>
      <c r="K1005" s="85"/>
      <c r="L1005" s="19"/>
      <c r="M1005" s="19"/>
      <c r="N1005" s="19">
        <v>9</v>
      </c>
      <c r="O1005" s="19">
        <f t="shared" si="342"/>
        <v>45000</v>
      </c>
      <c r="P1005" s="26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>
        <f t="shared" si="340"/>
        <v>9</v>
      </c>
      <c r="AG1005" s="19">
        <f t="shared" si="340"/>
        <v>45000</v>
      </c>
      <c r="AH1005" s="10">
        <v>607500070148</v>
      </c>
      <c r="AI1005" s="9" t="s">
        <v>1539</v>
      </c>
      <c r="AJ1005" s="9" t="s">
        <v>68</v>
      </c>
      <c r="AK1005" s="12">
        <v>5000</v>
      </c>
      <c r="AL1005" s="28"/>
      <c r="AM1005" s="28"/>
      <c r="AN1005" s="28"/>
      <c r="AO1005" s="28"/>
      <c r="AP1005" s="28"/>
      <c r="AQ1005" s="28"/>
      <c r="AR1005" s="28">
        <v>9</v>
      </c>
      <c r="AS1005" s="28">
        <f t="shared" si="343"/>
        <v>45000</v>
      </c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7">
        <f t="shared" si="341"/>
        <v>9</v>
      </c>
      <c r="BK1005" s="42">
        <f t="shared" si="341"/>
        <v>45000</v>
      </c>
    </row>
    <row r="1006" spans="2:63" x14ac:dyDescent="0.25">
      <c r="B1006" s="185"/>
      <c r="C1006" s="90"/>
      <c r="D1006" s="90" t="s">
        <v>1540</v>
      </c>
      <c r="E1006" s="90" t="s">
        <v>1541</v>
      </c>
      <c r="F1006" s="90"/>
      <c r="G1006" s="90"/>
      <c r="H1006" s="90"/>
      <c r="I1006" s="10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0"/>
      <c r="AA1006" s="90"/>
      <c r="AB1006" s="90"/>
      <c r="AC1006" s="90"/>
      <c r="AD1006" s="90"/>
      <c r="AE1006" s="90"/>
      <c r="AF1006" s="90"/>
      <c r="AG1006" s="90"/>
      <c r="AH1006" s="90" t="s">
        <v>1540</v>
      </c>
      <c r="AI1006" s="90" t="s">
        <v>1541</v>
      </c>
      <c r="AJ1006" s="90"/>
      <c r="AK1006" s="90"/>
      <c r="AL1006" s="90"/>
      <c r="AM1006" s="90"/>
      <c r="AN1006" s="90"/>
      <c r="AO1006" s="90"/>
      <c r="AP1006" s="90"/>
      <c r="AQ1006" s="90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178"/>
    </row>
    <row r="1007" spans="2:63" x14ac:dyDescent="0.25">
      <c r="B1007" s="185"/>
      <c r="C1007" s="90"/>
      <c r="D1007" s="90" t="s">
        <v>1542</v>
      </c>
      <c r="E1007" s="90" t="s">
        <v>1541</v>
      </c>
      <c r="F1007" s="90"/>
      <c r="G1007" s="90"/>
      <c r="H1007" s="90"/>
      <c r="I1007" s="10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  <c r="W1007" s="90"/>
      <c r="X1007" s="90"/>
      <c r="Y1007" s="90"/>
      <c r="Z1007" s="90"/>
      <c r="AA1007" s="90"/>
      <c r="AB1007" s="90"/>
      <c r="AC1007" s="90"/>
      <c r="AD1007" s="90"/>
      <c r="AE1007" s="90"/>
      <c r="AF1007" s="90"/>
      <c r="AG1007" s="90"/>
      <c r="AH1007" s="90" t="s">
        <v>1542</v>
      </c>
      <c r="AI1007" s="90" t="s">
        <v>1541</v>
      </c>
      <c r="AJ1007" s="90"/>
      <c r="AK1007" s="90"/>
      <c r="AL1007" s="90"/>
      <c r="AM1007" s="90"/>
      <c r="AN1007" s="90"/>
      <c r="AO1007" s="90"/>
      <c r="AP1007" s="90"/>
      <c r="AQ1007" s="90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178"/>
    </row>
    <row r="1008" spans="2:63" x14ac:dyDescent="0.25">
      <c r="B1008" s="43" t="s">
        <v>1543</v>
      </c>
      <c r="C1008" s="16" t="s">
        <v>1543</v>
      </c>
      <c r="D1008" s="10" t="s">
        <v>1544</v>
      </c>
      <c r="E1008" s="9" t="s">
        <v>1545</v>
      </c>
      <c r="F1008" s="9" t="s">
        <v>68</v>
      </c>
      <c r="G1008" s="12">
        <v>120</v>
      </c>
      <c r="H1008" s="19"/>
      <c r="I1008" s="19"/>
      <c r="J1008" s="85"/>
      <c r="K1008" s="85"/>
      <c r="L1008" s="19">
        <v>6</v>
      </c>
      <c r="M1008" s="19">
        <f t="shared" ref="M1008:M1012" si="344">+L1008*G1008</f>
        <v>720</v>
      </c>
      <c r="N1008" s="19"/>
      <c r="O1008" s="19"/>
      <c r="P1008" s="26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>
        <f t="shared" ref="AF1008:AG1012" si="345">H1008+J1008+L1008+N1008+P1008+R1008+T1008+V1008+X1008+Z1008+AB1008+AD1008</f>
        <v>6</v>
      </c>
      <c r="AG1008" s="19">
        <f t="shared" si="345"/>
        <v>720</v>
      </c>
      <c r="AH1008" s="10" t="s">
        <v>1544</v>
      </c>
      <c r="AI1008" s="9" t="s">
        <v>1545</v>
      </c>
      <c r="AJ1008" s="9" t="s">
        <v>68</v>
      </c>
      <c r="AK1008" s="12">
        <v>120</v>
      </c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7">
        <f t="shared" ref="BJ1008:BK1012" si="346">AL1008+AN1008+AP1008+AR1008+AT1008+AV1008+AX1008+AZ1008+BB1008+BD1008+BF1008+BH1008</f>
        <v>0</v>
      </c>
      <c r="BK1008" s="42">
        <f t="shared" si="346"/>
        <v>0</v>
      </c>
    </row>
    <row r="1009" spans="2:63" x14ac:dyDescent="0.25">
      <c r="B1009" s="43" t="s">
        <v>1543</v>
      </c>
      <c r="C1009" s="16" t="s">
        <v>1543</v>
      </c>
      <c r="D1009" s="10" t="s">
        <v>1546</v>
      </c>
      <c r="E1009" s="9" t="s">
        <v>1547</v>
      </c>
      <c r="F1009" s="9" t="s">
        <v>68</v>
      </c>
      <c r="G1009" s="12">
        <v>60</v>
      </c>
      <c r="H1009" s="19"/>
      <c r="I1009" s="19"/>
      <c r="J1009" s="85"/>
      <c r="K1009" s="85"/>
      <c r="L1009" s="19">
        <v>6</v>
      </c>
      <c r="M1009" s="19">
        <f t="shared" si="344"/>
        <v>360</v>
      </c>
      <c r="N1009" s="19"/>
      <c r="O1009" s="19"/>
      <c r="P1009" s="26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>
        <f t="shared" si="345"/>
        <v>6</v>
      </c>
      <c r="AG1009" s="19">
        <f t="shared" si="345"/>
        <v>360</v>
      </c>
      <c r="AH1009" s="10" t="s">
        <v>1546</v>
      </c>
      <c r="AI1009" s="9" t="s">
        <v>1547</v>
      </c>
      <c r="AJ1009" s="9" t="s">
        <v>68</v>
      </c>
      <c r="AK1009" s="12">
        <v>60</v>
      </c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7">
        <f t="shared" si="346"/>
        <v>0</v>
      </c>
      <c r="BK1009" s="42">
        <f t="shared" si="346"/>
        <v>0</v>
      </c>
    </row>
    <row r="1010" spans="2:63" x14ac:dyDescent="0.25">
      <c r="B1010" s="43" t="s">
        <v>1543</v>
      </c>
      <c r="C1010" s="16" t="s">
        <v>1543</v>
      </c>
      <c r="D1010" s="10" t="s">
        <v>1548</v>
      </c>
      <c r="E1010" s="9" t="s">
        <v>1549</v>
      </c>
      <c r="F1010" s="9" t="s">
        <v>68</v>
      </c>
      <c r="G1010" s="12">
        <v>1500</v>
      </c>
      <c r="H1010" s="19"/>
      <c r="I1010" s="19"/>
      <c r="J1010" s="85"/>
      <c r="K1010" s="85"/>
      <c r="L1010" s="19">
        <v>4</v>
      </c>
      <c r="M1010" s="19">
        <f t="shared" si="344"/>
        <v>6000</v>
      </c>
      <c r="N1010" s="19"/>
      <c r="O1010" s="19"/>
      <c r="P1010" s="26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>
        <f t="shared" si="345"/>
        <v>4</v>
      </c>
      <c r="AG1010" s="19">
        <f t="shared" si="345"/>
        <v>6000</v>
      </c>
      <c r="AH1010" s="10" t="s">
        <v>1548</v>
      </c>
      <c r="AI1010" s="9" t="s">
        <v>1549</v>
      </c>
      <c r="AJ1010" s="9" t="s">
        <v>68</v>
      </c>
      <c r="AK1010" s="12">
        <v>1500</v>
      </c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7">
        <f t="shared" si="346"/>
        <v>0</v>
      </c>
      <c r="BK1010" s="42">
        <f t="shared" si="346"/>
        <v>0</v>
      </c>
    </row>
    <row r="1011" spans="2:63" x14ac:dyDescent="0.25">
      <c r="B1011" s="43" t="s">
        <v>1543</v>
      </c>
      <c r="C1011" s="16" t="s">
        <v>1543</v>
      </c>
      <c r="D1011" s="10" t="s">
        <v>1550</v>
      </c>
      <c r="E1011" s="9" t="s">
        <v>1551</v>
      </c>
      <c r="F1011" s="9" t="s">
        <v>68</v>
      </c>
      <c r="G1011" s="12">
        <v>15</v>
      </c>
      <c r="H1011" s="19"/>
      <c r="I1011" s="19"/>
      <c r="J1011" s="85"/>
      <c r="K1011" s="85"/>
      <c r="L1011" s="19">
        <v>4</v>
      </c>
      <c r="M1011" s="19">
        <f t="shared" si="344"/>
        <v>60</v>
      </c>
      <c r="N1011" s="19"/>
      <c r="O1011" s="19"/>
      <c r="P1011" s="26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>
        <f t="shared" si="345"/>
        <v>4</v>
      </c>
      <c r="AG1011" s="19">
        <f t="shared" si="345"/>
        <v>60</v>
      </c>
      <c r="AH1011" s="10" t="s">
        <v>1550</v>
      </c>
      <c r="AI1011" s="9" t="s">
        <v>1551</v>
      </c>
      <c r="AJ1011" s="9" t="s">
        <v>68</v>
      </c>
      <c r="AK1011" s="12">
        <v>15</v>
      </c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7">
        <f t="shared" si="346"/>
        <v>0</v>
      </c>
      <c r="BK1011" s="42">
        <f t="shared" si="346"/>
        <v>0</v>
      </c>
    </row>
    <row r="1012" spans="2:63" x14ac:dyDescent="0.25">
      <c r="B1012" s="43" t="s">
        <v>1543</v>
      </c>
      <c r="C1012" s="16" t="s">
        <v>1543</v>
      </c>
      <c r="D1012" s="10" t="s">
        <v>1552</v>
      </c>
      <c r="E1012" s="9" t="s">
        <v>1553</v>
      </c>
      <c r="F1012" s="9" t="s">
        <v>68</v>
      </c>
      <c r="G1012" s="12">
        <v>600</v>
      </c>
      <c r="H1012" s="19"/>
      <c r="I1012" s="19"/>
      <c r="J1012" s="85"/>
      <c r="K1012" s="85"/>
      <c r="L1012" s="19">
        <v>2</v>
      </c>
      <c r="M1012" s="19">
        <f t="shared" si="344"/>
        <v>1200</v>
      </c>
      <c r="N1012" s="19"/>
      <c r="O1012" s="19"/>
      <c r="P1012" s="26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>
        <f t="shared" si="345"/>
        <v>2</v>
      </c>
      <c r="AG1012" s="19">
        <f t="shared" si="345"/>
        <v>1200</v>
      </c>
      <c r="AH1012" s="10" t="s">
        <v>1552</v>
      </c>
      <c r="AI1012" s="9" t="s">
        <v>1553</v>
      </c>
      <c r="AJ1012" s="9" t="s">
        <v>68</v>
      </c>
      <c r="AK1012" s="12">
        <v>600</v>
      </c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7">
        <f t="shared" si="346"/>
        <v>0</v>
      </c>
      <c r="BK1012" s="42">
        <f t="shared" si="346"/>
        <v>0</v>
      </c>
    </row>
    <row r="1013" spans="2:63" x14ac:dyDescent="0.25">
      <c r="B1013" s="66"/>
      <c r="C1013" s="74"/>
      <c r="D1013" s="90" t="s">
        <v>1554</v>
      </c>
      <c r="E1013" s="97" t="s">
        <v>1555</v>
      </c>
      <c r="F1013" s="90"/>
      <c r="G1013" s="90"/>
      <c r="H1013" s="77"/>
      <c r="I1013" s="78"/>
      <c r="J1013" s="77"/>
      <c r="K1013" s="77"/>
      <c r="L1013" s="77"/>
      <c r="M1013" s="77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96" t="s">
        <v>1556</v>
      </c>
      <c r="AI1013" s="97" t="s">
        <v>1555</v>
      </c>
      <c r="AJ1013" s="82"/>
      <c r="AK1013" s="82"/>
      <c r="AL1013" s="82"/>
      <c r="AM1013" s="82"/>
      <c r="AN1013" s="82"/>
      <c r="AO1013" s="82"/>
      <c r="AP1013" s="82"/>
      <c r="AQ1013" s="82"/>
      <c r="AR1013" s="82"/>
      <c r="AS1013" s="82"/>
      <c r="AT1013" s="82"/>
      <c r="AU1013" s="82"/>
      <c r="AV1013" s="82"/>
      <c r="AW1013" s="82"/>
      <c r="AX1013" s="82"/>
      <c r="AY1013" s="82"/>
      <c r="AZ1013" s="82"/>
      <c r="BA1013" s="82"/>
      <c r="BB1013" s="82"/>
      <c r="BC1013" s="82"/>
      <c r="BD1013" s="82"/>
      <c r="BE1013" s="82"/>
      <c r="BF1013" s="82"/>
      <c r="BG1013" s="82"/>
      <c r="BH1013" s="82"/>
      <c r="BI1013" s="82"/>
      <c r="BJ1013" s="82"/>
      <c r="BK1013" s="83"/>
    </row>
    <row r="1014" spans="2:63" x14ac:dyDescent="0.25">
      <c r="B1014" s="66"/>
      <c r="C1014" s="74"/>
      <c r="D1014" s="96" t="s">
        <v>1557</v>
      </c>
      <c r="E1014" s="97" t="s">
        <v>1352</v>
      </c>
      <c r="F1014" s="90"/>
      <c r="G1014" s="90"/>
      <c r="H1014" s="77"/>
      <c r="I1014" s="78"/>
      <c r="J1014" s="77"/>
      <c r="K1014" s="77"/>
      <c r="L1014" s="77"/>
      <c r="M1014" s="77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96" t="s">
        <v>1558</v>
      </c>
      <c r="AI1014" s="97" t="s">
        <v>1352</v>
      </c>
      <c r="AJ1014" s="82"/>
      <c r="AK1014" s="82"/>
      <c r="AL1014" s="82"/>
      <c r="AM1014" s="82"/>
      <c r="AN1014" s="82"/>
      <c r="AO1014" s="82"/>
      <c r="AP1014" s="82"/>
      <c r="AQ1014" s="82"/>
      <c r="AR1014" s="82"/>
      <c r="AS1014" s="82"/>
      <c r="AT1014" s="82"/>
      <c r="AU1014" s="82"/>
      <c r="AV1014" s="82"/>
      <c r="AW1014" s="82"/>
      <c r="AX1014" s="82"/>
      <c r="AY1014" s="82"/>
      <c r="AZ1014" s="82"/>
      <c r="BA1014" s="82"/>
      <c r="BB1014" s="82"/>
      <c r="BC1014" s="82"/>
      <c r="BD1014" s="82"/>
      <c r="BE1014" s="82"/>
      <c r="BF1014" s="82"/>
      <c r="BG1014" s="82"/>
      <c r="BH1014" s="82"/>
      <c r="BI1014" s="82"/>
      <c r="BJ1014" s="82"/>
      <c r="BK1014" s="83"/>
    </row>
    <row r="1015" spans="2:63" ht="24" x14ac:dyDescent="0.25">
      <c r="B1015" s="43" t="s">
        <v>65</v>
      </c>
      <c r="C1015" s="17" t="s">
        <v>66</v>
      </c>
      <c r="D1015" s="10" t="s">
        <v>1028</v>
      </c>
      <c r="E1015" s="9" t="s">
        <v>1122</v>
      </c>
      <c r="F1015" s="18" t="s">
        <v>736</v>
      </c>
      <c r="G1015" s="12">
        <v>5000</v>
      </c>
      <c r="H1015" s="77"/>
      <c r="I1015" s="78"/>
      <c r="J1015" s="85"/>
      <c r="K1015" s="85"/>
      <c r="L1015" s="77"/>
      <c r="M1015" s="77"/>
      <c r="N1015" s="19">
        <f>6+6</f>
        <v>12</v>
      </c>
      <c r="O1015" s="19">
        <f>+N1015*G1015</f>
        <v>60000</v>
      </c>
      <c r="P1015" s="26"/>
      <c r="Q1015" s="26"/>
      <c r="R1015" s="19"/>
      <c r="S1015" s="19"/>
      <c r="T1015" s="77"/>
      <c r="U1015" s="77"/>
      <c r="V1015" s="19"/>
      <c r="W1015" s="19"/>
      <c r="X1015" s="77"/>
      <c r="Y1015" s="77"/>
      <c r="Z1015" s="77"/>
      <c r="AA1015" s="77"/>
      <c r="AB1015" s="77"/>
      <c r="AC1015" s="77"/>
      <c r="AD1015" s="77"/>
      <c r="AE1015" s="77"/>
      <c r="AF1015" s="19">
        <f t="shared" ref="AF1015:AG1031" si="347">H1015+J1015+L1015+N1015+P1015+R1015+T1015+V1015+X1015+Z1015+AB1015+AD1015</f>
        <v>12</v>
      </c>
      <c r="AG1015" s="19">
        <f t="shared" si="347"/>
        <v>60000</v>
      </c>
      <c r="AH1015" s="10" t="s">
        <v>1028</v>
      </c>
      <c r="AI1015" s="9" t="s">
        <v>1122</v>
      </c>
      <c r="AJ1015" s="18" t="s">
        <v>736</v>
      </c>
      <c r="AK1015" s="12">
        <v>5000</v>
      </c>
      <c r="AL1015" s="28"/>
      <c r="AM1015" s="28"/>
      <c r="AN1015" s="82"/>
      <c r="AO1015" s="82"/>
      <c r="AP1015" s="28"/>
      <c r="AQ1015" s="28"/>
      <c r="AR1015" s="28">
        <f>6+6</f>
        <v>12</v>
      </c>
      <c r="AS1015" s="28">
        <f>+AR1015*AK1015</f>
        <v>60000</v>
      </c>
      <c r="AT1015" s="28"/>
      <c r="AU1015" s="28"/>
      <c r="AV1015" s="28"/>
      <c r="AW1015" s="28"/>
      <c r="AX1015" s="82"/>
      <c r="AY1015" s="82"/>
      <c r="AZ1015" s="28"/>
      <c r="BA1015" s="28"/>
      <c r="BB1015" s="82"/>
      <c r="BC1015" s="82"/>
      <c r="BD1015" s="82"/>
      <c r="BE1015" s="82"/>
      <c r="BF1015" s="82"/>
      <c r="BG1015" s="82"/>
      <c r="BH1015" s="82"/>
      <c r="BI1015" s="82"/>
      <c r="BJ1015" s="7">
        <f t="shared" ref="BJ1015:BK1031" si="348">AL1015+AN1015+AP1015+AR1015+AT1015+AV1015+AX1015+AZ1015+BB1015+BD1015+BF1015+BH1015</f>
        <v>12</v>
      </c>
      <c r="BK1015" s="42">
        <f t="shared" si="348"/>
        <v>60000</v>
      </c>
    </row>
    <row r="1016" spans="2:63" ht="24" x14ac:dyDescent="0.25">
      <c r="B1016" s="43" t="s">
        <v>65</v>
      </c>
      <c r="C1016" s="17" t="s">
        <v>66</v>
      </c>
      <c r="D1016" s="10" t="s">
        <v>1117</v>
      </c>
      <c r="E1016" s="9" t="s">
        <v>1559</v>
      </c>
      <c r="F1016" s="18" t="s">
        <v>736</v>
      </c>
      <c r="G1016" s="12">
        <v>4000</v>
      </c>
      <c r="H1016" s="77"/>
      <c r="I1016" s="78"/>
      <c r="J1016" s="85"/>
      <c r="K1016" s="85"/>
      <c r="L1016" s="77"/>
      <c r="M1016" s="77"/>
      <c r="N1016" s="19">
        <v>12</v>
      </c>
      <c r="O1016" s="19">
        <f>+N1016*G1016</f>
        <v>48000</v>
      </c>
      <c r="P1016" s="26"/>
      <c r="Q1016" s="26"/>
      <c r="R1016" s="19"/>
      <c r="S1016" s="19"/>
      <c r="T1016" s="77"/>
      <c r="U1016" s="77"/>
      <c r="V1016" s="19"/>
      <c r="W1016" s="19"/>
      <c r="X1016" s="77"/>
      <c r="Y1016" s="77"/>
      <c r="Z1016" s="77"/>
      <c r="AA1016" s="77"/>
      <c r="AB1016" s="77"/>
      <c r="AC1016" s="77"/>
      <c r="AD1016" s="77"/>
      <c r="AE1016" s="77"/>
      <c r="AF1016" s="19">
        <f t="shared" si="347"/>
        <v>12</v>
      </c>
      <c r="AG1016" s="19">
        <f t="shared" si="347"/>
        <v>48000</v>
      </c>
      <c r="AH1016" s="10" t="s">
        <v>1117</v>
      </c>
      <c r="AI1016" s="9" t="s">
        <v>1559</v>
      </c>
      <c r="AJ1016" s="18" t="s">
        <v>736</v>
      </c>
      <c r="AK1016" s="12">
        <v>4000</v>
      </c>
      <c r="AL1016" s="28"/>
      <c r="AM1016" s="28"/>
      <c r="AN1016" s="82"/>
      <c r="AO1016" s="82"/>
      <c r="AP1016" s="28"/>
      <c r="AQ1016" s="28"/>
      <c r="AR1016" s="28">
        <v>12</v>
      </c>
      <c r="AS1016" s="28">
        <f>+AR1016*AK1016</f>
        <v>48000</v>
      </c>
      <c r="AT1016" s="28"/>
      <c r="AU1016" s="28"/>
      <c r="AV1016" s="28"/>
      <c r="AW1016" s="28"/>
      <c r="AX1016" s="82"/>
      <c r="AY1016" s="82"/>
      <c r="AZ1016" s="28"/>
      <c r="BA1016" s="28"/>
      <c r="BB1016" s="82"/>
      <c r="BC1016" s="82"/>
      <c r="BD1016" s="82"/>
      <c r="BE1016" s="82"/>
      <c r="BF1016" s="82"/>
      <c r="BG1016" s="82"/>
      <c r="BH1016" s="82"/>
      <c r="BI1016" s="82"/>
      <c r="BJ1016" s="7">
        <f t="shared" si="348"/>
        <v>12</v>
      </c>
      <c r="BK1016" s="42">
        <f t="shared" si="348"/>
        <v>48000</v>
      </c>
    </row>
    <row r="1017" spans="2:63" ht="24" x14ac:dyDescent="0.25">
      <c r="B1017" s="43" t="s">
        <v>65</v>
      </c>
      <c r="C1017" s="17" t="s">
        <v>66</v>
      </c>
      <c r="D1017" s="10" t="s">
        <v>1560</v>
      </c>
      <c r="E1017" s="9" t="s">
        <v>1561</v>
      </c>
      <c r="F1017" s="18" t="s">
        <v>736</v>
      </c>
      <c r="G1017" s="12">
        <v>2800</v>
      </c>
      <c r="H1017" s="77"/>
      <c r="I1017" s="78"/>
      <c r="J1017" s="85"/>
      <c r="K1017" s="85"/>
      <c r="L1017" s="77"/>
      <c r="M1017" s="77"/>
      <c r="N1017" s="19">
        <v>6</v>
      </c>
      <c r="O1017" s="19">
        <f>+N1017*G1017</f>
        <v>16800</v>
      </c>
      <c r="P1017" s="26"/>
      <c r="Q1017" s="26"/>
      <c r="R1017" s="19"/>
      <c r="S1017" s="19"/>
      <c r="T1017" s="77"/>
      <c r="U1017" s="77"/>
      <c r="V1017" s="19"/>
      <c r="W1017" s="19"/>
      <c r="X1017" s="77"/>
      <c r="Y1017" s="77"/>
      <c r="Z1017" s="77"/>
      <c r="AA1017" s="77"/>
      <c r="AB1017" s="77"/>
      <c r="AC1017" s="77"/>
      <c r="AD1017" s="77"/>
      <c r="AE1017" s="77"/>
      <c r="AF1017" s="19">
        <f t="shared" si="347"/>
        <v>6</v>
      </c>
      <c r="AG1017" s="19">
        <f t="shared" si="347"/>
        <v>16800</v>
      </c>
      <c r="AH1017" s="10" t="s">
        <v>1560</v>
      </c>
      <c r="AI1017" s="9" t="s">
        <v>1561</v>
      </c>
      <c r="AJ1017" s="18" t="s">
        <v>736</v>
      </c>
      <c r="AK1017" s="12">
        <v>2800</v>
      </c>
      <c r="AL1017" s="28"/>
      <c r="AM1017" s="28"/>
      <c r="AN1017" s="82"/>
      <c r="AO1017" s="82"/>
      <c r="AP1017" s="28"/>
      <c r="AQ1017" s="28"/>
      <c r="AR1017" s="28">
        <v>6</v>
      </c>
      <c r="AS1017" s="28">
        <f>+AR1017*AK1017</f>
        <v>16800</v>
      </c>
      <c r="AT1017" s="28"/>
      <c r="AU1017" s="28"/>
      <c r="AV1017" s="28"/>
      <c r="AW1017" s="28"/>
      <c r="AX1017" s="82"/>
      <c r="AY1017" s="82"/>
      <c r="AZ1017" s="28"/>
      <c r="BA1017" s="28"/>
      <c r="BB1017" s="82"/>
      <c r="BC1017" s="82"/>
      <c r="BD1017" s="82"/>
      <c r="BE1017" s="82"/>
      <c r="BF1017" s="82"/>
      <c r="BG1017" s="82"/>
      <c r="BH1017" s="82"/>
      <c r="BI1017" s="82"/>
      <c r="BJ1017" s="7">
        <f t="shared" si="348"/>
        <v>6</v>
      </c>
      <c r="BK1017" s="42">
        <f t="shared" si="348"/>
        <v>16800</v>
      </c>
    </row>
    <row r="1018" spans="2:63" ht="24" x14ac:dyDescent="0.25">
      <c r="B1018" s="43" t="s">
        <v>65</v>
      </c>
      <c r="C1018" s="17" t="s">
        <v>66</v>
      </c>
      <c r="D1018" s="10" t="s">
        <v>1562</v>
      </c>
      <c r="E1018" s="9" t="s">
        <v>1563</v>
      </c>
      <c r="F1018" s="18" t="s">
        <v>736</v>
      </c>
      <c r="G1018" s="12">
        <v>4000</v>
      </c>
      <c r="H1018" s="77"/>
      <c r="I1018" s="78"/>
      <c r="J1018" s="85"/>
      <c r="K1018" s="85"/>
      <c r="L1018" s="77"/>
      <c r="M1018" s="77"/>
      <c r="N1018" s="19">
        <v>6</v>
      </c>
      <c r="O1018" s="19">
        <f>+N1018*G1018</f>
        <v>24000</v>
      </c>
      <c r="P1018" s="26"/>
      <c r="Q1018" s="26"/>
      <c r="R1018" s="19"/>
      <c r="S1018" s="19"/>
      <c r="T1018" s="77"/>
      <c r="U1018" s="77"/>
      <c r="V1018" s="19"/>
      <c r="W1018" s="19"/>
      <c r="X1018" s="77"/>
      <c r="Y1018" s="77"/>
      <c r="Z1018" s="77"/>
      <c r="AA1018" s="77"/>
      <c r="AB1018" s="77"/>
      <c r="AC1018" s="77"/>
      <c r="AD1018" s="77"/>
      <c r="AE1018" s="77"/>
      <c r="AF1018" s="19">
        <f t="shared" si="347"/>
        <v>6</v>
      </c>
      <c r="AG1018" s="19">
        <f t="shared" si="347"/>
        <v>24000</v>
      </c>
      <c r="AH1018" s="10" t="s">
        <v>1562</v>
      </c>
      <c r="AI1018" s="9" t="s">
        <v>1563</v>
      </c>
      <c r="AJ1018" s="18" t="s">
        <v>736</v>
      </c>
      <c r="AK1018" s="12">
        <v>4000</v>
      </c>
      <c r="AL1018" s="28"/>
      <c r="AM1018" s="28"/>
      <c r="AN1018" s="82"/>
      <c r="AO1018" s="82"/>
      <c r="AP1018" s="28"/>
      <c r="AQ1018" s="28"/>
      <c r="AR1018" s="28">
        <v>6</v>
      </c>
      <c r="AS1018" s="28">
        <f t="shared" ref="AS1018:AS1031" si="349">+AR1018*AK1018</f>
        <v>24000</v>
      </c>
      <c r="AT1018" s="28"/>
      <c r="AU1018" s="28"/>
      <c r="AV1018" s="28"/>
      <c r="AW1018" s="28"/>
      <c r="AX1018" s="82"/>
      <c r="AY1018" s="82"/>
      <c r="AZ1018" s="28"/>
      <c r="BA1018" s="28"/>
      <c r="BB1018" s="82"/>
      <c r="BC1018" s="82"/>
      <c r="BD1018" s="82"/>
      <c r="BE1018" s="82"/>
      <c r="BF1018" s="82"/>
      <c r="BG1018" s="82"/>
      <c r="BH1018" s="82"/>
      <c r="BI1018" s="82"/>
      <c r="BJ1018" s="7">
        <f t="shared" si="348"/>
        <v>6</v>
      </c>
      <c r="BK1018" s="42">
        <f t="shared" si="348"/>
        <v>24000</v>
      </c>
    </row>
    <row r="1019" spans="2:63" ht="24" x14ac:dyDescent="0.25">
      <c r="B1019" s="43" t="s">
        <v>65</v>
      </c>
      <c r="C1019" s="17" t="s">
        <v>66</v>
      </c>
      <c r="D1019" s="10" t="s">
        <v>1564</v>
      </c>
      <c r="E1019" s="9" t="s">
        <v>1565</v>
      </c>
      <c r="F1019" s="18" t="s">
        <v>736</v>
      </c>
      <c r="G1019" s="12">
        <v>4000</v>
      </c>
      <c r="H1019" s="77"/>
      <c r="I1019" s="78"/>
      <c r="J1019" s="85"/>
      <c r="K1019" s="85"/>
      <c r="L1019" s="77"/>
      <c r="M1019" s="77"/>
      <c r="N1019" s="19">
        <v>9</v>
      </c>
      <c r="O1019" s="19">
        <f t="shared" ref="O1019:O1031" si="350">+N1019*G1019</f>
        <v>36000</v>
      </c>
      <c r="P1019" s="26"/>
      <c r="Q1019" s="26"/>
      <c r="R1019" s="19"/>
      <c r="S1019" s="19"/>
      <c r="T1019" s="77"/>
      <c r="U1019" s="77"/>
      <c r="V1019" s="19"/>
      <c r="W1019" s="19"/>
      <c r="X1019" s="77"/>
      <c r="Y1019" s="77"/>
      <c r="Z1019" s="77"/>
      <c r="AA1019" s="77"/>
      <c r="AB1019" s="77"/>
      <c r="AC1019" s="77"/>
      <c r="AD1019" s="77"/>
      <c r="AE1019" s="77"/>
      <c r="AF1019" s="19">
        <f t="shared" si="347"/>
        <v>9</v>
      </c>
      <c r="AG1019" s="19">
        <f t="shared" si="347"/>
        <v>36000</v>
      </c>
      <c r="AH1019" s="10" t="s">
        <v>1564</v>
      </c>
      <c r="AI1019" s="9" t="s">
        <v>1565</v>
      </c>
      <c r="AJ1019" s="18" t="s">
        <v>736</v>
      </c>
      <c r="AK1019" s="12">
        <v>4000</v>
      </c>
      <c r="AL1019" s="28"/>
      <c r="AM1019" s="28"/>
      <c r="AN1019" s="82"/>
      <c r="AO1019" s="82"/>
      <c r="AP1019" s="28"/>
      <c r="AQ1019" s="28"/>
      <c r="AR1019" s="28">
        <v>9</v>
      </c>
      <c r="AS1019" s="28">
        <f t="shared" si="349"/>
        <v>36000</v>
      </c>
      <c r="AT1019" s="28"/>
      <c r="AU1019" s="28"/>
      <c r="AV1019" s="28"/>
      <c r="AW1019" s="28"/>
      <c r="AX1019" s="82"/>
      <c r="AY1019" s="82"/>
      <c r="AZ1019" s="28"/>
      <c r="BA1019" s="28"/>
      <c r="BB1019" s="82"/>
      <c r="BC1019" s="82"/>
      <c r="BD1019" s="82"/>
      <c r="BE1019" s="82"/>
      <c r="BF1019" s="82"/>
      <c r="BG1019" s="82"/>
      <c r="BH1019" s="82"/>
      <c r="BI1019" s="82"/>
      <c r="BJ1019" s="7">
        <f t="shared" si="348"/>
        <v>9</v>
      </c>
      <c r="BK1019" s="42">
        <f t="shared" si="348"/>
        <v>36000</v>
      </c>
    </row>
    <row r="1020" spans="2:63" ht="24" x14ac:dyDescent="0.25">
      <c r="B1020" s="43" t="s">
        <v>65</v>
      </c>
      <c r="C1020" s="17" t="s">
        <v>66</v>
      </c>
      <c r="D1020" s="10" t="s">
        <v>1566</v>
      </c>
      <c r="E1020" s="9" t="s">
        <v>1567</v>
      </c>
      <c r="F1020" s="18" t="s">
        <v>736</v>
      </c>
      <c r="G1020" s="12">
        <v>4000</v>
      </c>
      <c r="H1020" s="77"/>
      <c r="I1020" s="78"/>
      <c r="J1020" s="85"/>
      <c r="K1020" s="85"/>
      <c r="L1020" s="77"/>
      <c r="M1020" s="77"/>
      <c r="N1020" s="19">
        <f>6+6</f>
        <v>12</v>
      </c>
      <c r="O1020" s="19">
        <f t="shared" si="350"/>
        <v>48000</v>
      </c>
      <c r="P1020" s="26"/>
      <c r="Q1020" s="26"/>
      <c r="R1020" s="19"/>
      <c r="S1020" s="19"/>
      <c r="T1020" s="77"/>
      <c r="U1020" s="77"/>
      <c r="V1020" s="19"/>
      <c r="W1020" s="19"/>
      <c r="X1020" s="77"/>
      <c r="Y1020" s="77"/>
      <c r="Z1020" s="77"/>
      <c r="AA1020" s="77"/>
      <c r="AB1020" s="77"/>
      <c r="AC1020" s="77"/>
      <c r="AD1020" s="77"/>
      <c r="AE1020" s="77"/>
      <c r="AF1020" s="19">
        <f t="shared" si="347"/>
        <v>12</v>
      </c>
      <c r="AG1020" s="19">
        <f t="shared" si="347"/>
        <v>48000</v>
      </c>
      <c r="AH1020" s="10" t="s">
        <v>1566</v>
      </c>
      <c r="AI1020" s="9" t="s">
        <v>1567</v>
      </c>
      <c r="AJ1020" s="18" t="s">
        <v>736</v>
      </c>
      <c r="AK1020" s="12">
        <v>4000</v>
      </c>
      <c r="AL1020" s="28"/>
      <c r="AM1020" s="28"/>
      <c r="AN1020" s="82"/>
      <c r="AO1020" s="82"/>
      <c r="AP1020" s="28"/>
      <c r="AQ1020" s="28"/>
      <c r="AR1020" s="28">
        <f>6+6</f>
        <v>12</v>
      </c>
      <c r="AS1020" s="28">
        <f t="shared" si="349"/>
        <v>48000</v>
      </c>
      <c r="AT1020" s="28"/>
      <c r="AU1020" s="28"/>
      <c r="AV1020" s="28"/>
      <c r="AW1020" s="28"/>
      <c r="AX1020" s="82"/>
      <c r="AY1020" s="82"/>
      <c r="AZ1020" s="28"/>
      <c r="BA1020" s="28"/>
      <c r="BB1020" s="82"/>
      <c r="BC1020" s="82"/>
      <c r="BD1020" s="82"/>
      <c r="BE1020" s="82"/>
      <c r="BF1020" s="82"/>
      <c r="BG1020" s="82"/>
      <c r="BH1020" s="82"/>
      <c r="BI1020" s="82"/>
      <c r="BJ1020" s="7">
        <f t="shared" si="348"/>
        <v>12</v>
      </c>
      <c r="BK1020" s="42">
        <f t="shared" si="348"/>
        <v>48000</v>
      </c>
    </row>
    <row r="1021" spans="2:63" ht="24" x14ac:dyDescent="0.25">
      <c r="B1021" s="43" t="s">
        <v>65</v>
      </c>
      <c r="C1021" s="17" t="s">
        <v>66</v>
      </c>
      <c r="D1021" s="10" t="s">
        <v>1568</v>
      </c>
      <c r="E1021" s="9" t="s">
        <v>1569</v>
      </c>
      <c r="F1021" s="18" t="s">
        <v>736</v>
      </c>
      <c r="G1021" s="12">
        <v>4000</v>
      </c>
      <c r="H1021" s="77"/>
      <c r="I1021" s="78"/>
      <c r="J1021" s="85"/>
      <c r="K1021" s="85"/>
      <c r="L1021" s="77"/>
      <c r="M1021" s="77"/>
      <c r="N1021" s="19">
        <f>6+6</f>
        <v>12</v>
      </c>
      <c r="O1021" s="19">
        <f t="shared" si="350"/>
        <v>48000</v>
      </c>
      <c r="P1021" s="26"/>
      <c r="Q1021" s="26"/>
      <c r="R1021" s="19"/>
      <c r="S1021" s="19"/>
      <c r="T1021" s="77"/>
      <c r="U1021" s="77"/>
      <c r="V1021" s="19"/>
      <c r="W1021" s="19"/>
      <c r="X1021" s="77"/>
      <c r="Y1021" s="77"/>
      <c r="Z1021" s="77"/>
      <c r="AA1021" s="77"/>
      <c r="AB1021" s="77"/>
      <c r="AC1021" s="77"/>
      <c r="AD1021" s="77"/>
      <c r="AE1021" s="77"/>
      <c r="AF1021" s="19">
        <f t="shared" si="347"/>
        <v>12</v>
      </c>
      <c r="AG1021" s="19">
        <f t="shared" si="347"/>
        <v>48000</v>
      </c>
      <c r="AH1021" s="10" t="s">
        <v>1568</v>
      </c>
      <c r="AI1021" s="9" t="s">
        <v>1569</v>
      </c>
      <c r="AJ1021" s="18" t="s">
        <v>736</v>
      </c>
      <c r="AK1021" s="12">
        <v>4000</v>
      </c>
      <c r="AL1021" s="28"/>
      <c r="AM1021" s="28"/>
      <c r="AN1021" s="82"/>
      <c r="AO1021" s="82"/>
      <c r="AP1021" s="28"/>
      <c r="AQ1021" s="28"/>
      <c r="AR1021" s="28">
        <f>6+6</f>
        <v>12</v>
      </c>
      <c r="AS1021" s="28">
        <f t="shared" si="349"/>
        <v>48000</v>
      </c>
      <c r="AT1021" s="28"/>
      <c r="AU1021" s="28"/>
      <c r="AV1021" s="28"/>
      <c r="AW1021" s="28"/>
      <c r="AX1021" s="82"/>
      <c r="AY1021" s="82"/>
      <c r="AZ1021" s="28"/>
      <c r="BA1021" s="28"/>
      <c r="BB1021" s="82"/>
      <c r="BC1021" s="82"/>
      <c r="BD1021" s="82"/>
      <c r="BE1021" s="82"/>
      <c r="BF1021" s="82"/>
      <c r="BG1021" s="82"/>
      <c r="BH1021" s="82"/>
      <c r="BI1021" s="82"/>
      <c r="BJ1021" s="7">
        <f t="shared" si="348"/>
        <v>12</v>
      </c>
      <c r="BK1021" s="42">
        <f t="shared" si="348"/>
        <v>48000</v>
      </c>
    </row>
    <row r="1022" spans="2:63" ht="24" x14ac:dyDescent="0.25">
      <c r="B1022" s="43" t="s">
        <v>65</v>
      </c>
      <c r="C1022" s="17" t="s">
        <v>66</v>
      </c>
      <c r="D1022" s="10" t="s">
        <v>1034</v>
      </c>
      <c r="E1022" s="9" t="s">
        <v>1570</v>
      </c>
      <c r="F1022" s="18" t="s">
        <v>736</v>
      </c>
      <c r="G1022" s="12">
        <v>3500</v>
      </c>
      <c r="H1022" s="77"/>
      <c r="I1022" s="78"/>
      <c r="J1022" s="85"/>
      <c r="K1022" s="85"/>
      <c r="L1022" s="77"/>
      <c r="M1022" s="77"/>
      <c r="N1022" s="19">
        <f>6+6+6</f>
        <v>18</v>
      </c>
      <c r="O1022" s="19">
        <f t="shared" si="350"/>
        <v>63000</v>
      </c>
      <c r="P1022" s="26"/>
      <c r="Q1022" s="26"/>
      <c r="R1022" s="19"/>
      <c r="S1022" s="19"/>
      <c r="T1022" s="77"/>
      <c r="U1022" s="77"/>
      <c r="V1022" s="19"/>
      <c r="W1022" s="19"/>
      <c r="X1022" s="77"/>
      <c r="Y1022" s="77"/>
      <c r="Z1022" s="77"/>
      <c r="AA1022" s="77"/>
      <c r="AB1022" s="77"/>
      <c r="AC1022" s="77"/>
      <c r="AD1022" s="77"/>
      <c r="AE1022" s="77"/>
      <c r="AF1022" s="19">
        <f t="shared" si="347"/>
        <v>18</v>
      </c>
      <c r="AG1022" s="19">
        <f t="shared" si="347"/>
        <v>63000</v>
      </c>
      <c r="AH1022" s="10" t="s">
        <v>1034</v>
      </c>
      <c r="AI1022" s="9" t="s">
        <v>1570</v>
      </c>
      <c r="AJ1022" s="18" t="s">
        <v>736</v>
      </c>
      <c r="AK1022" s="12">
        <v>3500</v>
      </c>
      <c r="AL1022" s="28"/>
      <c r="AM1022" s="28"/>
      <c r="AN1022" s="82"/>
      <c r="AO1022" s="82"/>
      <c r="AP1022" s="28"/>
      <c r="AQ1022" s="28"/>
      <c r="AR1022" s="28">
        <f>6+6+6</f>
        <v>18</v>
      </c>
      <c r="AS1022" s="28">
        <f t="shared" si="349"/>
        <v>63000</v>
      </c>
      <c r="AT1022" s="28"/>
      <c r="AU1022" s="28"/>
      <c r="AV1022" s="28"/>
      <c r="AW1022" s="28"/>
      <c r="AX1022" s="82"/>
      <c r="AY1022" s="82"/>
      <c r="AZ1022" s="28"/>
      <c r="BA1022" s="28"/>
      <c r="BB1022" s="82"/>
      <c r="BC1022" s="82"/>
      <c r="BD1022" s="82"/>
      <c r="BE1022" s="82"/>
      <c r="BF1022" s="82"/>
      <c r="BG1022" s="82"/>
      <c r="BH1022" s="82"/>
      <c r="BI1022" s="82"/>
      <c r="BJ1022" s="7">
        <f t="shared" si="348"/>
        <v>18</v>
      </c>
      <c r="BK1022" s="42">
        <f t="shared" si="348"/>
        <v>63000</v>
      </c>
    </row>
    <row r="1023" spans="2:63" ht="24" x14ac:dyDescent="0.25">
      <c r="B1023" s="43" t="s">
        <v>65</v>
      </c>
      <c r="C1023" s="17" t="s">
        <v>66</v>
      </c>
      <c r="D1023" s="10" t="s">
        <v>1032</v>
      </c>
      <c r="E1023" s="9" t="s">
        <v>1139</v>
      </c>
      <c r="F1023" s="18" t="s">
        <v>736</v>
      </c>
      <c r="G1023" s="12">
        <v>2500</v>
      </c>
      <c r="H1023" s="77"/>
      <c r="I1023" s="78"/>
      <c r="J1023" s="85"/>
      <c r="K1023" s="85"/>
      <c r="L1023" s="77"/>
      <c r="M1023" s="77"/>
      <c r="N1023" s="19">
        <v>6</v>
      </c>
      <c r="O1023" s="19">
        <f t="shared" si="350"/>
        <v>15000</v>
      </c>
      <c r="P1023" s="26"/>
      <c r="Q1023" s="26"/>
      <c r="R1023" s="19"/>
      <c r="S1023" s="19"/>
      <c r="T1023" s="77"/>
      <c r="U1023" s="77"/>
      <c r="V1023" s="19"/>
      <c r="W1023" s="19"/>
      <c r="X1023" s="77"/>
      <c r="Y1023" s="77"/>
      <c r="Z1023" s="77"/>
      <c r="AA1023" s="77"/>
      <c r="AB1023" s="77"/>
      <c r="AC1023" s="77"/>
      <c r="AD1023" s="77"/>
      <c r="AE1023" s="77"/>
      <c r="AF1023" s="19">
        <f t="shared" si="347"/>
        <v>6</v>
      </c>
      <c r="AG1023" s="19">
        <f t="shared" si="347"/>
        <v>15000</v>
      </c>
      <c r="AH1023" s="10" t="s">
        <v>1032</v>
      </c>
      <c r="AI1023" s="9" t="s">
        <v>1139</v>
      </c>
      <c r="AJ1023" s="18" t="s">
        <v>736</v>
      </c>
      <c r="AK1023" s="12">
        <v>2500</v>
      </c>
      <c r="AL1023" s="28"/>
      <c r="AM1023" s="28"/>
      <c r="AN1023" s="82"/>
      <c r="AO1023" s="82"/>
      <c r="AP1023" s="28"/>
      <c r="AQ1023" s="28"/>
      <c r="AR1023" s="28">
        <v>6</v>
      </c>
      <c r="AS1023" s="28">
        <f t="shared" si="349"/>
        <v>15000</v>
      </c>
      <c r="AT1023" s="28"/>
      <c r="AU1023" s="28"/>
      <c r="AV1023" s="28"/>
      <c r="AW1023" s="28"/>
      <c r="AX1023" s="82"/>
      <c r="AY1023" s="82"/>
      <c r="AZ1023" s="28"/>
      <c r="BA1023" s="28"/>
      <c r="BB1023" s="82"/>
      <c r="BC1023" s="82"/>
      <c r="BD1023" s="82"/>
      <c r="BE1023" s="82"/>
      <c r="BF1023" s="82"/>
      <c r="BG1023" s="82"/>
      <c r="BH1023" s="82"/>
      <c r="BI1023" s="82"/>
      <c r="BJ1023" s="7">
        <f t="shared" si="348"/>
        <v>6</v>
      </c>
      <c r="BK1023" s="42">
        <f t="shared" si="348"/>
        <v>15000</v>
      </c>
    </row>
    <row r="1024" spans="2:63" ht="24" x14ac:dyDescent="0.25">
      <c r="B1024" s="43" t="s">
        <v>65</v>
      </c>
      <c r="C1024" s="17" t="s">
        <v>66</v>
      </c>
      <c r="D1024" s="10" t="s">
        <v>1042</v>
      </c>
      <c r="E1024" s="9" t="s">
        <v>1571</v>
      </c>
      <c r="F1024" s="18" t="s">
        <v>736</v>
      </c>
      <c r="G1024" s="12">
        <v>2500</v>
      </c>
      <c r="H1024" s="77"/>
      <c r="I1024" s="78"/>
      <c r="J1024" s="85"/>
      <c r="K1024" s="85"/>
      <c r="L1024" s="77"/>
      <c r="M1024" s="77"/>
      <c r="N1024" s="19">
        <f>6+6+6+6</f>
        <v>24</v>
      </c>
      <c r="O1024" s="19">
        <f t="shared" si="350"/>
        <v>60000</v>
      </c>
      <c r="P1024" s="26"/>
      <c r="Q1024" s="26"/>
      <c r="R1024" s="19"/>
      <c r="S1024" s="19"/>
      <c r="T1024" s="77"/>
      <c r="U1024" s="77"/>
      <c r="V1024" s="19"/>
      <c r="W1024" s="19"/>
      <c r="X1024" s="77"/>
      <c r="Y1024" s="77"/>
      <c r="Z1024" s="77"/>
      <c r="AA1024" s="77"/>
      <c r="AB1024" s="77"/>
      <c r="AC1024" s="77"/>
      <c r="AD1024" s="77"/>
      <c r="AE1024" s="77"/>
      <c r="AF1024" s="19">
        <f t="shared" si="347"/>
        <v>24</v>
      </c>
      <c r="AG1024" s="19">
        <f t="shared" si="347"/>
        <v>60000</v>
      </c>
      <c r="AH1024" s="10" t="s">
        <v>1042</v>
      </c>
      <c r="AI1024" s="9" t="s">
        <v>1571</v>
      </c>
      <c r="AJ1024" s="18" t="s">
        <v>736</v>
      </c>
      <c r="AK1024" s="12">
        <v>2500</v>
      </c>
      <c r="AL1024" s="28"/>
      <c r="AM1024" s="28"/>
      <c r="AN1024" s="82"/>
      <c r="AO1024" s="82"/>
      <c r="AP1024" s="28"/>
      <c r="AQ1024" s="28"/>
      <c r="AR1024" s="28">
        <f>6+6+6+6</f>
        <v>24</v>
      </c>
      <c r="AS1024" s="28">
        <f t="shared" si="349"/>
        <v>60000</v>
      </c>
      <c r="AT1024" s="28"/>
      <c r="AU1024" s="28"/>
      <c r="AV1024" s="28"/>
      <c r="AW1024" s="28"/>
      <c r="AX1024" s="82"/>
      <c r="AY1024" s="82"/>
      <c r="AZ1024" s="28"/>
      <c r="BA1024" s="28"/>
      <c r="BB1024" s="82"/>
      <c r="BC1024" s="82"/>
      <c r="BD1024" s="82"/>
      <c r="BE1024" s="82"/>
      <c r="BF1024" s="82"/>
      <c r="BG1024" s="82"/>
      <c r="BH1024" s="82"/>
      <c r="BI1024" s="82"/>
      <c r="BJ1024" s="7">
        <f t="shared" si="348"/>
        <v>24</v>
      </c>
      <c r="BK1024" s="42">
        <f t="shared" si="348"/>
        <v>60000</v>
      </c>
    </row>
    <row r="1025" spans="2:63" ht="24" x14ac:dyDescent="0.25">
      <c r="B1025" s="43" t="s">
        <v>65</v>
      </c>
      <c r="C1025" s="17" t="s">
        <v>66</v>
      </c>
      <c r="D1025" s="10" t="s">
        <v>1079</v>
      </c>
      <c r="E1025" s="9" t="s">
        <v>1572</v>
      </c>
      <c r="F1025" s="18" t="s">
        <v>736</v>
      </c>
      <c r="G1025" s="12">
        <v>2500</v>
      </c>
      <c r="H1025" s="77"/>
      <c r="I1025" s="78"/>
      <c r="J1025" s="85"/>
      <c r="K1025" s="85"/>
      <c r="L1025" s="77"/>
      <c r="M1025" s="77"/>
      <c r="N1025" s="19">
        <f>6+6+6+6</f>
        <v>24</v>
      </c>
      <c r="O1025" s="19">
        <f t="shared" si="350"/>
        <v>60000</v>
      </c>
      <c r="P1025" s="26"/>
      <c r="Q1025" s="26"/>
      <c r="R1025" s="19"/>
      <c r="S1025" s="19"/>
      <c r="T1025" s="77"/>
      <c r="U1025" s="77"/>
      <c r="V1025" s="19"/>
      <c r="W1025" s="19"/>
      <c r="X1025" s="77"/>
      <c r="Y1025" s="77"/>
      <c r="Z1025" s="77"/>
      <c r="AA1025" s="77"/>
      <c r="AB1025" s="77"/>
      <c r="AC1025" s="77"/>
      <c r="AD1025" s="77"/>
      <c r="AE1025" s="77"/>
      <c r="AF1025" s="19">
        <f t="shared" si="347"/>
        <v>24</v>
      </c>
      <c r="AG1025" s="19">
        <f t="shared" si="347"/>
        <v>60000</v>
      </c>
      <c r="AH1025" s="10" t="s">
        <v>1079</v>
      </c>
      <c r="AI1025" s="9" t="s">
        <v>1572</v>
      </c>
      <c r="AJ1025" s="18" t="s">
        <v>736</v>
      </c>
      <c r="AK1025" s="12">
        <v>2500</v>
      </c>
      <c r="AL1025" s="28"/>
      <c r="AM1025" s="28"/>
      <c r="AN1025" s="82"/>
      <c r="AO1025" s="82"/>
      <c r="AP1025" s="28"/>
      <c r="AQ1025" s="28"/>
      <c r="AR1025" s="28">
        <f>6+6+6+6</f>
        <v>24</v>
      </c>
      <c r="AS1025" s="28">
        <f t="shared" si="349"/>
        <v>60000</v>
      </c>
      <c r="AT1025" s="28"/>
      <c r="AU1025" s="28"/>
      <c r="AV1025" s="28"/>
      <c r="AW1025" s="28"/>
      <c r="AX1025" s="82"/>
      <c r="AY1025" s="82"/>
      <c r="AZ1025" s="28"/>
      <c r="BA1025" s="28"/>
      <c r="BB1025" s="82"/>
      <c r="BC1025" s="82"/>
      <c r="BD1025" s="82"/>
      <c r="BE1025" s="82"/>
      <c r="BF1025" s="82"/>
      <c r="BG1025" s="82"/>
      <c r="BH1025" s="82"/>
      <c r="BI1025" s="82"/>
      <c r="BJ1025" s="7">
        <f t="shared" si="348"/>
        <v>24</v>
      </c>
      <c r="BK1025" s="42">
        <f t="shared" si="348"/>
        <v>60000</v>
      </c>
    </row>
    <row r="1026" spans="2:63" ht="24" x14ac:dyDescent="0.25">
      <c r="B1026" s="43" t="s">
        <v>65</v>
      </c>
      <c r="C1026" s="17" t="s">
        <v>66</v>
      </c>
      <c r="D1026" s="10" t="s">
        <v>1568</v>
      </c>
      <c r="E1026" s="18" t="s">
        <v>1573</v>
      </c>
      <c r="F1026" s="18" t="s">
        <v>736</v>
      </c>
      <c r="G1026" s="12">
        <v>2800</v>
      </c>
      <c r="H1026" s="77"/>
      <c r="I1026" s="78"/>
      <c r="J1026" s="85"/>
      <c r="K1026" s="85"/>
      <c r="L1026" s="77"/>
      <c r="M1026" s="77"/>
      <c r="N1026" s="19">
        <f>6+6</f>
        <v>12</v>
      </c>
      <c r="O1026" s="19">
        <f t="shared" si="350"/>
        <v>33600</v>
      </c>
      <c r="P1026" s="26"/>
      <c r="Q1026" s="26"/>
      <c r="R1026" s="19"/>
      <c r="S1026" s="19"/>
      <c r="T1026" s="77"/>
      <c r="U1026" s="77"/>
      <c r="V1026" s="19"/>
      <c r="W1026" s="19"/>
      <c r="X1026" s="77"/>
      <c r="Y1026" s="77"/>
      <c r="Z1026" s="77"/>
      <c r="AA1026" s="77"/>
      <c r="AB1026" s="77"/>
      <c r="AC1026" s="77"/>
      <c r="AD1026" s="77"/>
      <c r="AE1026" s="77"/>
      <c r="AF1026" s="19">
        <f t="shared" si="347"/>
        <v>12</v>
      </c>
      <c r="AG1026" s="19">
        <f t="shared" si="347"/>
        <v>33600</v>
      </c>
      <c r="AH1026" s="10" t="s">
        <v>1568</v>
      </c>
      <c r="AI1026" s="18" t="s">
        <v>1573</v>
      </c>
      <c r="AJ1026" s="18" t="s">
        <v>736</v>
      </c>
      <c r="AK1026" s="12">
        <v>2800</v>
      </c>
      <c r="AL1026" s="28"/>
      <c r="AM1026" s="28"/>
      <c r="AN1026" s="82"/>
      <c r="AO1026" s="82"/>
      <c r="AP1026" s="28"/>
      <c r="AQ1026" s="28"/>
      <c r="AR1026" s="28">
        <f>6+6</f>
        <v>12</v>
      </c>
      <c r="AS1026" s="28">
        <f t="shared" si="349"/>
        <v>33600</v>
      </c>
      <c r="AT1026" s="28"/>
      <c r="AU1026" s="28"/>
      <c r="AV1026" s="28"/>
      <c r="AW1026" s="28"/>
      <c r="AX1026" s="82"/>
      <c r="AY1026" s="82"/>
      <c r="AZ1026" s="28"/>
      <c r="BA1026" s="28"/>
      <c r="BB1026" s="82"/>
      <c r="BC1026" s="82"/>
      <c r="BD1026" s="82"/>
      <c r="BE1026" s="82"/>
      <c r="BF1026" s="82"/>
      <c r="BG1026" s="82"/>
      <c r="BH1026" s="82"/>
      <c r="BI1026" s="82"/>
      <c r="BJ1026" s="7">
        <f t="shared" si="348"/>
        <v>12</v>
      </c>
      <c r="BK1026" s="42">
        <f t="shared" si="348"/>
        <v>33600</v>
      </c>
    </row>
    <row r="1027" spans="2:63" ht="24" x14ac:dyDescent="0.25">
      <c r="B1027" s="43" t="s">
        <v>65</v>
      </c>
      <c r="C1027" s="17" t="s">
        <v>66</v>
      </c>
      <c r="D1027" s="10" t="s">
        <v>1564</v>
      </c>
      <c r="E1027" s="18" t="s">
        <v>1574</v>
      </c>
      <c r="F1027" s="18" t="s">
        <v>736</v>
      </c>
      <c r="G1027" s="12">
        <v>4000</v>
      </c>
      <c r="H1027" s="77"/>
      <c r="I1027" s="78"/>
      <c r="J1027" s="85"/>
      <c r="K1027" s="85"/>
      <c r="L1027" s="77"/>
      <c r="M1027" s="77"/>
      <c r="N1027" s="19">
        <v>6</v>
      </c>
      <c r="O1027" s="19">
        <f t="shared" si="350"/>
        <v>24000</v>
      </c>
      <c r="P1027" s="26"/>
      <c r="Q1027" s="26"/>
      <c r="R1027" s="19"/>
      <c r="S1027" s="19"/>
      <c r="T1027" s="77"/>
      <c r="U1027" s="77"/>
      <c r="V1027" s="19"/>
      <c r="W1027" s="19"/>
      <c r="X1027" s="77"/>
      <c r="Y1027" s="77"/>
      <c r="Z1027" s="77"/>
      <c r="AA1027" s="77"/>
      <c r="AB1027" s="77"/>
      <c r="AC1027" s="77"/>
      <c r="AD1027" s="77"/>
      <c r="AE1027" s="77"/>
      <c r="AF1027" s="19">
        <f t="shared" si="347"/>
        <v>6</v>
      </c>
      <c r="AG1027" s="19">
        <f t="shared" si="347"/>
        <v>24000</v>
      </c>
      <c r="AH1027" s="10" t="s">
        <v>1564</v>
      </c>
      <c r="AI1027" s="18" t="s">
        <v>1574</v>
      </c>
      <c r="AJ1027" s="18" t="s">
        <v>736</v>
      </c>
      <c r="AK1027" s="12">
        <v>4000</v>
      </c>
      <c r="AL1027" s="28"/>
      <c r="AM1027" s="28"/>
      <c r="AN1027" s="82"/>
      <c r="AO1027" s="82"/>
      <c r="AP1027" s="28"/>
      <c r="AQ1027" s="28"/>
      <c r="AR1027" s="28">
        <v>6</v>
      </c>
      <c r="AS1027" s="28">
        <f t="shared" si="349"/>
        <v>24000</v>
      </c>
      <c r="AT1027" s="28"/>
      <c r="AU1027" s="28"/>
      <c r="AV1027" s="28"/>
      <c r="AW1027" s="28"/>
      <c r="AX1027" s="82"/>
      <c r="AY1027" s="82"/>
      <c r="AZ1027" s="28"/>
      <c r="BA1027" s="28"/>
      <c r="BB1027" s="82"/>
      <c r="BC1027" s="82"/>
      <c r="BD1027" s="82"/>
      <c r="BE1027" s="82"/>
      <c r="BF1027" s="82"/>
      <c r="BG1027" s="82"/>
      <c r="BH1027" s="82"/>
      <c r="BI1027" s="82"/>
      <c r="BJ1027" s="7">
        <f t="shared" si="348"/>
        <v>6</v>
      </c>
      <c r="BK1027" s="42">
        <f t="shared" si="348"/>
        <v>24000</v>
      </c>
    </row>
    <row r="1028" spans="2:63" ht="24" x14ac:dyDescent="0.25">
      <c r="B1028" s="43" t="s">
        <v>65</v>
      </c>
      <c r="C1028" s="17" t="s">
        <v>66</v>
      </c>
      <c r="D1028" s="10" t="s">
        <v>1564</v>
      </c>
      <c r="E1028" s="18" t="s">
        <v>1575</v>
      </c>
      <c r="F1028" s="18" t="s">
        <v>736</v>
      </c>
      <c r="G1028" s="12">
        <v>4000</v>
      </c>
      <c r="H1028" s="77"/>
      <c r="I1028" s="78"/>
      <c r="J1028" s="85"/>
      <c r="K1028" s="85"/>
      <c r="L1028" s="77"/>
      <c r="M1028" s="77"/>
      <c r="N1028" s="19">
        <v>6</v>
      </c>
      <c r="O1028" s="19">
        <f t="shared" si="350"/>
        <v>24000</v>
      </c>
      <c r="P1028" s="26"/>
      <c r="Q1028" s="26"/>
      <c r="R1028" s="19"/>
      <c r="S1028" s="19"/>
      <c r="T1028" s="77"/>
      <c r="U1028" s="77"/>
      <c r="V1028" s="19"/>
      <c r="W1028" s="19"/>
      <c r="X1028" s="77"/>
      <c r="Y1028" s="77"/>
      <c r="Z1028" s="77"/>
      <c r="AA1028" s="77"/>
      <c r="AB1028" s="77"/>
      <c r="AC1028" s="77"/>
      <c r="AD1028" s="77"/>
      <c r="AE1028" s="77"/>
      <c r="AF1028" s="19">
        <f t="shared" si="347"/>
        <v>6</v>
      </c>
      <c r="AG1028" s="19">
        <f t="shared" si="347"/>
        <v>24000</v>
      </c>
      <c r="AH1028" s="10" t="s">
        <v>1564</v>
      </c>
      <c r="AI1028" s="18" t="s">
        <v>1575</v>
      </c>
      <c r="AJ1028" s="18" t="s">
        <v>736</v>
      </c>
      <c r="AK1028" s="12">
        <v>4000</v>
      </c>
      <c r="AL1028" s="28"/>
      <c r="AM1028" s="28"/>
      <c r="AN1028" s="82"/>
      <c r="AO1028" s="82"/>
      <c r="AP1028" s="28"/>
      <c r="AQ1028" s="28"/>
      <c r="AR1028" s="28">
        <v>6</v>
      </c>
      <c r="AS1028" s="28">
        <f t="shared" si="349"/>
        <v>24000</v>
      </c>
      <c r="AT1028" s="28"/>
      <c r="AU1028" s="28"/>
      <c r="AV1028" s="28"/>
      <c r="AW1028" s="28"/>
      <c r="AX1028" s="82"/>
      <c r="AY1028" s="82"/>
      <c r="AZ1028" s="28"/>
      <c r="BA1028" s="28"/>
      <c r="BB1028" s="82"/>
      <c r="BC1028" s="82"/>
      <c r="BD1028" s="82"/>
      <c r="BE1028" s="82"/>
      <c r="BF1028" s="82"/>
      <c r="BG1028" s="82"/>
      <c r="BH1028" s="82"/>
      <c r="BI1028" s="82"/>
      <c r="BJ1028" s="7">
        <f t="shared" si="348"/>
        <v>6</v>
      </c>
      <c r="BK1028" s="42">
        <f t="shared" si="348"/>
        <v>24000</v>
      </c>
    </row>
    <row r="1029" spans="2:63" ht="24" x14ac:dyDescent="0.25">
      <c r="B1029" s="43" t="s">
        <v>65</v>
      </c>
      <c r="C1029" s="17" t="s">
        <v>66</v>
      </c>
      <c r="D1029" s="10" t="s">
        <v>1564</v>
      </c>
      <c r="E1029" s="18" t="s">
        <v>1576</v>
      </c>
      <c r="F1029" s="18" t="s">
        <v>736</v>
      </c>
      <c r="G1029" s="12">
        <v>4000</v>
      </c>
      <c r="H1029" s="77"/>
      <c r="I1029" s="78"/>
      <c r="J1029" s="85"/>
      <c r="K1029" s="85"/>
      <c r="L1029" s="77"/>
      <c r="M1029" s="77"/>
      <c r="N1029" s="19">
        <v>6</v>
      </c>
      <c r="O1029" s="19">
        <f t="shared" si="350"/>
        <v>24000</v>
      </c>
      <c r="P1029" s="26"/>
      <c r="Q1029" s="26"/>
      <c r="R1029" s="19"/>
      <c r="S1029" s="19"/>
      <c r="T1029" s="77"/>
      <c r="U1029" s="77"/>
      <c r="V1029" s="19"/>
      <c r="W1029" s="19"/>
      <c r="X1029" s="77"/>
      <c r="Y1029" s="77"/>
      <c r="Z1029" s="77"/>
      <c r="AA1029" s="77"/>
      <c r="AB1029" s="77"/>
      <c r="AC1029" s="77"/>
      <c r="AD1029" s="77"/>
      <c r="AE1029" s="77"/>
      <c r="AF1029" s="19">
        <f t="shared" si="347"/>
        <v>6</v>
      </c>
      <c r="AG1029" s="19">
        <f t="shared" si="347"/>
        <v>24000</v>
      </c>
      <c r="AH1029" s="10" t="s">
        <v>1564</v>
      </c>
      <c r="AI1029" s="18" t="s">
        <v>1576</v>
      </c>
      <c r="AJ1029" s="18" t="s">
        <v>736</v>
      </c>
      <c r="AK1029" s="12">
        <v>4000</v>
      </c>
      <c r="AL1029" s="28"/>
      <c r="AM1029" s="28"/>
      <c r="AN1029" s="82"/>
      <c r="AO1029" s="82"/>
      <c r="AP1029" s="28"/>
      <c r="AQ1029" s="28"/>
      <c r="AR1029" s="28">
        <v>6</v>
      </c>
      <c r="AS1029" s="28">
        <f t="shared" si="349"/>
        <v>24000</v>
      </c>
      <c r="AT1029" s="28"/>
      <c r="AU1029" s="28"/>
      <c r="AV1029" s="28"/>
      <c r="AW1029" s="28"/>
      <c r="AX1029" s="82"/>
      <c r="AY1029" s="82"/>
      <c r="AZ1029" s="28"/>
      <c r="BA1029" s="28"/>
      <c r="BB1029" s="82"/>
      <c r="BC1029" s="82"/>
      <c r="BD1029" s="82"/>
      <c r="BE1029" s="82"/>
      <c r="BF1029" s="82"/>
      <c r="BG1029" s="82"/>
      <c r="BH1029" s="82"/>
      <c r="BI1029" s="82"/>
      <c r="BJ1029" s="7">
        <f t="shared" si="348"/>
        <v>6</v>
      </c>
      <c r="BK1029" s="42">
        <f t="shared" si="348"/>
        <v>24000</v>
      </c>
    </row>
    <row r="1030" spans="2:63" ht="24" x14ac:dyDescent="0.25">
      <c r="B1030" s="43" t="s">
        <v>65</v>
      </c>
      <c r="C1030" s="17" t="s">
        <v>66</v>
      </c>
      <c r="D1030" s="10" t="s">
        <v>1564</v>
      </c>
      <c r="E1030" s="18" t="s">
        <v>1577</v>
      </c>
      <c r="F1030" s="18" t="s">
        <v>736</v>
      </c>
      <c r="G1030" s="12">
        <v>3200</v>
      </c>
      <c r="H1030" s="77"/>
      <c r="I1030" s="78"/>
      <c r="J1030" s="85"/>
      <c r="K1030" s="85"/>
      <c r="L1030" s="77"/>
      <c r="M1030" s="77"/>
      <c r="N1030" s="19">
        <v>6</v>
      </c>
      <c r="O1030" s="19">
        <f t="shared" si="350"/>
        <v>19200</v>
      </c>
      <c r="P1030" s="26"/>
      <c r="Q1030" s="26"/>
      <c r="R1030" s="19"/>
      <c r="S1030" s="19"/>
      <c r="T1030" s="77"/>
      <c r="U1030" s="77"/>
      <c r="V1030" s="19"/>
      <c r="W1030" s="19"/>
      <c r="X1030" s="77"/>
      <c r="Y1030" s="77"/>
      <c r="Z1030" s="77"/>
      <c r="AA1030" s="77"/>
      <c r="AB1030" s="77"/>
      <c r="AC1030" s="77"/>
      <c r="AD1030" s="77"/>
      <c r="AE1030" s="77"/>
      <c r="AF1030" s="19">
        <f t="shared" si="347"/>
        <v>6</v>
      </c>
      <c r="AG1030" s="19">
        <f t="shared" si="347"/>
        <v>19200</v>
      </c>
      <c r="AH1030" s="10" t="s">
        <v>1564</v>
      </c>
      <c r="AI1030" s="18" t="s">
        <v>1577</v>
      </c>
      <c r="AJ1030" s="18" t="s">
        <v>736</v>
      </c>
      <c r="AK1030" s="12">
        <v>3200</v>
      </c>
      <c r="AL1030" s="28"/>
      <c r="AM1030" s="28"/>
      <c r="AN1030" s="82"/>
      <c r="AO1030" s="82"/>
      <c r="AP1030" s="28"/>
      <c r="AQ1030" s="28"/>
      <c r="AR1030" s="28">
        <v>6</v>
      </c>
      <c r="AS1030" s="28">
        <f t="shared" si="349"/>
        <v>19200</v>
      </c>
      <c r="AT1030" s="28"/>
      <c r="AU1030" s="28"/>
      <c r="AV1030" s="28"/>
      <c r="AW1030" s="28"/>
      <c r="AX1030" s="82"/>
      <c r="AY1030" s="82"/>
      <c r="AZ1030" s="28"/>
      <c r="BA1030" s="28"/>
      <c r="BB1030" s="82"/>
      <c r="BC1030" s="82"/>
      <c r="BD1030" s="82"/>
      <c r="BE1030" s="82"/>
      <c r="BF1030" s="82"/>
      <c r="BG1030" s="82"/>
      <c r="BH1030" s="82"/>
      <c r="BI1030" s="82"/>
      <c r="BJ1030" s="7">
        <f t="shared" si="348"/>
        <v>6</v>
      </c>
      <c r="BK1030" s="42">
        <f t="shared" si="348"/>
        <v>19200</v>
      </c>
    </row>
    <row r="1031" spans="2:63" ht="24" x14ac:dyDescent="0.25">
      <c r="B1031" s="43" t="s">
        <v>65</v>
      </c>
      <c r="C1031" s="17" t="s">
        <v>66</v>
      </c>
      <c r="D1031" s="10" t="s">
        <v>1564</v>
      </c>
      <c r="E1031" s="18" t="s">
        <v>1578</v>
      </c>
      <c r="F1031" s="18" t="s">
        <v>736</v>
      </c>
      <c r="G1031" s="12">
        <v>1800</v>
      </c>
      <c r="H1031" s="77"/>
      <c r="I1031" s="78"/>
      <c r="J1031" s="85"/>
      <c r="K1031" s="85"/>
      <c r="L1031" s="77"/>
      <c r="M1031" s="77"/>
      <c r="N1031" s="19">
        <v>6</v>
      </c>
      <c r="O1031" s="19">
        <f t="shared" si="350"/>
        <v>10800</v>
      </c>
      <c r="P1031" s="26"/>
      <c r="Q1031" s="26"/>
      <c r="R1031" s="19"/>
      <c r="S1031" s="19"/>
      <c r="T1031" s="77"/>
      <c r="U1031" s="77"/>
      <c r="V1031" s="19"/>
      <c r="W1031" s="19"/>
      <c r="X1031" s="77"/>
      <c r="Y1031" s="77"/>
      <c r="Z1031" s="77"/>
      <c r="AA1031" s="77"/>
      <c r="AB1031" s="77"/>
      <c r="AC1031" s="77"/>
      <c r="AD1031" s="77"/>
      <c r="AE1031" s="77"/>
      <c r="AF1031" s="19">
        <f t="shared" si="347"/>
        <v>6</v>
      </c>
      <c r="AG1031" s="19">
        <f t="shared" si="347"/>
        <v>10800</v>
      </c>
      <c r="AH1031" s="10" t="s">
        <v>1564</v>
      </c>
      <c r="AI1031" s="18" t="s">
        <v>1578</v>
      </c>
      <c r="AJ1031" s="18" t="s">
        <v>736</v>
      </c>
      <c r="AK1031" s="12">
        <v>1800</v>
      </c>
      <c r="AL1031" s="28"/>
      <c r="AM1031" s="28"/>
      <c r="AN1031" s="82"/>
      <c r="AO1031" s="82"/>
      <c r="AP1031" s="28"/>
      <c r="AQ1031" s="28"/>
      <c r="AR1031" s="28">
        <v>6</v>
      </c>
      <c r="AS1031" s="28">
        <f t="shared" si="349"/>
        <v>10800</v>
      </c>
      <c r="AT1031" s="28"/>
      <c r="AU1031" s="28"/>
      <c r="AV1031" s="28"/>
      <c r="AW1031" s="28"/>
      <c r="AX1031" s="82"/>
      <c r="AY1031" s="82"/>
      <c r="AZ1031" s="28"/>
      <c r="BA1031" s="28"/>
      <c r="BB1031" s="82"/>
      <c r="BC1031" s="82"/>
      <c r="BD1031" s="82"/>
      <c r="BE1031" s="82"/>
      <c r="BF1031" s="82"/>
      <c r="BG1031" s="82"/>
      <c r="BH1031" s="82"/>
      <c r="BI1031" s="82"/>
      <c r="BJ1031" s="7">
        <f t="shared" si="348"/>
        <v>6</v>
      </c>
      <c r="BK1031" s="42">
        <f t="shared" si="348"/>
        <v>10800</v>
      </c>
    </row>
    <row r="1032" spans="2:63" ht="24" x14ac:dyDescent="0.25">
      <c r="B1032" s="66" t="s">
        <v>65</v>
      </c>
      <c r="C1032" s="74" t="s">
        <v>66</v>
      </c>
      <c r="D1032" s="96" t="s">
        <v>1579</v>
      </c>
      <c r="E1032" s="97" t="s">
        <v>1365</v>
      </c>
      <c r="F1032" s="97"/>
      <c r="G1032" s="97"/>
      <c r="H1032" s="97"/>
      <c r="I1032" s="6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6" t="s">
        <v>1579</v>
      </c>
      <c r="AI1032" s="97" t="s">
        <v>1365</v>
      </c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7"/>
      <c r="BI1032" s="97"/>
      <c r="BJ1032" s="97"/>
      <c r="BK1032" s="186"/>
    </row>
    <row r="1033" spans="2:63" ht="24" x14ac:dyDescent="0.25">
      <c r="B1033" s="43" t="s">
        <v>65</v>
      </c>
      <c r="C1033" s="17" t="s">
        <v>66</v>
      </c>
      <c r="D1033" s="171" t="s">
        <v>1580</v>
      </c>
      <c r="E1033" s="18" t="s">
        <v>1581</v>
      </c>
      <c r="F1033" s="18" t="s">
        <v>68</v>
      </c>
      <c r="G1033" s="12">
        <v>6</v>
      </c>
      <c r="H1033" s="19"/>
      <c r="I1033" s="19"/>
      <c r="J1033" s="111">
        <v>550</v>
      </c>
      <c r="K1033" s="111">
        <f t="shared" ref="K1033:K1069" si="351">J1033*G1033</f>
        <v>3300</v>
      </c>
      <c r="L1033" s="19"/>
      <c r="M1033" s="19"/>
      <c r="N1033" s="19"/>
      <c r="O1033" s="19"/>
      <c r="P1033" s="26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>
        <f t="shared" ref="AF1033:AG1069" si="352">H1033+J1033+L1033+N1033+P1033+R1033+T1033+V1033+X1033+Z1033+AB1033+AD1033</f>
        <v>550</v>
      </c>
      <c r="AG1033" s="19">
        <f t="shared" si="352"/>
        <v>3300</v>
      </c>
      <c r="AH1033" s="171" t="s">
        <v>1580</v>
      </c>
      <c r="AI1033" s="18" t="s">
        <v>1581</v>
      </c>
      <c r="AJ1033" s="181" t="s">
        <v>68</v>
      </c>
      <c r="AK1033" s="114">
        <v>6</v>
      </c>
      <c r="AL1033" s="28"/>
      <c r="AM1033" s="28"/>
      <c r="AN1033" s="28">
        <v>550</v>
      </c>
      <c r="AO1033" s="121">
        <f t="shared" ref="AO1033:AO1069" si="353">AN1033*AK1033</f>
        <v>3300</v>
      </c>
      <c r="AP1033" s="28"/>
      <c r="AQ1033" s="28"/>
      <c r="AR1033" s="28"/>
      <c r="AS1033" s="28"/>
      <c r="AT1033" s="28"/>
      <c r="AU1033" s="28"/>
      <c r="AV1033" s="28"/>
      <c r="AW1033" s="28"/>
      <c r="AX1033" s="82"/>
      <c r="AY1033" s="82"/>
      <c r="AZ1033" s="28"/>
      <c r="BA1033" s="28"/>
      <c r="BB1033" s="82"/>
      <c r="BC1033" s="82"/>
      <c r="BD1033" s="82"/>
      <c r="BE1033" s="82"/>
      <c r="BF1033" s="82"/>
      <c r="BG1033" s="82"/>
      <c r="BH1033" s="82"/>
      <c r="BI1033" s="82"/>
      <c r="BJ1033" s="7">
        <f t="shared" ref="BJ1033:BK1069" si="354">AL1033+AN1033+AP1033+AR1033+AT1033+AV1033+AX1033+AZ1033+BB1033+BD1033+BF1033+BH1033</f>
        <v>550</v>
      </c>
      <c r="BK1033" s="42">
        <f t="shared" si="354"/>
        <v>3300</v>
      </c>
    </row>
    <row r="1034" spans="2:63" ht="24" x14ac:dyDescent="0.25">
      <c r="B1034" s="43" t="s">
        <v>65</v>
      </c>
      <c r="C1034" s="17" t="s">
        <v>66</v>
      </c>
      <c r="D1034" s="171" t="s">
        <v>187</v>
      </c>
      <c r="E1034" s="18" t="s">
        <v>188</v>
      </c>
      <c r="F1034" s="18" t="s">
        <v>186</v>
      </c>
      <c r="G1034" s="12">
        <v>14</v>
      </c>
      <c r="H1034" s="19"/>
      <c r="I1034" s="19"/>
      <c r="J1034" s="111">
        <v>330</v>
      </c>
      <c r="K1034" s="111">
        <f t="shared" si="351"/>
        <v>4620</v>
      </c>
      <c r="L1034" s="19"/>
      <c r="M1034" s="19"/>
      <c r="N1034" s="19"/>
      <c r="O1034" s="19"/>
      <c r="P1034" s="26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>
        <f t="shared" si="352"/>
        <v>330</v>
      </c>
      <c r="AG1034" s="19">
        <f t="shared" si="352"/>
        <v>4620</v>
      </c>
      <c r="AH1034" s="18" t="s">
        <v>187</v>
      </c>
      <c r="AI1034" s="18" t="s">
        <v>188</v>
      </c>
      <c r="AJ1034" s="181" t="s">
        <v>186</v>
      </c>
      <c r="AK1034" s="114">
        <v>14</v>
      </c>
      <c r="AL1034" s="28"/>
      <c r="AM1034" s="28"/>
      <c r="AN1034" s="28">
        <f>659-J1034</f>
        <v>329</v>
      </c>
      <c r="AO1034" s="121">
        <f t="shared" si="353"/>
        <v>4606</v>
      </c>
      <c r="AP1034" s="28"/>
      <c r="AQ1034" s="28"/>
      <c r="AR1034" s="28"/>
      <c r="AS1034" s="28"/>
      <c r="AT1034" s="28"/>
      <c r="AU1034" s="28"/>
      <c r="AV1034" s="28"/>
      <c r="AW1034" s="28"/>
      <c r="AX1034" s="82"/>
      <c r="AY1034" s="82"/>
      <c r="AZ1034" s="28"/>
      <c r="BA1034" s="28"/>
      <c r="BB1034" s="82"/>
      <c r="BC1034" s="82"/>
      <c r="BD1034" s="82"/>
      <c r="BE1034" s="82"/>
      <c r="BF1034" s="82"/>
      <c r="BG1034" s="82"/>
      <c r="BH1034" s="82"/>
      <c r="BI1034" s="82"/>
      <c r="BJ1034" s="7">
        <f t="shared" si="354"/>
        <v>329</v>
      </c>
      <c r="BK1034" s="42">
        <f t="shared" si="354"/>
        <v>4606</v>
      </c>
    </row>
    <row r="1035" spans="2:63" ht="24" x14ac:dyDescent="0.25">
      <c r="B1035" s="43" t="s">
        <v>65</v>
      </c>
      <c r="C1035" s="17" t="s">
        <v>66</v>
      </c>
      <c r="D1035" s="171" t="s">
        <v>1582</v>
      </c>
      <c r="E1035" s="18" t="s">
        <v>1583</v>
      </c>
      <c r="F1035" s="18" t="s">
        <v>68</v>
      </c>
      <c r="G1035" s="12">
        <v>3.8</v>
      </c>
      <c r="H1035" s="19"/>
      <c r="I1035" s="19"/>
      <c r="J1035" s="111">
        <v>49</v>
      </c>
      <c r="K1035" s="111">
        <f t="shared" si="351"/>
        <v>186.2</v>
      </c>
      <c r="L1035" s="19"/>
      <c r="M1035" s="19"/>
      <c r="N1035" s="19"/>
      <c r="O1035" s="19"/>
      <c r="P1035" s="26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>
        <f t="shared" si="352"/>
        <v>49</v>
      </c>
      <c r="AG1035" s="19">
        <f t="shared" si="352"/>
        <v>186.2</v>
      </c>
      <c r="AH1035" s="18" t="s">
        <v>1582</v>
      </c>
      <c r="AI1035" s="18" t="s">
        <v>1583</v>
      </c>
      <c r="AJ1035" s="181" t="s">
        <v>68</v>
      </c>
      <c r="AK1035" s="114">
        <v>3.8</v>
      </c>
      <c r="AL1035" s="28"/>
      <c r="AM1035" s="28"/>
      <c r="AN1035" s="28">
        <v>48</v>
      </c>
      <c r="AO1035" s="121">
        <f t="shared" si="353"/>
        <v>182.39999999999998</v>
      </c>
      <c r="AP1035" s="28"/>
      <c r="AQ1035" s="28"/>
      <c r="AR1035" s="28"/>
      <c r="AS1035" s="28"/>
      <c r="AT1035" s="28"/>
      <c r="AU1035" s="28"/>
      <c r="AV1035" s="28"/>
      <c r="AW1035" s="28"/>
      <c r="AX1035" s="82"/>
      <c r="AY1035" s="82"/>
      <c r="AZ1035" s="28"/>
      <c r="BA1035" s="28"/>
      <c r="BB1035" s="82"/>
      <c r="BC1035" s="82"/>
      <c r="BD1035" s="82"/>
      <c r="BE1035" s="82"/>
      <c r="BF1035" s="82"/>
      <c r="BG1035" s="82"/>
      <c r="BH1035" s="82"/>
      <c r="BI1035" s="82"/>
      <c r="BJ1035" s="7">
        <f t="shared" si="354"/>
        <v>48</v>
      </c>
      <c r="BK1035" s="42">
        <f t="shared" si="354"/>
        <v>182.39999999999998</v>
      </c>
    </row>
    <row r="1036" spans="2:63" ht="24" x14ac:dyDescent="0.25">
      <c r="B1036" s="43" t="s">
        <v>65</v>
      </c>
      <c r="C1036" s="17" t="s">
        <v>66</v>
      </c>
      <c r="D1036" s="171" t="s">
        <v>1584</v>
      </c>
      <c r="E1036" s="18" t="s">
        <v>1585</v>
      </c>
      <c r="F1036" s="18" t="s">
        <v>68</v>
      </c>
      <c r="G1036" s="12">
        <v>2.2999999999999998</v>
      </c>
      <c r="H1036" s="19"/>
      <c r="I1036" s="19"/>
      <c r="J1036" s="111">
        <v>20</v>
      </c>
      <c r="K1036" s="111">
        <f t="shared" si="351"/>
        <v>46</v>
      </c>
      <c r="L1036" s="19"/>
      <c r="M1036" s="19"/>
      <c r="N1036" s="19"/>
      <c r="O1036" s="19"/>
      <c r="P1036" s="26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>
        <f t="shared" si="352"/>
        <v>20</v>
      </c>
      <c r="AG1036" s="19">
        <f t="shared" si="352"/>
        <v>46</v>
      </c>
      <c r="AH1036" s="18" t="s">
        <v>1584</v>
      </c>
      <c r="AI1036" s="18" t="s">
        <v>1585</v>
      </c>
      <c r="AJ1036" s="181" t="s">
        <v>68</v>
      </c>
      <c r="AK1036" s="114">
        <v>2.2999999999999998</v>
      </c>
      <c r="AL1036" s="28"/>
      <c r="AM1036" s="28"/>
      <c r="AN1036" s="28">
        <v>4</v>
      </c>
      <c r="AO1036" s="121">
        <f t="shared" si="353"/>
        <v>9.1999999999999993</v>
      </c>
      <c r="AP1036" s="28"/>
      <c r="AQ1036" s="28"/>
      <c r="AR1036" s="28"/>
      <c r="AS1036" s="28"/>
      <c r="AT1036" s="28"/>
      <c r="AU1036" s="28"/>
      <c r="AV1036" s="28"/>
      <c r="AW1036" s="28"/>
      <c r="AX1036" s="82"/>
      <c r="AY1036" s="82"/>
      <c r="AZ1036" s="28"/>
      <c r="BA1036" s="28"/>
      <c r="BB1036" s="82"/>
      <c r="BC1036" s="82"/>
      <c r="BD1036" s="82"/>
      <c r="BE1036" s="82"/>
      <c r="BF1036" s="82"/>
      <c r="BG1036" s="82"/>
      <c r="BH1036" s="82"/>
      <c r="BI1036" s="82"/>
      <c r="BJ1036" s="7">
        <f t="shared" si="354"/>
        <v>4</v>
      </c>
      <c r="BK1036" s="42">
        <f t="shared" si="354"/>
        <v>9.1999999999999993</v>
      </c>
    </row>
    <row r="1037" spans="2:63" ht="24" x14ac:dyDescent="0.25">
      <c r="B1037" s="43" t="s">
        <v>65</v>
      </c>
      <c r="C1037" s="17" t="s">
        <v>66</v>
      </c>
      <c r="D1037" s="171" t="s">
        <v>203</v>
      </c>
      <c r="E1037" s="18" t="s">
        <v>204</v>
      </c>
      <c r="F1037" s="18" t="s">
        <v>210</v>
      </c>
      <c r="G1037" s="12">
        <v>5</v>
      </c>
      <c r="H1037" s="19"/>
      <c r="I1037" s="19"/>
      <c r="J1037" s="111">
        <v>24</v>
      </c>
      <c r="K1037" s="111">
        <f t="shared" si="351"/>
        <v>120</v>
      </c>
      <c r="L1037" s="19"/>
      <c r="M1037" s="19"/>
      <c r="N1037" s="19"/>
      <c r="O1037" s="19"/>
      <c r="P1037" s="26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>
        <f t="shared" si="352"/>
        <v>24</v>
      </c>
      <c r="AG1037" s="19">
        <f t="shared" si="352"/>
        <v>120</v>
      </c>
      <c r="AH1037" s="18" t="s">
        <v>203</v>
      </c>
      <c r="AI1037" s="18" t="s">
        <v>204</v>
      </c>
      <c r="AJ1037" s="181" t="s">
        <v>210</v>
      </c>
      <c r="AK1037" s="114">
        <v>5</v>
      </c>
      <c r="AL1037" s="28"/>
      <c r="AM1037" s="28"/>
      <c r="AN1037" s="28">
        <v>24</v>
      </c>
      <c r="AO1037" s="121">
        <f t="shared" si="353"/>
        <v>120</v>
      </c>
      <c r="AP1037" s="28"/>
      <c r="AQ1037" s="28"/>
      <c r="AR1037" s="28"/>
      <c r="AS1037" s="28"/>
      <c r="AT1037" s="28"/>
      <c r="AU1037" s="28"/>
      <c r="AV1037" s="28"/>
      <c r="AW1037" s="28"/>
      <c r="AX1037" s="82"/>
      <c r="AY1037" s="82"/>
      <c r="AZ1037" s="28"/>
      <c r="BA1037" s="28"/>
      <c r="BB1037" s="82"/>
      <c r="BC1037" s="82"/>
      <c r="BD1037" s="82"/>
      <c r="BE1037" s="82"/>
      <c r="BF1037" s="82"/>
      <c r="BG1037" s="82"/>
      <c r="BH1037" s="82"/>
      <c r="BI1037" s="82"/>
      <c r="BJ1037" s="7">
        <f t="shared" si="354"/>
        <v>24</v>
      </c>
      <c r="BK1037" s="42">
        <f t="shared" si="354"/>
        <v>120</v>
      </c>
    </row>
    <row r="1038" spans="2:63" ht="24" x14ac:dyDescent="0.25">
      <c r="B1038" s="43" t="s">
        <v>65</v>
      </c>
      <c r="C1038" s="17" t="s">
        <v>66</v>
      </c>
      <c r="D1038" s="171" t="s">
        <v>208</v>
      </c>
      <c r="E1038" s="18" t="s">
        <v>209</v>
      </c>
      <c r="F1038" s="18" t="s">
        <v>210</v>
      </c>
      <c r="G1038" s="12">
        <v>5</v>
      </c>
      <c r="H1038" s="19"/>
      <c r="I1038" s="19"/>
      <c r="J1038" s="111">
        <v>24</v>
      </c>
      <c r="K1038" s="111">
        <f t="shared" si="351"/>
        <v>120</v>
      </c>
      <c r="L1038" s="19"/>
      <c r="M1038" s="19"/>
      <c r="N1038" s="19"/>
      <c r="O1038" s="19"/>
      <c r="P1038" s="26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>
        <f t="shared" si="352"/>
        <v>24</v>
      </c>
      <c r="AG1038" s="19">
        <f t="shared" si="352"/>
        <v>120</v>
      </c>
      <c r="AH1038" s="18" t="s">
        <v>208</v>
      </c>
      <c r="AI1038" s="18" t="s">
        <v>209</v>
      </c>
      <c r="AJ1038" s="181" t="s">
        <v>210</v>
      </c>
      <c r="AK1038" s="114">
        <v>5</v>
      </c>
      <c r="AL1038" s="28"/>
      <c r="AM1038" s="28"/>
      <c r="AN1038" s="28">
        <v>24</v>
      </c>
      <c r="AO1038" s="121">
        <f t="shared" si="353"/>
        <v>120</v>
      </c>
      <c r="AP1038" s="28"/>
      <c r="AQ1038" s="28"/>
      <c r="AR1038" s="28"/>
      <c r="AS1038" s="28"/>
      <c r="AT1038" s="28"/>
      <c r="AU1038" s="28"/>
      <c r="AV1038" s="28"/>
      <c r="AW1038" s="28"/>
      <c r="AX1038" s="82"/>
      <c r="AY1038" s="82"/>
      <c r="AZ1038" s="28"/>
      <c r="BA1038" s="28"/>
      <c r="BB1038" s="82"/>
      <c r="BC1038" s="82"/>
      <c r="BD1038" s="82"/>
      <c r="BE1038" s="82"/>
      <c r="BF1038" s="82"/>
      <c r="BG1038" s="82"/>
      <c r="BH1038" s="82"/>
      <c r="BI1038" s="82"/>
      <c r="BJ1038" s="7">
        <f t="shared" si="354"/>
        <v>24</v>
      </c>
      <c r="BK1038" s="42">
        <f t="shared" si="354"/>
        <v>120</v>
      </c>
    </row>
    <row r="1039" spans="2:63" ht="24" x14ac:dyDescent="0.25">
      <c r="B1039" s="43" t="s">
        <v>65</v>
      </c>
      <c r="C1039" s="17" t="s">
        <v>66</v>
      </c>
      <c r="D1039" s="171" t="s">
        <v>216</v>
      </c>
      <c r="E1039" s="18" t="s">
        <v>217</v>
      </c>
      <c r="F1039" s="18" t="s">
        <v>1586</v>
      </c>
      <c r="G1039" s="12">
        <v>19.399999999999999</v>
      </c>
      <c r="H1039" s="19"/>
      <c r="I1039" s="19"/>
      <c r="J1039" s="111">
        <v>12</v>
      </c>
      <c r="K1039" s="111">
        <f t="shared" si="351"/>
        <v>232.79999999999998</v>
      </c>
      <c r="L1039" s="19"/>
      <c r="M1039" s="19"/>
      <c r="N1039" s="19"/>
      <c r="O1039" s="19"/>
      <c r="P1039" s="26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>
        <f t="shared" si="352"/>
        <v>12</v>
      </c>
      <c r="AG1039" s="19">
        <f t="shared" si="352"/>
        <v>232.79999999999998</v>
      </c>
      <c r="AH1039" s="18" t="s">
        <v>216</v>
      </c>
      <c r="AI1039" s="18" t="s">
        <v>217</v>
      </c>
      <c r="AJ1039" s="181" t="s">
        <v>1586</v>
      </c>
      <c r="AK1039" s="114">
        <v>19.399999999999999</v>
      </c>
      <c r="AL1039" s="28"/>
      <c r="AM1039" s="28"/>
      <c r="AN1039" s="28">
        <v>12</v>
      </c>
      <c r="AO1039" s="121">
        <f t="shared" si="353"/>
        <v>232.79999999999998</v>
      </c>
      <c r="AP1039" s="28"/>
      <c r="AQ1039" s="28"/>
      <c r="AR1039" s="28"/>
      <c r="AS1039" s="28"/>
      <c r="AT1039" s="28"/>
      <c r="AU1039" s="28"/>
      <c r="AV1039" s="28"/>
      <c r="AW1039" s="28"/>
      <c r="AX1039" s="82"/>
      <c r="AY1039" s="82"/>
      <c r="AZ1039" s="28"/>
      <c r="BA1039" s="28"/>
      <c r="BB1039" s="82"/>
      <c r="BC1039" s="82"/>
      <c r="BD1039" s="82"/>
      <c r="BE1039" s="82"/>
      <c r="BF1039" s="82"/>
      <c r="BG1039" s="82"/>
      <c r="BH1039" s="82"/>
      <c r="BI1039" s="82"/>
      <c r="BJ1039" s="7">
        <f t="shared" si="354"/>
        <v>12</v>
      </c>
      <c r="BK1039" s="42">
        <f t="shared" si="354"/>
        <v>232.79999999999998</v>
      </c>
    </row>
    <row r="1040" spans="2:63" ht="24" x14ac:dyDescent="0.25">
      <c r="B1040" s="43" t="s">
        <v>65</v>
      </c>
      <c r="C1040" s="17" t="s">
        <v>66</v>
      </c>
      <c r="D1040" s="171" t="s">
        <v>1587</v>
      </c>
      <c r="E1040" s="18" t="s">
        <v>1588</v>
      </c>
      <c r="F1040" s="18" t="s">
        <v>1589</v>
      </c>
      <c r="G1040" s="12">
        <v>4</v>
      </c>
      <c r="H1040" s="19"/>
      <c r="I1040" s="19"/>
      <c r="J1040" s="111">
        <v>13</v>
      </c>
      <c r="K1040" s="111">
        <f t="shared" si="351"/>
        <v>52</v>
      </c>
      <c r="L1040" s="19"/>
      <c r="M1040" s="19"/>
      <c r="N1040" s="19"/>
      <c r="O1040" s="19"/>
      <c r="P1040" s="26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>
        <f t="shared" si="352"/>
        <v>13</v>
      </c>
      <c r="AG1040" s="19">
        <f t="shared" si="352"/>
        <v>52</v>
      </c>
      <c r="AH1040" s="18" t="s">
        <v>1587</v>
      </c>
      <c r="AI1040" s="18" t="s">
        <v>1588</v>
      </c>
      <c r="AJ1040" s="181" t="s">
        <v>1589</v>
      </c>
      <c r="AK1040" s="114">
        <v>4</v>
      </c>
      <c r="AL1040" s="28"/>
      <c r="AM1040" s="28"/>
      <c r="AN1040" s="28">
        <f>4+6+2</f>
        <v>12</v>
      </c>
      <c r="AO1040" s="121">
        <f t="shared" si="353"/>
        <v>48</v>
      </c>
      <c r="AP1040" s="28"/>
      <c r="AQ1040" s="28"/>
      <c r="AR1040" s="28"/>
      <c r="AS1040" s="28"/>
      <c r="AT1040" s="28"/>
      <c r="AU1040" s="28"/>
      <c r="AV1040" s="28"/>
      <c r="AW1040" s="28"/>
      <c r="AX1040" s="82"/>
      <c r="AY1040" s="82"/>
      <c r="AZ1040" s="28"/>
      <c r="BA1040" s="28"/>
      <c r="BB1040" s="82"/>
      <c r="BC1040" s="82"/>
      <c r="BD1040" s="82"/>
      <c r="BE1040" s="82"/>
      <c r="BF1040" s="82"/>
      <c r="BG1040" s="82"/>
      <c r="BH1040" s="82"/>
      <c r="BI1040" s="82"/>
      <c r="BJ1040" s="7">
        <f t="shared" si="354"/>
        <v>12</v>
      </c>
      <c r="BK1040" s="42">
        <f t="shared" si="354"/>
        <v>48</v>
      </c>
    </row>
    <row r="1041" spans="2:63" ht="24" x14ac:dyDescent="0.25">
      <c r="B1041" s="43" t="s">
        <v>65</v>
      </c>
      <c r="C1041" s="17" t="s">
        <v>66</v>
      </c>
      <c r="D1041" s="171" t="s">
        <v>289</v>
      </c>
      <c r="E1041" s="18" t="s">
        <v>290</v>
      </c>
      <c r="F1041" s="18" t="s">
        <v>1590</v>
      </c>
      <c r="G1041" s="12">
        <v>4.4000000000000004</v>
      </c>
      <c r="H1041" s="19"/>
      <c r="I1041" s="19"/>
      <c r="J1041" s="111">
        <v>21</v>
      </c>
      <c r="K1041" s="111">
        <f t="shared" si="351"/>
        <v>92.4</v>
      </c>
      <c r="L1041" s="19"/>
      <c r="M1041" s="19"/>
      <c r="N1041" s="19"/>
      <c r="O1041" s="19"/>
      <c r="P1041" s="26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>
        <f t="shared" si="352"/>
        <v>21</v>
      </c>
      <c r="AG1041" s="19">
        <f t="shared" si="352"/>
        <v>92.4</v>
      </c>
      <c r="AH1041" s="18" t="s">
        <v>289</v>
      </c>
      <c r="AI1041" s="18" t="s">
        <v>290</v>
      </c>
      <c r="AJ1041" s="181" t="s">
        <v>1590</v>
      </c>
      <c r="AK1041" s="114">
        <v>4.4000000000000004</v>
      </c>
      <c r="AL1041" s="28"/>
      <c r="AM1041" s="28"/>
      <c r="AN1041" s="28">
        <v>21</v>
      </c>
      <c r="AO1041" s="121">
        <f t="shared" si="353"/>
        <v>92.4</v>
      </c>
      <c r="AP1041" s="28"/>
      <c r="AQ1041" s="28"/>
      <c r="AR1041" s="28"/>
      <c r="AS1041" s="28"/>
      <c r="AT1041" s="28"/>
      <c r="AU1041" s="28"/>
      <c r="AV1041" s="28"/>
      <c r="AW1041" s="28"/>
      <c r="AX1041" s="82"/>
      <c r="AY1041" s="82"/>
      <c r="AZ1041" s="28"/>
      <c r="BA1041" s="28"/>
      <c r="BB1041" s="82"/>
      <c r="BC1041" s="82"/>
      <c r="BD1041" s="82"/>
      <c r="BE1041" s="82"/>
      <c r="BF1041" s="82"/>
      <c r="BG1041" s="82"/>
      <c r="BH1041" s="82"/>
      <c r="BI1041" s="82"/>
      <c r="BJ1041" s="7">
        <f t="shared" si="354"/>
        <v>21</v>
      </c>
      <c r="BK1041" s="42">
        <f t="shared" si="354"/>
        <v>92.4</v>
      </c>
    </row>
    <row r="1042" spans="2:63" ht="25.5" x14ac:dyDescent="0.25">
      <c r="B1042" s="43" t="s">
        <v>65</v>
      </c>
      <c r="C1042" s="17" t="s">
        <v>66</v>
      </c>
      <c r="D1042" s="171" t="s">
        <v>1591</v>
      </c>
      <c r="E1042" s="18" t="s">
        <v>1592</v>
      </c>
      <c r="F1042" s="18" t="s">
        <v>1593</v>
      </c>
      <c r="G1042" s="12">
        <v>23.4</v>
      </c>
      <c r="H1042" s="19"/>
      <c r="I1042" s="19"/>
      <c r="J1042" s="111">
        <v>12</v>
      </c>
      <c r="K1042" s="111">
        <f t="shared" si="351"/>
        <v>280.79999999999995</v>
      </c>
      <c r="L1042" s="19"/>
      <c r="M1042" s="19"/>
      <c r="N1042" s="19"/>
      <c r="O1042" s="19"/>
      <c r="P1042" s="26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>
        <f t="shared" si="352"/>
        <v>12</v>
      </c>
      <c r="AG1042" s="19">
        <f t="shared" si="352"/>
        <v>280.79999999999995</v>
      </c>
      <c r="AH1042" s="18" t="s">
        <v>1591</v>
      </c>
      <c r="AI1042" s="18" t="s">
        <v>1592</v>
      </c>
      <c r="AJ1042" s="181" t="s">
        <v>1593</v>
      </c>
      <c r="AK1042" s="114">
        <v>23.4</v>
      </c>
      <c r="AL1042" s="28"/>
      <c r="AM1042" s="28"/>
      <c r="AN1042" s="28">
        <v>12</v>
      </c>
      <c r="AO1042" s="121">
        <f t="shared" si="353"/>
        <v>280.79999999999995</v>
      </c>
      <c r="AP1042" s="28"/>
      <c r="AQ1042" s="28"/>
      <c r="AR1042" s="28"/>
      <c r="AS1042" s="28"/>
      <c r="AT1042" s="28"/>
      <c r="AU1042" s="28"/>
      <c r="AV1042" s="28"/>
      <c r="AW1042" s="28"/>
      <c r="AX1042" s="82"/>
      <c r="AY1042" s="82"/>
      <c r="AZ1042" s="28"/>
      <c r="BA1042" s="28"/>
      <c r="BB1042" s="82"/>
      <c r="BC1042" s="82"/>
      <c r="BD1042" s="82"/>
      <c r="BE1042" s="82"/>
      <c r="BF1042" s="82"/>
      <c r="BG1042" s="82"/>
      <c r="BH1042" s="82"/>
      <c r="BI1042" s="82"/>
      <c r="BJ1042" s="7">
        <f t="shared" si="354"/>
        <v>12</v>
      </c>
      <c r="BK1042" s="42">
        <f t="shared" si="354"/>
        <v>280.79999999999995</v>
      </c>
    </row>
    <row r="1043" spans="2:63" ht="25.5" x14ac:dyDescent="0.25">
      <c r="B1043" s="43" t="s">
        <v>65</v>
      </c>
      <c r="C1043" s="17" t="s">
        <v>66</v>
      </c>
      <c r="D1043" s="171" t="s">
        <v>1594</v>
      </c>
      <c r="E1043" s="18" t="s">
        <v>1595</v>
      </c>
      <c r="F1043" s="18" t="s">
        <v>1593</v>
      </c>
      <c r="G1043" s="12">
        <v>23.4</v>
      </c>
      <c r="H1043" s="19"/>
      <c r="I1043" s="19"/>
      <c r="J1043" s="111">
        <v>12</v>
      </c>
      <c r="K1043" s="111">
        <f t="shared" si="351"/>
        <v>280.79999999999995</v>
      </c>
      <c r="L1043" s="19"/>
      <c r="M1043" s="19"/>
      <c r="N1043" s="19"/>
      <c r="O1043" s="19"/>
      <c r="P1043" s="26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>
        <f t="shared" si="352"/>
        <v>12</v>
      </c>
      <c r="AG1043" s="19">
        <f t="shared" si="352"/>
        <v>280.79999999999995</v>
      </c>
      <c r="AH1043" s="18" t="s">
        <v>1594</v>
      </c>
      <c r="AI1043" s="18" t="s">
        <v>1595</v>
      </c>
      <c r="AJ1043" s="181" t="s">
        <v>1593</v>
      </c>
      <c r="AK1043" s="114">
        <v>23.4</v>
      </c>
      <c r="AL1043" s="28"/>
      <c r="AM1043" s="28"/>
      <c r="AN1043" s="28">
        <v>12</v>
      </c>
      <c r="AO1043" s="121">
        <f t="shared" si="353"/>
        <v>280.79999999999995</v>
      </c>
      <c r="AP1043" s="28"/>
      <c r="AQ1043" s="28"/>
      <c r="AR1043" s="28"/>
      <c r="AS1043" s="28"/>
      <c r="AT1043" s="28"/>
      <c r="AU1043" s="28"/>
      <c r="AV1043" s="28"/>
      <c r="AW1043" s="28"/>
      <c r="AX1043" s="82"/>
      <c r="AY1043" s="82"/>
      <c r="AZ1043" s="28"/>
      <c r="BA1043" s="28"/>
      <c r="BB1043" s="82"/>
      <c r="BC1043" s="82"/>
      <c r="BD1043" s="82"/>
      <c r="BE1043" s="82"/>
      <c r="BF1043" s="82"/>
      <c r="BG1043" s="82"/>
      <c r="BH1043" s="82"/>
      <c r="BI1043" s="82"/>
      <c r="BJ1043" s="7">
        <f t="shared" si="354"/>
        <v>12</v>
      </c>
      <c r="BK1043" s="42">
        <f t="shared" si="354"/>
        <v>280.79999999999995</v>
      </c>
    </row>
    <row r="1044" spans="2:63" ht="25.5" x14ac:dyDescent="0.25">
      <c r="B1044" s="43" t="s">
        <v>65</v>
      </c>
      <c r="C1044" s="17" t="s">
        <v>66</v>
      </c>
      <c r="D1044" s="171" t="s">
        <v>1596</v>
      </c>
      <c r="E1044" s="18" t="s">
        <v>1597</v>
      </c>
      <c r="F1044" s="18" t="s">
        <v>1593</v>
      </c>
      <c r="G1044" s="12">
        <v>23.4</v>
      </c>
      <c r="H1044" s="19"/>
      <c r="I1044" s="19"/>
      <c r="J1044" s="111">
        <v>12</v>
      </c>
      <c r="K1044" s="111">
        <f t="shared" si="351"/>
        <v>280.79999999999995</v>
      </c>
      <c r="L1044" s="19"/>
      <c r="M1044" s="19"/>
      <c r="N1044" s="19"/>
      <c r="O1044" s="19"/>
      <c r="P1044" s="26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>
        <f t="shared" si="352"/>
        <v>12</v>
      </c>
      <c r="AG1044" s="19">
        <f t="shared" si="352"/>
        <v>280.79999999999995</v>
      </c>
      <c r="AH1044" s="18" t="s">
        <v>1596</v>
      </c>
      <c r="AI1044" s="18" t="s">
        <v>1597</v>
      </c>
      <c r="AJ1044" s="181" t="s">
        <v>1593</v>
      </c>
      <c r="AK1044" s="114">
        <v>23.4</v>
      </c>
      <c r="AL1044" s="28"/>
      <c r="AM1044" s="28"/>
      <c r="AN1044" s="28">
        <v>12</v>
      </c>
      <c r="AO1044" s="121">
        <f t="shared" si="353"/>
        <v>280.79999999999995</v>
      </c>
      <c r="AP1044" s="28"/>
      <c r="AQ1044" s="28"/>
      <c r="AR1044" s="28"/>
      <c r="AS1044" s="28"/>
      <c r="AT1044" s="28"/>
      <c r="AU1044" s="28"/>
      <c r="AV1044" s="28"/>
      <c r="AW1044" s="28"/>
      <c r="AX1044" s="82"/>
      <c r="AY1044" s="82"/>
      <c r="AZ1044" s="28"/>
      <c r="BA1044" s="28"/>
      <c r="BB1044" s="82"/>
      <c r="BC1044" s="82"/>
      <c r="BD1044" s="82"/>
      <c r="BE1044" s="82"/>
      <c r="BF1044" s="82"/>
      <c r="BG1044" s="82"/>
      <c r="BH1044" s="82"/>
      <c r="BI1044" s="82"/>
      <c r="BJ1044" s="7">
        <f t="shared" si="354"/>
        <v>12</v>
      </c>
      <c r="BK1044" s="42">
        <f t="shared" si="354"/>
        <v>280.79999999999995</v>
      </c>
    </row>
    <row r="1045" spans="2:63" ht="25.5" x14ac:dyDescent="0.25">
      <c r="B1045" s="43" t="s">
        <v>65</v>
      </c>
      <c r="C1045" s="17" t="s">
        <v>66</v>
      </c>
      <c r="D1045" s="171" t="s">
        <v>250</v>
      </c>
      <c r="E1045" s="18" t="s">
        <v>251</v>
      </c>
      <c r="F1045" s="18" t="s">
        <v>1598</v>
      </c>
      <c r="G1045" s="12">
        <v>1</v>
      </c>
      <c r="H1045" s="19"/>
      <c r="I1045" s="19"/>
      <c r="J1045" s="111">
        <v>15</v>
      </c>
      <c r="K1045" s="111">
        <f t="shared" si="351"/>
        <v>15</v>
      </c>
      <c r="L1045" s="19"/>
      <c r="M1045" s="19"/>
      <c r="N1045" s="19"/>
      <c r="O1045" s="19"/>
      <c r="P1045" s="26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>
        <f t="shared" si="352"/>
        <v>15</v>
      </c>
      <c r="AG1045" s="19">
        <f t="shared" si="352"/>
        <v>15</v>
      </c>
      <c r="AH1045" s="18" t="s">
        <v>250</v>
      </c>
      <c r="AI1045" s="18" t="s">
        <v>251</v>
      </c>
      <c r="AJ1045" s="181" t="s">
        <v>1598</v>
      </c>
      <c r="AK1045" s="114">
        <v>1</v>
      </c>
      <c r="AL1045" s="28"/>
      <c r="AM1045" s="28"/>
      <c r="AN1045" s="28">
        <v>15</v>
      </c>
      <c r="AO1045" s="121">
        <f t="shared" si="353"/>
        <v>15</v>
      </c>
      <c r="AP1045" s="28"/>
      <c r="AQ1045" s="28"/>
      <c r="AR1045" s="28"/>
      <c r="AS1045" s="28"/>
      <c r="AT1045" s="28"/>
      <c r="AU1045" s="28"/>
      <c r="AV1045" s="28"/>
      <c r="AW1045" s="28"/>
      <c r="AX1045" s="82"/>
      <c r="AY1045" s="82"/>
      <c r="AZ1045" s="28"/>
      <c r="BA1045" s="28"/>
      <c r="BB1045" s="82"/>
      <c r="BC1045" s="82"/>
      <c r="BD1045" s="82"/>
      <c r="BE1045" s="82"/>
      <c r="BF1045" s="82"/>
      <c r="BG1045" s="82"/>
      <c r="BH1045" s="82"/>
      <c r="BI1045" s="82"/>
      <c r="BJ1045" s="7">
        <f t="shared" si="354"/>
        <v>15</v>
      </c>
      <c r="BK1045" s="42">
        <f t="shared" si="354"/>
        <v>15</v>
      </c>
    </row>
    <row r="1046" spans="2:63" ht="24" x14ac:dyDescent="0.25">
      <c r="B1046" s="43" t="s">
        <v>65</v>
      </c>
      <c r="C1046" s="17" t="s">
        <v>66</v>
      </c>
      <c r="D1046" s="171" t="s">
        <v>310</v>
      </c>
      <c r="E1046" s="18" t="s">
        <v>311</v>
      </c>
      <c r="F1046" s="18" t="s">
        <v>1590</v>
      </c>
      <c r="G1046" s="12">
        <v>2</v>
      </c>
      <c r="H1046" s="19"/>
      <c r="I1046" s="19"/>
      <c r="J1046" s="111">
        <v>13</v>
      </c>
      <c r="K1046" s="111">
        <f t="shared" si="351"/>
        <v>26</v>
      </c>
      <c r="L1046" s="19"/>
      <c r="M1046" s="19"/>
      <c r="N1046" s="19"/>
      <c r="O1046" s="19"/>
      <c r="P1046" s="26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>
        <f t="shared" si="352"/>
        <v>13</v>
      </c>
      <c r="AG1046" s="19">
        <f t="shared" si="352"/>
        <v>26</v>
      </c>
      <c r="AH1046" s="18" t="s">
        <v>310</v>
      </c>
      <c r="AI1046" s="18" t="s">
        <v>311</v>
      </c>
      <c r="AJ1046" s="181" t="s">
        <v>1590</v>
      </c>
      <c r="AK1046" s="114">
        <v>2</v>
      </c>
      <c r="AL1046" s="28"/>
      <c r="AM1046" s="28"/>
      <c r="AN1046" s="28">
        <v>13</v>
      </c>
      <c r="AO1046" s="121">
        <f t="shared" si="353"/>
        <v>26</v>
      </c>
      <c r="AP1046" s="28"/>
      <c r="AQ1046" s="28"/>
      <c r="AR1046" s="28"/>
      <c r="AS1046" s="28"/>
      <c r="AT1046" s="28"/>
      <c r="AU1046" s="28"/>
      <c r="AV1046" s="28"/>
      <c r="AW1046" s="28"/>
      <c r="AX1046" s="82"/>
      <c r="AY1046" s="82"/>
      <c r="AZ1046" s="28"/>
      <c r="BA1046" s="28"/>
      <c r="BB1046" s="82"/>
      <c r="BC1046" s="82"/>
      <c r="BD1046" s="82"/>
      <c r="BE1046" s="82"/>
      <c r="BF1046" s="82"/>
      <c r="BG1046" s="82"/>
      <c r="BH1046" s="82"/>
      <c r="BI1046" s="82"/>
      <c r="BJ1046" s="7">
        <f t="shared" si="354"/>
        <v>13</v>
      </c>
      <c r="BK1046" s="42">
        <f t="shared" si="354"/>
        <v>26</v>
      </c>
    </row>
    <row r="1047" spans="2:63" ht="24" x14ac:dyDescent="0.25">
      <c r="B1047" s="43" t="s">
        <v>65</v>
      </c>
      <c r="C1047" s="17" t="s">
        <v>66</v>
      </c>
      <c r="D1047" s="171" t="s">
        <v>316</v>
      </c>
      <c r="E1047" s="18" t="s">
        <v>317</v>
      </c>
      <c r="F1047" s="18" t="s">
        <v>1590</v>
      </c>
      <c r="G1047" s="12">
        <v>4</v>
      </c>
      <c r="H1047" s="19"/>
      <c r="I1047" s="19"/>
      <c r="J1047" s="111">
        <v>23</v>
      </c>
      <c r="K1047" s="111">
        <f t="shared" si="351"/>
        <v>92</v>
      </c>
      <c r="L1047" s="19"/>
      <c r="M1047" s="19"/>
      <c r="N1047" s="19"/>
      <c r="O1047" s="19"/>
      <c r="P1047" s="26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>
        <f t="shared" si="352"/>
        <v>23</v>
      </c>
      <c r="AG1047" s="19">
        <f t="shared" si="352"/>
        <v>92</v>
      </c>
      <c r="AH1047" s="18" t="s">
        <v>316</v>
      </c>
      <c r="AI1047" s="18" t="s">
        <v>317</v>
      </c>
      <c r="AJ1047" s="181" t="s">
        <v>1590</v>
      </c>
      <c r="AK1047" s="114">
        <v>4</v>
      </c>
      <c r="AL1047" s="28"/>
      <c r="AM1047" s="28"/>
      <c r="AN1047" s="28">
        <v>20</v>
      </c>
      <c r="AO1047" s="121">
        <f t="shared" si="353"/>
        <v>80</v>
      </c>
      <c r="AP1047" s="28"/>
      <c r="AQ1047" s="28"/>
      <c r="AR1047" s="28"/>
      <c r="AS1047" s="28"/>
      <c r="AT1047" s="28"/>
      <c r="AU1047" s="28"/>
      <c r="AV1047" s="28"/>
      <c r="AW1047" s="28"/>
      <c r="AX1047" s="82"/>
      <c r="AY1047" s="82"/>
      <c r="AZ1047" s="28"/>
      <c r="BA1047" s="28"/>
      <c r="BB1047" s="82"/>
      <c r="BC1047" s="82"/>
      <c r="BD1047" s="82"/>
      <c r="BE1047" s="82"/>
      <c r="BF1047" s="82"/>
      <c r="BG1047" s="82"/>
      <c r="BH1047" s="82"/>
      <c r="BI1047" s="82"/>
      <c r="BJ1047" s="7">
        <f t="shared" si="354"/>
        <v>20</v>
      </c>
      <c r="BK1047" s="42">
        <f t="shared" si="354"/>
        <v>80</v>
      </c>
    </row>
    <row r="1048" spans="2:63" ht="24" x14ac:dyDescent="0.25">
      <c r="B1048" s="43" t="s">
        <v>65</v>
      </c>
      <c r="C1048" s="17" t="s">
        <v>66</v>
      </c>
      <c r="D1048" s="171" t="s">
        <v>321</v>
      </c>
      <c r="E1048" s="18" t="s">
        <v>1599</v>
      </c>
      <c r="F1048" s="18" t="s">
        <v>1590</v>
      </c>
      <c r="G1048" s="12">
        <v>2.5</v>
      </c>
      <c r="H1048" s="19"/>
      <c r="I1048" s="19"/>
      <c r="J1048" s="111">
        <v>18</v>
      </c>
      <c r="K1048" s="111">
        <f t="shared" si="351"/>
        <v>45</v>
      </c>
      <c r="L1048" s="19"/>
      <c r="M1048" s="19"/>
      <c r="N1048" s="19"/>
      <c r="O1048" s="19"/>
      <c r="P1048" s="26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>
        <f t="shared" si="352"/>
        <v>18</v>
      </c>
      <c r="AG1048" s="19">
        <f t="shared" si="352"/>
        <v>45</v>
      </c>
      <c r="AH1048" s="18" t="s">
        <v>321</v>
      </c>
      <c r="AI1048" s="18" t="s">
        <v>1599</v>
      </c>
      <c r="AJ1048" s="181" t="s">
        <v>1590</v>
      </c>
      <c r="AK1048" s="114">
        <v>2.5</v>
      </c>
      <c r="AL1048" s="28"/>
      <c r="AM1048" s="28"/>
      <c r="AN1048" s="28">
        <v>18</v>
      </c>
      <c r="AO1048" s="121">
        <f t="shared" si="353"/>
        <v>45</v>
      </c>
      <c r="AP1048" s="28"/>
      <c r="AQ1048" s="28"/>
      <c r="AR1048" s="28"/>
      <c r="AS1048" s="28"/>
      <c r="AT1048" s="28"/>
      <c r="AU1048" s="28"/>
      <c r="AV1048" s="28"/>
      <c r="AW1048" s="28"/>
      <c r="AX1048" s="82"/>
      <c r="AY1048" s="82"/>
      <c r="AZ1048" s="28"/>
      <c r="BA1048" s="28"/>
      <c r="BB1048" s="82"/>
      <c r="BC1048" s="82"/>
      <c r="BD1048" s="82"/>
      <c r="BE1048" s="82"/>
      <c r="BF1048" s="82"/>
      <c r="BG1048" s="82"/>
      <c r="BH1048" s="82"/>
      <c r="BI1048" s="82"/>
      <c r="BJ1048" s="7">
        <f t="shared" si="354"/>
        <v>18</v>
      </c>
      <c r="BK1048" s="42">
        <f t="shared" si="354"/>
        <v>45</v>
      </c>
    </row>
    <row r="1049" spans="2:63" ht="24" x14ac:dyDescent="0.25">
      <c r="B1049" s="43" t="s">
        <v>65</v>
      </c>
      <c r="C1049" s="17" t="s">
        <v>66</v>
      </c>
      <c r="D1049" s="171" t="s">
        <v>334</v>
      </c>
      <c r="E1049" s="18" t="s">
        <v>335</v>
      </c>
      <c r="F1049" s="18" t="s">
        <v>1590</v>
      </c>
      <c r="G1049" s="12">
        <v>5.9</v>
      </c>
      <c r="H1049" s="19"/>
      <c r="I1049" s="19"/>
      <c r="J1049" s="111">
        <v>38</v>
      </c>
      <c r="K1049" s="111">
        <f t="shared" si="351"/>
        <v>224.20000000000002</v>
      </c>
      <c r="L1049" s="19"/>
      <c r="M1049" s="19"/>
      <c r="N1049" s="19"/>
      <c r="O1049" s="19"/>
      <c r="P1049" s="26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>
        <f t="shared" si="352"/>
        <v>38</v>
      </c>
      <c r="AG1049" s="19">
        <f t="shared" si="352"/>
        <v>224.20000000000002</v>
      </c>
      <c r="AH1049" s="18" t="s">
        <v>334</v>
      </c>
      <c r="AI1049" s="18" t="s">
        <v>335</v>
      </c>
      <c r="AJ1049" s="181" t="s">
        <v>1590</v>
      </c>
      <c r="AK1049" s="114">
        <v>5.9</v>
      </c>
      <c r="AL1049" s="28"/>
      <c r="AM1049" s="28"/>
      <c r="AN1049" s="28">
        <v>20</v>
      </c>
      <c r="AO1049" s="121">
        <f t="shared" si="353"/>
        <v>118</v>
      </c>
      <c r="AP1049" s="28"/>
      <c r="AQ1049" s="28"/>
      <c r="AR1049" s="28"/>
      <c r="AS1049" s="28"/>
      <c r="AT1049" s="28"/>
      <c r="AU1049" s="28"/>
      <c r="AV1049" s="28"/>
      <c r="AW1049" s="28"/>
      <c r="AX1049" s="82"/>
      <c r="AY1049" s="82"/>
      <c r="AZ1049" s="28"/>
      <c r="BA1049" s="28"/>
      <c r="BB1049" s="82"/>
      <c r="BC1049" s="82"/>
      <c r="BD1049" s="82"/>
      <c r="BE1049" s="82"/>
      <c r="BF1049" s="82"/>
      <c r="BG1049" s="82"/>
      <c r="BH1049" s="82"/>
      <c r="BI1049" s="82"/>
      <c r="BJ1049" s="7">
        <f t="shared" si="354"/>
        <v>20</v>
      </c>
      <c r="BK1049" s="42">
        <f t="shared" si="354"/>
        <v>118</v>
      </c>
    </row>
    <row r="1050" spans="2:63" ht="24" x14ac:dyDescent="0.25">
      <c r="B1050" s="43" t="s">
        <v>65</v>
      </c>
      <c r="C1050" s="17" t="s">
        <v>66</v>
      </c>
      <c r="D1050" s="171" t="s">
        <v>336</v>
      </c>
      <c r="E1050" s="18" t="s">
        <v>337</v>
      </c>
      <c r="F1050" s="18" t="s">
        <v>1590</v>
      </c>
      <c r="G1050" s="12">
        <v>4.5</v>
      </c>
      <c r="H1050" s="19"/>
      <c r="I1050" s="19"/>
      <c r="J1050" s="111">
        <v>13</v>
      </c>
      <c r="K1050" s="111">
        <f t="shared" si="351"/>
        <v>58.5</v>
      </c>
      <c r="L1050" s="19"/>
      <c r="M1050" s="19"/>
      <c r="N1050" s="19"/>
      <c r="O1050" s="19"/>
      <c r="P1050" s="26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>
        <f t="shared" si="352"/>
        <v>13</v>
      </c>
      <c r="AG1050" s="19">
        <f t="shared" si="352"/>
        <v>58.5</v>
      </c>
      <c r="AH1050" s="18" t="s">
        <v>336</v>
      </c>
      <c r="AI1050" s="18" t="s">
        <v>337</v>
      </c>
      <c r="AJ1050" s="181" t="s">
        <v>1590</v>
      </c>
      <c r="AK1050" s="114">
        <v>4.5</v>
      </c>
      <c r="AL1050" s="28"/>
      <c r="AM1050" s="28"/>
      <c r="AN1050" s="28">
        <v>13</v>
      </c>
      <c r="AO1050" s="121">
        <f t="shared" si="353"/>
        <v>58.5</v>
      </c>
      <c r="AP1050" s="28"/>
      <c r="AQ1050" s="28"/>
      <c r="AR1050" s="28"/>
      <c r="AS1050" s="28"/>
      <c r="AT1050" s="28"/>
      <c r="AU1050" s="28"/>
      <c r="AV1050" s="28"/>
      <c r="AW1050" s="28"/>
      <c r="AX1050" s="82"/>
      <c r="AY1050" s="82"/>
      <c r="AZ1050" s="28"/>
      <c r="BA1050" s="28"/>
      <c r="BB1050" s="82"/>
      <c r="BC1050" s="82"/>
      <c r="BD1050" s="82"/>
      <c r="BE1050" s="82"/>
      <c r="BF1050" s="82"/>
      <c r="BG1050" s="82"/>
      <c r="BH1050" s="82"/>
      <c r="BI1050" s="82"/>
      <c r="BJ1050" s="7">
        <f t="shared" si="354"/>
        <v>13</v>
      </c>
      <c r="BK1050" s="42">
        <f t="shared" si="354"/>
        <v>58.5</v>
      </c>
    </row>
    <row r="1051" spans="2:63" ht="25.5" x14ac:dyDescent="0.25">
      <c r="B1051" s="43" t="s">
        <v>65</v>
      </c>
      <c r="C1051" s="17" t="s">
        <v>66</v>
      </c>
      <c r="D1051" s="171" t="s">
        <v>1600</v>
      </c>
      <c r="E1051" s="18" t="s">
        <v>1601</v>
      </c>
      <c r="F1051" s="18" t="s">
        <v>1602</v>
      </c>
      <c r="G1051" s="12">
        <v>2</v>
      </c>
      <c r="H1051" s="19"/>
      <c r="I1051" s="19"/>
      <c r="J1051" s="111">
        <v>20</v>
      </c>
      <c r="K1051" s="111">
        <f t="shared" si="351"/>
        <v>40</v>
      </c>
      <c r="L1051" s="19"/>
      <c r="M1051" s="19"/>
      <c r="N1051" s="19"/>
      <c r="O1051" s="19"/>
      <c r="P1051" s="26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>
        <f t="shared" si="352"/>
        <v>20</v>
      </c>
      <c r="AG1051" s="19">
        <f t="shared" si="352"/>
        <v>40</v>
      </c>
      <c r="AH1051" s="18" t="s">
        <v>1600</v>
      </c>
      <c r="AI1051" s="18" t="s">
        <v>1601</v>
      </c>
      <c r="AJ1051" s="181" t="s">
        <v>1602</v>
      </c>
      <c r="AK1051" s="114">
        <v>2</v>
      </c>
      <c r="AL1051" s="28"/>
      <c r="AM1051" s="28"/>
      <c r="AN1051" s="28">
        <v>20</v>
      </c>
      <c r="AO1051" s="121">
        <f t="shared" si="353"/>
        <v>40</v>
      </c>
      <c r="AP1051" s="28"/>
      <c r="AQ1051" s="28"/>
      <c r="AR1051" s="28"/>
      <c r="AS1051" s="28"/>
      <c r="AT1051" s="28"/>
      <c r="AU1051" s="28"/>
      <c r="AV1051" s="28"/>
      <c r="AW1051" s="28"/>
      <c r="AX1051" s="82"/>
      <c r="AY1051" s="82"/>
      <c r="AZ1051" s="28"/>
      <c r="BA1051" s="28"/>
      <c r="BB1051" s="82"/>
      <c r="BC1051" s="82"/>
      <c r="BD1051" s="82"/>
      <c r="BE1051" s="82"/>
      <c r="BF1051" s="82"/>
      <c r="BG1051" s="82"/>
      <c r="BH1051" s="82"/>
      <c r="BI1051" s="82"/>
      <c r="BJ1051" s="7">
        <f t="shared" si="354"/>
        <v>20</v>
      </c>
      <c r="BK1051" s="42">
        <f t="shared" si="354"/>
        <v>40</v>
      </c>
    </row>
    <row r="1052" spans="2:63" ht="25.5" x14ac:dyDescent="0.25">
      <c r="B1052" s="43" t="s">
        <v>65</v>
      </c>
      <c r="C1052" s="17" t="s">
        <v>66</v>
      </c>
      <c r="D1052" s="171" t="s">
        <v>340</v>
      </c>
      <c r="E1052" s="18" t="s">
        <v>341</v>
      </c>
      <c r="F1052" s="184" t="s">
        <v>1602</v>
      </c>
      <c r="G1052" s="12">
        <v>2.5</v>
      </c>
      <c r="H1052" s="19"/>
      <c r="I1052" s="19"/>
      <c r="J1052" s="111">
        <v>16</v>
      </c>
      <c r="K1052" s="111">
        <f t="shared" si="351"/>
        <v>40</v>
      </c>
      <c r="L1052" s="19"/>
      <c r="M1052" s="19"/>
      <c r="N1052" s="19"/>
      <c r="O1052" s="19"/>
      <c r="P1052" s="26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>
        <f t="shared" si="352"/>
        <v>16</v>
      </c>
      <c r="AG1052" s="19">
        <f t="shared" si="352"/>
        <v>40</v>
      </c>
      <c r="AH1052" s="18" t="s">
        <v>340</v>
      </c>
      <c r="AI1052" s="18" t="s">
        <v>341</v>
      </c>
      <c r="AJ1052" s="181" t="s">
        <v>1602</v>
      </c>
      <c r="AK1052" s="114">
        <v>2.5</v>
      </c>
      <c r="AL1052" s="28"/>
      <c r="AM1052" s="28"/>
      <c r="AN1052" s="28">
        <v>16</v>
      </c>
      <c r="AO1052" s="121">
        <f t="shared" si="353"/>
        <v>40</v>
      </c>
      <c r="AP1052" s="28"/>
      <c r="AQ1052" s="28"/>
      <c r="AR1052" s="28"/>
      <c r="AS1052" s="28"/>
      <c r="AT1052" s="28"/>
      <c r="AU1052" s="28"/>
      <c r="AV1052" s="28"/>
      <c r="AW1052" s="28"/>
      <c r="AX1052" s="82"/>
      <c r="AY1052" s="82"/>
      <c r="AZ1052" s="28"/>
      <c r="BA1052" s="28"/>
      <c r="BB1052" s="82"/>
      <c r="BC1052" s="82"/>
      <c r="BD1052" s="82"/>
      <c r="BE1052" s="82"/>
      <c r="BF1052" s="82"/>
      <c r="BG1052" s="82"/>
      <c r="BH1052" s="82"/>
      <c r="BI1052" s="82"/>
      <c r="BJ1052" s="7">
        <f t="shared" si="354"/>
        <v>16</v>
      </c>
      <c r="BK1052" s="42">
        <f t="shared" si="354"/>
        <v>40</v>
      </c>
    </row>
    <row r="1053" spans="2:63" ht="25.5" x14ac:dyDescent="0.25">
      <c r="B1053" s="43" t="s">
        <v>65</v>
      </c>
      <c r="C1053" s="17" t="s">
        <v>66</v>
      </c>
      <c r="D1053" s="171" t="s">
        <v>338</v>
      </c>
      <c r="E1053" s="18" t="s">
        <v>339</v>
      </c>
      <c r="F1053" s="184" t="s">
        <v>1602</v>
      </c>
      <c r="G1053" s="12">
        <v>3</v>
      </c>
      <c r="H1053" s="19"/>
      <c r="I1053" s="19"/>
      <c r="J1053" s="111">
        <v>13</v>
      </c>
      <c r="K1053" s="111">
        <f t="shared" si="351"/>
        <v>39</v>
      </c>
      <c r="L1053" s="19"/>
      <c r="M1053" s="19"/>
      <c r="N1053" s="19"/>
      <c r="O1053" s="19"/>
      <c r="P1053" s="26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>
        <f t="shared" si="352"/>
        <v>13</v>
      </c>
      <c r="AG1053" s="19">
        <f t="shared" si="352"/>
        <v>39</v>
      </c>
      <c r="AH1053" s="18" t="s">
        <v>338</v>
      </c>
      <c r="AI1053" s="18" t="s">
        <v>339</v>
      </c>
      <c r="AJ1053" s="181" t="s">
        <v>1602</v>
      </c>
      <c r="AK1053" s="114">
        <v>3</v>
      </c>
      <c r="AL1053" s="28"/>
      <c r="AM1053" s="28"/>
      <c r="AN1053" s="28">
        <v>13</v>
      </c>
      <c r="AO1053" s="121">
        <f t="shared" si="353"/>
        <v>39</v>
      </c>
      <c r="AP1053" s="28"/>
      <c r="AQ1053" s="28"/>
      <c r="AR1053" s="28"/>
      <c r="AS1053" s="28"/>
      <c r="AT1053" s="28"/>
      <c r="AU1053" s="28"/>
      <c r="AV1053" s="28"/>
      <c r="AW1053" s="28"/>
      <c r="AX1053" s="82"/>
      <c r="AY1053" s="82"/>
      <c r="AZ1053" s="28"/>
      <c r="BA1053" s="28"/>
      <c r="BB1053" s="82"/>
      <c r="BC1053" s="82"/>
      <c r="BD1053" s="82"/>
      <c r="BE1053" s="82"/>
      <c r="BF1053" s="82"/>
      <c r="BG1053" s="82"/>
      <c r="BH1053" s="82"/>
      <c r="BI1053" s="82"/>
      <c r="BJ1053" s="7">
        <f t="shared" si="354"/>
        <v>13</v>
      </c>
      <c r="BK1053" s="42">
        <f t="shared" si="354"/>
        <v>39</v>
      </c>
    </row>
    <row r="1054" spans="2:63" ht="24" x14ac:dyDescent="0.25">
      <c r="B1054" s="43" t="s">
        <v>65</v>
      </c>
      <c r="C1054" s="17" t="s">
        <v>66</v>
      </c>
      <c r="D1054" s="171" t="s">
        <v>342</v>
      </c>
      <c r="E1054" s="18" t="s">
        <v>1603</v>
      </c>
      <c r="F1054" s="184" t="s">
        <v>278</v>
      </c>
      <c r="G1054" s="12">
        <v>4</v>
      </c>
      <c r="H1054" s="19"/>
      <c r="I1054" s="19"/>
      <c r="J1054" s="111">
        <f>2+2+2</f>
        <v>6</v>
      </c>
      <c r="K1054" s="111">
        <f t="shared" si="351"/>
        <v>24</v>
      </c>
      <c r="L1054" s="19"/>
      <c r="M1054" s="19"/>
      <c r="N1054" s="19"/>
      <c r="O1054" s="19"/>
      <c r="P1054" s="26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>
        <f t="shared" si="352"/>
        <v>6</v>
      </c>
      <c r="AG1054" s="19">
        <f t="shared" si="352"/>
        <v>24</v>
      </c>
      <c r="AH1054" s="18" t="s">
        <v>342</v>
      </c>
      <c r="AI1054" s="18" t="s">
        <v>1603</v>
      </c>
      <c r="AJ1054" s="181" t="s">
        <v>278</v>
      </c>
      <c r="AK1054" s="114">
        <v>4</v>
      </c>
      <c r="AL1054" s="28"/>
      <c r="AM1054" s="28"/>
      <c r="AN1054" s="28">
        <v>6</v>
      </c>
      <c r="AO1054" s="121">
        <f t="shared" si="353"/>
        <v>24</v>
      </c>
      <c r="AP1054" s="28"/>
      <c r="AQ1054" s="28"/>
      <c r="AR1054" s="28"/>
      <c r="AS1054" s="28"/>
      <c r="AT1054" s="28"/>
      <c r="AU1054" s="28"/>
      <c r="AV1054" s="28"/>
      <c r="AW1054" s="28"/>
      <c r="AX1054" s="82"/>
      <c r="AY1054" s="82"/>
      <c r="AZ1054" s="28"/>
      <c r="BA1054" s="28"/>
      <c r="BB1054" s="82"/>
      <c r="BC1054" s="82"/>
      <c r="BD1054" s="82"/>
      <c r="BE1054" s="82"/>
      <c r="BF1054" s="82"/>
      <c r="BG1054" s="82"/>
      <c r="BH1054" s="82"/>
      <c r="BI1054" s="82"/>
      <c r="BJ1054" s="7">
        <f t="shared" si="354"/>
        <v>6</v>
      </c>
      <c r="BK1054" s="42">
        <f t="shared" si="354"/>
        <v>24</v>
      </c>
    </row>
    <row r="1055" spans="2:63" ht="24" x14ac:dyDescent="0.25">
      <c r="B1055" s="43" t="s">
        <v>65</v>
      </c>
      <c r="C1055" s="17" t="s">
        <v>66</v>
      </c>
      <c r="D1055" s="171" t="s">
        <v>1604</v>
      </c>
      <c r="E1055" s="18" t="s">
        <v>361</v>
      </c>
      <c r="F1055" s="184" t="s">
        <v>1590</v>
      </c>
      <c r="G1055" s="12">
        <v>8</v>
      </c>
      <c r="H1055" s="19"/>
      <c r="I1055" s="19"/>
      <c r="J1055" s="111">
        <v>9</v>
      </c>
      <c r="K1055" s="111">
        <f t="shared" si="351"/>
        <v>72</v>
      </c>
      <c r="L1055" s="19"/>
      <c r="M1055" s="19"/>
      <c r="N1055" s="19"/>
      <c r="O1055" s="19"/>
      <c r="P1055" s="26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>
        <f t="shared" si="352"/>
        <v>9</v>
      </c>
      <c r="AG1055" s="19">
        <f t="shared" si="352"/>
        <v>72</v>
      </c>
      <c r="AH1055" s="18" t="s">
        <v>1604</v>
      </c>
      <c r="AI1055" s="18" t="s">
        <v>361</v>
      </c>
      <c r="AJ1055" s="181" t="s">
        <v>1590</v>
      </c>
      <c r="AK1055" s="114">
        <v>8</v>
      </c>
      <c r="AL1055" s="28"/>
      <c r="AM1055" s="28"/>
      <c r="AN1055" s="28">
        <v>9</v>
      </c>
      <c r="AO1055" s="121">
        <f t="shared" si="353"/>
        <v>72</v>
      </c>
      <c r="AP1055" s="28"/>
      <c r="AQ1055" s="28"/>
      <c r="AR1055" s="28"/>
      <c r="AS1055" s="28"/>
      <c r="AT1055" s="28"/>
      <c r="AU1055" s="28"/>
      <c r="AV1055" s="28"/>
      <c r="AW1055" s="28"/>
      <c r="AX1055" s="82"/>
      <c r="AY1055" s="82"/>
      <c r="AZ1055" s="28"/>
      <c r="BA1055" s="28"/>
      <c r="BB1055" s="82"/>
      <c r="BC1055" s="82"/>
      <c r="BD1055" s="82"/>
      <c r="BE1055" s="82"/>
      <c r="BF1055" s="82"/>
      <c r="BG1055" s="82"/>
      <c r="BH1055" s="82"/>
      <c r="BI1055" s="82"/>
      <c r="BJ1055" s="7">
        <f t="shared" si="354"/>
        <v>9</v>
      </c>
      <c r="BK1055" s="42">
        <f t="shared" si="354"/>
        <v>72</v>
      </c>
    </row>
    <row r="1056" spans="2:63" ht="24" x14ac:dyDescent="0.25">
      <c r="B1056" s="43" t="s">
        <v>65</v>
      </c>
      <c r="C1056" s="17" t="s">
        <v>66</v>
      </c>
      <c r="D1056" s="171" t="s">
        <v>1605</v>
      </c>
      <c r="E1056" s="18" t="s">
        <v>1606</v>
      </c>
      <c r="F1056" s="184" t="s">
        <v>1590</v>
      </c>
      <c r="G1056" s="12">
        <v>280</v>
      </c>
      <c r="H1056" s="19"/>
      <c r="I1056" s="19"/>
      <c r="J1056" s="111">
        <v>12</v>
      </c>
      <c r="K1056" s="111">
        <f t="shared" si="351"/>
        <v>3360</v>
      </c>
      <c r="L1056" s="19"/>
      <c r="M1056" s="19"/>
      <c r="N1056" s="19"/>
      <c r="O1056" s="19"/>
      <c r="P1056" s="26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>
        <f t="shared" si="352"/>
        <v>12</v>
      </c>
      <c r="AG1056" s="19">
        <f t="shared" si="352"/>
        <v>3360</v>
      </c>
      <c r="AH1056" s="18" t="s">
        <v>1605</v>
      </c>
      <c r="AI1056" s="18" t="s">
        <v>1606</v>
      </c>
      <c r="AJ1056" s="181" t="s">
        <v>1590</v>
      </c>
      <c r="AK1056" s="114">
        <v>280</v>
      </c>
      <c r="AL1056" s="28"/>
      <c r="AM1056" s="28"/>
      <c r="AN1056" s="28">
        <v>12</v>
      </c>
      <c r="AO1056" s="121">
        <f t="shared" si="353"/>
        <v>3360</v>
      </c>
      <c r="AP1056" s="28"/>
      <c r="AQ1056" s="28"/>
      <c r="AR1056" s="28"/>
      <c r="AS1056" s="28"/>
      <c r="AT1056" s="28"/>
      <c r="AU1056" s="28"/>
      <c r="AV1056" s="28"/>
      <c r="AW1056" s="28"/>
      <c r="AX1056" s="82"/>
      <c r="AY1056" s="82"/>
      <c r="AZ1056" s="28"/>
      <c r="BA1056" s="28"/>
      <c r="BB1056" s="82"/>
      <c r="BC1056" s="82"/>
      <c r="BD1056" s="82"/>
      <c r="BE1056" s="82"/>
      <c r="BF1056" s="82"/>
      <c r="BG1056" s="82"/>
      <c r="BH1056" s="82"/>
      <c r="BI1056" s="82"/>
      <c r="BJ1056" s="7">
        <f t="shared" si="354"/>
        <v>12</v>
      </c>
      <c r="BK1056" s="42">
        <f t="shared" si="354"/>
        <v>3360</v>
      </c>
    </row>
    <row r="1057" spans="2:63" ht="24" x14ac:dyDescent="0.25">
      <c r="B1057" s="43" t="s">
        <v>65</v>
      </c>
      <c r="C1057" s="17" t="s">
        <v>66</v>
      </c>
      <c r="D1057" s="171" t="s">
        <v>1607</v>
      </c>
      <c r="E1057" s="18" t="s">
        <v>1608</v>
      </c>
      <c r="F1057" s="184" t="s">
        <v>479</v>
      </c>
      <c r="G1057" s="12">
        <v>180</v>
      </c>
      <c r="H1057" s="19"/>
      <c r="I1057" s="19"/>
      <c r="J1057" s="111">
        <v>10</v>
      </c>
      <c r="K1057" s="111">
        <f t="shared" si="351"/>
        <v>1800</v>
      </c>
      <c r="L1057" s="19"/>
      <c r="M1057" s="19"/>
      <c r="N1057" s="19"/>
      <c r="O1057" s="19"/>
      <c r="P1057" s="26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>
        <f t="shared" si="352"/>
        <v>10</v>
      </c>
      <c r="AG1057" s="19">
        <f t="shared" si="352"/>
        <v>1800</v>
      </c>
      <c r="AH1057" s="18" t="s">
        <v>1607</v>
      </c>
      <c r="AI1057" s="18" t="s">
        <v>1608</v>
      </c>
      <c r="AJ1057" s="181" t="s">
        <v>479</v>
      </c>
      <c r="AK1057" s="114">
        <v>180</v>
      </c>
      <c r="AL1057" s="28"/>
      <c r="AM1057" s="28"/>
      <c r="AN1057" s="28">
        <f>2+2+2</f>
        <v>6</v>
      </c>
      <c r="AO1057" s="121">
        <f t="shared" si="353"/>
        <v>1080</v>
      </c>
      <c r="AP1057" s="28"/>
      <c r="AQ1057" s="28"/>
      <c r="AR1057" s="28"/>
      <c r="AS1057" s="28"/>
      <c r="AT1057" s="28"/>
      <c r="AU1057" s="28"/>
      <c r="AV1057" s="28"/>
      <c r="AW1057" s="28"/>
      <c r="AX1057" s="82"/>
      <c r="AY1057" s="82"/>
      <c r="AZ1057" s="28"/>
      <c r="BA1057" s="28"/>
      <c r="BB1057" s="82"/>
      <c r="BC1057" s="82"/>
      <c r="BD1057" s="82"/>
      <c r="BE1057" s="82"/>
      <c r="BF1057" s="82"/>
      <c r="BG1057" s="82"/>
      <c r="BH1057" s="82"/>
      <c r="BI1057" s="82"/>
      <c r="BJ1057" s="7">
        <f t="shared" si="354"/>
        <v>6</v>
      </c>
      <c r="BK1057" s="42">
        <f t="shared" si="354"/>
        <v>1080</v>
      </c>
    </row>
    <row r="1058" spans="2:63" ht="24" x14ac:dyDescent="0.25">
      <c r="B1058" s="43" t="s">
        <v>65</v>
      </c>
      <c r="C1058" s="17" t="s">
        <v>66</v>
      </c>
      <c r="D1058" s="171" t="s">
        <v>394</v>
      </c>
      <c r="E1058" s="18" t="s">
        <v>1609</v>
      </c>
      <c r="F1058" s="18" t="s">
        <v>1590</v>
      </c>
      <c r="G1058" s="12">
        <v>280</v>
      </c>
      <c r="H1058" s="19"/>
      <c r="I1058" s="19"/>
      <c r="J1058" s="111">
        <v>14</v>
      </c>
      <c r="K1058" s="111">
        <f t="shared" si="351"/>
        <v>3920</v>
      </c>
      <c r="L1058" s="19"/>
      <c r="M1058" s="19"/>
      <c r="N1058" s="19"/>
      <c r="O1058" s="19"/>
      <c r="P1058" s="26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>
        <f t="shared" si="352"/>
        <v>14</v>
      </c>
      <c r="AG1058" s="19">
        <f t="shared" si="352"/>
        <v>3920</v>
      </c>
      <c r="AH1058" s="18" t="s">
        <v>394</v>
      </c>
      <c r="AI1058" s="18" t="s">
        <v>1609</v>
      </c>
      <c r="AJ1058" s="181" t="s">
        <v>1590</v>
      </c>
      <c r="AK1058" s="114">
        <v>280</v>
      </c>
      <c r="AL1058" s="28"/>
      <c r="AM1058" s="28"/>
      <c r="AN1058" s="28">
        <f>5+4+5</f>
        <v>14</v>
      </c>
      <c r="AO1058" s="121">
        <f t="shared" si="353"/>
        <v>3920</v>
      </c>
      <c r="AP1058" s="28"/>
      <c r="AQ1058" s="28"/>
      <c r="AR1058" s="28"/>
      <c r="AS1058" s="28"/>
      <c r="AT1058" s="28"/>
      <c r="AU1058" s="28"/>
      <c r="AV1058" s="28"/>
      <c r="AW1058" s="28"/>
      <c r="AX1058" s="82"/>
      <c r="AY1058" s="82"/>
      <c r="AZ1058" s="28"/>
      <c r="BA1058" s="28"/>
      <c r="BB1058" s="82"/>
      <c r="BC1058" s="82"/>
      <c r="BD1058" s="82"/>
      <c r="BE1058" s="82"/>
      <c r="BF1058" s="82"/>
      <c r="BG1058" s="82"/>
      <c r="BH1058" s="82"/>
      <c r="BI1058" s="82"/>
      <c r="BJ1058" s="7">
        <f t="shared" si="354"/>
        <v>14</v>
      </c>
      <c r="BK1058" s="42">
        <f t="shared" si="354"/>
        <v>3920</v>
      </c>
    </row>
    <row r="1059" spans="2:63" ht="24" x14ac:dyDescent="0.25">
      <c r="B1059" s="43" t="s">
        <v>65</v>
      </c>
      <c r="C1059" s="17" t="s">
        <v>66</v>
      </c>
      <c r="D1059" s="171" t="s">
        <v>256</v>
      </c>
      <c r="E1059" s="18" t="s">
        <v>1610</v>
      </c>
      <c r="F1059" s="18" t="s">
        <v>1590</v>
      </c>
      <c r="G1059" s="12">
        <v>8</v>
      </c>
      <c r="H1059" s="19"/>
      <c r="I1059" s="19"/>
      <c r="J1059" s="111">
        <f>2+2+2</f>
        <v>6</v>
      </c>
      <c r="K1059" s="111">
        <f t="shared" si="351"/>
        <v>48</v>
      </c>
      <c r="L1059" s="19"/>
      <c r="M1059" s="19"/>
      <c r="N1059" s="19"/>
      <c r="O1059" s="19"/>
      <c r="P1059" s="26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>
        <f t="shared" si="352"/>
        <v>6</v>
      </c>
      <c r="AG1059" s="19">
        <f t="shared" si="352"/>
        <v>48</v>
      </c>
      <c r="AH1059" s="18" t="s">
        <v>256</v>
      </c>
      <c r="AI1059" s="18" t="s">
        <v>1610</v>
      </c>
      <c r="AJ1059" s="181" t="s">
        <v>1590</v>
      </c>
      <c r="AK1059" s="114">
        <v>8</v>
      </c>
      <c r="AL1059" s="28"/>
      <c r="AM1059" s="28"/>
      <c r="AN1059" s="28">
        <v>5</v>
      </c>
      <c r="AO1059" s="121">
        <f t="shared" si="353"/>
        <v>40</v>
      </c>
      <c r="AP1059" s="28"/>
      <c r="AQ1059" s="28"/>
      <c r="AR1059" s="28"/>
      <c r="AS1059" s="28"/>
      <c r="AT1059" s="28"/>
      <c r="AU1059" s="28"/>
      <c r="AV1059" s="28"/>
      <c r="AW1059" s="28"/>
      <c r="AX1059" s="82"/>
      <c r="AY1059" s="82"/>
      <c r="AZ1059" s="28"/>
      <c r="BA1059" s="28"/>
      <c r="BB1059" s="82"/>
      <c r="BC1059" s="82"/>
      <c r="BD1059" s="82"/>
      <c r="BE1059" s="82"/>
      <c r="BF1059" s="82"/>
      <c r="BG1059" s="82"/>
      <c r="BH1059" s="82"/>
      <c r="BI1059" s="82"/>
      <c r="BJ1059" s="7">
        <f t="shared" si="354"/>
        <v>5</v>
      </c>
      <c r="BK1059" s="42">
        <f t="shared" si="354"/>
        <v>40</v>
      </c>
    </row>
    <row r="1060" spans="2:63" ht="24" x14ac:dyDescent="0.25">
      <c r="B1060" s="43" t="s">
        <v>65</v>
      </c>
      <c r="C1060" s="17" t="s">
        <v>66</v>
      </c>
      <c r="D1060" s="171" t="s">
        <v>1611</v>
      </c>
      <c r="E1060" s="18" t="s">
        <v>1612</v>
      </c>
      <c r="F1060" s="18" t="s">
        <v>1590</v>
      </c>
      <c r="G1060" s="12">
        <v>1</v>
      </c>
      <c r="H1060" s="19"/>
      <c r="I1060" s="19"/>
      <c r="J1060" s="111">
        <v>7</v>
      </c>
      <c r="K1060" s="111">
        <f t="shared" si="351"/>
        <v>7</v>
      </c>
      <c r="L1060" s="19"/>
      <c r="M1060" s="19"/>
      <c r="N1060" s="19"/>
      <c r="O1060" s="19"/>
      <c r="P1060" s="26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>
        <f t="shared" si="352"/>
        <v>7</v>
      </c>
      <c r="AG1060" s="19">
        <f t="shared" si="352"/>
        <v>7</v>
      </c>
      <c r="AH1060" s="18" t="s">
        <v>1611</v>
      </c>
      <c r="AI1060" s="18" t="s">
        <v>1612</v>
      </c>
      <c r="AJ1060" s="181" t="s">
        <v>1590</v>
      </c>
      <c r="AK1060" s="114">
        <v>1</v>
      </c>
      <c r="AL1060" s="28"/>
      <c r="AM1060" s="28"/>
      <c r="AN1060" s="28">
        <v>6</v>
      </c>
      <c r="AO1060" s="121">
        <f t="shared" si="353"/>
        <v>6</v>
      </c>
      <c r="AP1060" s="28"/>
      <c r="AQ1060" s="28"/>
      <c r="AR1060" s="28"/>
      <c r="AS1060" s="28"/>
      <c r="AT1060" s="28"/>
      <c r="AU1060" s="28"/>
      <c r="AV1060" s="28"/>
      <c r="AW1060" s="28"/>
      <c r="AX1060" s="82"/>
      <c r="AY1060" s="82"/>
      <c r="AZ1060" s="28"/>
      <c r="BA1060" s="28"/>
      <c r="BB1060" s="82"/>
      <c r="BC1060" s="82"/>
      <c r="BD1060" s="82"/>
      <c r="BE1060" s="82"/>
      <c r="BF1060" s="82"/>
      <c r="BG1060" s="82"/>
      <c r="BH1060" s="82"/>
      <c r="BI1060" s="82"/>
      <c r="BJ1060" s="7">
        <f t="shared" si="354"/>
        <v>6</v>
      </c>
      <c r="BK1060" s="42">
        <f t="shared" si="354"/>
        <v>6</v>
      </c>
    </row>
    <row r="1061" spans="2:63" ht="24" x14ac:dyDescent="0.25">
      <c r="B1061" s="43" t="s">
        <v>65</v>
      </c>
      <c r="C1061" s="17" t="s">
        <v>66</v>
      </c>
      <c r="D1061" s="171" t="s">
        <v>1613</v>
      </c>
      <c r="E1061" s="18" t="s">
        <v>1614</v>
      </c>
      <c r="F1061" s="18" t="s">
        <v>1590</v>
      </c>
      <c r="G1061" s="12">
        <v>150</v>
      </c>
      <c r="H1061" s="19"/>
      <c r="I1061" s="19"/>
      <c r="J1061" s="111">
        <f>2+2+2</f>
        <v>6</v>
      </c>
      <c r="K1061" s="111">
        <f t="shared" si="351"/>
        <v>900</v>
      </c>
      <c r="L1061" s="19"/>
      <c r="M1061" s="19"/>
      <c r="N1061" s="19"/>
      <c r="O1061" s="19"/>
      <c r="P1061" s="26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>
        <f t="shared" si="352"/>
        <v>6</v>
      </c>
      <c r="AG1061" s="19">
        <f t="shared" si="352"/>
        <v>900</v>
      </c>
      <c r="AH1061" s="18" t="s">
        <v>1613</v>
      </c>
      <c r="AI1061" s="18" t="s">
        <v>1614</v>
      </c>
      <c r="AJ1061" s="181" t="s">
        <v>1590</v>
      </c>
      <c r="AK1061" s="114">
        <v>150</v>
      </c>
      <c r="AL1061" s="28"/>
      <c r="AM1061" s="28"/>
      <c r="AN1061" s="28">
        <v>6</v>
      </c>
      <c r="AO1061" s="121">
        <f t="shared" si="353"/>
        <v>900</v>
      </c>
      <c r="AP1061" s="28"/>
      <c r="AQ1061" s="28"/>
      <c r="AR1061" s="28"/>
      <c r="AS1061" s="28"/>
      <c r="AT1061" s="28"/>
      <c r="AU1061" s="28"/>
      <c r="AV1061" s="28"/>
      <c r="AW1061" s="28"/>
      <c r="AX1061" s="82"/>
      <c r="AY1061" s="82"/>
      <c r="AZ1061" s="28"/>
      <c r="BA1061" s="28"/>
      <c r="BB1061" s="82"/>
      <c r="BC1061" s="82"/>
      <c r="BD1061" s="82"/>
      <c r="BE1061" s="82"/>
      <c r="BF1061" s="82"/>
      <c r="BG1061" s="82"/>
      <c r="BH1061" s="82"/>
      <c r="BI1061" s="82"/>
      <c r="BJ1061" s="7">
        <f t="shared" si="354"/>
        <v>6</v>
      </c>
      <c r="BK1061" s="42">
        <f t="shared" si="354"/>
        <v>900</v>
      </c>
    </row>
    <row r="1062" spans="2:63" ht="24" x14ac:dyDescent="0.25">
      <c r="B1062" s="43" t="s">
        <v>65</v>
      </c>
      <c r="C1062" s="17" t="s">
        <v>66</v>
      </c>
      <c r="D1062" s="171" t="s">
        <v>367</v>
      </c>
      <c r="E1062" s="18" t="s">
        <v>368</v>
      </c>
      <c r="F1062" s="18" t="s">
        <v>1590</v>
      </c>
      <c r="G1062" s="12">
        <v>45</v>
      </c>
      <c r="H1062" s="19"/>
      <c r="I1062" s="19"/>
      <c r="J1062" s="111">
        <v>20</v>
      </c>
      <c r="K1062" s="111">
        <f t="shared" si="351"/>
        <v>900</v>
      </c>
      <c r="L1062" s="19"/>
      <c r="M1062" s="19"/>
      <c r="N1062" s="19"/>
      <c r="O1062" s="19"/>
      <c r="P1062" s="26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>
        <f t="shared" si="352"/>
        <v>20</v>
      </c>
      <c r="AG1062" s="19">
        <f t="shared" si="352"/>
        <v>900</v>
      </c>
      <c r="AH1062" s="171" t="s">
        <v>367</v>
      </c>
      <c r="AI1062" s="18" t="s">
        <v>368</v>
      </c>
      <c r="AJ1062" s="181" t="s">
        <v>1590</v>
      </c>
      <c r="AK1062" s="114">
        <v>45</v>
      </c>
      <c r="AL1062" s="28"/>
      <c r="AM1062" s="28"/>
      <c r="AN1062" s="28">
        <v>20</v>
      </c>
      <c r="AO1062" s="121">
        <f t="shared" si="353"/>
        <v>900</v>
      </c>
      <c r="AP1062" s="28"/>
      <c r="AQ1062" s="28"/>
      <c r="AR1062" s="28"/>
      <c r="AS1062" s="28"/>
      <c r="AT1062" s="28"/>
      <c r="AU1062" s="28"/>
      <c r="AV1062" s="28"/>
      <c r="AW1062" s="28"/>
      <c r="AX1062" s="82"/>
      <c r="AY1062" s="82"/>
      <c r="AZ1062" s="28"/>
      <c r="BA1062" s="28"/>
      <c r="BB1062" s="82"/>
      <c r="BC1062" s="82"/>
      <c r="BD1062" s="82"/>
      <c r="BE1062" s="82"/>
      <c r="BF1062" s="82"/>
      <c r="BG1062" s="82"/>
      <c r="BH1062" s="82"/>
      <c r="BI1062" s="82"/>
      <c r="BJ1062" s="7">
        <f t="shared" si="354"/>
        <v>20</v>
      </c>
      <c r="BK1062" s="42">
        <f t="shared" si="354"/>
        <v>900</v>
      </c>
    </row>
    <row r="1063" spans="2:63" ht="24" x14ac:dyDescent="0.25">
      <c r="B1063" s="43" t="s">
        <v>65</v>
      </c>
      <c r="C1063" s="17" t="s">
        <v>66</v>
      </c>
      <c r="D1063" s="171" t="s">
        <v>369</v>
      </c>
      <c r="E1063" s="18" t="s">
        <v>370</v>
      </c>
      <c r="F1063" s="18" t="s">
        <v>1590</v>
      </c>
      <c r="G1063" s="12">
        <v>45</v>
      </c>
      <c r="H1063" s="19"/>
      <c r="I1063" s="19"/>
      <c r="J1063" s="111">
        <v>7</v>
      </c>
      <c r="K1063" s="111">
        <f t="shared" si="351"/>
        <v>315</v>
      </c>
      <c r="L1063" s="19"/>
      <c r="M1063" s="19"/>
      <c r="N1063" s="19"/>
      <c r="O1063" s="19"/>
      <c r="P1063" s="26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>
        <f t="shared" si="352"/>
        <v>7</v>
      </c>
      <c r="AG1063" s="19">
        <f t="shared" si="352"/>
        <v>315</v>
      </c>
      <c r="AH1063" s="18" t="s">
        <v>369</v>
      </c>
      <c r="AI1063" s="18" t="s">
        <v>370</v>
      </c>
      <c r="AJ1063" s="181" t="s">
        <v>1590</v>
      </c>
      <c r="AK1063" s="114">
        <v>45</v>
      </c>
      <c r="AL1063" s="28"/>
      <c r="AM1063" s="28"/>
      <c r="AN1063" s="28">
        <v>7</v>
      </c>
      <c r="AO1063" s="121">
        <f t="shared" si="353"/>
        <v>315</v>
      </c>
      <c r="AP1063" s="28"/>
      <c r="AQ1063" s="28"/>
      <c r="AR1063" s="28"/>
      <c r="AS1063" s="28"/>
      <c r="AT1063" s="28"/>
      <c r="AU1063" s="28"/>
      <c r="AV1063" s="28"/>
      <c r="AW1063" s="28"/>
      <c r="AX1063" s="82"/>
      <c r="AY1063" s="82"/>
      <c r="AZ1063" s="28"/>
      <c r="BA1063" s="28"/>
      <c r="BB1063" s="82"/>
      <c r="BC1063" s="82"/>
      <c r="BD1063" s="82"/>
      <c r="BE1063" s="82"/>
      <c r="BF1063" s="82"/>
      <c r="BG1063" s="82"/>
      <c r="BH1063" s="82"/>
      <c r="BI1063" s="82"/>
      <c r="BJ1063" s="7">
        <f t="shared" si="354"/>
        <v>7</v>
      </c>
      <c r="BK1063" s="42">
        <f t="shared" si="354"/>
        <v>315</v>
      </c>
    </row>
    <row r="1064" spans="2:63" ht="24" x14ac:dyDescent="0.25">
      <c r="B1064" s="43" t="s">
        <v>65</v>
      </c>
      <c r="C1064" s="17" t="s">
        <v>66</v>
      </c>
      <c r="D1064" s="171" t="s">
        <v>1615</v>
      </c>
      <c r="E1064" s="18" t="s">
        <v>1616</v>
      </c>
      <c r="F1064" s="18" t="s">
        <v>1590</v>
      </c>
      <c r="G1064" s="12">
        <v>1.5</v>
      </c>
      <c r="H1064" s="19"/>
      <c r="I1064" s="19"/>
      <c r="J1064" s="111">
        <f>50+50+50</f>
        <v>150</v>
      </c>
      <c r="K1064" s="111">
        <f t="shared" si="351"/>
        <v>225</v>
      </c>
      <c r="L1064" s="19"/>
      <c r="M1064" s="19"/>
      <c r="N1064" s="19"/>
      <c r="O1064" s="19"/>
      <c r="P1064" s="26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>
        <f t="shared" si="352"/>
        <v>150</v>
      </c>
      <c r="AG1064" s="19">
        <f t="shared" si="352"/>
        <v>225</v>
      </c>
      <c r="AH1064" s="18" t="s">
        <v>1615</v>
      </c>
      <c r="AI1064" s="18" t="s">
        <v>1616</v>
      </c>
      <c r="AJ1064" s="181" t="s">
        <v>1590</v>
      </c>
      <c r="AK1064" s="114">
        <v>1.5</v>
      </c>
      <c r="AL1064" s="28"/>
      <c r="AM1064" s="28"/>
      <c r="AN1064" s="28">
        <v>50</v>
      </c>
      <c r="AO1064" s="121">
        <f t="shared" si="353"/>
        <v>75</v>
      </c>
      <c r="AP1064" s="28"/>
      <c r="AQ1064" s="28"/>
      <c r="AR1064" s="28"/>
      <c r="AS1064" s="28"/>
      <c r="AT1064" s="28"/>
      <c r="AU1064" s="28"/>
      <c r="AV1064" s="28"/>
      <c r="AW1064" s="28"/>
      <c r="AX1064" s="82"/>
      <c r="AY1064" s="82"/>
      <c r="AZ1064" s="28"/>
      <c r="BA1064" s="28"/>
      <c r="BB1064" s="82"/>
      <c r="BC1064" s="82"/>
      <c r="BD1064" s="82"/>
      <c r="BE1064" s="82"/>
      <c r="BF1064" s="82"/>
      <c r="BG1064" s="82"/>
      <c r="BH1064" s="82"/>
      <c r="BI1064" s="82"/>
      <c r="BJ1064" s="7">
        <f t="shared" si="354"/>
        <v>50</v>
      </c>
      <c r="BK1064" s="42">
        <f t="shared" si="354"/>
        <v>75</v>
      </c>
    </row>
    <row r="1065" spans="2:63" ht="24" x14ac:dyDescent="0.25">
      <c r="B1065" s="43" t="s">
        <v>65</v>
      </c>
      <c r="C1065" s="17" t="s">
        <v>66</v>
      </c>
      <c r="D1065" s="171" t="s">
        <v>379</v>
      </c>
      <c r="E1065" s="18" t="s">
        <v>380</v>
      </c>
      <c r="F1065" s="18" t="s">
        <v>1590</v>
      </c>
      <c r="G1065" s="12">
        <v>1.5</v>
      </c>
      <c r="H1065" s="19"/>
      <c r="I1065" s="19"/>
      <c r="J1065" s="111">
        <f>50+50+50</f>
        <v>150</v>
      </c>
      <c r="K1065" s="111">
        <f t="shared" si="351"/>
        <v>225</v>
      </c>
      <c r="L1065" s="19"/>
      <c r="M1065" s="19"/>
      <c r="N1065" s="19"/>
      <c r="O1065" s="19"/>
      <c r="P1065" s="26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>
        <f t="shared" si="352"/>
        <v>150</v>
      </c>
      <c r="AG1065" s="19">
        <f t="shared" si="352"/>
        <v>225</v>
      </c>
      <c r="AH1065" s="18" t="s">
        <v>379</v>
      </c>
      <c r="AI1065" s="18" t="s">
        <v>380</v>
      </c>
      <c r="AJ1065" s="181" t="s">
        <v>1590</v>
      </c>
      <c r="AK1065" s="114">
        <v>1.5</v>
      </c>
      <c r="AL1065" s="28"/>
      <c r="AM1065" s="28"/>
      <c r="AN1065" s="28">
        <v>50</v>
      </c>
      <c r="AO1065" s="121">
        <f t="shared" si="353"/>
        <v>75</v>
      </c>
      <c r="AP1065" s="28"/>
      <c r="AQ1065" s="28"/>
      <c r="AR1065" s="28"/>
      <c r="AS1065" s="28"/>
      <c r="AT1065" s="28"/>
      <c r="AU1065" s="28"/>
      <c r="AV1065" s="28"/>
      <c r="AW1065" s="28"/>
      <c r="AX1065" s="82"/>
      <c r="AY1065" s="82"/>
      <c r="AZ1065" s="28"/>
      <c r="BA1065" s="28"/>
      <c r="BB1065" s="82"/>
      <c r="BC1065" s="82"/>
      <c r="BD1065" s="82"/>
      <c r="BE1065" s="82"/>
      <c r="BF1065" s="82"/>
      <c r="BG1065" s="82"/>
      <c r="BH1065" s="82"/>
      <c r="BI1065" s="82"/>
      <c r="BJ1065" s="7">
        <f t="shared" si="354"/>
        <v>50</v>
      </c>
      <c r="BK1065" s="42">
        <f t="shared" si="354"/>
        <v>75</v>
      </c>
    </row>
    <row r="1066" spans="2:63" ht="24" x14ac:dyDescent="0.25">
      <c r="B1066" s="43" t="s">
        <v>65</v>
      </c>
      <c r="C1066" s="17" t="s">
        <v>66</v>
      </c>
      <c r="D1066" s="171" t="s">
        <v>1617</v>
      </c>
      <c r="E1066" s="18" t="s">
        <v>329</v>
      </c>
      <c r="F1066" s="18" t="s">
        <v>1590</v>
      </c>
      <c r="G1066" s="12">
        <v>4</v>
      </c>
      <c r="H1066" s="19"/>
      <c r="I1066" s="19"/>
      <c r="J1066" s="111">
        <v>15</v>
      </c>
      <c r="K1066" s="111">
        <f t="shared" si="351"/>
        <v>60</v>
      </c>
      <c r="L1066" s="19"/>
      <c r="M1066" s="19"/>
      <c r="N1066" s="19"/>
      <c r="O1066" s="19"/>
      <c r="P1066" s="26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>
        <f t="shared" si="352"/>
        <v>15</v>
      </c>
      <c r="AG1066" s="19">
        <f t="shared" si="352"/>
        <v>60</v>
      </c>
      <c r="AH1066" s="18" t="s">
        <v>1617</v>
      </c>
      <c r="AI1066" s="18" t="s">
        <v>329</v>
      </c>
      <c r="AJ1066" s="181" t="s">
        <v>1590</v>
      </c>
      <c r="AK1066" s="114">
        <v>4</v>
      </c>
      <c r="AL1066" s="28"/>
      <c r="AM1066" s="28"/>
      <c r="AN1066" s="28">
        <f>3+3+3</f>
        <v>9</v>
      </c>
      <c r="AO1066" s="121">
        <f t="shared" si="353"/>
        <v>36</v>
      </c>
      <c r="AP1066" s="28"/>
      <c r="AQ1066" s="28"/>
      <c r="AR1066" s="28"/>
      <c r="AS1066" s="28"/>
      <c r="AT1066" s="28"/>
      <c r="AU1066" s="28"/>
      <c r="AV1066" s="28"/>
      <c r="AW1066" s="28"/>
      <c r="AX1066" s="82"/>
      <c r="AY1066" s="82"/>
      <c r="AZ1066" s="28"/>
      <c r="BA1066" s="28"/>
      <c r="BB1066" s="82"/>
      <c r="BC1066" s="82"/>
      <c r="BD1066" s="82"/>
      <c r="BE1066" s="82"/>
      <c r="BF1066" s="82"/>
      <c r="BG1066" s="82"/>
      <c r="BH1066" s="82"/>
      <c r="BI1066" s="82"/>
      <c r="BJ1066" s="7">
        <f t="shared" si="354"/>
        <v>9</v>
      </c>
      <c r="BK1066" s="42">
        <f t="shared" si="354"/>
        <v>36</v>
      </c>
    </row>
    <row r="1067" spans="2:63" ht="24" x14ac:dyDescent="0.25">
      <c r="B1067" s="43" t="s">
        <v>65</v>
      </c>
      <c r="C1067" s="17" t="s">
        <v>66</v>
      </c>
      <c r="D1067" s="171" t="s">
        <v>1618</v>
      </c>
      <c r="E1067" s="18" t="s">
        <v>1619</v>
      </c>
      <c r="F1067" s="18" t="s">
        <v>1590</v>
      </c>
      <c r="G1067" s="12">
        <v>2.5</v>
      </c>
      <c r="H1067" s="19"/>
      <c r="I1067" s="19"/>
      <c r="J1067" s="111">
        <f>3+3+1</f>
        <v>7</v>
      </c>
      <c r="K1067" s="111">
        <f t="shared" si="351"/>
        <v>17.5</v>
      </c>
      <c r="L1067" s="19"/>
      <c r="M1067" s="19"/>
      <c r="N1067" s="19"/>
      <c r="O1067" s="19"/>
      <c r="P1067" s="26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>
        <f t="shared" si="352"/>
        <v>7</v>
      </c>
      <c r="AG1067" s="19">
        <f t="shared" si="352"/>
        <v>17.5</v>
      </c>
      <c r="AH1067" s="171" t="s">
        <v>1618</v>
      </c>
      <c r="AI1067" s="18" t="s">
        <v>1619</v>
      </c>
      <c r="AJ1067" s="181" t="s">
        <v>1590</v>
      </c>
      <c r="AK1067" s="114">
        <v>2.5</v>
      </c>
      <c r="AL1067" s="28"/>
      <c r="AM1067" s="28"/>
      <c r="AN1067" s="28">
        <v>6</v>
      </c>
      <c r="AO1067" s="121">
        <f t="shared" si="353"/>
        <v>15</v>
      </c>
      <c r="AP1067" s="28"/>
      <c r="AQ1067" s="28"/>
      <c r="AR1067" s="28"/>
      <c r="AS1067" s="28"/>
      <c r="AT1067" s="28"/>
      <c r="AU1067" s="28"/>
      <c r="AV1067" s="28"/>
      <c r="AW1067" s="28"/>
      <c r="AX1067" s="82"/>
      <c r="AY1067" s="82"/>
      <c r="AZ1067" s="28"/>
      <c r="BA1067" s="28"/>
      <c r="BB1067" s="82"/>
      <c r="BC1067" s="82"/>
      <c r="BD1067" s="82"/>
      <c r="BE1067" s="82"/>
      <c r="BF1067" s="82"/>
      <c r="BG1067" s="82"/>
      <c r="BH1067" s="82"/>
      <c r="BI1067" s="82"/>
      <c r="BJ1067" s="7">
        <f t="shared" si="354"/>
        <v>6</v>
      </c>
      <c r="BK1067" s="42">
        <f t="shared" si="354"/>
        <v>15</v>
      </c>
    </row>
    <row r="1068" spans="2:63" ht="24" x14ac:dyDescent="0.25">
      <c r="B1068" s="43" t="s">
        <v>65</v>
      </c>
      <c r="C1068" s="17" t="s">
        <v>66</v>
      </c>
      <c r="D1068" s="171" t="s">
        <v>1620</v>
      </c>
      <c r="E1068" s="18" t="s">
        <v>1621</v>
      </c>
      <c r="F1068" s="18" t="s">
        <v>1622</v>
      </c>
      <c r="G1068" s="12">
        <v>15</v>
      </c>
      <c r="H1068" s="19"/>
      <c r="I1068" s="19"/>
      <c r="J1068" s="111">
        <f>500+500+250</f>
        <v>1250</v>
      </c>
      <c r="K1068" s="111">
        <f t="shared" si="351"/>
        <v>18750</v>
      </c>
      <c r="L1068" s="19"/>
      <c r="M1068" s="19"/>
      <c r="N1068" s="19"/>
      <c r="O1068" s="19"/>
      <c r="P1068" s="26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>
        <f t="shared" si="352"/>
        <v>1250</v>
      </c>
      <c r="AG1068" s="19">
        <f t="shared" si="352"/>
        <v>18750</v>
      </c>
      <c r="AH1068" s="171" t="s">
        <v>1620</v>
      </c>
      <c r="AI1068" s="18" t="s">
        <v>1621</v>
      </c>
      <c r="AJ1068" s="181" t="s">
        <v>1622</v>
      </c>
      <c r="AK1068" s="114">
        <v>15</v>
      </c>
      <c r="AL1068" s="28"/>
      <c r="AM1068" s="28"/>
      <c r="AN1068" s="28">
        <f>2000-1250</f>
        <v>750</v>
      </c>
      <c r="AO1068" s="121">
        <f t="shared" si="353"/>
        <v>11250</v>
      </c>
      <c r="AP1068" s="28"/>
      <c r="AQ1068" s="28"/>
      <c r="AR1068" s="28"/>
      <c r="AS1068" s="28"/>
      <c r="AT1068" s="28"/>
      <c r="AU1068" s="28"/>
      <c r="AV1068" s="28"/>
      <c r="AW1068" s="28"/>
      <c r="AX1068" s="82"/>
      <c r="AY1068" s="82"/>
      <c r="AZ1068" s="28"/>
      <c r="BA1068" s="28"/>
      <c r="BB1068" s="82"/>
      <c r="BC1068" s="82"/>
      <c r="BD1068" s="82"/>
      <c r="BE1068" s="82"/>
      <c r="BF1068" s="82"/>
      <c r="BG1068" s="82"/>
      <c r="BH1068" s="82"/>
      <c r="BI1068" s="82"/>
      <c r="BJ1068" s="7">
        <f t="shared" si="354"/>
        <v>750</v>
      </c>
      <c r="BK1068" s="42">
        <f t="shared" si="354"/>
        <v>11250</v>
      </c>
    </row>
    <row r="1069" spans="2:63" ht="24" x14ac:dyDescent="0.25">
      <c r="B1069" s="43" t="s">
        <v>65</v>
      </c>
      <c r="C1069" s="17" t="s">
        <v>66</v>
      </c>
      <c r="D1069" s="171" t="s">
        <v>386</v>
      </c>
      <c r="E1069" s="18" t="s">
        <v>1623</v>
      </c>
      <c r="F1069" s="18" t="s">
        <v>1246</v>
      </c>
      <c r="G1069" s="12">
        <v>40</v>
      </c>
      <c r="H1069" s="19"/>
      <c r="I1069" s="19"/>
      <c r="J1069" s="111">
        <f>8+8+5</f>
        <v>21</v>
      </c>
      <c r="K1069" s="111">
        <f t="shared" si="351"/>
        <v>840</v>
      </c>
      <c r="L1069" s="19"/>
      <c r="M1069" s="19"/>
      <c r="N1069" s="19"/>
      <c r="O1069" s="19"/>
      <c r="P1069" s="26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>
        <f t="shared" si="352"/>
        <v>21</v>
      </c>
      <c r="AG1069" s="19">
        <f t="shared" si="352"/>
        <v>840</v>
      </c>
      <c r="AH1069" s="18" t="s">
        <v>386</v>
      </c>
      <c r="AI1069" s="18" t="s">
        <v>1623</v>
      </c>
      <c r="AJ1069" s="181" t="s">
        <v>1246</v>
      </c>
      <c r="AK1069" s="114">
        <v>40</v>
      </c>
      <c r="AL1069" s="28"/>
      <c r="AM1069" s="28"/>
      <c r="AN1069" s="28">
        <v>6</v>
      </c>
      <c r="AO1069" s="121">
        <f t="shared" si="353"/>
        <v>240</v>
      </c>
      <c r="AP1069" s="28"/>
      <c r="AQ1069" s="28"/>
      <c r="AR1069" s="28"/>
      <c r="AS1069" s="28"/>
      <c r="AT1069" s="28"/>
      <c r="AU1069" s="28"/>
      <c r="AV1069" s="28"/>
      <c r="AW1069" s="28"/>
      <c r="AX1069" s="82"/>
      <c r="AY1069" s="82"/>
      <c r="AZ1069" s="28"/>
      <c r="BA1069" s="28"/>
      <c r="BB1069" s="82"/>
      <c r="BC1069" s="82"/>
      <c r="BD1069" s="82"/>
      <c r="BE1069" s="82"/>
      <c r="BF1069" s="82"/>
      <c r="BG1069" s="82"/>
      <c r="BH1069" s="82"/>
      <c r="BI1069" s="82"/>
      <c r="BJ1069" s="7">
        <f t="shared" si="354"/>
        <v>6</v>
      </c>
      <c r="BK1069" s="42">
        <f t="shared" si="354"/>
        <v>240</v>
      </c>
    </row>
    <row r="1070" spans="2:63" x14ac:dyDescent="0.25">
      <c r="B1070" s="66"/>
      <c r="C1070" s="74"/>
      <c r="D1070" s="96" t="s">
        <v>1624</v>
      </c>
      <c r="E1070" s="97" t="s">
        <v>1429</v>
      </c>
      <c r="F1070" s="96"/>
      <c r="G1070" s="96"/>
      <c r="H1070" s="96"/>
      <c r="I1070" s="100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  <c r="Z1070" s="96"/>
      <c r="AA1070" s="96"/>
      <c r="AB1070" s="96"/>
      <c r="AC1070" s="96"/>
      <c r="AD1070" s="96"/>
      <c r="AE1070" s="96"/>
      <c r="AF1070" s="96"/>
      <c r="AG1070" s="96"/>
      <c r="AH1070" s="96" t="s">
        <v>1624</v>
      </c>
      <c r="AI1070" s="97" t="s">
        <v>1429</v>
      </c>
      <c r="AJ1070" s="96"/>
      <c r="AK1070" s="96"/>
      <c r="AL1070" s="96"/>
      <c r="AM1070" s="96"/>
      <c r="AN1070" s="96"/>
      <c r="AO1070" s="96"/>
      <c r="AP1070" s="96"/>
      <c r="AQ1070" s="96"/>
      <c r="AR1070" s="96"/>
      <c r="AS1070" s="96"/>
      <c r="AT1070" s="96"/>
      <c r="AU1070" s="96"/>
      <c r="AV1070" s="96"/>
      <c r="AW1070" s="96"/>
      <c r="AX1070" s="96"/>
      <c r="AY1070" s="96"/>
      <c r="AZ1070" s="96"/>
      <c r="BA1070" s="96"/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187"/>
    </row>
    <row r="1071" spans="2:63" x14ac:dyDescent="0.25">
      <c r="B1071" s="43" t="s">
        <v>1625</v>
      </c>
      <c r="C1071" s="16" t="s">
        <v>1625</v>
      </c>
      <c r="D1071" s="171" t="s">
        <v>1564</v>
      </c>
      <c r="E1071" s="18" t="s">
        <v>1626</v>
      </c>
      <c r="F1071" s="18" t="s">
        <v>736</v>
      </c>
      <c r="G1071" s="12">
        <v>5500</v>
      </c>
      <c r="H1071" s="19"/>
      <c r="I1071" s="19"/>
      <c r="J1071" s="111">
        <v>66</v>
      </c>
      <c r="K1071" s="111">
        <f t="shared" ref="K1071:K1108" si="355">+J1071*G1071</f>
        <v>363000</v>
      </c>
      <c r="L1071" s="19"/>
      <c r="M1071" s="19"/>
      <c r="N1071" s="19"/>
      <c r="O1071" s="19"/>
      <c r="P1071" s="26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>
        <f t="shared" ref="AF1071:AG1124" si="356">H1071+J1071+L1071+N1071+P1071+R1071+T1071+V1071+X1071+Z1071+AB1071+AD1071</f>
        <v>66</v>
      </c>
      <c r="AG1071" s="19">
        <f t="shared" si="356"/>
        <v>363000</v>
      </c>
      <c r="AH1071" s="171" t="s">
        <v>1564</v>
      </c>
      <c r="AI1071" s="18" t="s">
        <v>1626</v>
      </c>
      <c r="AJ1071" s="18" t="s">
        <v>736</v>
      </c>
      <c r="AK1071" s="12">
        <v>5500</v>
      </c>
      <c r="AL1071" s="28"/>
      <c r="AM1071" s="28"/>
      <c r="AN1071" s="121">
        <v>66</v>
      </c>
      <c r="AO1071" s="121">
        <f t="shared" ref="AO1071:AO1108" si="357">AN1071*AK1071</f>
        <v>363000</v>
      </c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7">
        <f t="shared" ref="BJ1071:BK1124" si="358">AL1071+AN1071+AP1071+AR1071+AT1071+AV1071+AX1071+AZ1071+BB1071+BD1071+BF1071+BH1071</f>
        <v>66</v>
      </c>
      <c r="BK1071" s="42">
        <f t="shared" si="358"/>
        <v>363000</v>
      </c>
    </row>
    <row r="1072" spans="2:63" x14ac:dyDescent="0.25">
      <c r="B1072" s="43" t="s">
        <v>1625</v>
      </c>
      <c r="C1072" s="16" t="s">
        <v>1625</v>
      </c>
      <c r="D1072" s="171" t="s">
        <v>1568</v>
      </c>
      <c r="E1072" s="18" t="s">
        <v>1052</v>
      </c>
      <c r="F1072" s="18" t="s">
        <v>736</v>
      </c>
      <c r="G1072" s="12">
        <v>5000</v>
      </c>
      <c r="H1072" s="19"/>
      <c r="I1072" s="19"/>
      <c r="J1072" s="111">
        <v>6</v>
      </c>
      <c r="K1072" s="111">
        <f t="shared" si="355"/>
        <v>30000</v>
      </c>
      <c r="L1072" s="19"/>
      <c r="M1072" s="19"/>
      <c r="N1072" s="19"/>
      <c r="O1072" s="19"/>
      <c r="P1072" s="26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>
        <f t="shared" si="356"/>
        <v>6</v>
      </c>
      <c r="AG1072" s="19">
        <f t="shared" si="356"/>
        <v>30000</v>
      </c>
      <c r="AH1072" s="171" t="s">
        <v>1568</v>
      </c>
      <c r="AI1072" s="18" t="s">
        <v>1052</v>
      </c>
      <c r="AJ1072" s="18" t="s">
        <v>736</v>
      </c>
      <c r="AK1072" s="12">
        <v>5000</v>
      </c>
      <c r="AL1072" s="28"/>
      <c r="AM1072" s="28"/>
      <c r="AN1072" s="121">
        <v>6</v>
      </c>
      <c r="AO1072" s="121">
        <f t="shared" si="357"/>
        <v>30000</v>
      </c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7">
        <f t="shared" si="358"/>
        <v>6</v>
      </c>
      <c r="BK1072" s="42">
        <f t="shared" si="358"/>
        <v>30000</v>
      </c>
    </row>
    <row r="1073" spans="2:63" x14ac:dyDescent="0.25">
      <c r="B1073" s="43" t="s">
        <v>1625</v>
      </c>
      <c r="C1073" s="16" t="s">
        <v>1625</v>
      </c>
      <c r="D1073" s="171" t="s">
        <v>1627</v>
      </c>
      <c r="E1073" s="18" t="s">
        <v>1628</v>
      </c>
      <c r="F1073" s="18" t="s">
        <v>736</v>
      </c>
      <c r="G1073" s="12">
        <v>5000</v>
      </c>
      <c r="H1073" s="19"/>
      <c r="I1073" s="19"/>
      <c r="J1073" s="111">
        <v>12</v>
      </c>
      <c r="K1073" s="111">
        <f t="shared" si="355"/>
        <v>60000</v>
      </c>
      <c r="L1073" s="19"/>
      <c r="M1073" s="19"/>
      <c r="N1073" s="19"/>
      <c r="O1073" s="19"/>
      <c r="P1073" s="26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>
        <f t="shared" si="356"/>
        <v>12</v>
      </c>
      <c r="AG1073" s="19">
        <f t="shared" si="356"/>
        <v>60000</v>
      </c>
      <c r="AH1073" s="171" t="s">
        <v>1627</v>
      </c>
      <c r="AI1073" s="18" t="s">
        <v>1628</v>
      </c>
      <c r="AJ1073" s="18" t="s">
        <v>736</v>
      </c>
      <c r="AK1073" s="12">
        <v>5000</v>
      </c>
      <c r="AL1073" s="28"/>
      <c r="AM1073" s="28"/>
      <c r="AN1073" s="121">
        <v>12</v>
      </c>
      <c r="AO1073" s="121">
        <f t="shared" si="357"/>
        <v>60000</v>
      </c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7">
        <f t="shared" si="358"/>
        <v>12</v>
      </c>
      <c r="BK1073" s="42">
        <f t="shared" si="358"/>
        <v>60000</v>
      </c>
    </row>
    <row r="1074" spans="2:63" ht="24" x14ac:dyDescent="0.25">
      <c r="B1074" s="43" t="s">
        <v>1625</v>
      </c>
      <c r="C1074" s="16" t="s">
        <v>1625</v>
      </c>
      <c r="D1074" s="171" t="s">
        <v>1627</v>
      </c>
      <c r="E1074" s="18" t="s">
        <v>1629</v>
      </c>
      <c r="F1074" s="18" t="s">
        <v>736</v>
      </c>
      <c r="G1074" s="12">
        <v>4000</v>
      </c>
      <c r="H1074" s="19"/>
      <c r="I1074" s="19"/>
      <c r="J1074" s="111">
        <v>18</v>
      </c>
      <c r="K1074" s="111">
        <f t="shared" si="355"/>
        <v>72000</v>
      </c>
      <c r="L1074" s="19"/>
      <c r="M1074" s="19"/>
      <c r="N1074" s="19"/>
      <c r="O1074" s="19"/>
      <c r="P1074" s="26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>
        <f t="shared" si="356"/>
        <v>18</v>
      </c>
      <c r="AG1074" s="19">
        <f t="shared" si="356"/>
        <v>72000</v>
      </c>
      <c r="AH1074" s="171" t="s">
        <v>1627</v>
      </c>
      <c r="AI1074" s="18" t="s">
        <v>1629</v>
      </c>
      <c r="AJ1074" s="18" t="s">
        <v>736</v>
      </c>
      <c r="AK1074" s="12">
        <v>4000</v>
      </c>
      <c r="AL1074" s="28"/>
      <c r="AM1074" s="28"/>
      <c r="AN1074" s="121">
        <v>18</v>
      </c>
      <c r="AO1074" s="121">
        <f t="shared" si="357"/>
        <v>72000</v>
      </c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7">
        <f t="shared" si="358"/>
        <v>18</v>
      </c>
      <c r="BK1074" s="42">
        <f t="shared" si="358"/>
        <v>72000</v>
      </c>
    </row>
    <row r="1075" spans="2:63" ht="24" x14ac:dyDescent="0.25">
      <c r="B1075" s="43" t="s">
        <v>1625</v>
      </c>
      <c r="C1075" s="16" t="s">
        <v>1625</v>
      </c>
      <c r="D1075" s="171" t="s">
        <v>1564</v>
      </c>
      <c r="E1075" s="18" t="s">
        <v>1630</v>
      </c>
      <c r="F1075" s="18" t="s">
        <v>736</v>
      </c>
      <c r="G1075" s="12">
        <v>3000</v>
      </c>
      <c r="H1075" s="19"/>
      <c r="I1075" s="19"/>
      <c r="J1075" s="111">
        <v>6</v>
      </c>
      <c r="K1075" s="111">
        <f t="shared" si="355"/>
        <v>18000</v>
      </c>
      <c r="L1075" s="19"/>
      <c r="M1075" s="19"/>
      <c r="N1075" s="19"/>
      <c r="O1075" s="19"/>
      <c r="P1075" s="26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>
        <f t="shared" si="356"/>
        <v>6</v>
      </c>
      <c r="AG1075" s="19">
        <f t="shared" si="356"/>
        <v>18000</v>
      </c>
      <c r="AH1075" s="171" t="s">
        <v>1564</v>
      </c>
      <c r="AI1075" s="18" t="s">
        <v>1630</v>
      </c>
      <c r="AJ1075" s="18" t="s">
        <v>736</v>
      </c>
      <c r="AK1075" s="12">
        <v>3000</v>
      </c>
      <c r="AL1075" s="28"/>
      <c r="AM1075" s="28"/>
      <c r="AN1075" s="121">
        <v>6</v>
      </c>
      <c r="AO1075" s="121">
        <f t="shared" si="357"/>
        <v>18000</v>
      </c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7">
        <f t="shared" si="358"/>
        <v>6</v>
      </c>
      <c r="BK1075" s="42">
        <f t="shared" si="358"/>
        <v>18000</v>
      </c>
    </row>
    <row r="1076" spans="2:63" x14ac:dyDescent="0.25">
      <c r="B1076" s="43" t="s">
        <v>1625</v>
      </c>
      <c r="C1076" s="16" t="s">
        <v>1625</v>
      </c>
      <c r="D1076" s="171" t="s">
        <v>1568</v>
      </c>
      <c r="E1076" s="18" t="s">
        <v>1631</v>
      </c>
      <c r="F1076" s="18" t="s">
        <v>736</v>
      </c>
      <c r="G1076" s="12">
        <v>5000</v>
      </c>
      <c r="H1076" s="19"/>
      <c r="I1076" s="19"/>
      <c r="J1076" s="111">
        <v>6</v>
      </c>
      <c r="K1076" s="111">
        <f t="shared" si="355"/>
        <v>30000</v>
      </c>
      <c r="L1076" s="19"/>
      <c r="M1076" s="19"/>
      <c r="N1076" s="19"/>
      <c r="O1076" s="19"/>
      <c r="P1076" s="26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>
        <f t="shared" si="356"/>
        <v>6</v>
      </c>
      <c r="AG1076" s="19">
        <f t="shared" si="356"/>
        <v>30000</v>
      </c>
      <c r="AH1076" s="171" t="s">
        <v>1568</v>
      </c>
      <c r="AI1076" s="18" t="s">
        <v>1631</v>
      </c>
      <c r="AJ1076" s="18" t="s">
        <v>736</v>
      </c>
      <c r="AK1076" s="12">
        <v>5000</v>
      </c>
      <c r="AL1076" s="28"/>
      <c r="AM1076" s="28"/>
      <c r="AN1076" s="121">
        <v>6</v>
      </c>
      <c r="AO1076" s="121">
        <f t="shared" si="357"/>
        <v>30000</v>
      </c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7">
        <f t="shared" si="358"/>
        <v>6</v>
      </c>
      <c r="BK1076" s="42">
        <f t="shared" si="358"/>
        <v>30000</v>
      </c>
    </row>
    <row r="1077" spans="2:63" x14ac:dyDescent="0.25">
      <c r="B1077" s="43" t="s">
        <v>1625</v>
      </c>
      <c r="C1077" s="16" t="s">
        <v>1625</v>
      </c>
      <c r="D1077" s="171" t="s">
        <v>1568</v>
      </c>
      <c r="E1077" s="18" t="s">
        <v>1631</v>
      </c>
      <c r="F1077" s="18" t="s">
        <v>736</v>
      </c>
      <c r="G1077" s="12">
        <v>4000</v>
      </c>
      <c r="H1077" s="19"/>
      <c r="I1077" s="19"/>
      <c r="J1077" s="111">
        <v>6</v>
      </c>
      <c r="K1077" s="111">
        <f t="shared" si="355"/>
        <v>24000</v>
      </c>
      <c r="L1077" s="19"/>
      <c r="M1077" s="19"/>
      <c r="N1077" s="19"/>
      <c r="O1077" s="19"/>
      <c r="P1077" s="26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>
        <f t="shared" si="356"/>
        <v>6</v>
      </c>
      <c r="AG1077" s="19">
        <f t="shared" si="356"/>
        <v>24000</v>
      </c>
      <c r="AH1077" s="171" t="s">
        <v>1568</v>
      </c>
      <c r="AI1077" s="18" t="s">
        <v>1631</v>
      </c>
      <c r="AJ1077" s="18" t="s">
        <v>736</v>
      </c>
      <c r="AK1077" s="12">
        <v>4000</v>
      </c>
      <c r="AL1077" s="28"/>
      <c r="AM1077" s="28"/>
      <c r="AN1077" s="121">
        <v>6</v>
      </c>
      <c r="AO1077" s="121">
        <f t="shared" si="357"/>
        <v>24000</v>
      </c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7">
        <f t="shared" si="358"/>
        <v>6</v>
      </c>
      <c r="BK1077" s="42">
        <f t="shared" si="358"/>
        <v>24000</v>
      </c>
    </row>
    <row r="1078" spans="2:63" x14ac:dyDescent="0.25">
      <c r="B1078" s="43" t="s">
        <v>1625</v>
      </c>
      <c r="C1078" s="16" t="s">
        <v>1625</v>
      </c>
      <c r="D1078" s="171" t="s">
        <v>1564</v>
      </c>
      <c r="E1078" s="18" t="s">
        <v>1632</v>
      </c>
      <c r="F1078" s="18" t="s">
        <v>736</v>
      </c>
      <c r="G1078" s="12">
        <v>3500</v>
      </c>
      <c r="H1078" s="19"/>
      <c r="I1078" s="19"/>
      <c r="J1078" s="111">
        <v>18</v>
      </c>
      <c r="K1078" s="111">
        <f t="shared" si="355"/>
        <v>63000</v>
      </c>
      <c r="L1078" s="19"/>
      <c r="M1078" s="19"/>
      <c r="N1078" s="19"/>
      <c r="O1078" s="19"/>
      <c r="P1078" s="26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>
        <f t="shared" si="356"/>
        <v>18</v>
      </c>
      <c r="AG1078" s="19">
        <f t="shared" si="356"/>
        <v>63000</v>
      </c>
      <c r="AH1078" s="171" t="s">
        <v>1564</v>
      </c>
      <c r="AI1078" s="18" t="s">
        <v>1632</v>
      </c>
      <c r="AJ1078" s="18" t="s">
        <v>736</v>
      </c>
      <c r="AK1078" s="12">
        <v>3500</v>
      </c>
      <c r="AL1078" s="28"/>
      <c r="AM1078" s="28"/>
      <c r="AN1078" s="121">
        <v>18</v>
      </c>
      <c r="AO1078" s="121">
        <f t="shared" si="357"/>
        <v>63000</v>
      </c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7">
        <f t="shared" si="358"/>
        <v>18</v>
      </c>
      <c r="BK1078" s="42">
        <f t="shared" si="358"/>
        <v>63000</v>
      </c>
    </row>
    <row r="1079" spans="2:63" x14ac:dyDescent="0.25">
      <c r="B1079" s="43" t="s">
        <v>1625</v>
      </c>
      <c r="C1079" s="16" t="s">
        <v>1625</v>
      </c>
      <c r="D1079" s="171" t="s">
        <v>1032</v>
      </c>
      <c r="E1079" s="18" t="s">
        <v>1158</v>
      </c>
      <c r="F1079" s="18" t="s">
        <v>736</v>
      </c>
      <c r="G1079" s="12">
        <v>3000</v>
      </c>
      <c r="H1079" s="19"/>
      <c r="I1079" s="19"/>
      <c r="J1079" s="111">
        <v>24</v>
      </c>
      <c r="K1079" s="111">
        <f t="shared" si="355"/>
        <v>72000</v>
      </c>
      <c r="L1079" s="19"/>
      <c r="M1079" s="19"/>
      <c r="N1079" s="19"/>
      <c r="O1079" s="19"/>
      <c r="P1079" s="26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>
        <f t="shared" si="356"/>
        <v>24</v>
      </c>
      <c r="AG1079" s="19">
        <f t="shared" si="356"/>
        <v>72000</v>
      </c>
      <c r="AH1079" s="171" t="s">
        <v>1032</v>
      </c>
      <c r="AI1079" s="18" t="s">
        <v>1158</v>
      </c>
      <c r="AJ1079" s="18" t="s">
        <v>736</v>
      </c>
      <c r="AK1079" s="12">
        <v>3000</v>
      </c>
      <c r="AL1079" s="28"/>
      <c r="AM1079" s="28"/>
      <c r="AN1079" s="121">
        <v>24</v>
      </c>
      <c r="AO1079" s="121">
        <f t="shared" si="357"/>
        <v>72000</v>
      </c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7">
        <f t="shared" si="358"/>
        <v>24</v>
      </c>
      <c r="BK1079" s="42">
        <f t="shared" si="358"/>
        <v>72000</v>
      </c>
    </row>
    <row r="1080" spans="2:63" x14ac:dyDescent="0.25">
      <c r="B1080" s="43" t="s">
        <v>1625</v>
      </c>
      <c r="C1080" s="16" t="s">
        <v>1625</v>
      </c>
      <c r="D1080" s="171" t="s">
        <v>1079</v>
      </c>
      <c r="E1080" s="18" t="s">
        <v>1173</v>
      </c>
      <c r="F1080" s="18" t="s">
        <v>736</v>
      </c>
      <c r="G1080" s="12">
        <v>2000</v>
      </c>
      <c r="H1080" s="19"/>
      <c r="I1080" s="19"/>
      <c r="J1080" s="111">
        <v>12</v>
      </c>
      <c r="K1080" s="111">
        <f t="shared" si="355"/>
        <v>24000</v>
      </c>
      <c r="L1080" s="19"/>
      <c r="M1080" s="19"/>
      <c r="N1080" s="19"/>
      <c r="O1080" s="19"/>
      <c r="P1080" s="26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>
        <f t="shared" si="356"/>
        <v>12</v>
      </c>
      <c r="AG1080" s="19">
        <f t="shared" si="356"/>
        <v>24000</v>
      </c>
      <c r="AH1080" s="171" t="s">
        <v>1079</v>
      </c>
      <c r="AI1080" s="18" t="s">
        <v>1173</v>
      </c>
      <c r="AJ1080" s="18" t="s">
        <v>736</v>
      </c>
      <c r="AK1080" s="12">
        <v>2000</v>
      </c>
      <c r="AL1080" s="28"/>
      <c r="AM1080" s="28"/>
      <c r="AN1080" s="121">
        <v>12</v>
      </c>
      <c r="AO1080" s="121">
        <f t="shared" si="357"/>
        <v>24000</v>
      </c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7">
        <f t="shared" si="358"/>
        <v>12</v>
      </c>
      <c r="BK1080" s="42">
        <f t="shared" si="358"/>
        <v>24000</v>
      </c>
    </row>
    <row r="1081" spans="2:63" ht="24" x14ac:dyDescent="0.25">
      <c r="B1081" s="43" t="s">
        <v>1625</v>
      </c>
      <c r="C1081" s="16" t="s">
        <v>1625</v>
      </c>
      <c r="D1081" s="171" t="s">
        <v>1633</v>
      </c>
      <c r="E1081" s="18" t="s">
        <v>1634</v>
      </c>
      <c r="F1081" s="18" t="s">
        <v>736</v>
      </c>
      <c r="G1081" s="12">
        <v>5500</v>
      </c>
      <c r="H1081" s="19"/>
      <c r="I1081" s="19"/>
      <c r="J1081" s="111">
        <v>6</v>
      </c>
      <c r="K1081" s="111">
        <f t="shared" si="355"/>
        <v>33000</v>
      </c>
      <c r="L1081" s="19"/>
      <c r="M1081" s="19"/>
      <c r="N1081" s="19"/>
      <c r="O1081" s="19"/>
      <c r="P1081" s="26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>
        <f t="shared" si="356"/>
        <v>6</v>
      </c>
      <c r="AG1081" s="19">
        <f t="shared" si="356"/>
        <v>33000</v>
      </c>
      <c r="AH1081" s="171" t="s">
        <v>1633</v>
      </c>
      <c r="AI1081" s="18" t="s">
        <v>1634</v>
      </c>
      <c r="AJ1081" s="18" t="s">
        <v>736</v>
      </c>
      <c r="AK1081" s="12">
        <v>5500</v>
      </c>
      <c r="AL1081" s="28"/>
      <c r="AM1081" s="28"/>
      <c r="AN1081" s="121">
        <v>6</v>
      </c>
      <c r="AO1081" s="121">
        <f t="shared" si="357"/>
        <v>33000</v>
      </c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7">
        <f t="shared" si="358"/>
        <v>6</v>
      </c>
      <c r="BK1081" s="42">
        <f t="shared" si="358"/>
        <v>33000</v>
      </c>
    </row>
    <row r="1082" spans="2:63" ht="24" x14ac:dyDescent="0.25">
      <c r="B1082" s="43" t="s">
        <v>1625</v>
      </c>
      <c r="C1082" s="16" t="s">
        <v>1625</v>
      </c>
      <c r="D1082" s="171" t="s">
        <v>1633</v>
      </c>
      <c r="E1082" s="18" t="s">
        <v>1634</v>
      </c>
      <c r="F1082" s="18" t="s">
        <v>736</v>
      </c>
      <c r="G1082" s="12">
        <v>5000</v>
      </c>
      <c r="H1082" s="19"/>
      <c r="I1082" s="19"/>
      <c r="J1082" s="111">
        <v>6</v>
      </c>
      <c r="K1082" s="111">
        <f t="shared" si="355"/>
        <v>30000</v>
      </c>
      <c r="L1082" s="19"/>
      <c r="M1082" s="19"/>
      <c r="N1082" s="19"/>
      <c r="O1082" s="19"/>
      <c r="P1082" s="26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>
        <f t="shared" si="356"/>
        <v>6</v>
      </c>
      <c r="AG1082" s="19">
        <f t="shared" si="356"/>
        <v>30000</v>
      </c>
      <c r="AH1082" s="171" t="s">
        <v>1633</v>
      </c>
      <c r="AI1082" s="18" t="s">
        <v>1634</v>
      </c>
      <c r="AJ1082" s="18" t="s">
        <v>736</v>
      </c>
      <c r="AK1082" s="12">
        <v>5000</v>
      </c>
      <c r="AL1082" s="28"/>
      <c r="AM1082" s="28"/>
      <c r="AN1082" s="121">
        <v>6</v>
      </c>
      <c r="AO1082" s="121">
        <f t="shared" si="357"/>
        <v>30000</v>
      </c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7">
        <f t="shared" si="358"/>
        <v>6</v>
      </c>
      <c r="BK1082" s="42">
        <f t="shared" si="358"/>
        <v>30000</v>
      </c>
    </row>
    <row r="1083" spans="2:63" ht="24" x14ac:dyDescent="0.25">
      <c r="B1083" s="43" t="s">
        <v>1625</v>
      </c>
      <c r="C1083" s="16" t="s">
        <v>1625</v>
      </c>
      <c r="D1083" s="171" t="s">
        <v>1566</v>
      </c>
      <c r="E1083" s="18" t="s">
        <v>1163</v>
      </c>
      <c r="F1083" s="18" t="s">
        <v>736</v>
      </c>
      <c r="G1083" s="12">
        <v>5000</v>
      </c>
      <c r="H1083" s="19"/>
      <c r="I1083" s="19"/>
      <c r="J1083" s="111">
        <v>6</v>
      </c>
      <c r="K1083" s="111">
        <f t="shared" si="355"/>
        <v>30000</v>
      </c>
      <c r="L1083" s="19"/>
      <c r="M1083" s="19"/>
      <c r="N1083" s="19"/>
      <c r="O1083" s="19"/>
      <c r="P1083" s="26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>
        <f t="shared" si="356"/>
        <v>6</v>
      </c>
      <c r="AG1083" s="19">
        <f t="shared" si="356"/>
        <v>30000</v>
      </c>
      <c r="AH1083" s="171" t="s">
        <v>1566</v>
      </c>
      <c r="AI1083" s="18" t="s">
        <v>1163</v>
      </c>
      <c r="AJ1083" s="18" t="s">
        <v>736</v>
      </c>
      <c r="AK1083" s="12">
        <v>5000</v>
      </c>
      <c r="AL1083" s="28"/>
      <c r="AM1083" s="28"/>
      <c r="AN1083" s="121">
        <v>6</v>
      </c>
      <c r="AO1083" s="121">
        <f t="shared" si="357"/>
        <v>30000</v>
      </c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7">
        <f t="shared" si="358"/>
        <v>6</v>
      </c>
      <c r="BK1083" s="42">
        <f t="shared" si="358"/>
        <v>30000</v>
      </c>
    </row>
    <row r="1084" spans="2:63" x14ac:dyDescent="0.25">
      <c r="B1084" s="43" t="s">
        <v>1625</v>
      </c>
      <c r="C1084" s="16" t="s">
        <v>1625</v>
      </c>
      <c r="D1084" s="171" t="s">
        <v>1635</v>
      </c>
      <c r="E1084" s="18" t="s">
        <v>1636</v>
      </c>
      <c r="F1084" s="18" t="s">
        <v>736</v>
      </c>
      <c r="G1084" s="12">
        <v>4000</v>
      </c>
      <c r="H1084" s="19"/>
      <c r="I1084" s="19"/>
      <c r="J1084" s="111">
        <v>6</v>
      </c>
      <c r="K1084" s="111">
        <f t="shared" si="355"/>
        <v>24000</v>
      </c>
      <c r="L1084" s="19"/>
      <c r="M1084" s="19"/>
      <c r="N1084" s="19"/>
      <c r="O1084" s="19"/>
      <c r="P1084" s="26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>
        <f t="shared" si="356"/>
        <v>6</v>
      </c>
      <c r="AG1084" s="19">
        <f t="shared" si="356"/>
        <v>24000</v>
      </c>
      <c r="AH1084" s="171" t="s">
        <v>1635</v>
      </c>
      <c r="AI1084" s="18" t="s">
        <v>1636</v>
      </c>
      <c r="AJ1084" s="18" t="s">
        <v>736</v>
      </c>
      <c r="AK1084" s="12">
        <v>4000</v>
      </c>
      <c r="AL1084" s="28"/>
      <c r="AM1084" s="28"/>
      <c r="AN1084" s="121">
        <v>6</v>
      </c>
      <c r="AO1084" s="121">
        <f t="shared" si="357"/>
        <v>24000</v>
      </c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7">
        <f t="shared" si="358"/>
        <v>6</v>
      </c>
      <c r="BK1084" s="42">
        <f t="shared" si="358"/>
        <v>24000</v>
      </c>
    </row>
    <row r="1085" spans="2:63" ht="24" x14ac:dyDescent="0.25">
      <c r="B1085" s="43" t="s">
        <v>1625</v>
      </c>
      <c r="C1085" s="16" t="s">
        <v>1625</v>
      </c>
      <c r="D1085" s="171" t="s">
        <v>1637</v>
      </c>
      <c r="E1085" s="18" t="s">
        <v>1638</v>
      </c>
      <c r="F1085" s="18" t="s">
        <v>736</v>
      </c>
      <c r="G1085" s="12">
        <v>1800</v>
      </c>
      <c r="H1085" s="19"/>
      <c r="I1085" s="19"/>
      <c r="J1085" s="111">
        <v>12</v>
      </c>
      <c r="K1085" s="111">
        <f t="shared" si="355"/>
        <v>21600</v>
      </c>
      <c r="L1085" s="19"/>
      <c r="M1085" s="19"/>
      <c r="N1085" s="19"/>
      <c r="O1085" s="19"/>
      <c r="P1085" s="26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>
        <f t="shared" si="356"/>
        <v>12</v>
      </c>
      <c r="AG1085" s="19">
        <f t="shared" si="356"/>
        <v>21600</v>
      </c>
      <c r="AH1085" s="171" t="s">
        <v>1637</v>
      </c>
      <c r="AI1085" s="18" t="s">
        <v>1638</v>
      </c>
      <c r="AJ1085" s="18" t="s">
        <v>736</v>
      </c>
      <c r="AK1085" s="12">
        <v>1800</v>
      </c>
      <c r="AL1085" s="28"/>
      <c r="AM1085" s="28"/>
      <c r="AN1085" s="121">
        <v>12</v>
      </c>
      <c r="AO1085" s="121">
        <f t="shared" si="357"/>
        <v>21600</v>
      </c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7">
        <f t="shared" si="358"/>
        <v>12</v>
      </c>
      <c r="BK1085" s="42">
        <f t="shared" si="358"/>
        <v>21600</v>
      </c>
    </row>
    <row r="1086" spans="2:63" ht="24" x14ac:dyDescent="0.25">
      <c r="B1086" s="43" t="s">
        <v>1625</v>
      </c>
      <c r="C1086" s="16" t="s">
        <v>1625</v>
      </c>
      <c r="D1086" s="171" t="s">
        <v>1639</v>
      </c>
      <c r="E1086" s="18" t="s">
        <v>1640</v>
      </c>
      <c r="F1086" s="18" t="s">
        <v>736</v>
      </c>
      <c r="G1086" s="12">
        <v>4485</v>
      </c>
      <c r="H1086" s="19"/>
      <c r="I1086" s="19"/>
      <c r="J1086" s="111">
        <v>2</v>
      </c>
      <c r="K1086" s="111">
        <f t="shared" si="355"/>
        <v>8970</v>
      </c>
      <c r="L1086" s="19"/>
      <c r="M1086" s="19"/>
      <c r="N1086" s="19"/>
      <c r="O1086" s="19"/>
      <c r="P1086" s="26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>
        <f t="shared" si="356"/>
        <v>2</v>
      </c>
      <c r="AG1086" s="19">
        <f t="shared" si="356"/>
        <v>8970</v>
      </c>
      <c r="AH1086" s="171" t="s">
        <v>1639</v>
      </c>
      <c r="AI1086" s="18" t="s">
        <v>1640</v>
      </c>
      <c r="AJ1086" s="18" t="s">
        <v>736</v>
      </c>
      <c r="AK1086" s="12">
        <v>4485</v>
      </c>
      <c r="AL1086" s="28"/>
      <c r="AM1086" s="28"/>
      <c r="AN1086" s="121"/>
      <c r="AO1086" s="121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7">
        <f t="shared" si="358"/>
        <v>0</v>
      </c>
      <c r="BK1086" s="42">
        <f t="shared" si="358"/>
        <v>0</v>
      </c>
    </row>
    <row r="1087" spans="2:63" ht="24" x14ac:dyDescent="0.25">
      <c r="B1087" s="43" t="s">
        <v>1625</v>
      </c>
      <c r="C1087" s="16" t="s">
        <v>1625</v>
      </c>
      <c r="D1087" s="171" t="s">
        <v>1641</v>
      </c>
      <c r="E1087" s="18" t="s">
        <v>1642</v>
      </c>
      <c r="F1087" s="18" t="s">
        <v>736</v>
      </c>
      <c r="G1087" s="12">
        <v>3150</v>
      </c>
      <c r="H1087" s="19"/>
      <c r="I1087" s="19"/>
      <c r="J1087" s="111">
        <v>2</v>
      </c>
      <c r="K1087" s="111">
        <f t="shared" si="355"/>
        <v>6300</v>
      </c>
      <c r="L1087" s="19"/>
      <c r="M1087" s="19"/>
      <c r="N1087" s="19"/>
      <c r="O1087" s="19"/>
      <c r="P1087" s="26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>
        <f t="shared" si="356"/>
        <v>2</v>
      </c>
      <c r="AG1087" s="19">
        <f t="shared" si="356"/>
        <v>6300</v>
      </c>
      <c r="AH1087" s="171" t="s">
        <v>1641</v>
      </c>
      <c r="AI1087" s="18" t="s">
        <v>1642</v>
      </c>
      <c r="AJ1087" s="18" t="s">
        <v>736</v>
      </c>
      <c r="AK1087" s="12">
        <v>3150</v>
      </c>
      <c r="AL1087" s="28"/>
      <c r="AM1087" s="28"/>
      <c r="AN1087" s="121">
        <v>2</v>
      </c>
      <c r="AO1087" s="121">
        <f t="shared" si="357"/>
        <v>6300</v>
      </c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7">
        <f t="shared" si="358"/>
        <v>2</v>
      </c>
      <c r="BK1087" s="42">
        <f t="shared" si="358"/>
        <v>6300</v>
      </c>
    </row>
    <row r="1088" spans="2:63" ht="24" x14ac:dyDescent="0.25">
      <c r="B1088" s="43" t="s">
        <v>1625</v>
      </c>
      <c r="C1088" s="16" t="s">
        <v>1625</v>
      </c>
      <c r="D1088" s="171" t="s">
        <v>1643</v>
      </c>
      <c r="E1088" s="18" t="s">
        <v>1644</v>
      </c>
      <c r="F1088" s="18" t="s">
        <v>736</v>
      </c>
      <c r="G1088" s="12">
        <v>1850</v>
      </c>
      <c r="H1088" s="19"/>
      <c r="I1088" s="19"/>
      <c r="J1088" s="111">
        <v>2</v>
      </c>
      <c r="K1088" s="111">
        <f t="shared" si="355"/>
        <v>3700</v>
      </c>
      <c r="L1088" s="19"/>
      <c r="M1088" s="19"/>
      <c r="N1088" s="19"/>
      <c r="O1088" s="19"/>
      <c r="P1088" s="26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>
        <f t="shared" si="356"/>
        <v>2</v>
      </c>
      <c r="AG1088" s="19">
        <f t="shared" si="356"/>
        <v>3700</v>
      </c>
      <c r="AH1088" s="171" t="s">
        <v>1643</v>
      </c>
      <c r="AI1088" s="18" t="s">
        <v>1644</v>
      </c>
      <c r="AJ1088" s="18" t="s">
        <v>736</v>
      </c>
      <c r="AK1088" s="12">
        <v>1850</v>
      </c>
      <c r="AL1088" s="28"/>
      <c r="AM1088" s="28"/>
      <c r="AN1088" s="121">
        <v>2</v>
      </c>
      <c r="AO1088" s="121">
        <f t="shared" si="357"/>
        <v>3700</v>
      </c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7">
        <f t="shared" si="358"/>
        <v>2</v>
      </c>
      <c r="BK1088" s="42">
        <f t="shared" si="358"/>
        <v>3700</v>
      </c>
    </row>
    <row r="1089" spans="2:63" x14ac:dyDescent="0.25">
      <c r="B1089" s="43" t="s">
        <v>1625</v>
      </c>
      <c r="C1089" s="16" t="s">
        <v>1625</v>
      </c>
      <c r="D1089" s="171" t="s">
        <v>1645</v>
      </c>
      <c r="E1089" s="18" t="s">
        <v>1646</v>
      </c>
      <c r="F1089" s="18" t="s">
        <v>736</v>
      </c>
      <c r="G1089" s="12">
        <v>4500</v>
      </c>
      <c r="H1089" s="19"/>
      <c r="I1089" s="19"/>
      <c r="J1089" s="111">
        <v>6</v>
      </c>
      <c r="K1089" s="111">
        <f t="shared" si="355"/>
        <v>27000</v>
      </c>
      <c r="L1089" s="19"/>
      <c r="M1089" s="19"/>
      <c r="N1089" s="19"/>
      <c r="O1089" s="19"/>
      <c r="P1089" s="26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>
        <f t="shared" si="356"/>
        <v>6</v>
      </c>
      <c r="AG1089" s="19">
        <f t="shared" si="356"/>
        <v>27000</v>
      </c>
      <c r="AH1089" s="171" t="s">
        <v>1645</v>
      </c>
      <c r="AI1089" s="18" t="s">
        <v>1646</v>
      </c>
      <c r="AJ1089" s="18" t="s">
        <v>736</v>
      </c>
      <c r="AK1089" s="12">
        <v>4500</v>
      </c>
      <c r="AL1089" s="28"/>
      <c r="AM1089" s="28"/>
      <c r="AN1089" s="121">
        <v>6</v>
      </c>
      <c r="AO1089" s="121">
        <f t="shared" si="357"/>
        <v>27000</v>
      </c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7">
        <f t="shared" si="358"/>
        <v>6</v>
      </c>
      <c r="BK1089" s="42">
        <f t="shared" si="358"/>
        <v>27000</v>
      </c>
    </row>
    <row r="1090" spans="2:63" x14ac:dyDescent="0.25">
      <c r="B1090" s="43" t="s">
        <v>1625</v>
      </c>
      <c r="C1090" s="16" t="s">
        <v>1625</v>
      </c>
      <c r="D1090" s="171" t="s">
        <v>1647</v>
      </c>
      <c r="E1090" s="18" t="s">
        <v>1648</v>
      </c>
      <c r="F1090" s="18" t="s">
        <v>736</v>
      </c>
      <c r="G1090" s="12">
        <v>1200</v>
      </c>
      <c r="H1090" s="19"/>
      <c r="I1090" s="19"/>
      <c r="J1090" s="111">
        <v>1</v>
      </c>
      <c r="K1090" s="111">
        <f t="shared" si="355"/>
        <v>1200</v>
      </c>
      <c r="L1090" s="19"/>
      <c r="M1090" s="19"/>
      <c r="N1090" s="19"/>
      <c r="O1090" s="19"/>
      <c r="P1090" s="26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>
        <f t="shared" si="356"/>
        <v>1</v>
      </c>
      <c r="AG1090" s="19">
        <f t="shared" si="356"/>
        <v>1200</v>
      </c>
      <c r="AH1090" s="171" t="s">
        <v>1647</v>
      </c>
      <c r="AI1090" s="18" t="s">
        <v>1648</v>
      </c>
      <c r="AJ1090" s="18" t="s">
        <v>736</v>
      </c>
      <c r="AK1090" s="12">
        <v>1200</v>
      </c>
      <c r="AL1090" s="28"/>
      <c r="AM1090" s="28"/>
      <c r="AN1090" s="121"/>
      <c r="AO1090" s="121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7">
        <f t="shared" si="358"/>
        <v>0</v>
      </c>
      <c r="BK1090" s="42">
        <f t="shared" si="358"/>
        <v>0</v>
      </c>
    </row>
    <row r="1091" spans="2:63" x14ac:dyDescent="0.25">
      <c r="B1091" s="43" t="s">
        <v>1625</v>
      </c>
      <c r="C1091" s="16" t="s">
        <v>1625</v>
      </c>
      <c r="D1091" s="171" t="s">
        <v>869</v>
      </c>
      <c r="E1091" s="18" t="s">
        <v>1649</v>
      </c>
      <c r="F1091" s="18" t="s">
        <v>736</v>
      </c>
      <c r="G1091" s="12">
        <v>4500</v>
      </c>
      <c r="H1091" s="19"/>
      <c r="I1091" s="19"/>
      <c r="J1091" s="111">
        <v>1</v>
      </c>
      <c r="K1091" s="111">
        <f t="shared" si="355"/>
        <v>4500</v>
      </c>
      <c r="L1091" s="19"/>
      <c r="M1091" s="19"/>
      <c r="N1091" s="19"/>
      <c r="O1091" s="19"/>
      <c r="P1091" s="26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>
        <f t="shared" si="356"/>
        <v>1</v>
      </c>
      <c r="AG1091" s="19">
        <f t="shared" si="356"/>
        <v>4500</v>
      </c>
      <c r="AH1091" s="171" t="s">
        <v>869</v>
      </c>
      <c r="AI1091" s="18" t="s">
        <v>1649</v>
      </c>
      <c r="AJ1091" s="18" t="s">
        <v>736</v>
      </c>
      <c r="AK1091" s="12">
        <v>4500</v>
      </c>
      <c r="AL1091" s="28"/>
      <c r="AM1091" s="28"/>
      <c r="AN1091" s="121"/>
      <c r="AO1091" s="121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7">
        <f t="shared" si="358"/>
        <v>0</v>
      </c>
      <c r="BK1091" s="42">
        <f t="shared" si="358"/>
        <v>0</v>
      </c>
    </row>
    <row r="1092" spans="2:63" x14ac:dyDescent="0.25">
      <c r="B1092" s="43" t="s">
        <v>1625</v>
      </c>
      <c r="C1092" s="16" t="s">
        <v>1625</v>
      </c>
      <c r="D1092" s="171" t="s">
        <v>1650</v>
      </c>
      <c r="E1092" s="18" t="s">
        <v>1651</v>
      </c>
      <c r="F1092" s="18" t="s">
        <v>736</v>
      </c>
      <c r="G1092" s="12">
        <v>1000</v>
      </c>
      <c r="H1092" s="19"/>
      <c r="I1092" s="19"/>
      <c r="J1092" s="111">
        <v>18</v>
      </c>
      <c r="K1092" s="111">
        <f t="shared" si="355"/>
        <v>18000</v>
      </c>
      <c r="L1092" s="19"/>
      <c r="M1092" s="19"/>
      <c r="N1092" s="19"/>
      <c r="O1092" s="19"/>
      <c r="P1092" s="26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>
        <f t="shared" si="356"/>
        <v>18</v>
      </c>
      <c r="AG1092" s="19">
        <f t="shared" si="356"/>
        <v>18000</v>
      </c>
      <c r="AH1092" s="171" t="s">
        <v>1650</v>
      </c>
      <c r="AI1092" s="18" t="s">
        <v>1651</v>
      </c>
      <c r="AJ1092" s="18" t="s">
        <v>736</v>
      </c>
      <c r="AK1092" s="12">
        <v>1000</v>
      </c>
      <c r="AL1092" s="28"/>
      <c r="AM1092" s="28"/>
      <c r="AN1092" s="121">
        <v>18</v>
      </c>
      <c r="AO1092" s="121">
        <f t="shared" si="357"/>
        <v>18000</v>
      </c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7">
        <f t="shared" si="358"/>
        <v>18</v>
      </c>
      <c r="BK1092" s="42">
        <f t="shared" si="358"/>
        <v>18000</v>
      </c>
    </row>
    <row r="1093" spans="2:63" x14ac:dyDescent="0.25">
      <c r="B1093" s="43" t="s">
        <v>1625</v>
      </c>
      <c r="C1093" s="16" t="s">
        <v>1625</v>
      </c>
      <c r="D1093" s="171" t="s">
        <v>1652</v>
      </c>
      <c r="E1093" s="18" t="s">
        <v>1653</v>
      </c>
      <c r="F1093" s="18" t="s">
        <v>736</v>
      </c>
      <c r="G1093" s="12">
        <v>3000</v>
      </c>
      <c r="H1093" s="19"/>
      <c r="I1093" s="19"/>
      <c r="J1093" s="111">
        <v>6</v>
      </c>
      <c r="K1093" s="111">
        <f t="shared" si="355"/>
        <v>18000</v>
      </c>
      <c r="L1093" s="19"/>
      <c r="M1093" s="19"/>
      <c r="N1093" s="19"/>
      <c r="O1093" s="19"/>
      <c r="P1093" s="26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>
        <f t="shared" si="356"/>
        <v>6</v>
      </c>
      <c r="AG1093" s="19">
        <f t="shared" si="356"/>
        <v>18000</v>
      </c>
      <c r="AH1093" s="171" t="s">
        <v>1652</v>
      </c>
      <c r="AI1093" s="18" t="s">
        <v>1653</v>
      </c>
      <c r="AJ1093" s="18" t="s">
        <v>736</v>
      </c>
      <c r="AK1093" s="12">
        <v>3000</v>
      </c>
      <c r="AL1093" s="28"/>
      <c r="AM1093" s="28"/>
      <c r="AN1093" s="121">
        <v>6</v>
      </c>
      <c r="AO1093" s="121">
        <f t="shared" si="357"/>
        <v>18000</v>
      </c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7">
        <f t="shared" si="358"/>
        <v>6</v>
      </c>
      <c r="BK1093" s="42">
        <f t="shared" si="358"/>
        <v>18000</v>
      </c>
    </row>
    <row r="1094" spans="2:63" x14ac:dyDescent="0.25">
      <c r="B1094" s="43" t="s">
        <v>1625</v>
      </c>
      <c r="C1094" s="16" t="s">
        <v>1625</v>
      </c>
      <c r="D1094" s="160" t="s">
        <v>1028</v>
      </c>
      <c r="E1094" s="18" t="s">
        <v>1654</v>
      </c>
      <c r="F1094" s="18" t="s">
        <v>736</v>
      </c>
      <c r="G1094" s="12">
        <v>5000</v>
      </c>
      <c r="H1094" s="19"/>
      <c r="I1094" s="19"/>
      <c r="J1094" s="111">
        <v>6</v>
      </c>
      <c r="K1094" s="111">
        <f t="shared" si="355"/>
        <v>30000</v>
      </c>
      <c r="L1094" s="19"/>
      <c r="M1094" s="19"/>
      <c r="N1094" s="19"/>
      <c r="O1094" s="19"/>
      <c r="P1094" s="26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>
        <f t="shared" si="356"/>
        <v>6</v>
      </c>
      <c r="AG1094" s="19">
        <f t="shared" si="356"/>
        <v>30000</v>
      </c>
      <c r="AH1094" s="160" t="s">
        <v>1028</v>
      </c>
      <c r="AI1094" s="18" t="s">
        <v>1654</v>
      </c>
      <c r="AJ1094" s="18" t="s">
        <v>736</v>
      </c>
      <c r="AK1094" s="12">
        <v>5000</v>
      </c>
      <c r="AL1094" s="28"/>
      <c r="AM1094" s="28"/>
      <c r="AN1094" s="121">
        <v>6</v>
      </c>
      <c r="AO1094" s="121">
        <f t="shared" si="357"/>
        <v>30000</v>
      </c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7">
        <f t="shared" si="358"/>
        <v>6</v>
      </c>
      <c r="BK1094" s="42">
        <f t="shared" si="358"/>
        <v>30000</v>
      </c>
    </row>
    <row r="1095" spans="2:63" x14ac:dyDescent="0.25">
      <c r="B1095" s="43" t="s">
        <v>1625</v>
      </c>
      <c r="C1095" s="16" t="s">
        <v>1625</v>
      </c>
      <c r="D1095" s="171" t="s">
        <v>1633</v>
      </c>
      <c r="E1095" s="18" t="s">
        <v>1655</v>
      </c>
      <c r="F1095" s="18" t="s">
        <v>736</v>
      </c>
      <c r="G1095" s="12">
        <v>3000</v>
      </c>
      <c r="H1095" s="19"/>
      <c r="I1095" s="19"/>
      <c r="J1095" s="111">
        <v>6</v>
      </c>
      <c r="K1095" s="111">
        <f t="shared" si="355"/>
        <v>18000</v>
      </c>
      <c r="L1095" s="19"/>
      <c r="M1095" s="19"/>
      <c r="N1095" s="19"/>
      <c r="O1095" s="19"/>
      <c r="P1095" s="26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>
        <f t="shared" si="356"/>
        <v>6</v>
      </c>
      <c r="AG1095" s="19">
        <f t="shared" si="356"/>
        <v>18000</v>
      </c>
      <c r="AH1095" s="171" t="s">
        <v>1633</v>
      </c>
      <c r="AI1095" s="18" t="s">
        <v>1655</v>
      </c>
      <c r="AJ1095" s="18" t="s">
        <v>736</v>
      </c>
      <c r="AK1095" s="12">
        <v>3000</v>
      </c>
      <c r="AL1095" s="28"/>
      <c r="AM1095" s="28"/>
      <c r="AN1095" s="121">
        <v>6</v>
      </c>
      <c r="AO1095" s="121">
        <f t="shared" si="357"/>
        <v>18000</v>
      </c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7">
        <f t="shared" si="358"/>
        <v>6</v>
      </c>
      <c r="BK1095" s="42">
        <f t="shared" si="358"/>
        <v>18000</v>
      </c>
    </row>
    <row r="1096" spans="2:63" x14ac:dyDescent="0.25">
      <c r="B1096" s="43" t="s">
        <v>1625</v>
      </c>
      <c r="C1096" s="16" t="s">
        <v>1625</v>
      </c>
      <c r="D1096" s="171" t="s">
        <v>1032</v>
      </c>
      <c r="E1096" s="18" t="s">
        <v>1158</v>
      </c>
      <c r="F1096" s="18" t="s">
        <v>736</v>
      </c>
      <c r="G1096" s="12">
        <v>2500</v>
      </c>
      <c r="H1096" s="19"/>
      <c r="I1096" s="19"/>
      <c r="J1096" s="111">
        <v>6</v>
      </c>
      <c r="K1096" s="111">
        <f t="shared" si="355"/>
        <v>15000</v>
      </c>
      <c r="L1096" s="19"/>
      <c r="M1096" s="19"/>
      <c r="N1096" s="19"/>
      <c r="O1096" s="19"/>
      <c r="P1096" s="26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>
        <f t="shared" si="356"/>
        <v>6</v>
      </c>
      <c r="AG1096" s="19">
        <f t="shared" si="356"/>
        <v>15000</v>
      </c>
      <c r="AH1096" s="171" t="s">
        <v>1032</v>
      </c>
      <c r="AI1096" s="18" t="s">
        <v>1158</v>
      </c>
      <c r="AJ1096" s="18" t="s">
        <v>736</v>
      </c>
      <c r="AK1096" s="12">
        <v>2500</v>
      </c>
      <c r="AL1096" s="28"/>
      <c r="AM1096" s="28"/>
      <c r="AN1096" s="121">
        <v>6</v>
      </c>
      <c r="AO1096" s="121">
        <f t="shared" si="357"/>
        <v>15000</v>
      </c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7">
        <f t="shared" si="358"/>
        <v>6</v>
      </c>
      <c r="BK1096" s="42">
        <f t="shared" si="358"/>
        <v>15000</v>
      </c>
    </row>
    <row r="1097" spans="2:63" x14ac:dyDescent="0.25">
      <c r="B1097" s="43" t="s">
        <v>1625</v>
      </c>
      <c r="C1097" s="16" t="s">
        <v>1625</v>
      </c>
      <c r="D1097" s="171" t="s">
        <v>1032</v>
      </c>
      <c r="E1097" s="18" t="s">
        <v>1013</v>
      </c>
      <c r="F1097" s="18" t="s">
        <v>736</v>
      </c>
      <c r="G1097" s="12">
        <v>1800</v>
      </c>
      <c r="H1097" s="19"/>
      <c r="I1097" s="19"/>
      <c r="J1097" s="111">
        <v>12</v>
      </c>
      <c r="K1097" s="111">
        <f t="shared" si="355"/>
        <v>21600</v>
      </c>
      <c r="L1097" s="19"/>
      <c r="M1097" s="19"/>
      <c r="N1097" s="19"/>
      <c r="O1097" s="19"/>
      <c r="P1097" s="26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>
        <f t="shared" si="356"/>
        <v>12</v>
      </c>
      <c r="AG1097" s="19">
        <f t="shared" si="356"/>
        <v>21600</v>
      </c>
      <c r="AH1097" s="171" t="s">
        <v>1032</v>
      </c>
      <c r="AI1097" s="18" t="s">
        <v>1013</v>
      </c>
      <c r="AJ1097" s="18" t="s">
        <v>736</v>
      </c>
      <c r="AK1097" s="12">
        <v>1800</v>
      </c>
      <c r="AL1097" s="28"/>
      <c r="AM1097" s="28"/>
      <c r="AN1097" s="121">
        <v>12</v>
      </c>
      <c r="AO1097" s="121">
        <f t="shared" si="357"/>
        <v>21600</v>
      </c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7">
        <f t="shared" si="358"/>
        <v>12</v>
      </c>
      <c r="BK1097" s="42">
        <f t="shared" si="358"/>
        <v>21600</v>
      </c>
    </row>
    <row r="1098" spans="2:63" ht="24" x14ac:dyDescent="0.25">
      <c r="B1098" s="43" t="s">
        <v>1625</v>
      </c>
      <c r="C1098" s="16" t="s">
        <v>1625</v>
      </c>
      <c r="D1098" s="171" t="s">
        <v>1032</v>
      </c>
      <c r="E1098" s="18" t="s">
        <v>1656</v>
      </c>
      <c r="F1098" s="18" t="s">
        <v>736</v>
      </c>
      <c r="G1098" s="12">
        <v>1800</v>
      </c>
      <c r="H1098" s="19"/>
      <c r="I1098" s="19"/>
      <c r="J1098" s="111">
        <v>6</v>
      </c>
      <c r="K1098" s="111">
        <f t="shared" si="355"/>
        <v>10800</v>
      </c>
      <c r="L1098" s="19"/>
      <c r="M1098" s="19"/>
      <c r="N1098" s="19"/>
      <c r="O1098" s="19"/>
      <c r="P1098" s="26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>
        <f t="shared" si="356"/>
        <v>6</v>
      </c>
      <c r="AG1098" s="19">
        <f t="shared" si="356"/>
        <v>10800</v>
      </c>
      <c r="AH1098" s="171" t="s">
        <v>1032</v>
      </c>
      <c r="AI1098" s="18" t="s">
        <v>1656</v>
      </c>
      <c r="AJ1098" s="18" t="s">
        <v>736</v>
      </c>
      <c r="AK1098" s="12">
        <v>1800</v>
      </c>
      <c r="AL1098" s="28"/>
      <c r="AM1098" s="28"/>
      <c r="AN1098" s="121">
        <v>6</v>
      </c>
      <c r="AO1098" s="121">
        <f t="shared" si="357"/>
        <v>10800</v>
      </c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7">
        <f t="shared" si="358"/>
        <v>6</v>
      </c>
      <c r="BK1098" s="42">
        <f t="shared" si="358"/>
        <v>10800</v>
      </c>
    </row>
    <row r="1099" spans="2:63" ht="24" x14ac:dyDescent="0.25">
      <c r="B1099" s="43" t="s">
        <v>1625</v>
      </c>
      <c r="C1099" s="16" t="s">
        <v>1625</v>
      </c>
      <c r="D1099" s="171" t="s">
        <v>1637</v>
      </c>
      <c r="E1099" s="18" t="s">
        <v>1638</v>
      </c>
      <c r="F1099" s="18" t="s">
        <v>736</v>
      </c>
      <c r="G1099" s="12">
        <v>1800</v>
      </c>
      <c r="H1099" s="19"/>
      <c r="I1099" s="19"/>
      <c r="J1099" s="111">
        <v>6</v>
      </c>
      <c r="K1099" s="111">
        <f t="shared" si="355"/>
        <v>10800</v>
      </c>
      <c r="L1099" s="19"/>
      <c r="M1099" s="19"/>
      <c r="N1099" s="19"/>
      <c r="O1099" s="19"/>
      <c r="P1099" s="26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>
        <f t="shared" si="356"/>
        <v>6</v>
      </c>
      <c r="AG1099" s="19">
        <f t="shared" si="356"/>
        <v>10800</v>
      </c>
      <c r="AH1099" s="171" t="s">
        <v>1637</v>
      </c>
      <c r="AI1099" s="18" t="s">
        <v>1638</v>
      </c>
      <c r="AJ1099" s="18" t="s">
        <v>736</v>
      </c>
      <c r="AK1099" s="12">
        <v>1800</v>
      </c>
      <c r="AL1099" s="28"/>
      <c r="AM1099" s="28"/>
      <c r="AN1099" s="121">
        <v>6</v>
      </c>
      <c r="AO1099" s="121">
        <f t="shared" si="357"/>
        <v>10800</v>
      </c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7">
        <f t="shared" si="358"/>
        <v>6</v>
      </c>
      <c r="BK1099" s="42">
        <f t="shared" si="358"/>
        <v>10800</v>
      </c>
    </row>
    <row r="1100" spans="2:63" x14ac:dyDescent="0.25">
      <c r="B1100" s="43" t="s">
        <v>1625</v>
      </c>
      <c r="C1100" s="16" t="s">
        <v>1625</v>
      </c>
      <c r="D1100" s="171" t="s">
        <v>1657</v>
      </c>
      <c r="E1100" s="18" t="s">
        <v>1658</v>
      </c>
      <c r="F1100" s="18" t="s">
        <v>736</v>
      </c>
      <c r="G1100" s="12">
        <v>1850</v>
      </c>
      <c r="H1100" s="19"/>
      <c r="I1100" s="19"/>
      <c r="J1100" s="111">
        <v>2</v>
      </c>
      <c r="K1100" s="111">
        <f t="shared" si="355"/>
        <v>3700</v>
      </c>
      <c r="L1100" s="19"/>
      <c r="M1100" s="19"/>
      <c r="N1100" s="19"/>
      <c r="O1100" s="19"/>
      <c r="P1100" s="26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>
        <f t="shared" si="356"/>
        <v>2</v>
      </c>
      <c r="AG1100" s="19">
        <f t="shared" si="356"/>
        <v>3700</v>
      </c>
      <c r="AH1100" s="171" t="s">
        <v>1657</v>
      </c>
      <c r="AI1100" s="18" t="s">
        <v>1658</v>
      </c>
      <c r="AJ1100" s="18" t="s">
        <v>736</v>
      </c>
      <c r="AK1100" s="12">
        <v>1850</v>
      </c>
      <c r="AL1100" s="28"/>
      <c r="AM1100" s="28"/>
      <c r="AN1100" s="121">
        <v>1</v>
      </c>
      <c r="AO1100" s="121">
        <f t="shared" si="357"/>
        <v>1850</v>
      </c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7">
        <f t="shared" si="358"/>
        <v>1</v>
      </c>
      <c r="BK1100" s="42">
        <f t="shared" si="358"/>
        <v>1850</v>
      </c>
    </row>
    <row r="1101" spans="2:63" ht="24" x14ac:dyDescent="0.25">
      <c r="B1101" s="43" t="s">
        <v>1625</v>
      </c>
      <c r="C1101" s="16" t="s">
        <v>1625</v>
      </c>
      <c r="D1101" s="171" t="s">
        <v>1641</v>
      </c>
      <c r="E1101" s="18" t="s">
        <v>1659</v>
      </c>
      <c r="F1101" s="18" t="s">
        <v>736</v>
      </c>
      <c r="G1101" s="12">
        <v>1850</v>
      </c>
      <c r="H1101" s="19"/>
      <c r="I1101" s="19"/>
      <c r="J1101" s="111">
        <v>2</v>
      </c>
      <c r="K1101" s="111">
        <f t="shared" si="355"/>
        <v>3700</v>
      </c>
      <c r="L1101" s="19"/>
      <c r="M1101" s="19"/>
      <c r="N1101" s="19"/>
      <c r="O1101" s="19"/>
      <c r="P1101" s="26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>
        <f t="shared" si="356"/>
        <v>2</v>
      </c>
      <c r="AG1101" s="19">
        <f t="shared" si="356"/>
        <v>3700</v>
      </c>
      <c r="AH1101" s="171" t="s">
        <v>1641</v>
      </c>
      <c r="AI1101" s="18" t="s">
        <v>1659</v>
      </c>
      <c r="AJ1101" s="18" t="s">
        <v>736</v>
      </c>
      <c r="AK1101" s="12">
        <v>1850</v>
      </c>
      <c r="AL1101" s="28"/>
      <c r="AM1101" s="28"/>
      <c r="AN1101" s="121">
        <v>1</v>
      </c>
      <c r="AO1101" s="121">
        <f t="shared" si="357"/>
        <v>1850</v>
      </c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7">
        <f t="shared" si="358"/>
        <v>1</v>
      </c>
      <c r="BK1101" s="42">
        <f t="shared" si="358"/>
        <v>1850</v>
      </c>
    </row>
    <row r="1102" spans="2:63" x14ac:dyDescent="0.25">
      <c r="B1102" s="43" t="s">
        <v>1625</v>
      </c>
      <c r="C1102" s="16" t="s">
        <v>1625</v>
      </c>
      <c r="D1102" s="171" t="s">
        <v>1660</v>
      </c>
      <c r="E1102" s="18" t="s">
        <v>1646</v>
      </c>
      <c r="F1102" s="18" t="s">
        <v>736</v>
      </c>
      <c r="G1102" s="12">
        <v>5500</v>
      </c>
      <c r="H1102" s="19"/>
      <c r="I1102" s="19"/>
      <c r="J1102" s="111">
        <v>2</v>
      </c>
      <c r="K1102" s="111">
        <f t="shared" si="355"/>
        <v>11000</v>
      </c>
      <c r="L1102" s="19"/>
      <c r="M1102" s="19"/>
      <c r="N1102" s="19"/>
      <c r="O1102" s="19"/>
      <c r="P1102" s="26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>
        <f t="shared" si="356"/>
        <v>2</v>
      </c>
      <c r="AG1102" s="19">
        <f t="shared" si="356"/>
        <v>11000</v>
      </c>
      <c r="AH1102" s="171" t="s">
        <v>1660</v>
      </c>
      <c r="AI1102" s="18" t="s">
        <v>1646</v>
      </c>
      <c r="AJ1102" s="18" t="s">
        <v>736</v>
      </c>
      <c r="AK1102" s="12">
        <v>5500</v>
      </c>
      <c r="AL1102" s="28"/>
      <c r="AM1102" s="28"/>
      <c r="AN1102" s="121">
        <v>1</v>
      </c>
      <c r="AO1102" s="121">
        <f t="shared" si="357"/>
        <v>5500</v>
      </c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7">
        <f t="shared" si="358"/>
        <v>1</v>
      </c>
      <c r="BK1102" s="42">
        <f t="shared" si="358"/>
        <v>5500</v>
      </c>
    </row>
    <row r="1103" spans="2:63" x14ac:dyDescent="0.25">
      <c r="B1103" s="43" t="s">
        <v>1625</v>
      </c>
      <c r="C1103" s="16" t="s">
        <v>1625</v>
      </c>
      <c r="D1103" s="171" t="s">
        <v>1647</v>
      </c>
      <c r="E1103" s="18" t="s">
        <v>1648</v>
      </c>
      <c r="F1103" s="18" t="s">
        <v>736</v>
      </c>
      <c r="G1103" s="12">
        <v>5000</v>
      </c>
      <c r="H1103" s="19"/>
      <c r="I1103" s="19"/>
      <c r="J1103" s="111">
        <v>2</v>
      </c>
      <c r="K1103" s="111">
        <f t="shared" si="355"/>
        <v>10000</v>
      </c>
      <c r="L1103" s="19"/>
      <c r="M1103" s="19"/>
      <c r="N1103" s="19"/>
      <c r="O1103" s="19"/>
      <c r="P1103" s="26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>
        <f t="shared" si="356"/>
        <v>2</v>
      </c>
      <c r="AG1103" s="19">
        <f t="shared" si="356"/>
        <v>10000</v>
      </c>
      <c r="AH1103" s="171" t="s">
        <v>1647</v>
      </c>
      <c r="AI1103" s="18" t="s">
        <v>1648</v>
      </c>
      <c r="AJ1103" s="18" t="s">
        <v>736</v>
      </c>
      <c r="AK1103" s="12">
        <v>5000</v>
      </c>
      <c r="AL1103" s="28"/>
      <c r="AM1103" s="28"/>
      <c r="AN1103" s="121">
        <v>1</v>
      </c>
      <c r="AO1103" s="121">
        <f t="shared" si="357"/>
        <v>5000</v>
      </c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7">
        <f t="shared" si="358"/>
        <v>1</v>
      </c>
      <c r="BK1103" s="42">
        <f t="shared" si="358"/>
        <v>5000</v>
      </c>
    </row>
    <row r="1104" spans="2:63" x14ac:dyDescent="0.25">
      <c r="B1104" s="43" t="s">
        <v>1625</v>
      </c>
      <c r="C1104" s="16" t="s">
        <v>1625</v>
      </c>
      <c r="D1104" s="171" t="s">
        <v>1647</v>
      </c>
      <c r="E1104" s="18" t="s">
        <v>1648</v>
      </c>
      <c r="F1104" s="18" t="s">
        <v>736</v>
      </c>
      <c r="G1104" s="12">
        <v>1200</v>
      </c>
      <c r="H1104" s="19"/>
      <c r="I1104" s="19"/>
      <c r="J1104" s="111">
        <v>2</v>
      </c>
      <c r="K1104" s="111">
        <f t="shared" si="355"/>
        <v>2400</v>
      </c>
      <c r="L1104" s="19"/>
      <c r="M1104" s="19"/>
      <c r="N1104" s="19"/>
      <c r="O1104" s="19"/>
      <c r="P1104" s="26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>
        <f t="shared" si="356"/>
        <v>2</v>
      </c>
      <c r="AG1104" s="19">
        <f t="shared" si="356"/>
        <v>2400</v>
      </c>
      <c r="AH1104" s="171" t="s">
        <v>1647</v>
      </c>
      <c r="AI1104" s="18" t="s">
        <v>1648</v>
      </c>
      <c r="AJ1104" s="18" t="s">
        <v>736</v>
      </c>
      <c r="AK1104" s="12">
        <v>1200</v>
      </c>
      <c r="AL1104" s="28"/>
      <c r="AM1104" s="28"/>
      <c r="AN1104" s="121">
        <v>2</v>
      </c>
      <c r="AO1104" s="121">
        <f t="shared" si="357"/>
        <v>2400</v>
      </c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7">
        <f t="shared" si="358"/>
        <v>2</v>
      </c>
      <c r="BK1104" s="42">
        <f t="shared" si="358"/>
        <v>2400</v>
      </c>
    </row>
    <row r="1105" spans="2:63" x14ac:dyDescent="0.25">
      <c r="B1105" s="43" t="s">
        <v>1625</v>
      </c>
      <c r="C1105" s="16" t="s">
        <v>1625</v>
      </c>
      <c r="D1105" s="171" t="s">
        <v>869</v>
      </c>
      <c r="E1105" s="18" t="s">
        <v>1649</v>
      </c>
      <c r="F1105" s="18" t="s">
        <v>736</v>
      </c>
      <c r="G1105" s="12">
        <v>4500</v>
      </c>
      <c r="H1105" s="19"/>
      <c r="I1105" s="19"/>
      <c r="J1105" s="111">
        <v>1</v>
      </c>
      <c r="K1105" s="111">
        <f t="shared" si="355"/>
        <v>4500</v>
      </c>
      <c r="L1105" s="19"/>
      <c r="M1105" s="19"/>
      <c r="N1105" s="19"/>
      <c r="O1105" s="19"/>
      <c r="P1105" s="26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>
        <f t="shared" si="356"/>
        <v>1</v>
      </c>
      <c r="AG1105" s="19">
        <f t="shared" si="356"/>
        <v>4500</v>
      </c>
      <c r="AH1105" s="171" t="s">
        <v>869</v>
      </c>
      <c r="AI1105" s="18" t="s">
        <v>1649</v>
      </c>
      <c r="AJ1105" s="18" t="s">
        <v>736</v>
      </c>
      <c r="AK1105" s="12">
        <v>4500</v>
      </c>
      <c r="AL1105" s="28"/>
      <c r="AM1105" s="28"/>
      <c r="AN1105" s="121">
        <v>1</v>
      </c>
      <c r="AO1105" s="121">
        <f t="shared" si="357"/>
        <v>4500</v>
      </c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7">
        <f t="shared" si="358"/>
        <v>1</v>
      </c>
      <c r="BK1105" s="42">
        <f t="shared" si="358"/>
        <v>4500</v>
      </c>
    </row>
    <row r="1106" spans="2:63" x14ac:dyDescent="0.25">
      <c r="B1106" s="43" t="s">
        <v>1625</v>
      </c>
      <c r="C1106" s="16" t="s">
        <v>1625</v>
      </c>
      <c r="D1106" s="171" t="s">
        <v>1650</v>
      </c>
      <c r="E1106" s="18" t="s">
        <v>1651</v>
      </c>
      <c r="F1106" s="18" t="s">
        <v>736</v>
      </c>
      <c r="G1106" s="12">
        <v>1000</v>
      </c>
      <c r="H1106" s="19"/>
      <c r="I1106" s="19"/>
      <c r="J1106" s="111">
        <v>54</v>
      </c>
      <c r="K1106" s="111">
        <f t="shared" si="355"/>
        <v>54000</v>
      </c>
      <c r="L1106" s="19"/>
      <c r="M1106" s="19"/>
      <c r="N1106" s="19"/>
      <c r="O1106" s="19"/>
      <c r="P1106" s="26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>
        <f t="shared" si="356"/>
        <v>54</v>
      </c>
      <c r="AG1106" s="19">
        <f t="shared" si="356"/>
        <v>54000</v>
      </c>
      <c r="AH1106" s="171" t="s">
        <v>1650</v>
      </c>
      <c r="AI1106" s="18" t="s">
        <v>1651</v>
      </c>
      <c r="AJ1106" s="18" t="s">
        <v>736</v>
      </c>
      <c r="AK1106" s="12">
        <v>1000</v>
      </c>
      <c r="AL1106" s="28"/>
      <c r="AM1106" s="28"/>
      <c r="AN1106" s="121">
        <v>54</v>
      </c>
      <c r="AO1106" s="121">
        <f t="shared" si="357"/>
        <v>54000</v>
      </c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7">
        <f t="shared" si="358"/>
        <v>54</v>
      </c>
      <c r="BK1106" s="42">
        <f t="shared" si="358"/>
        <v>54000</v>
      </c>
    </row>
    <row r="1107" spans="2:63" x14ac:dyDescent="0.25">
      <c r="B1107" s="43" t="s">
        <v>1625</v>
      </c>
      <c r="C1107" s="16" t="s">
        <v>1625</v>
      </c>
      <c r="D1107" s="171" t="s">
        <v>1566</v>
      </c>
      <c r="E1107" s="18" t="s">
        <v>1172</v>
      </c>
      <c r="F1107" s="18" t="s">
        <v>736</v>
      </c>
      <c r="G1107" s="12">
        <v>6000</v>
      </c>
      <c r="H1107" s="19"/>
      <c r="I1107" s="19"/>
      <c r="J1107" s="111">
        <v>6</v>
      </c>
      <c r="K1107" s="111">
        <f t="shared" si="355"/>
        <v>36000</v>
      </c>
      <c r="L1107" s="19"/>
      <c r="M1107" s="19"/>
      <c r="N1107" s="19"/>
      <c r="O1107" s="19"/>
      <c r="P1107" s="26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>
        <f t="shared" si="356"/>
        <v>6</v>
      </c>
      <c r="AG1107" s="19">
        <f t="shared" si="356"/>
        <v>36000</v>
      </c>
      <c r="AH1107" s="171" t="s">
        <v>1566</v>
      </c>
      <c r="AI1107" s="18" t="s">
        <v>1172</v>
      </c>
      <c r="AJ1107" s="18" t="s">
        <v>736</v>
      </c>
      <c r="AK1107" s="12">
        <v>6000</v>
      </c>
      <c r="AL1107" s="28"/>
      <c r="AM1107" s="28"/>
      <c r="AN1107" s="121">
        <v>6</v>
      </c>
      <c r="AO1107" s="121">
        <f t="shared" si="357"/>
        <v>36000</v>
      </c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7">
        <f t="shared" si="358"/>
        <v>6</v>
      </c>
      <c r="BK1107" s="42">
        <f t="shared" si="358"/>
        <v>36000</v>
      </c>
    </row>
    <row r="1108" spans="2:63" x14ac:dyDescent="0.25">
      <c r="B1108" s="43" t="s">
        <v>1625</v>
      </c>
      <c r="C1108" s="16" t="s">
        <v>1625</v>
      </c>
      <c r="D1108" s="171" t="s">
        <v>1566</v>
      </c>
      <c r="E1108" s="18" t="s">
        <v>1172</v>
      </c>
      <c r="F1108" s="18" t="s">
        <v>736</v>
      </c>
      <c r="G1108" s="12">
        <v>4000</v>
      </c>
      <c r="H1108" s="19"/>
      <c r="I1108" s="19"/>
      <c r="J1108" s="111">
        <v>6</v>
      </c>
      <c r="K1108" s="111">
        <f t="shared" si="355"/>
        <v>24000</v>
      </c>
      <c r="L1108" s="19"/>
      <c r="M1108" s="19"/>
      <c r="N1108" s="19"/>
      <c r="O1108" s="19"/>
      <c r="P1108" s="26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>
        <f t="shared" si="356"/>
        <v>6</v>
      </c>
      <c r="AG1108" s="19">
        <f t="shared" si="356"/>
        <v>24000</v>
      </c>
      <c r="AH1108" s="171" t="s">
        <v>1566</v>
      </c>
      <c r="AI1108" s="18" t="s">
        <v>1172</v>
      </c>
      <c r="AJ1108" s="18" t="s">
        <v>736</v>
      </c>
      <c r="AK1108" s="12">
        <v>4000</v>
      </c>
      <c r="AL1108" s="28"/>
      <c r="AM1108" s="28"/>
      <c r="AN1108" s="121">
        <v>6</v>
      </c>
      <c r="AO1108" s="121">
        <f t="shared" si="357"/>
        <v>24000</v>
      </c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7">
        <f t="shared" si="358"/>
        <v>6</v>
      </c>
      <c r="BK1108" s="42">
        <f t="shared" si="358"/>
        <v>24000</v>
      </c>
    </row>
    <row r="1109" spans="2:63" x14ac:dyDescent="0.25">
      <c r="B1109" s="43" t="s">
        <v>1215</v>
      </c>
      <c r="C1109" s="16" t="s">
        <v>1215</v>
      </c>
      <c r="D1109" s="171" t="s">
        <v>1661</v>
      </c>
      <c r="E1109" s="18" t="s">
        <v>1662</v>
      </c>
      <c r="F1109" s="18" t="s">
        <v>736</v>
      </c>
      <c r="G1109" s="12">
        <f>'[1]PROYECTO ACR-AF 2022'!$H$62</f>
        <v>1800</v>
      </c>
      <c r="H1109" s="19"/>
      <c r="I1109" s="19"/>
      <c r="J1109" s="111"/>
      <c r="K1109" s="111"/>
      <c r="L1109" s="19"/>
      <c r="M1109" s="19"/>
      <c r="N1109" s="19"/>
      <c r="O1109" s="19"/>
      <c r="P1109" s="26"/>
      <c r="Q1109" s="19"/>
      <c r="R1109" s="19">
        <v>32</v>
      </c>
      <c r="S1109" s="19">
        <f t="shared" ref="S1109:S1124" si="359">+R1109*G1109</f>
        <v>57600</v>
      </c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>
        <f t="shared" si="356"/>
        <v>32</v>
      </c>
      <c r="AG1109" s="19">
        <f t="shared" si="356"/>
        <v>57600</v>
      </c>
      <c r="AH1109" s="171" t="s">
        <v>1661</v>
      </c>
      <c r="AI1109" s="18" t="s">
        <v>1662</v>
      </c>
      <c r="AJ1109" s="18" t="s">
        <v>736</v>
      </c>
      <c r="AK1109" s="12">
        <f>'[1]PROYECTO ACR-AF 2022'!$H$62</f>
        <v>1800</v>
      </c>
      <c r="AL1109" s="28"/>
      <c r="AM1109" s="28"/>
      <c r="AN1109" s="121"/>
      <c r="AO1109" s="121"/>
      <c r="AP1109" s="28"/>
      <c r="AQ1109" s="28"/>
      <c r="AR1109" s="28"/>
      <c r="AS1109" s="28"/>
      <c r="AT1109" s="28"/>
      <c r="AU1109" s="28"/>
      <c r="AV1109" s="28">
        <v>32</v>
      </c>
      <c r="AW1109" s="28">
        <f>+AV1109*AK1109</f>
        <v>57600</v>
      </c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7">
        <f t="shared" si="358"/>
        <v>32</v>
      </c>
      <c r="BK1109" s="42">
        <f t="shared" si="358"/>
        <v>57600</v>
      </c>
    </row>
    <row r="1110" spans="2:63" x14ac:dyDescent="0.25">
      <c r="B1110" s="43" t="s">
        <v>1215</v>
      </c>
      <c r="C1110" s="16" t="s">
        <v>1215</v>
      </c>
      <c r="D1110" s="171" t="s">
        <v>1663</v>
      </c>
      <c r="E1110" s="18" t="s">
        <v>1664</v>
      </c>
      <c r="F1110" s="18" t="s">
        <v>736</v>
      </c>
      <c r="G1110" s="12">
        <f>'[1]PROYECTO ACR-AF 2022'!$H$63</f>
        <v>2000</v>
      </c>
      <c r="H1110" s="19"/>
      <c r="I1110" s="19"/>
      <c r="J1110" s="111"/>
      <c r="K1110" s="111"/>
      <c r="L1110" s="19"/>
      <c r="M1110" s="19"/>
      <c r="N1110" s="19"/>
      <c r="O1110" s="19"/>
      <c r="P1110" s="26"/>
      <c r="Q1110" s="19"/>
      <c r="R1110" s="19">
        <v>6</v>
      </c>
      <c r="S1110" s="19">
        <f t="shared" si="359"/>
        <v>12000</v>
      </c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>
        <f t="shared" si="356"/>
        <v>6</v>
      </c>
      <c r="AG1110" s="19">
        <f t="shared" si="356"/>
        <v>12000</v>
      </c>
      <c r="AH1110" s="171" t="s">
        <v>1663</v>
      </c>
      <c r="AI1110" s="18" t="s">
        <v>1664</v>
      </c>
      <c r="AJ1110" s="18" t="s">
        <v>736</v>
      </c>
      <c r="AK1110" s="12">
        <f>'[1]PROYECTO ACR-AF 2022'!$H$63</f>
        <v>2000</v>
      </c>
      <c r="AL1110" s="28"/>
      <c r="AM1110" s="28"/>
      <c r="AN1110" s="121"/>
      <c r="AO1110" s="121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7">
        <f t="shared" si="358"/>
        <v>0</v>
      </c>
      <c r="BK1110" s="42">
        <f t="shared" si="358"/>
        <v>0</v>
      </c>
    </row>
    <row r="1111" spans="2:63" x14ac:dyDescent="0.25">
      <c r="B1111" s="43" t="s">
        <v>1215</v>
      </c>
      <c r="C1111" s="16" t="s">
        <v>1215</v>
      </c>
      <c r="D1111" s="16" t="s">
        <v>1032</v>
      </c>
      <c r="E1111" s="18" t="s">
        <v>1665</v>
      </c>
      <c r="F1111" s="18" t="s">
        <v>736</v>
      </c>
      <c r="G1111" s="12">
        <f>'[1]PROYECTO ACR-AF 2022'!$H$64</f>
        <v>2500</v>
      </c>
      <c r="H1111" s="19"/>
      <c r="I1111" s="19"/>
      <c r="J1111" s="111"/>
      <c r="K1111" s="111"/>
      <c r="L1111" s="19"/>
      <c r="M1111" s="19"/>
      <c r="N1111" s="19"/>
      <c r="O1111" s="19"/>
      <c r="P1111" s="26"/>
      <c r="Q1111" s="19"/>
      <c r="R1111" s="19">
        <v>6</v>
      </c>
      <c r="S1111" s="19">
        <f t="shared" si="359"/>
        <v>15000</v>
      </c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>
        <f t="shared" si="356"/>
        <v>6</v>
      </c>
      <c r="AG1111" s="19">
        <f t="shared" si="356"/>
        <v>15000</v>
      </c>
      <c r="AH1111" s="16" t="s">
        <v>1032</v>
      </c>
      <c r="AI1111" s="18" t="s">
        <v>1665</v>
      </c>
      <c r="AJ1111" s="18" t="s">
        <v>736</v>
      </c>
      <c r="AK1111" s="12">
        <f>'[1]PROYECTO ACR-AF 2022'!$H$64</f>
        <v>2500</v>
      </c>
      <c r="AL1111" s="28"/>
      <c r="AM1111" s="28"/>
      <c r="AN1111" s="121"/>
      <c r="AO1111" s="121"/>
      <c r="AP1111" s="28"/>
      <c r="AQ1111" s="28"/>
      <c r="AR1111" s="28"/>
      <c r="AS1111" s="28"/>
      <c r="AT1111" s="28"/>
      <c r="AU1111" s="28"/>
      <c r="AV1111" s="28">
        <v>6</v>
      </c>
      <c r="AW1111" s="28">
        <f t="shared" ref="AW1111:AW1122" si="360">+AV1111*AK1111</f>
        <v>15000</v>
      </c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7">
        <f t="shared" si="358"/>
        <v>6</v>
      </c>
      <c r="BK1111" s="42">
        <f t="shared" si="358"/>
        <v>15000</v>
      </c>
    </row>
    <row r="1112" spans="2:63" x14ac:dyDescent="0.25">
      <c r="B1112" s="43" t="s">
        <v>1215</v>
      </c>
      <c r="C1112" s="16" t="s">
        <v>1215</v>
      </c>
      <c r="D1112" s="17">
        <v>7015150500307050</v>
      </c>
      <c r="E1112" s="18" t="s">
        <v>1666</v>
      </c>
      <c r="F1112" s="18" t="s">
        <v>736</v>
      </c>
      <c r="G1112" s="12">
        <f>'[1]PROYECTO ACR-AF 2022'!$H$65</f>
        <v>5000</v>
      </c>
      <c r="H1112" s="19"/>
      <c r="I1112" s="19"/>
      <c r="J1112" s="111"/>
      <c r="K1112" s="111"/>
      <c r="L1112" s="19"/>
      <c r="M1112" s="19"/>
      <c r="N1112" s="19"/>
      <c r="O1112" s="19"/>
      <c r="P1112" s="26"/>
      <c r="Q1112" s="19"/>
      <c r="R1112" s="19">
        <v>6</v>
      </c>
      <c r="S1112" s="19">
        <f t="shared" si="359"/>
        <v>30000</v>
      </c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>
        <f t="shared" si="356"/>
        <v>6</v>
      </c>
      <c r="AG1112" s="19">
        <f t="shared" si="356"/>
        <v>30000</v>
      </c>
      <c r="AH1112" s="17">
        <v>7015150500307050</v>
      </c>
      <c r="AI1112" s="18" t="s">
        <v>1666</v>
      </c>
      <c r="AJ1112" s="18" t="s">
        <v>736</v>
      </c>
      <c r="AK1112" s="12">
        <f>'[1]PROYECTO ACR-AF 2022'!$H$65</f>
        <v>5000</v>
      </c>
      <c r="AL1112" s="28"/>
      <c r="AM1112" s="28"/>
      <c r="AN1112" s="28"/>
      <c r="AO1112" s="121"/>
      <c r="AP1112" s="28"/>
      <c r="AQ1112" s="28"/>
      <c r="AR1112" s="28"/>
      <c r="AS1112" s="28"/>
      <c r="AT1112" s="28"/>
      <c r="AU1112" s="28"/>
      <c r="AV1112" s="28">
        <v>6</v>
      </c>
      <c r="AW1112" s="28">
        <f t="shared" si="360"/>
        <v>30000</v>
      </c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7">
        <f t="shared" si="358"/>
        <v>6</v>
      </c>
      <c r="BK1112" s="42">
        <f t="shared" si="358"/>
        <v>30000</v>
      </c>
    </row>
    <row r="1113" spans="2:63" x14ac:dyDescent="0.25">
      <c r="B1113" s="43" t="s">
        <v>1215</v>
      </c>
      <c r="C1113" s="16" t="s">
        <v>1215</v>
      </c>
      <c r="D1113" s="17" t="s">
        <v>1667</v>
      </c>
      <c r="E1113" s="18" t="s">
        <v>1668</v>
      </c>
      <c r="F1113" s="18" t="s">
        <v>736</v>
      </c>
      <c r="G1113" s="12">
        <f>'[1]PROYECTO ACR-AF 2022'!$H$66</f>
        <v>5000</v>
      </c>
      <c r="H1113" s="19"/>
      <c r="I1113" s="19"/>
      <c r="J1113" s="111"/>
      <c r="K1113" s="111"/>
      <c r="L1113" s="19"/>
      <c r="M1113" s="19"/>
      <c r="N1113" s="19"/>
      <c r="O1113" s="19"/>
      <c r="P1113" s="26"/>
      <c r="Q1113" s="19"/>
      <c r="R1113" s="19">
        <v>6</v>
      </c>
      <c r="S1113" s="19">
        <f t="shared" si="359"/>
        <v>30000</v>
      </c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>
        <f t="shared" si="356"/>
        <v>6</v>
      </c>
      <c r="AG1113" s="19">
        <f t="shared" si="356"/>
        <v>30000</v>
      </c>
      <c r="AH1113" s="17" t="s">
        <v>1667</v>
      </c>
      <c r="AI1113" s="18" t="s">
        <v>1668</v>
      </c>
      <c r="AJ1113" s="18" t="s">
        <v>736</v>
      </c>
      <c r="AK1113" s="12">
        <f>'[1]PROYECTO ACR-AF 2022'!$H$66</f>
        <v>5000</v>
      </c>
      <c r="AL1113" s="28"/>
      <c r="AM1113" s="28"/>
      <c r="AN1113" s="28"/>
      <c r="AO1113" s="121"/>
      <c r="AP1113" s="28"/>
      <c r="AQ1113" s="28"/>
      <c r="AR1113" s="28"/>
      <c r="AS1113" s="28"/>
      <c r="AT1113" s="28"/>
      <c r="AU1113" s="28"/>
      <c r="AV1113" s="28">
        <v>6</v>
      </c>
      <c r="AW1113" s="28">
        <f t="shared" si="360"/>
        <v>30000</v>
      </c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7">
        <f t="shared" si="358"/>
        <v>6</v>
      </c>
      <c r="BK1113" s="42">
        <f t="shared" si="358"/>
        <v>30000</v>
      </c>
    </row>
    <row r="1114" spans="2:63" x14ac:dyDescent="0.25">
      <c r="B1114" s="43" t="s">
        <v>1215</v>
      </c>
      <c r="C1114" s="16" t="s">
        <v>1215</v>
      </c>
      <c r="D1114" s="17" t="s">
        <v>861</v>
      </c>
      <c r="E1114" s="18" t="s">
        <v>1669</v>
      </c>
      <c r="F1114" s="18" t="s">
        <v>736</v>
      </c>
      <c r="G1114" s="12">
        <f>'[1]PROYECTO ACR-AF 2022'!$H$67</f>
        <v>2000</v>
      </c>
      <c r="H1114" s="19"/>
      <c r="I1114" s="19"/>
      <c r="J1114" s="111"/>
      <c r="K1114" s="111"/>
      <c r="L1114" s="19"/>
      <c r="M1114" s="19"/>
      <c r="N1114" s="19"/>
      <c r="O1114" s="19"/>
      <c r="P1114" s="26"/>
      <c r="Q1114" s="19"/>
      <c r="R1114" s="19">
        <v>42</v>
      </c>
      <c r="S1114" s="19">
        <f t="shared" si="359"/>
        <v>84000</v>
      </c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>
        <f t="shared" si="356"/>
        <v>42</v>
      </c>
      <c r="AG1114" s="19">
        <f t="shared" si="356"/>
        <v>84000</v>
      </c>
      <c r="AH1114" s="17" t="s">
        <v>861</v>
      </c>
      <c r="AI1114" s="18" t="s">
        <v>1669</v>
      </c>
      <c r="AJ1114" s="18" t="s">
        <v>736</v>
      </c>
      <c r="AK1114" s="12">
        <f>'[1]PROYECTO ACR-AF 2022'!$H$67</f>
        <v>2000</v>
      </c>
      <c r="AL1114" s="28"/>
      <c r="AM1114" s="28"/>
      <c r="AN1114" s="28"/>
      <c r="AO1114" s="121"/>
      <c r="AP1114" s="28"/>
      <c r="AQ1114" s="28"/>
      <c r="AR1114" s="28"/>
      <c r="AS1114" s="28"/>
      <c r="AT1114" s="28"/>
      <c r="AU1114" s="28"/>
      <c r="AV1114" s="28">
        <v>42</v>
      </c>
      <c r="AW1114" s="28">
        <f t="shared" si="360"/>
        <v>84000</v>
      </c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7">
        <f t="shared" si="358"/>
        <v>42</v>
      </c>
      <c r="BK1114" s="42">
        <f t="shared" si="358"/>
        <v>84000</v>
      </c>
    </row>
    <row r="1115" spans="2:63" x14ac:dyDescent="0.25">
      <c r="B1115" s="43" t="s">
        <v>1215</v>
      </c>
      <c r="C1115" s="16" t="s">
        <v>1215</v>
      </c>
      <c r="D1115" s="17" t="s">
        <v>1670</v>
      </c>
      <c r="E1115" s="18" t="s">
        <v>1671</v>
      </c>
      <c r="F1115" s="18" t="s">
        <v>736</v>
      </c>
      <c r="G1115" s="12">
        <f>'[1]PROYECTO ACR-AF 2022'!$H$68</f>
        <v>5000</v>
      </c>
      <c r="H1115" s="19"/>
      <c r="I1115" s="19"/>
      <c r="J1115" s="111"/>
      <c r="K1115" s="111"/>
      <c r="L1115" s="19"/>
      <c r="M1115" s="19"/>
      <c r="N1115" s="19"/>
      <c r="O1115" s="19"/>
      <c r="P1115" s="26"/>
      <c r="Q1115" s="19"/>
      <c r="R1115" s="19">
        <v>6</v>
      </c>
      <c r="S1115" s="19">
        <f t="shared" si="359"/>
        <v>30000</v>
      </c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>
        <f t="shared" si="356"/>
        <v>6</v>
      </c>
      <c r="AG1115" s="19">
        <f t="shared" si="356"/>
        <v>30000</v>
      </c>
      <c r="AH1115" s="17" t="s">
        <v>1670</v>
      </c>
      <c r="AI1115" s="18" t="s">
        <v>1671</v>
      </c>
      <c r="AJ1115" s="18" t="s">
        <v>736</v>
      </c>
      <c r="AK1115" s="12">
        <f>'[1]PROYECTO ACR-AF 2022'!$H$68</f>
        <v>5000</v>
      </c>
      <c r="AL1115" s="28"/>
      <c r="AM1115" s="28"/>
      <c r="AN1115" s="28"/>
      <c r="AO1115" s="121"/>
      <c r="AP1115" s="28"/>
      <c r="AQ1115" s="28"/>
      <c r="AR1115" s="28"/>
      <c r="AS1115" s="28"/>
      <c r="AT1115" s="28"/>
      <c r="AU1115" s="28"/>
      <c r="AV1115" s="28">
        <v>6</v>
      </c>
      <c r="AW1115" s="28">
        <f t="shared" si="360"/>
        <v>30000</v>
      </c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7">
        <f t="shared" si="358"/>
        <v>6</v>
      </c>
      <c r="BK1115" s="42">
        <f t="shared" si="358"/>
        <v>30000</v>
      </c>
    </row>
    <row r="1116" spans="2:63" x14ac:dyDescent="0.25">
      <c r="B1116" s="43" t="s">
        <v>1215</v>
      </c>
      <c r="C1116" s="16" t="s">
        <v>1215</v>
      </c>
      <c r="D1116" s="17" t="s">
        <v>1672</v>
      </c>
      <c r="E1116" s="125" t="s">
        <v>1673</v>
      </c>
      <c r="F1116" s="18" t="s">
        <v>736</v>
      </c>
      <c r="G1116" s="12">
        <f>'[1]PROYECTO ACR-AF 2022'!$H$71</f>
        <v>14</v>
      </c>
      <c r="H1116" s="19"/>
      <c r="I1116" s="19"/>
      <c r="J1116" s="111"/>
      <c r="K1116" s="111"/>
      <c r="L1116" s="19"/>
      <c r="M1116" s="19"/>
      <c r="N1116" s="19"/>
      <c r="O1116" s="19"/>
      <c r="P1116" s="26"/>
      <c r="Q1116" s="19"/>
      <c r="R1116" s="19">
        <v>504</v>
      </c>
      <c r="S1116" s="19">
        <f t="shared" si="359"/>
        <v>7056</v>
      </c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>
        <f t="shared" si="356"/>
        <v>504</v>
      </c>
      <c r="AG1116" s="19">
        <f t="shared" si="356"/>
        <v>7056</v>
      </c>
      <c r="AH1116" s="17" t="s">
        <v>1672</v>
      </c>
      <c r="AI1116" s="125" t="s">
        <v>1673</v>
      </c>
      <c r="AJ1116" s="18" t="s">
        <v>736</v>
      </c>
      <c r="AK1116" s="12">
        <f>'[1]PROYECTO ACR-AF 2022'!$H$71</f>
        <v>14</v>
      </c>
      <c r="AL1116" s="28"/>
      <c r="AM1116" s="28"/>
      <c r="AN1116" s="28"/>
      <c r="AO1116" s="121"/>
      <c r="AP1116" s="28"/>
      <c r="AQ1116" s="28"/>
      <c r="AR1116" s="28"/>
      <c r="AS1116" s="28"/>
      <c r="AT1116" s="28"/>
      <c r="AU1116" s="28"/>
      <c r="AV1116" s="28">
        <v>504</v>
      </c>
      <c r="AW1116" s="28">
        <f t="shared" si="360"/>
        <v>7056</v>
      </c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7">
        <f t="shared" si="358"/>
        <v>504</v>
      </c>
      <c r="BK1116" s="42">
        <f t="shared" si="358"/>
        <v>7056</v>
      </c>
    </row>
    <row r="1117" spans="2:63" x14ac:dyDescent="0.25">
      <c r="B1117" s="43" t="s">
        <v>1215</v>
      </c>
      <c r="C1117" s="16" t="s">
        <v>1215</v>
      </c>
      <c r="D1117" s="17" t="s">
        <v>1674</v>
      </c>
      <c r="E1117" s="18" t="s">
        <v>1675</v>
      </c>
      <c r="F1117" s="18" t="s">
        <v>736</v>
      </c>
      <c r="G1117" s="12">
        <f>'[1]PROYECTO ACR-AF 2022'!$H$72</f>
        <v>10</v>
      </c>
      <c r="H1117" s="19"/>
      <c r="I1117" s="19"/>
      <c r="J1117" s="111"/>
      <c r="K1117" s="111"/>
      <c r="L1117" s="19"/>
      <c r="M1117" s="19"/>
      <c r="N1117" s="19"/>
      <c r="O1117" s="19"/>
      <c r="P1117" s="26"/>
      <c r="Q1117" s="19"/>
      <c r="R1117" s="19">
        <v>300</v>
      </c>
      <c r="S1117" s="19">
        <f t="shared" si="359"/>
        <v>3000</v>
      </c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>
        <f t="shared" si="356"/>
        <v>300</v>
      </c>
      <c r="AG1117" s="19">
        <f t="shared" si="356"/>
        <v>3000</v>
      </c>
      <c r="AH1117" s="17" t="s">
        <v>1674</v>
      </c>
      <c r="AI1117" s="18" t="s">
        <v>1675</v>
      </c>
      <c r="AJ1117" s="18" t="s">
        <v>736</v>
      </c>
      <c r="AK1117" s="12">
        <f>'[1]PROYECTO ACR-AF 2022'!$H$72</f>
        <v>10</v>
      </c>
      <c r="AL1117" s="28"/>
      <c r="AM1117" s="28"/>
      <c r="AN1117" s="28"/>
      <c r="AO1117" s="121"/>
      <c r="AP1117" s="28"/>
      <c r="AQ1117" s="28"/>
      <c r="AR1117" s="28"/>
      <c r="AS1117" s="28"/>
      <c r="AT1117" s="28"/>
      <c r="AU1117" s="28"/>
      <c r="AV1117" s="28">
        <v>200</v>
      </c>
      <c r="AW1117" s="28">
        <f t="shared" si="360"/>
        <v>2000</v>
      </c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7">
        <f t="shared" si="358"/>
        <v>200</v>
      </c>
      <c r="BK1117" s="42">
        <f t="shared" si="358"/>
        <v>2000</v>
      </c>
    </row>
    <row r="1118" spans="2:63" x14ac:dyDescent="0.25">
      <c r="B1118" s="43" t="s">
        <v>1215</v>
      </c>
      <c r="C1118" s="16" t="s">
        <v>1215</v>
      </c>
      <c r="D1118" s="17" t="s">
        <v>1079</v>
      </c>
      <c r="E1118" s="18" t="s">
        <v>1676</v>
      </c>
      <c r="F1118" s="18" t="s">
        <v>736</v>
      </c>
      <c r="G1118" s="12">
        <f>'[1]PROYECTO ACR-AF 2022'!$H$73</f>
        <v>500</v>
      </c>
      <c r="H1118" s="19"/>
      <c r="I1118" s="19"/>
      <c r="J1118" s="111"/>
      <c r="K1118" s="111"/>
      <c r="L1118" s="19"/>
      <c r="M1118" s="19"/>
      <c r="N1118" s="19"/>
      <c r="O1118" s="19"/>
      <c r="P1118" s="26"/>
      <c r="Q1118" s="19"/>
      <c r="R1118" s="19">
        <v>5</v>
      </c>
      <c r="S1118" s="19">
        <f t="shared" si="359"/>
        <v>2500</v>
      </c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>
        <f t="shared" si="356"/>
        <v>5</v>
      </c>
      <c r="AG1118" s="19">
        <f t="shared" si="356"/>
        <v>2500</v>
      </c>
      <c r="AH1118" s="17" t="s">
        <v>1079</v>
      </c>
      <c r="AI1118" s="18" t="s">
        <v>1676</v>
      </c>
      <c r="AJ1118" s="18" t="s">
        <v>736</v>
      </c>
      <c r="AK1118" s="12">
        <f>'[1]PROYECTO ACR-AF 2022'!$H$73</f>
        <v>500</v>
      </c>
      <c r="AL1118" s="28"/>
      <c r="AM1118" s="28"/>
      <c r="AN1118" s="28"/>
      <c r="AO1118" s="121"/>
      <c r="AP1118" s="28"/>
      <c r="AQ1118" s="28"/>
      <c r="AR1118" s="28"/>
      <c r="AS1118" s="28"/>
      <c r="AT1118" s="28"/>
      <c r="AU1118" s="28"/>
      <c r="AV1118" s="28">
        <v>5</v>
      </c>
      <c r="AW1118" s="28">
        <f t="shared" si="360"/>
        <v>2500</v>
      </c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7">
        <f t="shared" si="358"/>
        <v>5</v>
      </c>
      <c r="BK1118" s="42">
        <f t="shared" si="358"/>
        <v>2500</v>
      </c>
    </row>
    <row r="1119" spans="2:63" x14ac:dyDescent="0.25">
      <c r="B1119" s="43" t="s">
        <v>1215</v>
      </c>
      <c r="C1119" s="16" t="s">
        <v>1215</v>
      </c>
      <c r="D1119" s="17" t="s">
        <v>1677</v>
      </c>
      <c r="E1119" s="18" t="s">
        <v>1678</v>
      </c>
      <c r="F1119" s="18" t="s">
        <v>736</v>
      </c>
      <c r="G1119" s="12">
        <f>'[1]PROYECTO ACR-AF 2022'!$H$76</f>
        <v>350</v>
      </c>
      <c r="H1119" s="19"/>
      <c r="I1119" s="19"/>
      <c r="J1119" s="111"/>
      <c r="K1119" s="111"/>
      <c r="L1119" s="19"/>
      <c r="M1119" s="19"/>
      <c r="N1119" s="19"/>
      <c r="O1119" s="19"/>
      <c r="P1119" s="26"/>
      <c r="Q1119" s="19"/>
      <c r="R1119" s="19">
        <v>2</v>
      </c>
      <c r="S1119" s="19">
        <f t="shared" si="359"/>
        <v>700</v>
      </c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>
        <f t="shared" si="356"/>
        <v>2</v>
      </c>
      <c r="AG1119" s="19">
        <f t="shared" si="356"/>
        <v>700</v>
      </c>
      <c r="AH1119" s="17" t="s">
        <v>1677</v>
      </c>
      <c r="AI1119" s="18" t="s">
        <v>1678</v>
      </c>
      <c r="AJ1119" s="18" t="s">
        <v>736</v>
      </c>
      <c r="AK1119" s="12">
        <f>'[1]PROYECTO ACR-AF 2022'!$H$76</f>
        <v>350</v>
      </c>
      <c r="AL1119" s="28"/>
      <c r="AM1119" s="28"/>
      <c r="AN1119" s="28"/>
      <c r="AO1119" s="121"/>
      <c r="AP1119" s="28"/>
      <c r="AQ1119" s="28"/>
      <c r="AR1119" s="28"/>
      <c r="AS1119" s="28"/>
      <c r="AT1119" s="28"/>
      <c r="AU1119" s="28"/>
      <c r="AV1119" s="28">
        <v>2</v>
      </c>
      <c r="AW1119" s="28">
        <f t="shared" si="360"/>
        <v>700</v>
      </c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7">
        <f t="shared" si="358"/>
        <v>2</v>
      </c>
      <c r="BK1119" s="42">
        <f t="shared" si="358"/>
        <v>700</v>
      </c>
    </row>
    <row r="1120" spans="2:63" x14ac:dyDescent="0.25">
      <c r="B1120" s="43" t="s">
        <v>1215</v>
      </c>
      <c r="C1120" s="16" t="s">
        <v>1215</v>
      </c>
      <c r="D1120" s="17" t="s">
        <v>842</v>
      </c>
      <c r="E1120" s="18" t="s">
        <v>1679</v>
      </c>
      <c r="F1120" s="18" t="s">
        <v>736</v>
      </c>
      <c r="G1120" s="12">
        <f>'[1]PROYECTO ACR-AF 2022'!$H$77</f>
        <v>500</v>
      </c>
      <c r="H1120" s="19"/>
      <c r="I1120" s="19"/>
      <c r="J1120" s="111"/>
      <c r="K1120" s="111"/>
      <c r="L1120" s="19"/>
      <c r="M1120" s="19"/>
      <c r="N1120" s="19"/>
      <c r="O1120" s="19"/>
      <c r="P1120" s="26"/>
      <c r="Q1120" s="19"/>
      <c r="R1120" s="19">
        <v>5</v>
      </c>
      <c r="S1120" s="19">
        <f t="shared" si="359"/>
        <v>2500</v>
      </c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>
        <f t="shared" si="356"/>
        <v>5</v>
      </c>
      <c r="AG1120" s="19">
        <f t="shared" si="356"/>
        <v>2500</v>
      </c>
      <c r="AH1120" s="17" t="s">
        <v>842</v>
      </c>
      <c r="AI1120" s="18" t="s">
        <v>1679</v>
      </c>
      <c r="AJ1120" s="18" t="s">
        <v>736</v>
      </c>
      <c r="AK1120" s="12">
        <f>'[1]PROYECTO ACR-AF 2022'!$H$77</f>
        <v>500</v>
      </c>
      <c r="AL1120" s="28"/>
      <c r="AM1120" s="28"/>
      <c r="AN1120" s="28"/>
      <c r="AO1120" s="121"/>
      <c r="AP1120" s="28"/>
      <c r="AQ1120" s="28"/>
      <c r="AR1120" s="28"/>
      <c r="AS1120" s="28"/>
      <c r="AT1120" s="28"/>
      <c r="AU1120" s="28"/>
      <c r="AV1120" s="28">
        <v>6</v>
      </c>
      <c r="AW1120" s="28">
        <f t="shared" si="360"/>
        <v>3000</v>
      </c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7">
        <f t="shared" si="358"/>
        <v>6</v>
      </c>
      <c r="BK1120" s="42">
        <f t="shared" si="358"/>
        <v>3000</v>
      </c>
    </row>
    <row r="1121" spans="2:63" x14ac:dyDescent="0.25">
      <c r="B1121" s="43" t="s">
        <v>1215</v>
      </c>
      <c r="C1121" s="16" t="s">
        <v>1215</v>
      </c>
      <c r="D1121" s="17" t="s">
        <v>843</v>
      </c>
      <c r="E1121" s="18" t="s">
        <v>1680</v>
      </c>
      <c r="F1121" s="18" t="s">
        <v>736</v>
      </c>
      <c r="G1121" s="12">
        <f>'[1]PROYECTO ACR-AF 2022'!$H$78</f>
        <v>20</v>
      </c>
      <c r="H1121" s="19"/>
      <c r="I1121" s="19"/>
      <c r="J1121" s="111"/>
      <c r="K1121" s="111"/>
      <c r="L1121" s="19"/>
      <c r="M1121" s="19"/>
      <c r="N1121" s="19"/>
      <c r="O1121" s="19"/>
      <c r="P1121" s="26"/>
      <c r="Q1121" s="19"/>
      <c r="R1121" s="19">
        <v>15</v>
      </c>
      <c r="S1121" s="19">
        <f t="shared" si="359"/>
        <v>300</v>
      </c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>
        <f t="shared" si="356"/>
        <v>15</v>
      </c>
      <c r="AG1121" s="19">
        <f t="shared" si="356"/>
        <v>300</v>
      </c>
      <c r="AH1121" s="17" t="s">
        <v>843</v>
      </c>
      <c r="AI1121" s="18" t="s">
        <v>1680</v>
      </c>
      <c r="AJ1121" s="18" t="s">
        <v>736</v>
      </c>
      <c r="AK1121" s="12">
        <f>'[1]PROYECTO ACR-AF 2022'!$H$78</f>
        <v>20</v>
      </c>
      <c r="AL1121" s="28"/>
      <c r="AM1121" s="28"/>
      <c r="AN1121" s="28"/>
      <c r="AO1121" s="121"/>
      <c r="AP1121" s="28"/>
      <c r="AQ1121" s="28"/>
      <c r="AR1121" s="28"/>
      <c r="AS1121" s="28"/>
      <c r="AT1121" s="28"/>
      <c r="AU1121" s="28"/>
      <c r="AV1121" s="28">
        <v>15</v>
      </c>
      <c r="AW1121" s="28">
        <f t="shared" si="360"/>
        <v>300</v>
      </c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7">
        <f t="shared" si="358"/>
        <v>15</v>
      </c>
      <c r="BK1121" s="42">
        <f t="shared" si="358"/>
        <v>300</v>
      </c>
    </row>
    <row r="1122" spans="2:63" x14ac:dyDescent="0.25">
      <c r="B1122" s="43" t="s">
        <v>1215</v>
      </c>
      <c r="C1122" s="16" t="s">
        <v>1215</v>
      </c>
      <c r="D1122" s="17" t="s">
        <v>843</v>
      </c>
      <c r="E1122" s="18" t="s">
        <v>1681</v>
      </c>
      <c r="F1122" s="18" t="s">
        <v>736</v>
      </c>
      <c r="G1122" s="12">
        <f>'[1]PROYECTO ACR-AF 2022'!$H$79</f>
        <v>50</v>
      </c>
      <c r="H1122" s="19"/>
      <c r="I1122" s="19"/>
      <c r="J1122" s="111"/>
      <c r="K1122" s="111"/>
      <c r="L1122" s="19"/>
      <c r="M1122" s="19"/>
      <c r="N1122" s="19"/>
      <c r="O1122" s="19"/>
      <c r="P1122" s="26"/>
      <c r="Q1122" s="19"/>
      <c r="R1122" s="19">
        <v>10</v>
      </c>
      <c r="S1122" s="19">
        <f t="shared" si="359"/>
        <v>500</v>
      </c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>
        <f t="shared" si="356"/>
        <v>10</v>
      </c>
      <c r="AG1122" s="19">
        <f t="shared" si="356"/>
        <v>500</v>
      </c>
      <c r="AH1122" s="17" t="s">
        <v>843</v>
      </c>
      <c r="AI1122" s="18" t="s">
        <v>1681</v>
      </c>
      <c r="AJ1122" s="18" t="s">
        <v>736</v>
      </c>
      <c r="AK1122" s="12">
        <f>'[1]PROYECTO ACR-AF 2022'!$H$79</f>
        <v>50</v>
      </c>
      <c r="AL1122" s="28"/>
      <c r="AM1122" s="28"/>
      <c r="AN1122" s="28"/>
      <c r="AO1122" s="121"/>
      <c r="AP1122" s="28"/>
      <c r="AQ1122" s="28"/>
      <c r="AR1122" s="28"/>
      <c r="AS1122" s="28"/>
      <c r="AT1122" s="28"/>
      <c r="AU1122" s="28"/>
      <c r="AV1122" s="28">
        <v>10</v>
      </c>
      <c r="AW1122" s="28">
        <f t="shared" si="360"/>
        <v>500</v>
      </c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7">
        <f t="shared" si="358"/>
        <v>10</v>
      </c>
      <c r="BK1122" s="42">
        <f t="shared" si="358"/>
        <v>500</v>
      </c>
    </row>
    <row r="1123" spans="2:63" ht="24" x14ac:dyDescent="0.25">
      <c r="B1123" s="43" t="s">
        <v>1215</v>
      </c>
      <c r="C1123" s="16" t="s">
        <v>1215</v>
      </c>
      <c r="D1123" s="17" t="s">
        <v>1682</v>
      </c>
      <c r="E1123" s="18" t="s">
        <v>1683</v>
      </c>
      <c r="F1123" s="18" t="s">
        <v>1198</v>
      </c>
      <c r="G1123" s="12">
        <f>'[1]PROYECTO ACR-AF 2022'!$H$83</f>
        <v>261970.4749</v>
      </c>
      <c r="H1123" s="19"/>
      <c r="I1123" s="19"/>
      <c r="J1123" s="111"/>
      <c r="K1123" s="111"/>
      <c r="L1123" s="19"/>
      <c r="M1123" s="19"/>
      <c r="N1123" s="19"/>
      <c r="O1123" s="19"/>
      <c r="P1123" s="26"/>
      <c r="Q1123" s="19"/>
      <c r="R1123" s="19">
        <v>1</v>
      </c>
      <c r="S1123" s="19">
        <f t="shared" si="359"/>
        <v>261970.4749</v>
      </c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>
        <f t="shared" si="356"/>
        <v>1</v>
      </c>
      <c r="AG1123" s="19">
        <f t="shared" si="356"/>
        <v>261970.4749</v>
      </c>
      <c r="AH1123" s="17" t="s">
        <v>1682</v>
      </c>
      <c r="AI1123" s="18" t="s">
        <v>1683</v>
      </c>
      <c r="AJ1123" s="18" t="s">
        <v>1198</v>
      </c>
      <c r="AK1123" s="12">
        <f>'[1]PROYECTO ACR-AF 2022'!$H$83</f>
        <v>261970.4749</v>
      </c>
      <c r="AL1123" s="28"/>
      <c r="AM1123" s="28"/>
      <c r="AN1123" s="28"/>
      <c r="AO1123" s="121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7">
        <f t="shared" si="358"/>
        <v>0</v>
      </c>
      <c r="BK1123" s="42">
        <f t="shared" si="358"/>
        <v>0</v>
      </c>
    </row>
    <row r="1124" spans="2:63" ht="24" x14ac:dyDescent="0.25">
      <c r="B1124" s="43" t="s">
        <v>1215</v>
      </c>
      <c r="C1124" s="16" t="s">
        <v>1215</v>
      </c>
      <c r="D1124" s="17" t="s">
        <v>1682</v>
      </c>
      <c r="E1124" s="18" t="s">
        <v>1684</v>
      </c>
      <c r="F1124" s="18" t="s">
        <v>1198</v>
      </c>
      <c r="G1124" s="12">
        <f>'[1]PROYECTO ACR-AF 2022'!$H$84</f>
        <v>256629.49489999999</v>
      </c>
      <c r="H1124" s="19"/>
      <c r="I1124" s="19"/>
      <c r="J1124" s="111"/>
      <c r="K1124" s="111"/>
      <c r="L1124" s="19"/>
      <c r="M1124" s="19"/>
      <c r="N1124" s="19"/>
      <c r="O1124" s="19"/>
      <c r="P1124" s="26"/>
      <c r="Q1124" s="19"/>
      <c r="R1124" s="19">
        <v>1</v>
      </c>
      <c r="S1124" s="19">
        <f t="shared" si="359"/>
        <v>256629.49489999999</v>
      </c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>
        <f t="shared" si="356"/>
        <v>1</v>
      </c>
      <c r="AG1124" s="19">
        <f t="shared" si="356"/>
        <v>256629.49489999999</v>
      </c>
      <c r="AH1124" s="17" t="s">
        <v>1682</v>
      </c>
      <c r="AI1124" s="18" t="s">
        <v>1684</v>
      </c>
      <c r="AJ1124" s="18" t="s">
        <v>1198</v>
      </c>
      <c r="AK1124" s="12">
        <f>'[1]PROYECTO ACR-AF 2022'!$H$84</f>
        <v>256629.49489999999</v>
      </c>
      <c r="AL1124" s="28"/>
      <c r="AM1124" s="28"/>
      <c r="AN1124" s="28"/>
      <c r="AO1124" s="121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7">
        <f t="shared" si="358"/>
        <v>0</v>
      </c>
      <c r="BK1124" s="42">
        <f t="shared" si="358"/>
        <v>0</v>
      </c>
    </row>
    <row r="1125" spans="2:63" ht="24" customHeight="1" thickBot="1" x14ac:dyDescent="0.3">
      <c r="B1125" s="239" t="s">
        <v>1685</v>
      </c>
      <c r="C1125" s="240"/>
      <c r="D1125" s="240"/>
      <c r="E1125" s="240"/>
      <c r="F1125" s="240"/>
      <c r="G1125" s="241"/>
      <c r="H1125" s="242"/>
      <c r="I1125" s="243">
        <f>SUM(I10:I1124)</f>
        <v>6552988.1394999996</v>
      </c>
      <c r="J1125" s="244"/>
      <c r="K1125" s="243">
        <f>SUM(K10:K1124)</f>
        <v>11208488.820000002</v>
      </c>
      <c r="L1125" s="242"/>
      <c r="M1125" s="243">
        <f>SUM(M10:M1124)</f>
        <v>614973.6</v>
      </c>
      <c r="N1125" s="242"/>
      <c r="O1125" s="243">
        <f>SUM(O10:O1124)</f>
        <v>2807625.105</v>
      </c>
      <c r="P1125" s="245"/>
      <c r="Q1125" s="243">
        <f>SUM(Q10:Q1124)</f>
        <v>1894838.5</v>
      </c>
      <c r="R1125" s="242"/>
      <c r="S1125" s="243">
        <f>SUM(S10:S1124)</f>
        <v>1820917.9331333335</v>
      </c>
      <c r="T1125" s="242"/>
      <c r="U1125" s="243">
        <f>SUM(U10:U1124)</f>
        <v>38561.599999999999</v>
      </c>
      <c r="V1125" s="242"/>
      <c r="W1125" s="243">
        <f>SUM(W10:W1124)</f>
        <v>995149.8</v>
      </c>
      <c r="X1125" s="242"/>
      <c r="Y1125" s="243">
        <f>SUM(Y10:Y1124)</f>
        <v>321706.5</v>
      </c>
      <c r="Z1125" s="242"/>
      <c r="AA1125" s="243">
        <f>SUM(AA10:AA1124)</f>
        <v>38092.199999999997</v>
      </c>
      <c r="AB1125" s="243"/>
      <c r="AC1125" s="243">
        <f>SUM(AC10:AC1124)</f>
        <v>101877.7</v>
      </c>
      <c r="AD1125" s="243"/>
      <c r="AE1125" s="243">
        <f>SUM(AE10:AE1124)</f>
        <v>88577.5</v>
      </c>
      <c r="AF1125" s="242"/>
      <c r="AG1125" s="243">
        <f>SUM(AG10:AG1124)</f>
        <v>26483797.397633333</v>
      </c>
      <c r="AH1125" s="246"/>
      <c r="AI1125" s="240"/>
      <c r="AJ1125" s="247"/>
      <c r="AK1125" s="248"/>
      <c r="AL1125" s="249"/>
      <c r="AM1125" s="243">
        <f>SUM(AM10:AM1124)</f>
        <v>4870709.9582000002</v>
      </c>
      <c r="AN1125" s="243"/>
      <c r="AO1125" s="243">
        <f>SUM(AO10:AO1124)</f>
        <v>1258946.7</v>
      </c>
      <c r="AP1125" s="243"/>
      <c r="AQ1125" s="243">
        <f>SUM(AQ10:AQ1124)</f>
        <v>521711.1</v>
      </c>
      <c r="AR1125" s="243"/>
      <c r="AS1125" s="243">
        <f>SUM(AS10:AS1124)</f>
        <v>2066772.5</v>
      </c>
      <c r="AT1125" s="243"/>
      <c r="AU1125" s="243">
        <f>SUM(AU10:AU1124)</f>
        <v>811823.02</v>
      </c>
      <c r="AV1125" s="242"/>
      <c r="AW1125" s="243">
        <f>SUM(AW10:AW1124)</f>
        <v>859089</v>
      </c>
      <c r="AX1125" s="243"/>
      <c r="AY1125" s="243">
        <f>SUM(AY10:AY1124)</f>
        <v>9220.1</v>
      </c>
      <c r="AZ1125" s="243"/>
      <c r="BA1125" s="243">
        <f>SUM(BA10:BA1124)</f>
        <v>459881</v>
      </c>
      <c r="BB1125" s="243"/>
      <c r="BC1125" s="243">
        <f>SUM(BC10:BC1124)</f>
        <v>247850.5</v>
      </c>
      <c r="BD1125" s="243"/>
      <c r="BE1125" s="243">
        <f>SUM(BE10:BE1124)</f>
        <v>37545.599999999999</v>
      </c>
      <c r="BF1125" s="243"/>
      <c r="BG1125" s="243">
        <f>SUM(BG10:BG1124)</f>
        <v>92939.7</v>
      </c>
      <c r="BH1125" s="243"/>
      <c r="BI1125" s="243">
        <f>SUM(BI10:BI1124)</f>
        <v>79186.5</v>
      </c>
      <c r="BJ1125" s="243"/>
      <c r="BK1125" s="250">
        <f>SUM(BK10:BK1124)</f>
        <v>11315675.678200003</v>
      </c>
    </row>
    <row r="1127" spans="2:63" x14ac:dyDescent="0.25">
      <c r="E1127" s="226" t="s">
        <v>1686</v>
      </c>
      <c r="F1127" s="188">
        <f>AG1125+BK1125</f>
        <v>37799473.075833336</v>
      </c>
    </row>
    <row r="1128" spans="2:63" x14ac:dyDescent="0.25">
      <c r="E1128" s="226" t="s">
        <v>1687</v>
      </c>
      <c r="F1128" s="188"/>
    </row>
    <row r="1129" spans="2:63" x14ac:dyDescent="0.25">
      <c r="E1129" s="226" t="s">
        <v>1688</v>
      </c>
      <c r="F1129" s="188"/>
    </row>
    <row r="1130" spans="2:63" x14ac:dyDescent="0.25">
      <c r="E1130" s="226" t="s">
        <v>1689</v>
      </c>
      <c r="F1130" s="189"/>
    </row>
    <row r="1131" spans="2:63" x14ac:dyDescent="0.25">
      <c r="AA1131" s="116"/>
      <c r="AB1131" s="116"/>
      <c r="AC1131" s="116"/>
      <c r="AD1131" s="116"/>
      <c r="AE1131" s="116"/>
    </row>
    <row r="1132" spans="2:63" x14ac:dyDescent="0.25">
      <c r="AO1132" s="190"/>
    </row>
    <row r="1133" spans="2:63" x14ac:dyDescent="0.25">
      <c r="AO1133" s="190"/>
      <c r="AR1133" s="191"/>
      <c r="BC1133" s="117"/>
    </row>
    <row r="1134" spans="2:63" x14ac:dyDescent="0.25">
      <c r="T1134" s="192"/>
      <c r="AR1134" s="191"/>
      <c r="BC1134" s="117"/>
    </row>
  </sheetData>
  <mergeCells count="42">
    <mergeCell ref="AN8:AO8"/>
    <mergeCell ref="BD8:BE8"/>
    <mergeCell ref="BF8:BG8"/>
    <mergeCell ref="BH8:BI8"/>
    <mergeCell ref="BJ8:BK8"/>
    <mergeCell ref="AR8:AS8"/>
    <mergeCell ref="AT8:AU8"/>
    <mergeCell ref="AV8:AW8"/>
    <mergeCell ref="AX8:AY8"/>
    <mergeCell ref="AZ8:BA8"/>
    <mergeCell ref="BB8:BC8"/>
    <mergeCell ref="AD8:AE8"/>
    <mergeCell ref="AH8:AI8"/>
    <mergeCell ref="AJ8:AJ9"/>
    <mergeCell ref="AK8:AK9"/>
    <mergeCell ref="AL8:AM8"/>
    <mergeCell ref="T8:U8"/>
    <mergeCell ref="V8:W8"/>
    <mergeCell ref="X8:Y8"/>
    <mergeCell ref="Z8:AA8"/>
    <mergeCell ref="AB8:AC8"/>
    <mergeCell ref="BJ7:BK7"/>
    <mergeCell ref="B8:C8"/>
    <mergeCell ref="D8:E8"/>
    <mergeCell ref="H8:I8"/>
    <mergeCell ref="J8:K8"/>
    <mergeCell ref="L8:M8"/>
    <mergeCell ref="N8:O8"/>
    <mergeCell ref="P8:Q8"/>
    <mergeCell ref="R8:S8"/>
    <mergeCell ref="B6:C7"/>
    <mergeCell ref="D6:E7"/>
    <mergeCell ref="F6:F7"/>
    <mergeCell ref="G6:G7"/>
    <mergeCell ref="AF6:AG8"/>
    <mergeCell ref="AR6:AS6"/>
    <mergeCell ref="AP8:AQ8"/>
    <mergeCell ref="H7:Q7"/>
    <mergeCell ref="T7:AE7"/>
    <mergeCell ref="AJ7:AQ7"/>
    <mergeCell ref="AR7:AS7"/>
    <mergeCell ref="AV7:BI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99"/>
  <sheetViews>
    <sheetView topLeftCell="A1073" zoomScale="118" zoomScaleNormal="118" workbookViewId="0">
      <selection activeCell="E1100" sqref="E1100"/>
    </sheetView>
  </sheetViews>
  <sheetFormatPr baseColWidth="10" defaultRowHeight="15" x14ac:dyDescent="0.25"/>
  <cols>
    <col min="1" max="1" width="5.140625" style="4" customWidth="1"/>
    <col min="2" max="2" width="15.140625" style="4" customWidth="1"/>
    <col min="3" max="3" width="14" style="8" bestFit="1" customWidth="1"/>
    <col min="4" max="4" width="20.5703125" style="22" customWidth="1"/>
    <col min="5" max="5" width="46.85546875" style="4" customWidth="1"/>
    <col min="6" max="6" width="15.28515625" style="23" bestFit="1" customWidth="1"/>
    <col min="7" max="7" width="10.140625" style="24" customWidth="1"/>
    <col min="8" max="8" width="9.5703125" style="1" bestFit="1" customWidth="1"/>
    <col min="9" max="9" width="14.140625" style="2" customWidth="1"/>
    <col min="10" max="10" width="7.7109375" style="58" bestFit="1" customWidth="1"/>
    <col min="11" max="11" width="15" style="58" customWidth="1"/>
    <col min="12" max="12" width="8" style="2" bestFit="1" customWidth="1"/>
    <col min="13" max="13" width="14.85546875" style="2" customWidth="1"/>
    <col min="14" max="14" width="8" style="2" bestFit="1" customWidth="1"/>
    <col min="15" max="15" width="14.7109375" style="2" customWidth="1"/>
    <col min="16" max="16" width="8.5703125" style="2" bestFit="1" customWidth="1"/>
    <col min="17" max="17" width="15.42578125" style="2" customWidth="1"/>
    <col min="18" max="18" width="8" style="2" bestFit="1" customWidth="1"/>
    <col min="19" max="19" width="13" style="2" customWidth="1"/>
    <col min="20" max="20" width="8" style="1" bestFit="1" customWidth="1"/>
    <col min="21" max="21" width="11.42578125" style="1"/>
    <col min="22" max="22" width="8" style="59" bestFit="1" customWidth="1"/>
    <col min="23" max="23" width="13.85546875" style="1" customWidth="1"/>
    <col min="24" max="24" width="7.7109375" style="1" customWidth="1"/>
    <col min="25" max="25" width="12.5703125" style="1" customWidth="1"/>
    <col min="26" max="26" width="8" style="1" bestFit="1" customWidth="1"/>
    <col min="27" max="27" width="11.42578125" style="1"/>
    <col min="28" max="28" width="8.140625" style="1" customWidth="1"/>
    <col min="29" max="32" width="11.42578125" style="1"/>
    <col min="33" max="33" width="15.5703125" style="1" customWidth="1"/>
    <col min="34" max="34" width="20.42578125" style="30" customWidth="1"/>
    <col min="35" max="35" width="46.140625" style="4" customWidth="1"/>
    <col min="36" max="36" width="13.28515625" style="5" customWidth="1"/>
    <col min="37" max="37" width="12.85546875" style="6" customWidth="1"/>
    <col min="38" max="38" width="11.42578125" style="60"/>
    <col min="39" max="39" width="14" style="60" customWidth="1"/>
    <col min="40" max="40" width="11.42578125" style="61"/>
    <col min="41" max="41" width="16" style="61" customWidth="1"/>
    <col min="42" max="42" width="11.42578125" style="62"/>
    <col min="43" max="43" width="16.28515625" style="63" customWidth="1"/>
    <col min="44" max="44" width="11.42578125" style="64"/>
    <col min="45" max="45" width="13.5703125" style="63" customWidth="1"/>
    <col min="46" max="46" width="11.42578125" style="63"/>
    <col min="47" max="47" width="13.5703125" style="3" customWidth="1"/>
    <col min="48" max="48" width="11.42578125" style="63"/>
    <col min="49" max="49" width="12.85546875" style="3" customWidth="1"/>
    <col min="50" max="52" width="11.42578125" style="3"/>
    <col min="53" max="53" width="13.5703125" style="3" customWidth="1"/>
    <col min="54" max="54" width="11.42578125" style="3"/>
    <col min="55" max="55" width="12.7109375" style="3" customWidth="1"/>
    <col min="56" max="62" width="11.42578125" style="3"/>
    <col min="63" max="63" width="15.85546875" style="3" bestFit="1" customWidth="1"/>
    <col min="64" max="16384" width="11.42578125" style="4"/>
  </cols>
  <sheetData>
    <row r="1" spans="2:63" ht="18.75" x14ac:dyDescent="0.25">
      <c r="B1" s="44"/>
      <c r="C1" s="45"/>
      <c r="D1" s="46"/>
      <c r="E1" s="47" t="s">
        <v>1701</v>
      </c>
      <c r="F1" s="48"/>
      <c r="G1" s="48" t="s">
        <v>1700</v>
      </c>
      <c r="H1" s="48"/>
      <c r="I1" s="49"/>
      <c r="J1" s="50"/>
      <c r="K1" s="50"/>
      <c r="L1" s="49"/>
      <c r="M1" s="49"/>
      <c r="N1" s="49"/>
      <c r="O1" s="49"/>
    </row>
    <row r="2" spans="2:63" ht="27" customHeight="1" x14ac:dyDescent="0.25">
      <c r="B2" s="56" t="s">
        <v>1702</v>
      </c>
      <c r="C2" s="56"/>
      <c r="D2" s="56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L2" s="63"/>
      <c r="AM2" s="63"/>
      <c r="AN2" s="63"/>
      <c r="AO2" s="63"/>
    </row>
    <row r="3" spans="2:63" ht="18.75" x14ac:dyDescent="0.25">
      <c r="B3" s="56" t="s">
        <v>1703</v>
      </c>
      <c r="C3" s="56"/>
      <c r="D3" s="56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</row>
    <row r="4" spans="2:63" x14ac:dyDescent="0.25">
      <c r="D4" s="208"/>
      <c r="E4" s="209"/>
    </row>
    <row r="5" spans="2:63" ht="15" customHeight="1" x14ac:dyDescent="0.25">
      <c r="B5" s="256" t="s">
        <v>0</v>
      </c>
      <c r="C5" s="256"/>
      <c r="D5" s="256" t="s">
        <v>1</v>
      </c>
      <c r="E5" s="256"/>
      <c r="F5" s="260" t="s">
        <v>2</v>
      </c>
      <c r="G5" s="265" t="s">
        <v>3</v>
      </c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51" t="s">
        <v>4</v>
      </c>
      <c r="AG5" s="251"/>
      <c r="AH5" s="217"/>
      <c r="AI5" s="200"/>
      <c r="AJ5" s="218"/>
      <c r="AK5" s="219"/>
      <c r="AL5" s="201"/>
      <c r="AM5" s="201"/>
      <c r="AN5" s="201"/>
      <c r="AO5" s="201"/>
      <c r="AP5" s="220"/>
      <c r="AQ5" s="201"/>
      <c r="AR5" s="253"/>
      <c r="AS5" s="253"/>
      <c r="AT5" s="201"/>
      <c r="AU5" s="201"/>
      <c r="AV5" s="221"/>
      <c r="AW5" s="201"/>
      <c r="AX5" s="201"/>
      <c r="AY5" s="201"/>
      <c r="AZ5" s="201"/>
      <c r="BA5" s="201"/>
      <c r="BB5" s="201"/>
      <c r="BC5" s="201"/>
      <c r="BD5" s="200"/>
      <c r="BE5" s="200"/>
      <c r="BF5" s="200"/>
      <c r="BG5" s="200"/>
      <c r="BH5" s="200"/>
      <c r="BI5" s="200"/>
      <c r="BJ5" s="201"/>
      <c r="BK5" s="201"/>
    </row>
    <row r="6" spans="2:63" ht="24" customHeight="1" x14ac:dyDescent="0.25">
      <c r="B6" s="256"/>
      <c r="C6" s="256"/>
      <c r="D6" s="256"/>
      <c r="E6" s="256"/>
      <c r="F6" s="260"/>
      <c r="G6" s="262"/>
      <c r="H6" s="251" t="s">
        <v>5</v>
      </c>
      <c r="I6" s="251"/>
      <c r="J6" s="251"/>
      <c r="K6" s="251"/>
      <c r="L6" s="251"/>
      <c r="M6" s="251"/>
      <c r="N6" s="251"/>
      <c r="O6" s="251"/>
      <c r="P6" s="251"/>
      <c r="Q6" s="251"/>
      <c r="R6" s="200"/>
      <c r="S6" s="200"/>
      <c r="T6" s="251" t="s">
        <v>6</v>
      </c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17"/>
      <c r="AI6" s="200"/>
      <c r="AJ6" s="252" t="s">
        <v>7</v>
      </c>
      <c r="AK6" s="252"/>
      <c r="AL6" s="252"/>
      <c r="AM6" s="252"/>
      <c r="AN6" s="252"/>
      <c r="AO6" s="252"/>
      <c r="AP6" s="252"/>
      <c r="AQ6" s="252"/>
      <c r="AR6" s="253"/>
      <c r="AS6" s="253"/>
      <c r="AT6" s="201"/>
      <c r="AU6" s="201"/>
      <c r="AV6" s="252" t="s">
        <v>6</v>
      </c>
      <c r="AW6" s="252"/>
      <c r="AX6" s="252"/>
      <c r="AY6" s="252"/>
      <c r="AZ6" s="252"/>
      <c r="BA6" s="252"/>
      <c r="BB6" s="252"/>
      <c r="BC6" s="252"/>
      <c r="BD6" s="252"/>
      <c r="BE6" s="252"/>
      <c r="BF6" s="252"/>
      <c r="BG6" s="252"/>
      <c r="BH6" s="252"/>
      <c r="BI6" s="252"/>
      <c r="BJ6" s="252" t="s">
        <v>8</v>
      </c>
      <c r="BK6" s="252"/>
    </row>
    <row r="7" spans="2:63" ht="40.5" customHeight="1" x14ac:dyDescent="0.25">
      <c r="B7" s="256" t="s">
        <v>9</v>
      </c>
      <c r="C7" s="256"/>
      <c r="D7" s="256" t="s">
        <v>10</v>
      </c>
      <c r="E7" s="256"/>
      <c r="F7" s="202"/>
      <c r="G7" s="203"/>
      <c r="H7" s="251" t="s">
        <v>11</v>
      </c>
      <c r="I7" s="251"/>
      <c r="J7" s="251" t="s">
        <v>12</v>
      </c>
      <c r="K7" s="251"/>
      <c r="L7" s="251" t="s">
        <v>13</v>
      </c>
      <c r="M7" s="251"/>
      <c r="N7" s="251" t="s">
        <v>14</v>
      </c>
      <c r="O7" s="251"/>
      <c r="P7" s="251" t="s">
        <v>15</v>
      </c>
      <c r="Q7" s="251"/>
      <c r="R7" s="251" t="s">
        <v>16</v>
      </c>
      <c r="S7" s="251"/>
      <c r="T7" s="251" t="s">
        <v>17</v>
      </c>
      <c r="U7" s="251"/>
      <c r="V7" s="251" t="s">
        <v>18</v>
      </c>
      <c r="W7" s="251"/>
      <c r="X7" s="251" t="s">
        <v>19</v>
      </c>
      <c r="Y7" s="251"/>
      <c r="Z7" s="251" t="s">
        <v>20</v>
      </c>
      <c r="AA7" s="251"/>
      <c r="AB7" s="251" t="s">
        <v>21</v>
      </c>
      <c r="AC7" s="251"/>
      <c r="AD7" s="251" t="s">
        <v>22</v>
      </c>
      <c r="AE7" s="251"/>
      <c r="AF7" s="251"/>
      <c r="AG7" s="251"/>
      <c r="AH7" s="256" t="s">
        <v>10</v>
      </c>
      <c r="AI7" s="256"/>
      <c r="AJ7" s="252" t="s">
        <v>23</v>
      </c>
      <c r="AK7" s="252" t="s">
        <v>24</v>
      </c>
      <c r="AL7" s="251" t="s">
        <v>11</v>
      </c>
      <c r="AM7" s="251"/>
      <c r="AN7" s="251" t="s">
        <v>12</v>
      </c>
      <c r="AO7" s="251"/>
      <c r="AP7" s="251" t="s">
        <v>13</v>
      </c>
      <c r="AQ7" s="251"/>
      <c r="AR7" s="251" t="s">
        <v>14</v>
      </c>
      <c r="AS7" s="251"/>
      <c r="AT7" s="251" t="s">
        <v>15</v>
      </c>
      <c r="AU7" s="251"/>
      <c r="AV7" s="251" t="s">
        <v>16</v>
      </c>
      <c r="AW7" s="251"/>
      <c r="AX7" s="251" t="s">
        <v>17</v>
      </c>
      <c r="AY7" s="251"/>
      <c r="AZ7" s="251" t="s">
        <v>18</v>
      </c>
      <c r="BA7" s="251"/>
      <c r="BB7" s="251" t="s">
        <v>19</v>
      </c>
      <c r="BC7" s="251"/>
      <c r="BD7" s="251" t="s">
        <v>20</v>
      </c>
      <c r="BE7" s="251"/>
      <c r="BF7" s="251" t="s">
        <v>21</v>
      </c>
      <c r="BG7" s="251"/>
      <c r="BH7" s="251" t="s">
        <v>22</v>
      </c>
      <c r="BI7" s="251"/>
      <c r="BJ7" s="252"/>
      <c r="BK7" s="252"/>
    </row>
    <row r="8" spans="2:63" ht="24" customHeight="1" x14ac:dyDescent="0.25">
      <c r="B8" s="205"/>
      <c r="C8" s="205"/>
      <c r="D8" s="205" t="s">
        <v>25</v>
      </c>
      <c r="E8" s="205" t="s">
        <v>26</v>
      </c>
      <c r="F8" s="202"/>
      <c r="G8" s="203"/>
      <c r="H8" s="111" t="s">
        <v>27</v>
      </c>
      <c r="I8" s="200" t="s">
        <v>28</v>
      </c>
      <c r="J8" s="111" t="s">
        <v>27</v>
      </c>
      <c r="K8" s="200" t="s">
        <v>28</v>
      </c>
      <c r="L8" s="200" t="s">
        <v>27</v>
      </c>
      <c r="M8" s="200" t="s">
        <v>28</v>
      </c>
      <c r="N8" s="200" t="s">
        <v>27</v>
      </c>
      <c r="O8" s="200" t="s">
        <v>28</v>
      </c>
      <c r="P8" s="200" t="s">
        <v>27</v>
      </c>
      <c r="Q8" s="200" t="s">
        <v>28</v>
      </c>
      <c r="R8" s="200" t="s">
        <v>27</v>
      </c>
      <c r="S8" s="200" t="s">
        <v>28</v>
      </c>
      <c r="T8" s="200" t="s">
        <v>27</v>
      </c>
      <c r="U8" s="200" t="s">
        <v>28</v>
      </c>
      <c r="V8" s="200" t="s">
        <v>27</v>
      </c>
      <c r="W8" s="200" t="s">
        <v>28</v>
      </c>
      <c r="X8" s="200" t="s">
        <v>27</v>
      </c>
      <c r="Y8" s="200" t="s">
        <v>28</v>
      </c>
      <c r="Z8" s="200" t="s">
        <v>27</v>
      </c>
      <c r="AA8" s="200" t="s">
        <v>28</v>
      </c>
      <c r="AB8" s="200" t="s">
        <v>27</v>
      </c>
      <c r="AC8" s="200" t="s">
        <v>28</v>
      </c>
      <c r="AD8" s="200" t="s">
        <v>27</v>
      </c>
      <c r="AE8" s="200" t="s">
        <v>28</v>
      </c>
      <c r="AF8" s="200" t="s">
        <v>29</v>
      </c>
      <c r="AG8" s="200" t="s">
        <v>30</v>
      </c>
      <c r="AH8" s="222" t="s">
        <v>31</v>
      </c>
      <c r="AI8" s="205" t="s">
        <v>32</v>
      </c>
      <c r="AJ8" s="252"/>
      <c r="AK8" s="252"/>
      <c r="AL8" s="111" t="s">
        <v>27</v>
      </c>
      <c r="AM8" s="200" t="s">
        <v>28</v>
      </c>
      <c r="AN8" s="111" t="s">
        <v>27</v>
      </c>
      <c r="AO8" s="200" t="s">
        <v>28</v>
      </c>
      <c r="AP8" s="111" t="s">
        <v>27</v>
      </c>
      <c r="AQ8" s="200" t="s">
        <v>28</v>
      </c>
      <c r="AR8" s="111" t="s">
        <v>27</v>
      </c>
      <c r="AS8" s="200" t="s">
        <v>28</v>
      </c>
      <c r="AT8" s="111" t="s">
        <v>27</v>
      </c>
      <c r="AU8" s="200" t="s">
        <v>28</v>
      </c>
      <c r="AV8" s="111" t="s">
        <v>27</v>
      </c>
      <c r="AW8" s="200" t="s">
        <v>28</v>
      </c>
      <c r="AX8" s="111" t="s">
        <v>27</v>
      </c>
      <c r="AY8" s="200" t="s">
        <v>28</v>
      </c>
      <c r="AZ8" s="111" t="s">
        <v>27</v>
      </c>
      <c r="BA8" s="200" t="s">
        <v>28</v>
      </c>
      <c r="BB8" s="111" t="s">
        <v>27</v>
      </c>
      <c r="BC8" s="200" t="s">
        <v>28</v>
      </c>
      <c r="BD8" s="111" t="s">
        <v>27</v>
      </c>
      <c r="BE8" s="200" t="s">
        <v>28</v>
      </c>
      <c r="BF8" s="200"/>
      <c r="BG8" s="200"/>
      <c r="BH8" s="200"/>
      <c r="BI8" s="200"/>
      <c r="BJ8" s="111" t="s">
        <v>29</v>
      </c>
      <c r="BK8" s="200" t="s">
        <v>30</v>
      </c>
    </row>
    <row r="9" spans="2:63" ht="24" customHeight="1" x14ac:dyDescent="0.25">
      <c r="B9" s="67"/>
      <c r="C9" s="67"/>
      <c r="D9" s="68">
        <v>2</v>
      </c>
      <c r="E9" s="68" t="s">
        <v>33</v>
      </c>
      <c r="F9" s="67"/>
      <c r="G9" s="67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68">
        <v>2</v>
      </c>
      <c r="AI9" s="68" t="s">
        <v>33</v>
      </c>
      <c r="AJ9" s="69"/>
      <c r="AK9" s="69"/>
      <c r="AL9" s="69"/>
      <c r="AM9" s="69"/>
      <c r="AN9" s="69"/>
      <c r="AO9" s="69"/>
      <c r="AP9" s="69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</row>
    <row r="10" spans="2:63" ht="33" customHeight="1" x14ac:dyDescent="0.25">
      <c r="B10" s="67"/>
      <c r="C10" s="67"/>
      <c r="D10" s="68">
        <v>2.2000000000000002</v>
      </c>
      <c r="E10" s="68" t="s">
        <v>34</v>
      </c>
      <c r="F10" s="67"/>
      <c r="G10" s="67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68">
        <v>2.2000000000000002</v>
      </c>
      <c r="AI10" s="72" t="s">
        <v>34</v>
      </c>
      <c r="AJ10" s="69"/>
      <c r="AK10" s="69"/>
      <c r="AL10" s="69"/>
      <c r="AM10" s="69"/>
      <c r="AN10" s="69"/>
      <c r="AO10" s="69"/>
      <c r="AP10" s="69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</row>
    <row r="11" spans="2:63" ht="24" customHeight="1" x14ac:dyDescent="0.25">
      <c r="B11" s="67"/>
      <c r="C11" s="67"/>
      <c r="D11" s="73" t="s">
        <v>35</v>
      </c>
      <c r="E11" s="73" t="s">
        <v>36</v>
      </c>
      <c r="F11" s="67"/>
      <c r="G11" s="67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73" t="s">
        <v>35</v>
      </c>
      <c r="AI11" s="73" t="s">
        <v>36</v>
      </c>
      <c r="AJ11" s="69"/>
      <c r="AK11" s="69"/>
      <c r="AL11" s="69"/>
      <c r="AM11" s="69"/>
      <c r="AN11" s="69"/>
      <c r="AO11" s="69"/>
      <c r="AP11" s="69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</row>
    <row r="12" spans="2:63" ht="24" customHeight="1" x14ac:dyDescent="0.25">
      <c r="B12" s="67"/>
      <c r="C12" s="74"/>
      <c r="D12" s="75" t="s">
        <v>37</v>
      </c>
      <c r="E12" s="75" t="s">
        <v>38</v>
      </c>
      <c r="F12" s="76"/>
      <c r="G12" s="76"/>
      <c r="H12" s="77"/>
      <c r="I12" s="78"/>
      <c r="J12" s="77"/>
      <c r="K12" s="77"/>
      <c r="L12" s="77"/>
      <c r="M12" s="77"/>
      <c r="N12" s="77"/>
      <c r="O12" s="77"/>
      <c r="P12" s="78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5" t="s">
        <v>37</v>
      </c>
      <c r="AI12" s="75" t="s">
        <v>38</v>
      </c>
      <c r="AJ12" s="79"/>
      <c r="AK12" s="79"/>
      <c r="AL12" s="79"/>
      <c r="AM12" s="79"/>
      <c r="AN12" s="79"/>
      <c r="AO12" s="79"/>
      <c r="AP12" s="79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</row>
    <row r="13" spans="2:63" ht="24" customHeight="1" x14ac:dyDescent="0.25">
      <c r="B13" s="67"/>
      <c r="C13" s="74"/>
      <c r="D13" s="75" t="s">
        <v>39</v>
      </c>
      <c r="E13" s="75" t="s">
        <v>40</v>
      </c>
      <c r="F13" s="76"/>
      <c r="G13" s="76"/>
      <c r="H13" s="77"/>
      <c r="I13" s="78"/>
      <c r="J13" s="77"/>
      <c r="K13" s="77"/>
      <c r="L13" s="77"/>
      <c r="M13" s="77"/>
      <c r="N13" s="77"/>
      <c r="O13" s="77"/>
      <c r="P13" s="78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5" t="s">
        <v>39</v>
      </c>
      <c r="AI13" s="75" t="s">
        <v>40</v>
      </c>
      <c r="AJ13" s="79"/>
      <c r="AK13" s="79"/>
      <c r="AL13" s="79"/>
      <c r="AM13" s="79"/>
      <c r="AN13" s="79"/>
      <c r="AO13" s="79"/>
      <c r="AP13" s="79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</row>
    <row r="14" spans="2:63" ht="24" customHeight="1" x14ac:dyDescent="0.25">
      <c r="B14" s="67"/>
      <c r="C14" s="74"/>
      <c r="D14" s="75" t="s">
        <v>41</v>
      </c>
      <c r="E14" s="75" t="s">
        <v>42</v>
      </c>
      <c r="F14" s="76"/>
      <c r="G14" s="76"/>
      <c r="H14" s="77"/>
      <c r="I14" s="78"/>
      <c r="J14" s="77"/>
      <c r="K14" s="77"/>
      <c r="L14" s="77"/>
      <c r="M14" s="77"/>
      <c r="N14" s="77"/>
      <c r="O14" s="77"/>
      <c r="P14" s="78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5"/>
      <c r="AI14" s="75"/>
      <c r="AJ14" s="79"/>
      <c r="AK14" s="79"/>
      <c r="AL14" s="79"/>
      <c r="AM14" s="79"/>
      <c r="AN14" s="79"/>
      <c r="AO14" s="79"/>
      <c r="AP14" s="79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</row>
    <row r="15" spans="2:63" ht="24" customHeight="1" x14ac:dyDescent="0.25">
      <c r="B15" s="67"/>
      <c r="C15" s="74"/>
      <c r="D15" s="84" t="s">
        <v>43</v>
      </c>
      <c r="E15" s="84" t="s">
        <v>40</v>
      </c>
      <c r="F15" s="76"/>
      <c r="G15" s="76"/>
      <c r="H15" s="77"/>
      <c r="I15" s="78"/>
      <c r="J15" s="77"/>
      <c r="K15" s="77"/>
      <c r="L15" s="77"/>
      <c r="M15" s="77"/>
      <c r="N15" s="77"/>
      <c r="O15" s="77"/>
      <c r="P15" s="78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84" t="s">
        <v>43</v>
      </c>
      <c r="AI15" s="84" t="s">
        <v>40</v>
      </c>
      <c r="AJ15" s="79"/>
      <c r="AK15" s="79"/>
      <c r="AL15" s="79"/>
      <c r="AM15" s="79"/>
      <c r="AN15" s="79"/>
      <c r="AO15" s="79"/>
      <c r="AP15" s="79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</row>
    <row r="16" spans="2:63" ht="24" customHeight="1" x14ac:dyDescent="0.25">
      <c r="B16" s="16" t="s">
        <v>65</v>
      </c>
      <c r="C16" s="17" t="s">
        <v>66</v>
      </c>
      <c r="D16" s="10" t="s">
        <v>44</v>
      </c>
      <c r="E16" s="11" t="s">
        <v>45</v>
      </c>
      <c r="F16" s="12" t="s">
        <v>46</v>
      </c>
      <c r="G16" s="12">
        <v>89000</v>
      </c>
      <c r="H16" s="19"/>
      <c r="I16" s="19"/>
      <c r="J16" s="85"/>
      <c r="K16" s="85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>
        <v>1</v>
      </c>
      <c r="W16" s="19">
        <f>G16*V16</f>
        <v>89000</v>
      </c>
      <c r="X16" s="19"/>
      <c r="Y16" s="19"/>
      <c r="Z16" s="19"/>
      <c r="AA16" s="19"/>
      <c r="AB16" s="19"/>
      <c r="AC16" s="19"/>
      <c r="AD16" s="19"/>
      <c r="AE16" s="19"/>
      <c r="AF16" s="19">
        <f>H16+J16+L16+N16+P16+R16+T16+V16+X16+Z16+AB16+AD16</f>
        <v>1</v>
      </c>
      <c r="AG16" s="19">
        <f>I16+K16+M16+O16+Q16+S16+U16+W16+Y16+AA16+AC16+AE16</f>
        <v>89000</v>
      </c>
      <c r="AH16" s="9" t="s">
        <v>44</v>
      </c>
      <c r="AI16" s="11" t="s">
        <v>45</v>
      </c>
      <c r="AJ16" s="86" t="s">
        <v>46</v>
      </c>
      <c r="AK16" s="12">
        <v>88979</v>
      </c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>
        <v>0</v>
      </c>
      <c r="BA16" s="28">
        <f>AK16*AZ16</f>
        <v>0</v>
      </c>
      <c r="BB16" s="28"/>
      <c r="BC16" s="28"/>
      <c r="BD16" s="28"/>
      <c r="BE16" s="28"/>
      <c r="BF16" s="28"/>
      <c r="BG16" s="28"/>
      <c r="BH16" s="28"/>
      <c r="BI16" s="28"/>
      <c r="BJ16" s="7">
        <f>AL16+AN16+AP16+AR16+AT16+AV16+AX16+AZ16+BB16+BD16+BF16+BH16</f>
        <v>0</v>
      </c>
      <c r="BK16" s="7">
        <f>AM16+AO16+AQ16+AS16+AU16+AW16+AY16+BA16+BC16+BE16+BG16+BI16</f>
        <v>0</v>
      </c>
    </row>
    <row r="17" spans="2:63" ht="24" customHeight="1" x14ac:dyDescent="0.25">
      <c r="B17" s="16" t="s">
        <v>65</v>
      </c>
      <c r="C17" s="17" t="s">
        <v>66</v>
      </c>
      <c r="D17" s="10" t="s">
        <v>47</v>
      </c>
      <c r="E17" s="11" t="s">
        <v>48</v>
      </c>
      <c r="F17" s="12" t="s">
        <v>46</v>
      </c>
      <c r="G17" s="12">
        <v>89000</v>
      </c>
      <c r="H17" s="19"/>
      <c r="I17" s="19"/>
      <c r="J17" s="85"/>
      <c r="K17" s="85"/>
      <c r="L17" s="65"/>
      <c r="M17" s="65"/>
      <c r="N17" s="19"/>
      <c r="O17" s="19"/>
      <c r="P17" s="19"/>
      <c r="Q17" s="19"/>
      <c r="R17" s="19"/>
      <c r="S17" s="19"/>
      <c r="T17" s="19"/>
      <c r="U17" s="19"/>
      <c r="V17" s="19">
        <v>1</v>
      </c>
      <c r="W17" s="19">
        <f>G17*V17</f>
        <v>89000</v>
      </c>
      <c r="X17" s="19"/>
      <c r="Y17" s="19"/>
      <c r="Z17" s="19"/>
      <c r="AA17" s="19"/>
      <c r="AB17" s="19"/>
      <c r="AC17" s="19"/>
      <c r="AD17" s="19"/>
      <c r="AE17" s="19"/>
      <c r="AF17" s="19">
        <f t="shared" ref="AF17:AG20" si="0">H17+J17+L17+N17+P17+R17+T17+V17+X17+Z17+AB17+AD17</f>
        <v>1</v>
      </c>
      <c r="AG17" s="19">
        <f t="shared" si="0"/>
        <v>89000</v>
      </c>
      <c r="AH17" s="9" t="s">
        <v>47</v>
      </c>
      <c r="AI17" s="11" t="s">
        <v>48</v>
      </c>
      <c r="AJ17" s="86" t="s">
        <v>46</v>
      </c>
      <c r="AK17" s="12">
        <v>88975</v>
      </c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>
        <v>0</v>
      </c>
      <c r="BA17" s="28">
        <f>AK17*AZ17</f>
        <v>0</v>
      </c>
      <c r="BB17" s="28"/>
      <c r="BC17" s="28"/>
      <c r="BD17" s="28"/>
      <c r="BE17" s="28"/>
      <c r="BF17" s="28"/>
      <c r="BG17" s="28"/>
      <c r="BH17" s="28"/>
      <c r="BI17" s="28"/>
      <c r="BJ17" s="7">
        <f t="shared" ref="BJ17:BK20" si="1">AL17+AN17+AP17+AR17+AT17+AV17+AX17+AZ17+BB17+BD17+BF17+BH17</f>
        <v>0</v>
      </c>
      <c r="BK17" s="7">
        <f t="shared" si="1"/>
        <v>0</v>
      </c>
    </row>
    <row r="18" spans="2:63" ht="24" customHeight="1" x14ac:dyDescent="0.25">
      <c r="B18" s="16" t="s">
        <v>65</v>
      </c>
      <c r="C18" s="17" t="s">
        <v>66</v>
      </c>
      <c r="D18" s="10" t="s">
        <v>49</v>
      </c>
      <c r="E18" s="11" t="s">
        <v>50</v>
      </c>
      <c r="F18" s="12" t="s">
        <v>46</v>
      </c>
      <c r="G18" s="12">
        <v>20</v>
      </c>
      <c r="H18" s="19"/>
      <c r="I18" s="19"/>
      <c r="J18" s="85"/>
      <c r="K18" s="85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>
        <v>10</v>
      </c>
      <c r="W18" s="19">
        <f>G18*V18</f>
        <v>200</v>
      </c>
      <c r="X18" s="19"/>
      <c r="Y18" s="19"/>
      <c r="Z18" s="19"/>
      <c r="AA18" s="19"/>
      <c r="AB18" s="19"/>
      <c r="AC18" s="19"/>
      <c r="AD18" s="19"/>
      <c r="AE18" s="19"/>
      <c r="AF18" s="19">
        <f t="shared" si="0"/>
        <v>10</v>
      </c>
      <c r="AG18" s="19">
        <f t="shared" si="0"/>
        <v>200</v>
      </c>
      <c r="AH18" s="9" t="s">
        <v>49</v>
      </c>
      <c r="AI18" s="11" t="s">
        <v>50</v>
      </c>
      <c r="AJ18" s="86" t="s">
        <v>46</v>
      </c>
      <c r="AK18" s="12">
        <v>25</v>
      </c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>
        <v>0</v>
      </c>
      <c r="BA18" s="28">
        <f>AK18*AZ18</f>
        <v>0</v>
      </c>
      <c r="BB18" s="28"/>
      <c r="BC18" s="28"/>
      <c r="BD18" s="28"/>
      <c r="BE18" s="28"/>
      <c r="BF18" s="28"/>
      <c r="BG18" s="28"/>
      <c r="BH18" s="28"/>
      <c r="BI18" s="28"/>
      <c r="BJ18" s="7">
        <f t="shared" si="1"/>
        <v>0</v>
      </c>
      <c r="BK18" s="7">
        <f t="shared" si="1"/>
        <v>0</v>
      </c>
    </row>
    <row r="19" spans="2:63" ht="24" customHeight="1" x14ac:dyDescent="0.25">
      <c r="B19" s="16" t="s">
        <v>65</v>
      </c>
      <c r="C19" s="17" t="s">
        <v>66</v>
      </c>
      <c r="D19" s="10" t="s">
        <v>51</v>
      </c>
      <c r="E19" s="11" t="s">
        <v>52</v>
      </c>
      <c r="F19" s="12" t="s">
        <v>46</v>
      </c>
      <c r="G19" s="12">
        <v>89000</v>
      </c>
      <c r="H19" s="19"/>
      <c r="I19" s="19"/>
      <c r="J19" s="85"/>
      <c r="K19" s="8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>
        <v>1</v>
      </c>
      <c r="W19" s="19">
        <f>G19*V19</f>
        <v>89000</v>
      </c>
      <c r="X19" s="19"/>
      <c r="Y19" s="19"/>
      <c r="Z19" s="19"/>
      <c r="AA19" s="19"/>
      <c r="AB19" s="19"/>
      <c r="AC19" s="19"/>
      <c r="AD19" s="19"/>
      <c r="AE19" s="19"/>
      <c r="AF19" s="19">
        <f t="shared" si="0"/>
        <v>1</v>
      </c>
      <c r="AG19" s="19">
        <f t="shared" si="0"/>
        <v>89000</v>
      </c>
      <c r="AH19" s="9" t="s">
        <v>51</v>
      </c>
      <c r="AI19" s="11" t="s">
        <v>52</v>
      </c>
      <c r="AJ19" s="86" t="s">
        <v>46</v>
      </c>
      <c r="AK19" s="12">
        <v>88975</v>
      </c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>
        <v>0</v>
      </c>
      <c r="BA19" s="28">
        <f>AK19*AZ19</f>
        <v>0</v>
      </c>
      <c r="BB19" s="28"/>
      <c r="BC19" s="28"/>
      <c r="BD19" s="28"/>
      <c r="BE19" s="28"/>
      <c r="BF19" s="28"/>
      <c r="BG19" s="28"/>
      <c r="BH19" s="28"/>
      <c r="BI19" s="28"/>
      <c r="BJ19" s="7">
        <f t="shared" si="1"/>
        <v>0</v>
      </c>
      <c r="BK19" s="7">
        <f t="shared" si="1"/>
        <v>0</v>
      </c>
    </row>
    <row r="20" spans="2:63" ht="19.5" customHeight="1" x14ac:dyDescent="0.25">
      <c r="B20" s="16" t="s">
        <v>65</v>
      </c>
      <c r="C20" s="17" t="s">
        <v>66</v>
      </c>
      <c r="D20" s="10" t="s">
        <v>53</v>
      </c>
      <c r="E20" s="11" t="s">
        <v>54</v>
      </c>
      <c r="F20" s="12" t="s">
        <v>46</v>
      </c>
      <c r="G20" s="12">
        <v>89000</v>
      </c>
      <c r="H20" s="19"/>
      <c r="I20" s="19"/>
      <c r="J20" s="85"/>
      <c r="K20" s="8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>
        <v>1</v>
      </c>
      <c r="W20" s="19">
        <f>G20*V20</f>
        <v>89000</v>
      </c>
      <c r="X20" s="19"/>
      <c r="Y20" s="19"/>
      <c r="Z20" s="19"/>
      <c r="AA20" s="19"/>
      <c r="AB20" s="19"/>
      <c r="AC20" s="19"/>
      <c r="AD20" s="19"/>
      <c r="AE20" s="19"/>
      <c r="AF20" s="19">
        <f t="shared" si="0"/>
        <v>1</v>
      </c>
      <c r="AG20" s="19">
        <f t="shared" si="0"/>
        <v>89000</v>
      </c>
      <c r="AH20" s="9" t="s">
        <v>53</v>
      </c>
      <c r="AI20" s="11" t="s">
        <v>54</v>
      </c>
      <c r="AJ20" s="86" t="s">
        <v>46</v>
      </c>
      <c r="AK20" s="12">
        <v>88975</v>
      </c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>
        <v>0</v>
      </c>
      <c r="BA20" s="28">
        <f>AK20*AZ20</f>
        <v>0</v>
      </c>
      <c r="BB20" s="28"/>
      <c r="BC20" s="28"/>
      <c r="BD20" s="28"/>
      <c r="BE20" s="28"/>
      <c r="BF20" s="28"/>
      <c r="BG20" s="28"/>
      <c r="BH20" s="28"/>
      <c r="BI20" s="28"/>
      <c r="BJ20" s="7">
        <f t="shared" si="1"/>
        <v>0</v>
      </c>
      <c r="BK20" s="7">
        <f t="shared" si="1"/>
        <v>0</v>
      </c>
    </row>
    <row r="21" spans="2:63" ht="41.25" customHeight="1" x14ac:dyDescent="0.25">
      <c r="B21" s="210"/>
      <c r="C21" s="88"/>
      <c r="D21" s="68" t="s">
        <v>55</v>
      </c>
      <c r="E21" s="72" t="s">
        <v>56</v>
      </c>
      <c r="F21" s="89"/>
      <c r="G21" s="90"/>
      <c r="H21" s="77"/>
      <c r="I21" s="78"/>
      <c r="J21" s="77"/>
      <c r="K21" s="77"/>
      <c r="L21" s="77"/>
      <c r="M21" s="77"/>
      <c r="N21" s="77"/>
      <c r="O21" s="77"/>
      <c r="P21" s="78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68" t="s">
        <v>55</v>
      </c>
      <c r="AI21" s="72" t="s">
        <v>56</v>
      </c>
      <c r="AJ21" s="91"/>
      <c r="AK21" s="91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</row>
    <row r="22" spans="2:63" ht="24" customHeight="1" x14ac:dyDescent="0.25">
      <c r="B22" s="69"/>
      <c r="C22" s="93"/>
      <c r="D22" s="73" t="s">
        <v>57</v>
      </c>
      <c r="E22" s="94" t="s">
        <v>58</v>
      </c>
      <c r="F22" s="90"/>
      <c r="G22" s="90"/>
      <c r="H22" s="77"/>
      <c r="I22" s="78"/>
      <c r="J22" s="77"/>
      <c r="K22" s="77"/>
      <c r="L22" s="77"/>
      <c r="M22" s="77"/>
      <c r="N22" s="77"/>
      <c r="O22" s="77"/>
      <c r="P22" s="78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3" t="s">
        <v>57</v>
      </c>
      <c r="AI22" s="94" t="s">
        <v>58</v>
      </c>
      <c r="AJ22" s="91"/>
      <c r="AK22" s="91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</row>
    <row r="23" spans="2:63" ht="24" customHeight="1" x14ac:dyDescent="0.25">
      <c r="B23" s="69"/>
      <c r="C23" s="93"/>
      <c r="D23" s="73" t="s">
        <v>59</v>
      </c>
      <c r="E23" s="95" t="s">
        <v>60</v>
      </c>
      <c r="F23" s="90"/>
      <c r="G23" s="90"/>
      <c r="H23" s="77"/>
      <c r="I23" s="78"/>
      <c r="J23" s="77"/>
      <c r="K23" s="77"/>
      <c r="L23" s="77"/>
      <c r="M23" s="77"/>
      <c r="N23" s="77"/>
      <c r="O23" s="77"/>
      <c r="P23" s="78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3" t="s">
        <v>59</v>
      </c>
      <c r="AI23" s="95" t="s">
        <v>60</v>
      </c>
      <c r="AJ23" s="91"/>
      <c r="AK23" s="91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</row>
    <row r="24" spans="2:63" ht="24" customHeight="1" x14ac:dyDescent="0.25">
      <c r="B24" s="69"/>
      <c r="C24" s="93"/>
      <c r="D24" s="73" t="s">
        <v>61</v>
      </c>
      <c r="E24" s="95" t="s">
        <v>62</v>
      </c>
      <c r="F24" s="90"/>
      <c r="G24" s="90"/>
      <c r="H24" s="77"/>
      <c r="I24" s="78"/>
      <c r="J24" s="77"/>
      <c r="K24" s="77"/>
      <c r="L24" s="77"/>
      <c r="M24" s="77"/>
      <c r="N24" s="77"/>
      <c r="O24" s="77"/>
      <c r="P24" s="78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3" t="s">
        <v>61</v>
      </c>
      <c r="AI24" s="95" t="s">
        <v>62</v>
      </c>
      <c r="AJ24" s="91"/>
      <c r="AK24" s="91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</row>
    <row r="25" spans="2:63" ht="24" customHeight="1" x14ac:dyDescent="0.25">
      <c r="B25" s="67"/>
      <c r="C25" s="74"/>
      <c r="D25" s="96" t="s">
        <v>63</v>
      </c>
      <c r="E25" s="97" t="s">
        <v>64</v>
      </c>
      <c r="F25" s="90"/>
      <c r="G25" s="90"/>
      <c r="H25" s="77"/>
      <c r="I25" s="78"/>
      <c r="J25" s="77"/>
      <c r="K25" s="77"/>
      <c r="L25" s="77"/>
      <c r="M25" s="77"/>
      <c r="N25" s="77"/>
      <c r="O25" s="77"/>
      <c r="P25" s="78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96" t="s">
        <v>63</v>
      </c>
      <c r="AI25" s="97" t="s">
        <v>64</v>
      </c>
      <c r="AJ25" s="91"/>
      <c r="AK25" s="91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</row>
    <row r="26" spans="2:63" ht="24" customHeight="1" x14ac:dyDescent="0.25">
      <c r="B26" s="16" t="s">
        <v>65</v>
      </c>
      <c r="C26" s="17" t="s">
        <v>66</v>
      </c>
      <c r="D26" s="10">
        <v>5020230100003170</v>
      </c>
      <c r="E26" s="11" t="s">
        <v>67</v>
      </c>
      <c r="F26" s="12" t="s">
        <v>68</v>
      </c>
      <c r="G26" s="12">
        <v>10</v>
      </c>
      <c r="H26" s="19">
        <v>250</v>
      </c>
      <c r="I26" s="19">
        <f>H26*G26</f>
        <v>2500</v>
      </c>
      <c r="J26" s="85"/>
      <c r="K26" s="85"/>
      <c r="L26" s="19"/>
      <c r="M26" s="19"/>
      <c r="N26" s="19"/>
      <c r="O26" s="19"/>
      <c r="P26" s="19">
        <v>85</v>
      </c>
      <c r="Q26" s="19">
        <f>G26*P26</f>
        <v>850</v>
      </c>
      <c r="R26" s="19">
        <v>30</v>
      </c>
      <c r="S26" s="19">
        <f t="shared" ref="S26" si="2">G26*R26</f>
        <v>300</v>
      </c>
      <c r="T26" s="19"/>
      <c r="U26" s="19"/>
      <c r="V26" s="98"/>
      <c r="W26" s="98"/>
      <c r="X26" s="19"/>
      <c r="Y26" s="19"/>
      <c r="Z26" s="19"/>
      <c r="AA26" s="19"/>
      <c r="AB26" s="19"/>
      <c r="AC26" s="19"/>
      <c r="AD26" s="19"/>
      <c r="AE26" s="19"/>
      <c r="AF26" s="19">
        <f t="shared" ref="AF26:AG38" si="3">H26+J26+L26+N26+P26+R26+T26+V26+X26+Z26+AB26+AD26</f>
        <v>365</v>
      </c>
      <c r="AG26" s="19">
        <f t="shared" si="3"/>
        <v>3650</v>
      </c>
      <c r="AH26" s="9">
        <v>5020230100003170</v>
      </c>
      <c r="AI26" s="11" t="s">
        <v>67</v>
      </c>
      <c r="AJ26" s="12" t="s">
        <v>68</v>
      </c>
      <c r="AK26" s="12">
        <v>10</v>
      </c>
      <c r="AL26" s="28">
        <v>240</v>
      </c>
      <c r="AM26" s="28">
        <f>AL26*AK26</f>
        <v>2400</v>
      </c>
      <c r="AN26" s="28"/>
      <c r="AO26" s="28"/>
      <c r="AP26" s="28"/>
      <c r="AQ26" s="28"/>
      <c r="AR26" s="28"/>
      <c r="AS26" s="28"/>
      <c r="AT26" s="28">
        <v>79</v>
      </c>
      <c r="AU26" s="28">
        <f>+AK26*AT26</f>
        <v>790</v>
      </c>
      <c r="AV26" s="28">
        <v>24</v>
      </c>
      <c r="AW26" s="28">
        <f>AK26*AV26</f>
        <v>240</v>
      </c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7">
        <f t="shared" ref="BJ26:BK38" si="4">AL26+AN26+AP26+AR26+AT26+AV26+AX26+AZ26+BB26+BD26+BF26+BH26</f>
        <v>343</v>
      </c>
      <c r="BK26" s="7">
        <f t="shared" si="4"/>
        <v>3430</v>
      </c>
    </row>
    <row r="27" spans="2:63" ht="24" customHeight="1" x14ac:dyDescent="0.25">
      <c r="B27" s="16" t="s">
        <v>65</v>
      </c>
      <c r="C27" s="17" t="s">
        <v>66</v>
      </c>
      <c r="D27" s="10" t="s">
        <v>69</v>
      </c>
      <c r="E27" s="11" t="s">
        <v>70</v>
      </c>
      <c r="F27" s="12" t="s">
        <v>68</v>
      </c>
      <c r="G27" s="12">
        <v>5</v>
      </c>
      <c r="H27" s="19">
        <v>250</v>
      </c>
      <c r="I27" s="19">
        <f>H27*G27</f>
        <v>1250</v>
      </c>
      <c r="J27" s="85"/>
      <c r="K27" s="85"/>
      <c r="L27" s="19"/>
      <c r="M27" s="19"/>
      <c r="N27" s="19"/>
      <c r="O27" s="19"/>
      <c r="P27" s="19">
        <v>2000</v>
      </c>
      <c r="Q27" s="19">
        <f>G27*P27</f>
        <v>10000</v>
      </c>
      <c r="R27" s="19"/>
      <c r="S27" s="19"/>
      <c r="T27" s="19"/>
      <c r="U27" s="19"/>
      <c r="V27" s="98"/>
      <c r="W27" s="98"/>
      <c r="X27" s="19"/>
      <c r="Y27" s="19"/>
      <c r="Z27" s="19"/>
      <c r="AA27" s="19"/>
      <c r="AB27" s="19"/>
      <c r="AC27" s="19"/>
      <c r="AD27" s="19"/>
      <c r="AE27" s="19"/>
      <c r="AF27" s="19">
        <f t="shared" si="3"/>
        <v>2250</v>
      </c>
      <c r="AG27" s="19">
        <f t="shared" si="3"/>
        <v>11250</v>
      </c>
      <c r="AH27" s="9" t="s">
        <v>69</v>
      </c>
      <c r="AI27" s="11" t="s">
        <v>70</v>
      </c>
      <c r="AJ27" s="12" t="s">
        <v>68</v>
      </c>
      <c r="AK27" s="12">
        <v>5</v>
      </c>
      <c r="AL27" s="28">
        <v>240</v>
      </c>
      <c r="AM27" s="28">
        <f>AL27*AK27</f>
        <v>1200</v>
      </c>
      <c r="AN27" s="28"/>
      <c r="AO27" s="28"/>
      <c r="AP27" s="28"/>
      <c r="AQ27" s="28"/>
      <c r="AR27" s="28"/>
      <c r="AS27" s="28"/>
      <c r="AT27" s="28">
        <v>1895</v>
      </c>
      <c r="AU27" s="28">
        <f>+AK27*AT27</f>
        <v>9475</v>
      </c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7">
        <f t="shared" si="4"/>
        <v>2135</v>
      </c>
      <c r="BK27" s="7">
        <f t="shared" si="4"/>
        <v>10675</v>
      </c>
    </row>
    <row r="28" spans="2:63" ht="24" customHeight="1" x14ac:dyDescent="0.25">
      <c r="B28" s="16" t="s">
        <v>65</v>
      </c>
      <c r="C28" s="17" t="s">
        <v>66</v>
      </c>
      <c r="D28" s="10" t="s">
        <v>71</v>
      </c>
      <c r="E28" s="11" t="s">
        <v>72</v>
      </c>
      <c r="F28" s="12" t="s">
        <v>68</v>
      </c>
      <c r="G28" s="12">
        <v>15</v>
      </c>
      <c r="H28" s="19">
        <v>250</v>
      </c>
      <c r="I28" s="19">
        <f>H28*G28</f>
        <v>3750</v>
      </c>
      <c r="J28" s="85"/>
      <c r="K28" s="85"/>
      <c r="L28" s="19"/>
      <c r="M28" s="19"/>
      <c r="N28" s="19"/>
      <c r="O28" s="19"/>
      <c r="P28" s="19">
        <v>1300</v>
      </c>
      <c r="Q28" s="19">
        <f>G28*P28</f>
        <v>19500</v>
      </c>
      <c r="R28" s="19"/>
      <c r="S28" s="19"/>
      <c r="T28" s="19"/>
      <c r="U28" s="19"/>
      <c r="V28" s="98"/>
      <c r="W28" s="98"/>
      <c r="X28" s="19"/>
      <c r="Y28" s="19"/>
      <c r="Z28" s="19"/>
      <c r="AA28" s="19"/>
      <c r="AB28" s="19"/>
      <c r="AC28" s="19"/>
      <c r="AD28" s="19"/>
      <c r="AE28" s="19"/>
      <c r="AF28" s="19">
        <f t="shared" si="3"/>
        <v>1550</v>
      </c>
      <c r="AG28" s="19">
        <f t="shared" si="3"/>
        <v>23250</v>
      </c>
      <c r="AH28" s="9" t="s">
        <v>71</v>
      </c>
      <c r="AI28" s="11" t="s">
        <v>72</v>
      </c>
      <c r="AJ28" s="12" t="s">
        <v>68</v>
      </c>
      <c r="AK28" s="12">
        <v>15</v>
      </c>
      <c r="AL28" s="28">
        <v>240</v>
      </c>
      <c r="AM28" s="28">
        <f>AL28*AK28</f>
        <v>3600</v>
      </c>
      <c r="AN28" s="28"/>
      <c r="AO28" s="28"/>
      <c r="AP28" s="28"/>
      <c r="AQ28" s="28"/>
      <c r="AR28" s="28"/>
      <c r="AS28" s="28"/>
      <c r="AT28" s="28">
        <v>1195</v>
      </c>
      <c r="AU28" s="28">
        <f>+AK28*AT28</f>
        <v>17925</v>
      </c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7">
        <f t="shared" si="4"/>
        <v>1435</v>
      </c>
      <c r="BK28" s="7">
        <f t="shared" si="4"/>
        <v>21525</v>
      </c>
    </row>
    <row r="29" spans="2:63" ht="24" customHeight="1" x14ac:dyDescent="0.25">
      <c r="B29" s="16" t="s">
        <v>65</v>
      </c>
      <c r="C29" s="17" t="s">
        <v>66</v>
      </c>
      <c r="D29" s="10" t="s">
        <v>73</v>
      </c>
      <c r="E29" s="11" t="s">
        <v>74</v>
      </c>
      <c r="F29" s="12" t="s">
        <v>68</v>
      </c>
      <c r="G29" s="12">
        <v>15</v>
      </c>
      <c r="H29" s="19"/>
      <c r="I29" s="19"/>
      <c r="J29" s="85"/>
      <c r="K29" s="85"/>
      <c r="L29" s="19"/>
      <c r="M29" s="19"/>
      <c r="N29" s="19"/>
      <c r="O29" s="19"/>
      <c r="P29" s="19">
        <v>500</v>
      </c>
      <c r="Q29" s="19">
        <f>G29*P29</f>
        <v>7500</v>
      </c>
      <c r="R29" s="19"/>
      <c r="S29" s="19"/>
      <c r="T29" s="19"/>
      <c r="U29" s="19"/>
      <c r="V29" s="19">
        <v>800</v>
      </c>
      <c r="W29" s="19">
        <f>G29*V29</f>
        <v>12000</v>
      </c>
      <c r="X29" s="19"/>
      <c r="Y29" s="19"/>
      <c r="Z29" s="19"/>
      <c r="AA29" s="19"/>
      <c r="AB29" s="19"/>
      <c r="AC29" s="19"/>
      <c r="AD29" s="19"/>
      <c r="AE29" s="19"/>
      <c r="AF29" s="19">
        <f t="shared" si="3"/>
        <v>1300</v>
      </c>
      <c r="AG29" s="19">
        <f t="shared" si="3"/>
        <v>19500</v>
      </c>
      <c r="AH29" s="9" t="s">
        <v>73</v>
      </c>
      <c r="AI29" s="11" t="s">
        <v>74</v>
      </c>
      <c r="AJ29" s="12" t="s">
        <v>68</v>
      </c>
      <c r="AK29" s="12">
        <v>15</v>
      </c>
      <c r="AL29" s="28"/>
      <c r="AM29" s="28"/>
      <c r="AN29" s="28"/>
      <c r="AO29" s="28"/>
      <c r="AP29" s="28"/>
      <c r="AQ29" s="28"/>
      <c r="AR29" s="28"/>
      <c r="AS29" s="28"/>
      <c r="AT29" s="28">
        <v>463</v>
      </c>
      <c r="AU29" s="28">
        <f>+AK29*AT29</f>
        <v>6945</v>
      </c>
      <c r="AV29" s="28"/>
      <c r="AW29" s="28"/>
      <c r="AX29" s="28"/>
      <c r="AY29" s="28"/>
      <c r="AZ29" s="28">
        <v>720</v>
      </c>
      <c r="BA29" s="28">
        <f>AK29*AZ29</f>
        <v>10800</v>
      </c>
      <c r="BB29" s="28"/>
      <c r="BC29" s="28"/>
      <c r="BD29" s="28"/>
      <c r="BE29" s="28"/>
      <c r="BF29" s="28"/>
      <c r="BG29" s="28"/>
      <c r="BH29" s="28"/>
      <c r="BI29" s="28"/>
      <c r="BJ29" s="7">
        <f t="shared" si="4"/>
        <v>1183</v>
      </c>
      <c r="BK29" s="7">
        <f t="shared" si="4"/>
        <v>17745</v>
      </c>
    </row>
    <row r="30" spans="2:63" ht="24" customHeight="1" x14ac:dyDescent="0.25">
      <c r="B30" s="16" t="s">
        <v>65</v>
      </c>
      <c r="C30" s="17" t="s">
        <v>66</v>
      </c>
      <c r="D30" s="10" t="s">
        <v>75</v>
      </c>
      <c r="E30" s="11" t="s">
        <v>76</v>
      </c>
      <c r="F30" s="12" t="s">
        <v>68</v>
      </c>
      <c r="G30" s="12">
        <v>8</v>
      </c>
      <c r="H30" s="19"/>
      <c r="I30" s="19"/>
      <c r="J30" s="85"/>
      <c r="K30" s="85"/>
      <c r="L30" s="19"/>
      <c r="M30" s="19"/>
      <c r="N30" s="19"/>
      <c r="O30" s="19"/>
      <c r="P30" s="19">
        <v>1000</v>
      </c>
      <c r="Q30" s="19">
        <f>G30*P30</f>
        <v>8000</v>
      </c>
      <c r="R30" s="19"/>
      <c r="S30" s="19"/>
      <c r="T30" s="19"/>
      <c r="U30" s="19"/>
      <c r="V30" s="19">
        <v>700</v>
      </c>
      <c r="W30" s="19">
        <f>G30*V30</f>
        <v>5600</v>
      </c>
      <c r="X30" s="19"/>
      <c r="Y30" s="19"/>
      <c r="Z30" s="19"/>
      <c r="AA30" s="19"/>
      <c r="AB30" s="19"/>
      <c r="AC30" s="19"/>
      <c r="AD30" s="19"/>
      <c r="AE30" s="19"/>
      <c r="AF30" s="19">
        <f t="shared" si="3"/>
        <v>1700</v>
      </c>
      <c r="AG30" s="19">
        <f t="shared" si="3"/>
        <v>13600</v>
      </c>
      <c r="AH30" s="9" t="s">
        <v>75</v>
      </c>
      <c r="AI30" s="11" t="s">
        <v>76</v>
      </c>
      <c r="AJ30" s="12" t="s">
        <v>68</v>
      </c>
      <c r="AK30" s="12">
        <v>8</v>
      </c>
      <c r="AL30" s="28"/>
      <c r="AM30" s="28"/>
      <c r="AN30" s="28"/>
      <c r="AO30" s="28"/>
      <c r="AP30" s="28"/>
      <c r="AQ30" s="28"/>
      <c r="AR30" s="28"/>
      <c r="AS30" s="28"/>
      <c r="AT30" s="28">
        <v>960</v>
      </c>
      <c r="AU30" s="28">
        <f>+AK30*AT30</f>
        <v>7680</v>
      </c>
      <c r="AV30" s="28"/>
      <c r="AW30" s="28"/>
      <c r="AX30" s="28"/>
      <c r="AY30" s="28"/>
      <c r="AZ30" s="28">
        <f>400+70+25</f>
        <v>495</v>
      </c>
      <c r="BA30" s="28">
        <f>AK30*AZ30</f>
        <v>3960</v>
      </c>
      <c r="BB30" s="28"/>
      <c r="BC30" s="28"/>
      <c r="BD30" s="28"/>
      <c r="BE30" s="28"/>
      <c r="BF30" s="28"/>
      <c r="BG30" s="28"/>
      <c r="BH30" s="28"/>
      <c r="BI30" s="28"/>
      <c r="BJ30" s="7">
        <f t="shared" si="4"/>
        <v>1455</v>
      </c>
      <c r="BK30" s="7">
        <f t="shared" si="4"/>
        <v>11640</v>
      </c>
    </row>
    <row r="31" spans="2:63" ht="24" customHeight="1" x14ac:dyDescent="0.25">
      <c r="B31" s="16" t="s">
        <v>65</v>
      </c>
      <c r="C31" s="17" t="s">
        <v>66</v>
      </c>
      <c r="D31" s="10" t="s">
        <v>77</v>
      </c>
      <c r="E31" s="11" t="s">
        <v>78</v>
      </c>
      <c r="F31" s="12" t="s">
        <v>68</v>
      </c>
      <c r="G31" s="12">
        <v>1</v>
      </c>
      <c r="H31" s="19"/>
      <c r="I31" s="19"/>
      <c r="J31" s="85"/>
      <c r="K31" s="8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>
        <v>1450</v>
      </c>
      <c r="W31" s="19">
        <f>G31*V31</f>
        <v>1450</v>
      </c>
      <c r="X31" s="19"/>
      <c r="Y31" s="19"/>
      <c r="Z31" s="19"/>
      <c r="AA31" s="19"/>
      <c r="AB31" s="19"/>
      <c r="AC31" s="19"/>
      <c r="AD31" s="19"/>
      <c r="AE31" s="19"/>
      <c r="AF31" s="19">
        <f t="shared" si="3"/>
        <v>1450</v>
      </c>
      <c r="AG31" s="19">
        <f t="shared" si="3"/>
        <v>1450</v>
      </c>
      <c r="AH31" s="9" t="s">
        <v>77</v>
      </c>
      <c r="AI31" s="11" t="s">
        <v>78</v>
      </c>
      <c r="AJ31" s="12" t="s">
        <v>68</v>
      </c>
      <c r="AK31" s="12">
        <v>1</v>
      </c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>
        <f>700+200+80+25</f>
        <v>1005</v>
      </c>
      <c r="BA31" s="28">
        <f>AK31*AZ31</f>
        <v>1005</v>
      </c>
      <c r="BB31" s="28"/>
      <c r="BC31" s="28"/>
      <c r="BD31" s="28"/>
      <c r="BE31" s="28"/>
      <c r="BF31" s="28"/>
      <c r="BG31" s="28"/>
      <c r="BH31" s="28"/>
      <c r="BI31" s="28"/>
      <c r="BJ31" s="7">
        <f t="shared" si="4"/>
        <v>1005</v>
      </c>
      <c r="BK31" s="7">
        <f t="shared" si="4"/>
        <v>1005</v>
      </c>
    </row>
    <row r="32" spans="2:63" ht="24" customHeight="1" x14ac:dyDescent="0.25">
      <c r="B32" s="16" t="s">
        <v>65</v>
      </c>
      <c r="C32" s="17" t="s">
        <v>66</v>
      </c>
      <c r="D32" s="10" t="s">
        <v>79</v>
      </c>
      <c r="E32" s="11" t="s">
        <v>80</v>
      </c>
      <c r="F32" s="12" t="s">
        <v>68</v>
      </c>
      <c r="G32" s="12">
        <v>0.5</v>
      </c>
      <c r="H32" s="19">
        <v>30</v>
      </c>
      <c r="I32" s="19">
        <f>H32*G32</f>
        <v>15</v>
      </c>
      <c r="J32" s="85"/>
      <c r="K32" s="85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>
        <v>300</v>
      </c>
      <c r="W32" s="19">
        <f>G32*V32</f>
        <v>150</v>
      </c>
      <c r="X32" s="19"/>
      <c r="Y32" s="19"/>
      <c r="Z32" s="19"/>
      <c r="AA32" s="19"/>
      <c r="AB32" s="19"/>
      <c r="AC32" s="19"/>
      <c r="AD32" s="19"/>
      <c r="AE32" s="19"/>
      <c r="AF32" s="19">
        <f t="shared" si="3"/>
        <v>330</v>
      </c>
      <c r="AG32" s="19">
        <f t="shared" si="3"/>
        <v>165</v>
      </c>
      <c r="AH32" s="9" t="s">
        <v>79</v>
      </c>
      <c r="AI32" s="11" t="s">
        <v>80</v>
      </c>
      <c r="AJ32" s="12" t="s">
        <v>68</v>
      </c>
      <c r="AK32" s="12">
        <v>0.5</v>
      </c>
      <c r="AL32" s="28">
        <v>20</v>
      </c>
      <c r="AM32" s="28">
        <f>AL32*AK32</f>
        <v>10</v>
      </c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>
        <v>200</v>
      </c>
      <c r="BA32" s="28">
        <f>AK32*AZ32</f>
        <v>100</v>
      </c>
      <c r="BB32" s="28"/>
      <c r="BC32" s="28"/>
      <c r="BD32" s="28"/>
      <c r="BE32" s="28"/>
      <c r="BF32" s="28"/>
      <c r="BG32" s="28"/>
      <c r="BH32" s="28"/>
      <c r="BI32" s="28"/>
      <c r="BJ32" s="7">
        <f t="shared" si="4"/>
        <v>220</v>
      </c>
      <c r="BK32" s="7">
        <f t="shared" si="4"/>
        <v>110</v>
      </c>
    </row>
    <row r="33" spans="2:63" ht="24" customHeight="1" x14ac:dyDescent="0.25">
      <c r="B33" s="16" t="s">
        <v>65</v>
      </c>
      <c r="C33" s="17" t="s">
        <v>66</v>
      </c>
      <c r="D33" s="10" t="s">
        <v>81</v>
      </c>
      <c r="E33" s="11" t="s">
        <v>82</v>
      </c>
      <c r="F33" s="11" t="s">
        <v>68</v>
      </c>
      <c r="G33" s="12">
        <v>1</v>
      </c>
      <c r="H33" s="19"/>
      <c r="I33" s="19"/>
      <c r="J33" s="85"/>
      <c r="K33" s="85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>
        <v>300</v>
      </c>
      <c r="W33" s="19">
        <f>G33*V33</f>
        <v>300</v>
      </c>
      <c r="X33" s="19"/>
      <c r="Y33" s="19"/>
      <c r="Z33" s="19"/>
      <c r="AA33" s="19"/>
      <c r="AB33" s="19"/>
      <c r="AC33" s="19"/>
      <c r="AD33" s="19"/>
      <c r="AE33" s="19"/>
      <c r="AF33" s="19">
        <f t="shared" si="3"/>
        <v>300</v>
      </c>
      <c r="AG33" s="19">
        <f t="shared" si="3"/>
        <v>300</v>
      </c>
      <c r="AH33" s="9" t="s">
        <v>81</v>
      </c>
      <c r="AI33" s="11" t="s">
        <v>82</v>
      </c>
      <c r="AJ33" s="11" t="s">
        <v>68</v>
      </c>
      <c r="AK33" s="12">
        <v>1</v>
      </c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>
        <v>200</v>
      </c>
      <c r="BA33" s="28">
        <f>AK33*AZ33</f>
        <v>200</v>
      </c>
      <c r="BB33" s="28"/>
      <c r="BC33" s="28"/>
      <c r="BD33" s="28"/>
      <c r="BE33" s="28"/>
      <c r="BF33" s="28"/>
      <c r="BG33" s="28"/>
      <c r="BH33" s="28"/>
      <c r="BI33" s="28"/>
      <c r="BJ33" s="7">
        <f t="shared" si="4"/>
        <v>200</v>
      </c>
      <c r="BK33" s="7">
        <f t="shared" si="4"/>
        <v>200</v>
      </c>
    </row>
    <row r="34" spans="2:63" ht="24" customHeight="1" x14ac:dyDescent="0.25">
      <c r="B34" s="16" t="s">
        <v>65</v>
      </c>
      <c r="C34" s="17" t="s">
        <v>66</v>
      </c>
      <c r="D34" s="10" t="s">
        <v>83</v>
      </c>
      <c r="E34" s="11" t="s">
        <v>84</v>
      </c>
      <c r="F34" s="11" t="s">
        <v>68</v>
      </c>
      <c r="G34" s="12">
        <v>1.5</v>
      </c>
      <c r="H34" s="19"/>
      <c r="I34" s="19"/>
      <c r="J34" s="85"/>
      <c r="K34" s="85"/>
      <c r="L34" s="19"/>
      <c r="M34" s="19"/>
      <c r="N34" s="19"/>
      <c r="O34" s="19"/>
      <c r="P34" s="19">
        <v>1000</v>
      </c>
      <c r="Q34" s="19">
        <f>G34*P34</f>
        <v>1500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>
        <f t="shared" si="3"/>
        <v>1000</v>
      </c>
      <c r="AG34" s="19">
        <f t="shared" si="3"/>
        <v>1500</v>
      </c>
      <c r="AH34" s="9" t="s">
        <v>83</v>
      </c>
      <c r="AI34" s="11" t="s">
        <v>84</v>
      </c>
      <c r="AJ34" s="11" t="s">
        <v>68</v>
      </c>
      <c r="AK34" s="12">
        <v>1.5</v>
      </c>
      <c r="AL34" s="28"/>
      <c r="AM34" s="28"/>
      <c r="AN34" s="28"/>
      <c r="AO34" s="28"/>
      <c r="AP34" s="28"/>
      <c r="AQ34" s="28"/>
      <c r="AR34" s="28"/>
      <c r="AS34" s="28"/>
      <c r="AT34" s="28">
        <f>6380+3000+10</f>
        <v>9390</v>
      </c>
      <c r="AU34" s="28">
        <f>+AK34*AT34</f>
        <v>14085</v>
      </c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7">
        <f t="shared" si="4"/>
        <v>9390</v>
      </c>
      <c r="BK34" s="7">
        <f t="shared" si="4"/>
        <v>14085</v>
      </c>
    </row>
    <row r="35" spans="2:63" ht="24" customHeight="1" x14ac:dyDescent="0.25">
      <c r="B35" s="16" t="s">
        <v>65</v>
      </c>
      <c r="C35" s="17" t="s">
        <v>66</v>
      </c>
      <c r="D35" s="10" t="s">
        <v>85</v>
      </c>
      <c r="E35" s="11" t="s">
        <v>86</v>
      </c>
      <c r="F35" s="11" t="s">
        <v>87</v>
      </c>
      <c r="G35" s="12">
        <v>13</v>
      </c>
      <c r="H35" s="19"/>
      <c r="I35" s="19"/>
      <c r="J35" s="85"/>
      <c r="K35" s="85"/>
      <c r="L35" s="19"/>
      <c r="M35" s="19"/>
      <c r="N35" s="19"/>
      <c r="O35" s="19"/>
      <c r="P35" s="19">
        <v>50</v>
      </c>
      <c r="Q35" s="19">
        <f>G35*P35</f>
        <v>650</v>
      </c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>
        <f t="shared" si="3"/>
        <v>50</v>
      </c>
      <c r="AG35" s="19">
        <f t="shared" si="3"/>
        <v>650</v>
      </c>
      <c r="AH35" s="9" t="s">
        <v>85</v>
      </c>
      <c r="AI35" s="11" t="s">
        <v>86</v>
      </c>
      <c r="AJ35" s="11" t="s">
        <v>87</v>
      </c>
      <c r="AK35" s="12">
        <v>13</v>
      </c>
      <c r="AL35" s="28"/>
      <c r="AM35" s="28"/>
      <c r="AN35" s="28"/>
      <c r="AO35" s="28"/>
      <c r="AP35" s="28"/>
      <c r="AQ35" s="28"/>
      <c r="AR35" s="28"/>
      <c r="AS35" s="28"/>
      <c r="AT35" s="28">
        <v>5</v>
      </c>
      <c r="AU35" s="28">
        <f>+AK35*AT35</f>
        <v>65</v>
      </c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7">
        <f t="shared" si="4"/>
        <v>5</v>
      </c>
      <c r="BK35" s="7">
        <f t="shared" si="4"/>
        <v>65</v>
      </c>
    </row>
    <row r="36" spans="2:63" ht="24" customHeight="1" x14ac:dyDescent="0.25">
      <c r="B36" s="16" t="s">
        <v>65</v>
      </c>
      <c r="C36" s="17" t="s">
        <v>66</v>
      </c>
      <c r="D36" s="10" t="s">
        <v>88</v>
      </c>
      <c r="E36" s="11" t="s">
        <v>89</v>
      </c>
      <c r="F36" s="11" t="s">
        <v>90</v>
      </c>
      <c r="G36" s="12">
        <v>25</v>
      </c>
      <c r="H36" s="19"/>
      <c r="I36" s="19"/>
      <c r="J36" s="85"/>
      <c r="K36" s="85"/>
      <c r="L36" s="19"/>
      <c r="M36" s="19"/>
      <c r="N36" s="19"/>
      <c r="O36" s="19"/>
      <c r="P36" s="19">
        <v>20</v>
      </c>
      <c r="Q36" s="19">
        <f>+G36*P36</f>
        <v>500</v>
      </c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>
        <f t="shared" si="3"/>
        <v>20</v>
      </c>
      <c r="AG36" s="19">
        <f t="shared" si="3"/>
        <v>500</v>
      </c>
      <c r="AH36" s="9" t="s">
        <v>88</v>
      </c>
      <c r="AI36" s="11" t="s">
        <v>89</v>
      </c>
      <c r="AJ36" s="11" t="s">
        <v>90</v>
      </c>
      <c r="AK36" s="12">
        <v>25</v>
      </c>
      <c r="AL36" s="28"/>
      <c r="AM36" s="28"/>
      <c r="AN36" s="28"/>
      <c r="AO36" s="28"/>
      <c r="AP36" s="28"/>
      <c r="AQ36" s="28"/>
      <c r="AR36" s="28"/>
      <c r="AS36" s="28"/>
      <c r="AT36" s="28">
        <v>12</v>
      </c>
      <c r="AU36" s="28">
        <f>+AK36*AT36</f>
        <v>300</v>
      </c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7">
        <f t="shared" si="4"/>
        <v>12</v>
      </c>
      <c r="BK36" s="7">
        <f t="shared" si="4"/>
        <v>300</v>
      </c>
    </row>
    <row r="37" spans="2:63" ht="24" customHeight="1" x14ac:dyDescent="0.25">
      <c r="B37" s="16" t="s">
        <v>65</v>
      </c>
      <c r="C37" s="17" t="s">
        <v>66</v>
      </c>
      <c r="D37" s="10" t="s">
        <v>91</v>
      </c>
      <c r="E37" s="11" t="s">
        <v>92</v>
      </c>
      <c r="F37" s="11" t="s">
        <v>68</v>
      </c>
      <c r="G37" s="12">
        <v>7</v>
      </c>
      <c r="H37" s="19">
        <v>120</v>
      </c>
      <c r="I37" s="19">
        <f>H37*G37</f>
        <v>840</v>
      </c>
      <c r="J37" s="85"/>
      <c r="K37" s="85"/>
      <c r="L37" s="19">
        <v>25</v>
      </c>
      <c r="M37" s="19">
        <f>+L37*G37</f>
        <v>175</v>
      </c>
      <c r="N37" s="19">
        <v>12</v>
      </c>
      <c r="O37" s="19">
        <f>N37*G37</f>
        <v>84</v>
      </c>
      <c r="P37" s="19"/>
      <c r="Q37" s="19"/>
      <c r="R37" s="19">
        <v>5</v>
      </c>
      <c r="S37" s="19">
        <f>R37*G37</f>
        <v>35</v>
      </c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>
        <f t="shared" si="3"/>
        <v>162</v>
      </c>
      <c r="AG37" s="19">
        <f t="shared" si="3"/>
        <v>1134</v>
      </c>
      <c r="AH37" s="9" t="s">
        <v>91</v>
      </c>
      <c r="AI37" s="11" t="s">
        <v>92</v>
      </c>
      <c r="AJ37" s="11" t="s">
        <v>68</v>
      </c>
      <c r="AK37" s="12">
        <v>7</v>
      </c>
      <c r="AL37" s="28">
        <v>100</v>
      </c>
      <c r="AM37" s="28">
        <f>AL37*AK37</f>
        <v>700</v>
      </c>
      <c r="AN37" s="28"/>
      <c r="AO37" s="28"/>
      <c r="AP37" s="28">
        <v>18</v>
      </c>
      <c r="AQ37" s="28">
        <f>+AP37*AK37</f>
        <v>126</v>
      </c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7">
        <f t="shared" si="4"/>
        <v>118</v>
      </c>
      <c r="BK37" s="7">
        <f t="shared" si="4"/>
        <v>826</v>
      </c>
    </row>
    <row r="38" spans="2:63" ht="24" customHeight="1" x14ac:dyDescent="0.25">
      <c r="B38" s="16" t="s">
        <v>65</v>
      </c>
      <c r="C38" s="17" t="s">
        <v>66</v>
      </c>
      <c r="D38" s="10" t="s">
        <v>93</v>
      </c>
      <c r="E38" s="11" t="s">
        <v>94</v>
      </c>
      <c r="F38" s="11" t="s">
        <v>68</v>
      </c>
      <c r="G38" s="12">
        <v>12</v>
      </c>
      <c r="H38" s="19">
        <v>10</v>
      </c>
      <c r="I38" s="19">
        <f>H38*G38</f>
        <v>120</v>
      </c>
      <c r="J38" s="85"/>
      <c r="K38" s="85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>
        <f t="shared" si="3"/>
        <v>10</v>
      </c>
      <c r="AG38" s="19">
        <f t="shared" si="3"/>
        <v>120</v>
      </c>
      <c r="AH38" s="9" t="s">
        <v>93</v>
      </c>
      <c r="AI38" s="11" t="s">
        <v>94</v>
      </c>
      <c r="AJ38" s="11" t="s">
        <v>68</v>
      </c>
      <c r="AK38" s="12">
        <v>12</v>
      </c>
      <c r="AL38" s="28">
        <v>3</v>
      </c>
      <c r="AM38" s="28">
        <f>AL38*AK38</f>
        <v>36</v>
      </c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7">
        <f t="shared" si="4"/>
        <v>3</v>
      </c>
      <c r="BK38" s="7">
        <f t="shared" si="4"/>
        <v>36</v>
      </c>
    </row>
    <row r="39" spans="2:63" ht="24" customHeight="1" x14ac:dyDescent="0.25">
      <c r="B39" s="67"/>
      <c r="C39" s="93"/>
      <c r="D39" s="73" t="s">
        <v>95</v>
      </c>
      <c r="E39" s="95" t="s">
        <v>96</v>
      </c>
      <c r="F39" s="90"/>
      <c r="G39" s="90"/>
      <c r="H39" s="77"/>
      <c r="I39" s="78"/>
      <c r="J39" s="77"/>
      <c r="K39" s="77"/>
      <c r="L39" s="77"/>
      <c r="M39" s="77"/>
      <c r="N39" s="77"/>
      <c r="O39" s="77"/>
      <c r="P39" s="78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82"/>
      <c r="AH39" s="211" t="s">
        <v>95</v>
      </c>
      <c r="AI39" s="82" t="s">
        <v>96</v>
      </c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</row>
    <row r="40" spans="2:63" ht="24" customHeight="1" x14ac:dyDescent="0.25">
      <c r="B40" s="69"/>
      <c r="C40" s="93"/>
      <c r="D40" s="73" t="s">
        <v>97</v>
      </c>
      <c r="E40" s="95" t="s">
        <v>98</v>
      </c>
      <c r="F40" s="90"/>
      <c r="G40" s="90"/>
      <c r="H40" s="77"/>
      <c r="I40" s="78"/>
      <c r="J40" s="77"/>
      <c r="K40" s="77"/>
      <c r="L40" s="77"/>
      <c r="M40" s="77"/>
      <c r="N40" s="77"/>
      <c r="O40" s="77"/>
      <c r="P40" s="78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82"/>
      <c r="AH40" s="211" t="s">
        <v>97</v>
      </c>
      <c r="AI40" s="82" t="s">
        <v>98</v>
      </c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</row>
    <row r="41" spans="2:63" ht="24" customHeight="1" x14ac:dyDescent="0.25">
      <c r="B41" s="67"/>
      <c r="C41" s="74"/>
      <c r="D41" s="96" t="s">
        <v>99</v>
      </c>
      <c r="E41" s="97" t="s">
        <v>100</v>
      </c>
      <c r="F41" s="97"/>
      <c r="G41" s="76"/>
      <c r="H41" s="77"/>
      <c r="I41" s="78"/>
      <c r="J41" s="77"/>
      <c r="K41" s="77"/>
      <c r="L41" s="77"/>
      <c r="M41" s="77"/>
      <c r="N41" s="77"/>
      <c r="O41" s="77"/>
      <c r="P41" s="78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82"/>
      <c r="AH41" s="211" t="s">
        <v>99</v>
      </c>
      <c r="AI41" s="82" t="s">
        <v>100</v>
      </c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</row>
    <row r="42" spans="2:63" ht="24" customHeight="1" x14ac:dyDescent="0.25">
      <c r="B42" s="16" t="s">
        <v>65</v>
      </c>
      <c r="C42" s="17" t="s">
        <v>66</v>
      </c>
      <c r="D42" s="21" t="s">
        <v>101</v>
      </c>
      <c r="E42" s="11" t="s">
        <v>102</v>
      </c>
      <c r="F42" s="12" t="s">
        <v>68</v>
      </c>
      <c r="G42" s="12">
        <v>400</v>
      </c>
      <c r="H42" s="19">
        <v>150</v>
      </c>
      <c r="I42" s="19">
        <f>H42*G42</f>
        <v>60000</v>
      </c>
      <c r="J42" s="85"/>
      <c r="K42" s="85"/>
      <c r="L42" s="19"/>
      <c r="M42" s="19"/>
      <c r="N42" s="19"/>
      <c r="O42" s="19"/>
      <c r="P42" s="19"/>
      <c r="Q42" s="19"/>
      <c r="R42" s="19">
        <v>30</v>
      </c>
      <c r="S42" s="19">
        <f>G42*R42</f>
        <v>12000</v>
      </c>
      <c r="T42" s="19"/>
      <c r="U42" s="19"/>
      <c r="V42" s="98"/>
      <c r="W42" s="19"/>
      <c r="X42" s="19"/>
      <c r="Y42" s="19"/>
      <c r="Z42" s="19"/>
      <c r="AA42" s="19"/>
      <c r="AB42" s="19"/>
      <c r="AC42" s="19"/>
      <c r="AD42" s="19"/>
      <c r="AE42" s="19"/>
      <c r="AF42" s="19">
        <f t="shared" ref="AF42:AG55" si="5">H42+J42+L42+N42+P42+R42+T42+V42+X42+Z42+AB42+AD42</f>
        <v>180</v>
      </c>
      <c r="AG42" s="19">
        <f t="shared" si="5"/>
        <v>72000</v>
      </c>
      <c r="AH42" s="31" t="s">
        <v>101</v>
      </c>
      <c r="AI42" s="11" t="s">
        <v>102</v>
      </c>
      <c r="AJ42" s="12" t="s">
        <v>68</v>
      </c>
      <c r="AK42" s="12">
        <v>400</v>
      </c>
      <c r="AL42" s="28">
        <v>100</v>
      </c>
      <c r="AM42" s="28">
        <f>AL42*AK42</f>
        <v>40000</v>
      </c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7">
        <f t="shared" ref="BJ42:BK55" si="6">AL42+AN42+AP42+AR42+AT42+AV42+AX42+AZ42+BB42+BD42+BF42+BH42</f>
        <v>100</v>
      </c>
      <c r="BK42" s="7">
        <f t="shared" si="6"/>
        <v>40000</v>
      </c>
    </row>
    <row r="43" spans="2:63" ht="24" customHeight="1" x14ac:dyDescent="0.25">
      <c r="B43" s="16" t="s">
        <v>65</v>
      </c>
      <c r="C43" s="17" t="s">
        <v>66</v>
      </c>
      <c r="D43" s="21" t="s">
        <v>101</v>
      </c>
      <c r="E43" s="11" t="s">
        <v>102</v>
      </c>
      <c r="F43" s="12" t="s">
        <v>103</v>
      </c>
      <c r="G43" s="12">
        <v>15000</v>
      </c>
      <c r="H43" s="19"/>
      <c r="I43" s="19"/>
      <c r="J43" s="85"/>
      <c r="K43" s="85"/>
      <c r="L43" s="19"/>
      <c r="M43" s="19"/>
      <c r="N43" s="19"/>
      <c r="O43" s="19"/>
      <c r="P43" s="19"/>
      <c r="Q43" s="19"/>
      <c r="R43" s="19">
        <v>5</v>
      </c>
      <c r="S43" s="19">
        <f>G43*R43</f>
        <v>75000</v>
      </c>
      <c r="T43" s="19"/>
      <c r="U43" s="19"/>
      <c r="V43" s="98"/>
      <c r="W43" s="19"/>
      <c r="X43" s="19"/>
      <c r="Y43" s="19"/>
      <c r="Z43" s="19"/>
      <c r="AA43" s="19"/>
      <c r="AB43" s="19"/>
      <c r="AC43" s="19"/>
      <c r="AD43" s="19"/>
      <c r="AE43" s="19"/>
      <c r="AF43" s="19">
        <f t="shared" si="5"/>
        <v>5</v>
      </c>
      <c r="AG43" s="19">
        <f t="shared" si="5"/>
        <v>75000</v>
      </c>
      <c r="AH43" s="31" t="s">
        <v>101</v>
      </c>
      <c r="AI43" s="11" t="s">
        <v>102</v>
      </c>
      <c r="AJ43" s="12" t="s">
        <v>103</v>
      </c>
      <c r="AK43" s="12">
        <v>15000</v>
      </c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7">
        <f t="shared" si="6"/>
        <v>0</v>
      </c>
      <c r="BK43" s="7">
        <f t="shared" si="6"/>
        <v>0</v>
      </c>
    </row>
    <row r="44" spans="2:63" ht="24" customHeight="1" x14ac:dyDescent="0.25">
      <c r="B44" s="16" t="s">
        <v>65</v>
      </c>
      <c r="C44" s="17" t="s">
        <v>66</v>
      </c>
      <c r="D44" s="21" t="s">
        <v>104</v>
      </c>
      <c r="E44" s="11" t="s">
        <v>105</v>
      </c>
      <c r="F44" s="12" t="s">
        <v>68</v>
      </c>
      <c r="G44" s="12">
        <v>90</v>
      </c>
      <c r="H44" s="19"/>
      <c r="I44" s="19"/>
      <c r="J44" s="85"/>
      <c r="K44" s="85"/>
      <c r="L44" s="19"/>
      <c r="M44" s="19"/>
      <c r="N44" s="19"/>
      <c r="O44" s="19"/>
      <c r="P44" s="19">
        <v>80</v>
      </c>
      <c r="Q44" s="19">
        <f>G44*P44</f>
        <v>7200</v>
      </c>
      <c r="R44" s="19"/>
      <c r="S44" s="19"/>
      <c r="T44" s="19"/>
      <c r="U44" s="19"/>
      <c r="V44" s="19">
        <f>40+30</f>
        <v>70</v>
      </c>
      <c r="W44" s="19">
        <f t="shared" ref="W44:W51" si="7">G44*V44</f>
        <v>6300</v>
      </c>
      <c r="X44" s="19"/>
      <c r="Y44" s="19"/>
      <c r="Z44" s="19"/>
      <c r="AA44" s="19"/>
      <c r="AB44" s="19"/>
      <c r="AC44" s="19"/>
      <c r="AD44" s="19"/>
      <c r="AE44" s="19"/>
      <c r="AF44" s="19">
        <f t="shared" si="5"/>
        <v>150</v>
      </c>
      <c r="AG44" s="19">
        <f t="shared" si="5"/>
        <v>13500</v>
      </c>
      <c r="AH44" s="31" t="s">
        <v>104</v>
      </c>
      <c r="AI44" s="11" t="s">
        <v>105</v>
      </c>
      <c r="AJ44" s="12" t="s">
        <v>68</v>
      </c>
      <c r="AK44" s="12">
        <v>90</v>
      </c>
      <c r="AL44" s="28"/>
      <c r="AM44" s="28"/>
      <c r="AN44" s="28"/>
      <c r="AO44" s="28"/>
      <c r="AP44" s="28"/>
      <c r="AQ44" s="28"/>
      <c r="AR44" s="28"/>
      <c r="AS44" s="28"/>
      <c r="AT44" s="28">
        <v>36</v>
      </c>
      <c r="AU44" s="28">
        <f>+AK44*AT44</f>
        <v>3240</v>
      </c>
      <c r="AV44" s="28"/>
      <c r="AW44" s="28"/>
      <c r="AX44" s="28"/>
      <c r="AY44" s="28"/>
      <c r="AZ44" s="28">
        <v>40</v>
      </c>
      <c r="BA44" s="28">
        <f t="shared" ref="BA44:BA49" si="8">AK44*AZ44</f>
        <v>3600</v>
      </c>
      <c r="BB44" s="28"/>
      <c r="BC44" s="28"/>
      <c r="BD44" s="28"/>
      <c r="BE44" s="28"/>
      <c r="BF44" s="28"/>
      <c r="BG44" s="28"/>
      <c r="BH44" s="28"/>
      <c r="BI44" s="28"/>
      <c r="BJ44" s="7">
        <f t="shared" si="6"/>
        <v>76</v>
      </c>
      <c r="BK44" s="7">
        <f t="shared" si="6"/>
        <v>6840</v>
      </c>
    </row>
    <row r="45" spans="2:63" ht="24" customHeight="1" x14ac:dyDescent="0.25">
      <c r="B45" s="16" t="s">
        <v>65</v>
      </c>
      <c r="C45" s="17" t="s">
        <v>66</v>
      </c>
      <c r="D45" s="21" t="s">
        <v>106</v>
      </c>
      <c r="E45" s="11" t="s">
        <v>107</v>
      </c>
      <c r="F45" s="12" t="s">
        <v>68</v>
      </c>
      <c r="G45" s="12">
        <v>35</v>
      </c>
      <c r="H45" s="19"/>
      <c r="I45" s="19"/>
      <c r="J45" s="85"/>
      <c r="K45" s="85"/>
      <c r="L45" s="19"/>
      <c r="M45" s="19"/>
      <c r="N45" s="19"/>
      <c r="O45" s="19"/>
      <c r="P45" s="19">
        <v>70</v>
      </c>
      <c r="Q45" s="19">
        <f>G45*P45</f>
        <v>2450</v>
      </c>
      <c r="R45" s="19"/>
      <c r="S45" s="19"/>
      <c r="T45" s="19"/>
      <c r="U45" s="19"/>
      <c r="V45" s="19">
        <f>40+20+28+35</f>
        <v>123</v>
      </c>
      <c r="W45" s="19">
        <f t="shared" si="7"/>
        <v>4305</v>
      </c>
      <c r="X45" s="19"/>
      <c r="Y45" s="19"/>
      <c r="Z45" s="19"/>
      <c r="AA45" s="19"/>
      <c r="AB45" s="19"/>
      <c r="AC45" s="19"/>
      <c r="AD45" s="19"/>
      <c r="AE45" s="19"/>
      <c r="AF45" s="19">
        <f t="shared" si="5"/>
        <v>193</v>
      </c>
      <c r="AG45" s="19">
        <f t="shared" si="5"/>
        <v>6755</v>
      </c>
      <c r="AH45" s="31" t="s">
        <v>106</v>
      </c>
      <c r="AI45" s="11" t="s">
        <v>107</v>
      </c>
      <c r="AJ45" s="12" t="s">
        <v>68</v>
      </c>
      <c r="AK45" s="12">
        <v>35</v>
      </c>
      <c r="AL45" s="28"/>
      <c r="AM45" s="28"/>
      <c r="AN45" s="28"/>
      <c r="AO45" s="28"/>
      <c r="AP45" s="28"/>
      <c r="AQ45" s="28"/>
      <c r="AR45" s="28"/>
      <c r="AS45" s="28"/>
      <c r="AT45" s="28">
        <v>40</v>
      </c>
      <c r="AU45" s="28">
        <f>+AK45*AT45</f>
        <v>1400</v>
      </c>
      <c r="AV45" s="28"/>
      <c r="AW45" s="28"/>
      <c r="AX45" s="28"/>
      <c r="AY45" s="28"/>
      <c r="AZ45" s="28">
        <f>40+20+15</f>
        <v>75</v>
      </c>
      <c r="BA45" s="28">
        <f t="shared" si="8"/>
        <v>2625</v>
      </c>
      <c r="BB45" s="28"/>
      <c r="BC45" s="28"/>
      <c r="BD45" s="28"/>
      <c r="BE45" s="28"/>
      <c r="BF45" s="28"/>
      <c r="BG45" s="28"/>
      <c r="BH45" s="28"/>
      <c r="BI45" s="28"/>
      <c r="BJ45" s="7">
        <f t="shared" si="6"/>
        <v>115</v>
      </c>
      <c r="BK45" s="7">
        <f t="shared" si="6"/>
        <v>4025</v>
      </c>
    </row>
    <row r="46" spans="2:63" ht="24" customHeight="1" x14ac:dyDescent="0.25">
      <c r="B46" s="16" t="s">
        <v>65</v>
      </c>
      <c r="C46" s="17" t="s">
        <v>66</v>
      </c>
      <c r="D46" s="21" t="s">
        <v>108</v>
      </c>
      <c r="E46" s="11" t="s">
        <v>109</v>
      </c>
      <c r="F46" s="12" t="s">
        <v>68</v>
      </c>
      <c r="G46" s="12">
        <v>40</v>
      </c>
      <c r="H46" s="19"/>
      <c r="I46" s="19"/>
      <c r="J46" s="85"/>
      <c r="K46" s="85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>
        <f>50+20+35</f>
        <v>105</v>
      </c>
      <c r="W46" s="19">
        <f t="shared" si="7"/>
        <v>4200</v>
      </c>
      <c r="X46" s="19"/>
      <c r="Y46" s="19"/>
      <c r="Z46" s="19"/>
      <c r="AA46" s="19"/>
      <c r="AB46" s="19"/>
      <c r="AC46" s="19"/>
      <c r="AD46" s="19"/>
      <c r="AE46" s="19"/>
      <c r="AF46" s="19">
        <f t="shared" si="5"/>
        <v>105</v>
      </c>
      <c r="AG46" s="19">
        <f t="shared" si="5"/>
        <v>4200</v>
      </c>
      <c r="AH46" s="31" t="s">
        <v>108</v>
      </c>
      <c r="AI46" s="11" t="s">
        <v>109</v>
      </c>
      <c r="AJ46" s="12" t="s">
        <v>68</v>
      </c>
      <c r="AK46" s="12">
        <v>40</v>
      </c>
      <c r="AL46" s="28"/>
      <c r="AM46" s="28"/>
      <c r="AN46" s="28"/>
      <c r="AO46" s="28"/>
      <c r="AP46" s="28"/>
      <c r="AQ46" s="28"/>
      <c r="AR46" s="28"/>
      <c r="AS46" s="28"/>
      <c r="AT46" s="28">
        <v>0</v>
      </c>
      <c r="AU46" s="28">
        <f>+AK46*AT46</f>
        <v>0</v>
      </c>
      <c r="AV46" s="28"/>
      <c r="AW46" s="28"/>
      <c r="AX46" s="28"/>
      <c r="AY46" s="28"/>
      <c r="AZ46" s="28">
        <f>45+15</f>
        <v>60</v>
      </c>
      <c r="BA46" s="28">
        <f t="shared" si="8"/>
        <v>2400</v>
      </c>
      <c r="BB46" s="28"/>
      <c r="BC46" s="28"/>
      <c r="BD46" s="28"/>
      <c r="BE46" s="28"/>
      <c r="BF46" s="28"/>
      <c r="BG46" s="28"/>
      <c r="BH46" s="28"/>
      <c r="BI46" s="28"/>
      <c r="BJ46" s="7">
        <f t="shared" si="6"/>
        <v>60</v>
      </c>
      <c r="BK46" s="7">
        <f t="shared" si="6"/>
        <v>2400</v>
      </c>
    </row>
    <row r="47" spans="2:63" ht="24" customHeight="1" x14ac:dyDescent="0.25">
      <c r="B47" s="16" t="s">
        <v>65</v>
      </c>
      <c r="C47" s="17" t="s">
        <v>66</v>
      </c>
      <c r="D47" s="21" t="s">
        <v>110</v>
      </c>
      <c r="E47" s="11" t="s">
        <v>111</v>
      </c>
      <c r="F47" s="12" t="s">
        <v>68</v>
      </c>
      <c r="G47" s="12">
        <v>15</v>
      </c>
      <c r="H47" s="19"/>
      <c r="I47" s="19"/>
      <c r="J47" s="85"/>
      <c r="K47" s="85"/>
      <c r="L47" s="19"/>
      <c r="M47" s="19"/>
      <c r="N47" s="19"/>
      <c r="O47" s="19"/>
      <c r="P47" s="19">
        <v>110</v>
      </c>
      <c r="Q47" s="19">
        <f>G47*P47</f>
        <v>1650</v>
      </c>
      <c r="R47" s="19"/>
      <c r="S47" s="19"/>
      <c r="T47" s="19"/>
      <c r="U47" s="19"/>
      <c r="V47" s="19">
        <f>40+40+28+35</f>
        <v>143</v>
      </c>
      <c r="W47" s="19">
        <f t="shared" si="7"/>
        <v>2145</v>
      </c>
      <c r="X47" s="19"/>
      <c r="Y47" s="19"/>
      <c r="Z47" s="19"/>
      <c r="AA47" s="19"/>
      <c r="AB47" s="19"/>
      <c r="AC47" s="19"/>
      <c r="AD47" s="19"/>
      <c r="AE47" s="19"/>
      <c r="AF47" s="19">
        <f t="shared" si="5"/>
        <v>253</v>
      </c>
      <c r="AG47" s="19">
        <f t="shared" si="5"/>
        <v>3795</v>
      </c>
      <c r="AH47" s="31" t="s">
        <v>110</v>
      </c>
      <c r="AI47" s="11" t="s">
        <v>111</v>
      </c>
      <c r="AJ47" s="12" t="s">
        <v>68</v>
      </c>
      <c r="AK47" s="12">
        <v>15</v>
      </c>
      <c r="AL47" s="28"/>
      <c r="AM47" s="28"/>
      <c r="AN47" s="28"/>
      <c r="AO47" s="28"/>
      <c r="AP47" s="28"/>
      <c r="AQ47" s="28"/>
      <c r="AR47" s="28"/>
      <c r="AS47" s="28"/>
      <c r="AT47" s="28">
        <v>70</v>
      </c>
      <c r="AU47" s="28">
        <f>+AK47*AT47</f>
        <v>1050</v>
      </c>
      <c r="AV47" s="28"/>
      <c r="AW47" s="28"/>
      <c r="AX47" s="28"/>
      <c r="AY47" s="28"/>
      <c r="AZ47" s="28">
        <f>40+20+15</f>
        <v>75</v>
      </c>
      <c r="BA47" s="28">
        <f t="shared" si="8"/>
        <v>1125</v>
      </c>
      <c r="BB47" s="28"/>
      <c r="BC47" s="28"/>
      <c r="BD47" s="28"/>
      <c r="BE47" s="28"/>
      <c r="BF47" s="28"/>
      <c r="BG47" s="28"/>
      <c r="BH47" s="28"/>
      <c r="BI47" s="28"/>
      <c r="BJ47" s="7">
        <f t="shared" si="6"/>
        <v>145</v>
      </c>
      <c r="BK47" s="7">
        <f t="shared" si="6"/>
        <v>2175</v>
      </c>
    </row>
    <row r="48" spans="2:63" ht="24" customHeight="1" x14ac:dyDescent="0.25">
      <c r="B48" s="16" t="s">
        <v>65</v>
      </c>
      <c r="C48" s="17" t="s">
        <v>66</v>
      </c>
      <c r="D48" s="21" t="s">
        <v>112</v>
      </c>
      <c r="E48" s="11" t="s">
        <v>113</v>
      </c>
      <c r="F48" s="12" t="s">
        <v>68</v>
      </c>
      <c r="G48" s="12">
        <v>70</v>
      </c>
      <c r="H48" s="19"/>
      <c r="I48" s="19"/>
      <c r="J48" s="85"/>
      <c r="K48" s="85"/>
      <c r="L48" s="19"/>
      <c r="M48" s="19"/>
      <c r="N48" s="19"/>
      <c r="O48" s="19"/>
      <c r="P48" s="19">
        <v>30</v>
      </c>
      <c r="Q48" s="19">
        <f>G48*P48</f>
        <v>2100</v>
      </c>
      <c r="R48" s="19"/>
      <c r="S48" s="19"/>
      <c r="T48" s="19"/>
      <c r="U48" s="19"/>
      <c r="V48" s="19">
        <v>60</v>
      </c>
      <c r="W48" s="19">
        <f t="shared" si="7"/>
        <v>4200</v>
      </c>
      <c r="X48" s="19"/>
      <c r="Y48" s="19"/>
      <c r="Z48" s="19"/>
      <c r="AA48" s="19"/>
      <c r="AB48" s="19"/>
      <c r="AC48" s="19"/>
      <c r="AD48" s="19"/>
      <c r="AE48" s="19"/>
      <c r="AF48" s="19">
        <f t="shared" si="5"/>
        <v>90</v>
      </c>
      <c r="AG48" s="19">
        <f t="shared" si="5"/>
        <v>6300</v>
      </c>
      <c r="AH48" s="31" t="s">
        <v>112</v>
      </c>
      <c r="AI48" s="11" t="s">
        <v>113</v>
      </c>
      <c r="AJ48" s="12" t="s">
        <v>68</v>
      </c>
      <c r="AK48" s="12">
        <v>70</v>
      </c>
      <c r="AL48" s="28"/>
      <c r="AM48" s="28"/>
      <c r="AN48" s="28"/>
      <c r="AO48" s="28"/>
      <c r="AP48" s="28"/>
      <c r="AQ48" s="28"/>
      <c r="AR48" s="28"/>
      <c r="AS48" s="28"/>
      <c r="AT48" s="28">
        <v>6</v>
      </c>
      <c r="AU48" s="28">
        <f>+AK48*AT48</f>
        <v>420</v>
      </c>
      <c r="AV48" s="28"/>
      <c r="AW48" s="28"/>
      <c r="AX48" s="28"/>
      <c r="AY48" s="28"/>
      <c r="AZ48" s="28">
        <v>30</v>
      </c>
      <c r="BA48" s="28">
        <f t="shared" si="8"/>
        <v>2100</v>
      </c>
      <c r="BB48" s="28"/>
      <c r="BC48" s="28"/>
      <c r="BD48" s="28"/>
      <c r="BE48" s="28"/>
      <c r="BF48" s="28"/>
      <c r="BG48" s="28"/>
      <c r="BH48" s="28"/>
      <c r="BI48" s="28"/>
      <c r="BJ48" s="7">
        <f t="shared" si="6"/>
        <v>36</v>
      </c>
      <c r="BK48" s="7">
        <f t="shared" si="6"/>
        <v>2520</v>
      </c>
    </row>
    <row r="49" spans="2:63" ht="24" customHeight="1" x14ac:dyDescent="0.25">
      <c r="B49" s="16" t="s">
        <v>65</v>
      </c>
      <c r="C49" s="17" t="s">
        <v>66</v>
      </c>
      <c r="D49" s="21" t="s">
        <v>114</v>
      </c>
      <c r="E49" s="11" t="s">
        <v>115</v>
      </c>
      <c r="F49" s="12" t="s">
        <v>68</v>
      </c>
      <c r="G49" s="12">
        <v>45</v>
      </c>
      <c r="H49" s="19"/>
      <c r="I49" s="19"/>
      <c r="J49" s="85"/>
      <c r="K49" s="85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>
        <v>28</v>
      </c>
      <c r="W49" s="19">
        <f t="shared" si="7"/>
        <v>1260</v>
      </c>
      <c r="X49" s="19"/>
      <c r="Y49" s="19"/>
      <c r="Z49" s="19"/>
      <c r="AA49" s="19"/>
      <c r="AB49" s="19"/>
      <c r="AC49" s="19"/>
      <c r="AD49" s="19"/>
      <c r="AE49" s="19"/>
      <c r="AF49" s="19">
        <f t="shared" si="5"/>
        <v>28</v>
      </c>
      <c r="AG49" s="19">
        <f t="shared" si="5"/>
        <v>1260</v>
      </c>
      <c r="AH49" s="31" t="s">
        <v>114</v>
      </c>
      <c r="AI49" s="11" t="s">
        <v>115</v>
      </c>
      <c r="AJ49" s="12" t="s">
        <v>68</v>
      </c>
      <c r="AK49" s="12">
        <v>45</v>
      </c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>
        <v>20</v>
      </c>
      <c r="BA49" s="28">
        <f t="shared" si="8"/>
        <v>900</v>
      </c>
      <c r="BB49" s="28"/>
      <c r="BC49" s="28"/>
      <c r="BD49" s="28"/>
      <c r="BE49" s="28"/>
      <c r="BF49" s="28"/>
      <c r="BG49" s="28"/>
      <c r="BH49" s="28"/>
      <c r="BI49" s="28"/>
      <c r="BJ49" s="7">
        <f t="shared" si="6"/>
        <v>20</v>
      </c>
      <c r="BK49" s="7">
        <f t="shared" si="6"/>
        <v>900</v>
      </c>
    </row>
    <row r="50" spans="2:63" ht="24" customHeight="1" x14ac:dyDescent="0.25">
      <c r="B50" s="16" t="s">
        <v>65</v>
      </c>
      <c r="C50" s="17" t="s">
        <v>66</v>
      </c>
      <c r="D50" s="21" t="s">
        <v>116</v>
      </c>
      <c r="E50" s="11" t="s">
        <v>117</v>
      </c>
      <c r="F50" s="12" t="s">
        <v>68</v>
      </c>
      <c r="G50" s="12">
        <v>60</v>
      </c>
      <c r="H50" s="19"/>
      <c r="I50" s="19"/>
      <c r="J50" s="85"/>
      <c r="K50" s="85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>
        <v>28</v>
      </c>
      <c r="W50" s="19">
        <f t="shared" si="7"/>
        <v>1680</v>
      </c>
      <c r="X50" s="19"/>
      <c r="Y50" s="19"/>
      <c r="Z50" s="19"/>
      <c r="AA50" s="19"/>
      <c r="AB50" s="19"/>
      <c r="AC50" s="19"/>
      <c r="AD50" s="19"/>
      <c r="AE50" s="19"/>
      <c r="AF50" s="19">
        <f t="shared" si="5"/>
        <v>28</v>
      </c>
      <c r="AG50" s="19">
        <f t="shared" si="5"/>
        <v>1680</v>
      </c>
      <c r="AH50" s="31" t="s">
        <v>116</v>
      </c>
      <c r="AI50" s="11" t="s">
        <v>117</v>
      </c>
      <c r="AJ50" s="12" t="s">
        <v>68</v>
      </c>
      <c r="AK50" s="12">
        <v>60</v>
      </c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7">
        <f t="shared" si="6"/>
        <v>0</v>
      </c>
      <c r="BK50" s="7">
        <f t="shared" si="6"/>
        <v>0</v>
      </c>
    </row>
    <row r="51" spans="2:63" ht="24" customHeight="1" x14ac:dyDescent="0.25">
      <c r="B51" s="16" t="s">
        <v>65</v>
      </c>
      <c r="C51" s="17" t="s">
        <v>66</v>
      </c>
      <c r="D51" s="21" t="s">
        <v>118</v>
      </c>
      <c r="E51" s="11" t="s">
        <v>119</v>
      </c>
      <c r="F51" s="12" t="s">
        <v>68</v>
      </c>
      <c r="G51" s="12">
        <v>20</v>
      </c>
      <c r="H51" s="19"/>
      <c r="I51" s="19"/>
      <c r="J51" s="85"/>
      <c r="K51" s="85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>
        <v>28</v>
      </c>
      <c r="W51" s="19">
        <f t="shared" si="7"/>
        <v>560</v>
      </c>
      <c r="X51" s="19"/>
      <c r="Y51" s="19"/>
      <c r="Z51" s="19"/>
      <c r="AA51" s="19"/>
      <c r="AB51" s="19"/>
      <c r="AC51" s="19"/>
      <c r="AD51" s="19"/>
      <c r="AE51" s="19"/>
      <c r="AF51" s="19">
        <f t="shared" si="5"/>
        <v>28</v>
      </c>
      <c r="AG51" s="19">
        <f t="shared" si="5"/>
        <v>560</v>
      </c>
      <c r="AH51" s="31" t="s">
        <v>118</v>
      </c>
      <c r="AI51" s="11" t="s">
        <v>119</v>
      </c>
      <c r="AJ51" s="12" t="s">
        <v>68</v>
      </c>
      <c r="AK51" s="12">
        <v>20</v>
      </c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7">
        <f t="shared" si="6"/>
        <v>0</v>
      </c>
      <c r="BK51" s="7">
        <f t="shared" si="6"/>
        <v>0</v>
      </c>
    </row>
    <row r="52" spans="2:63" ht="24" customHeight="1" x14ac:dyDescent="0.25">
      <c r="B52" s="16" t="s">
        <v>65</v>
      </c>
      <c r="C52" s="17" t="s">
        <v>66</v>
      </c>
      <c r="D52" s="21" t="s">
        <v>120</v>
      </c>
      <c r="E52" s="11" t="s">
        <v>121</v>
      </c>
      <c r="F52" s="12" t="s">
        <v>68</v>
      </c>
      <c r="G52" s="12">
        <v>60</v>
      </c>
      <c r="H52" s="19"/>
      <c r="I52" s="19"/>
      <c r="J52" s="85"/>
      <c r="K52" s="85"/>
      <c r="L52" s="19"/>
      <c r="M52" s="19"/>
      <c r="N52" s="19"/>
      <c r="O52" s="19"/>
      <c r="P52" s="19">
        <v>160</v>
      </c>
      <c r="Q52" s="19">
        <f>G52*P52</f>
        <v>9600</v>
      </c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>
        <f t="shared" si="5"/>
        <v>160</v>
      </c>
      <c r="AG52" s="19">
        <f t="shared" si="5"/>
        <v>9600</v>
      </c>
      <c r="AH52" s="31" t="s">
        <v>120</v>
      </c>
      <c r="AI52" s="11" t="s">
        <v>121</v>
      </c>
      <c r="AJ52" s="12" t="s">
        <v>68</v>
      </c>
      <c r="AK52" s="12">
        <v>60</v>
      </c>
      <c r="AL52" s="28"/>
      <c r="AM52" s="28"/>
      <c r="AN52" s="28"/>
      <c r="AO52" s="28"/>
      <c r="AP52" s="28"/>
      <c r="AQ52" s="28"/>
      <c r="AR52" s="28"/>
      <c r="AS52" s="28"/>
      <c r="AT52" s="28">
        <v>48</v>
      </c>
      <c r="AU52" s="28">
        <f>+AK52*AT52</f>
        <v>2880</v>
      </c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7">
        <f t="shared" si="6"/>
        <v>48</v>
      </c>
      <c r="BK52" s="7">
        <f t="shared" si="6"/>
        <v>2880</v>
      </c>
    </row>
    <row r="53" spans="2:63" ht="24" customHeight="1" x14ac:dyDescent="0.25">
      <c r="B53" s="16" t="s">
        <v>65</v>
      </c>
      <c r="C53" s="17" t="s">
        <v>66</v>
      </c>
      <c r="D53" s="21" t="s">
        <v>122</v>
      </c>
      <c r="E53" s="11" t="s">
        <v>123</v>
      </c>
      <c r="F53" s="12" t="s">
        <v>68</v>
      </c>
      <c r="G53" s="12">
        <v>80</v>
      </c>
      <c r="H53" s="19">
        <v>15</v>
      </c>
      <c r="I53" s="19">
        <f>H53*G53</f>
        <v>1200</v>
      </c>
      <c r="J53" s="85"/>
      <c r="K53" s="85"/>
      <c r="L53" s="19">
        <v>20</v>
      </c>
      <c r="M53" s="19">
        <f>L53*G53</f>
        <v>1600</v>
      </c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>
        <f t="shared" si="5"/>
        <v>35</v>
      </c>
      <c r="AG53" s="19">
        <f t="shared" si="5"/>
        <v>2800</v>
      </c>
      <c r="AH53" s="31" t="s">
        <v>122</v>
      </c>
      <c r="AI53" s="11" t="s">
        <v>123</v>
      </c>
      <c r="AJ53" s="12" t="s">
        <v>68</v>
      </c>
      <c r="AK53" s="12">
        <v>80</v>
      </c>
      <c r="AL53" s="28">
        <v>12</v>
      </c>
      <c r="AM53" s="28">
        <f>AL53*AK53</f>
        <v>960</v>
      </c>
      <c r="AN53" s="28"/>
      <c r="AO53" s="28"/>
      <c r="AP53" s="28">
        <v>12</v>
      </c>
      <c r="AQ53" s="28">
        <f>AP53*AK53</f>
        <v>960</v>
      </c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7">
        <f t="shared" si="6"/>
        <v>24</v>
      </c>
      <c r="BK53" s="7">
        <f t="shared" si="6"/>
        <v>1920</v>
      </c>
    </row>
    <row r="54" spans="2:63" ht="24" customHeight="1" x14ac:dyDescent="0.25">
      <c r="B54" s="16" t="s">
        <v>65</v>
      </c>
      <c r="C54" s="17" t="s">
        <v>66</v>
      </c>
      <c r="D54" s="21" t="s">
        <v>124</v>
      </c>
      <c r="E54" s="11" t="s">
        <v>125</v>
      </c>
      <c r="F54" s="12" t="s">
        <v>68</v>
      </c>
      <c r="G54" s="12">
        <v>120</v>
      </c>
      <c r="H54" s="19">
        <v>10</v>
      </c>
      <c r="I54" s="19">
        <f>H54*G54</f>
        <v>1200</v>
      </c>
      <c r="J54" s="85"/>
      <c r="K54" s="85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>
        <f t="shared" si="5"/>
        <v>10</v>
      </c>
      <c r="AG54" s="19">
        <f t="shared" si="5"/>
        <v>1200</v>
      </c>
      <c r="AH54" s="31" t="s">
        <v>124</v>
      </c>
      <c r="AI54" s="11" t="s">
        <v>125</v>
      </c>
      <c r="AJ54" s="12" t="s">
        <v>68</v>
      </c>
      <c r="AK54" s="12">
        <v>120</v>
      </c>
      <c r="AL54" s="28">
        <v>5</v>
      </c>
      <c r="AM54" s="28">
        <f>AL54*AK54</f>
        <v>600</v>
      </c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7">
        <f t="shared" si="6"/>
        <v>5</v>
      </c>
      <c r="BK54" s="7">
        <f t="shared" si="6"/>
        <v>600</v>
      </c>
    </row>
    <row r="55" spans="2:63" ht="24" customHeight="1" x14ac:dyDescent="0.25">
      <c r="B55" s="16" t="s">
        <v>65</v>
      </c>
      <c r="C55" s="17" t="s">
        <v>66</v>
      </c>
      <c r="D55" s="21" t="s">
        <v>126</v>
      </c>
      <c r="E55" s="11" t="s">
        <v>127</v>
      </c>
      <c r="F55" s="12" t="s">
        <v>68</v>
      </c>
      <c r="G55" s="12">
        <v>120</v>
      </c>
      <c r="H55" s="19">
        <v>10</v>
      </c>
      <c r="I55" s="19">
        <f>H55*G55</f>
        <v>1200</v>
      </c>
      <c r="J55" s="85"/>
      <c r="K55" s="85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>
        <f t="shared" si="5"/>
        <v>10</v>
      </c>
      <c r="AG55" s="19">
        <f t="shared" si="5"/>
        <v>1200</v>
      </c>
      <c r="AH55" s="31" t="s">
        <v>126</v>
      </c>
      <c r="AI55" s="11" t="s">
        <v>127</v>
      </c>
      <c r="AJ55" s="12" t="s">
        <v>68</v>
      </c>
      <c r="AK55" s="12">
        <v>120</v>
      </c>
      <c r="AL55" s="28">
        <v>5</v>
      </c>
      <c r="AM55" s="28">
        <f>AL55*AK55</f>
        <v>600</v>
      </c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7">
        <f t="shared" si="6"/>
        <v>5</v>
      </c>
      <c r="BK55" s="7">
        <f t="shared" si="6"/>
        <v>600</v>
      </c>
    </row>
    <row r="56" spans="2:63" ht="24" customHeight="1" x14ac:dyDescent="0.25">
      <c r="B56" s="67"/>
      <c r="C56" s="74"/>
      <c r="D56" s="96" t="s">
        <v>128</v>
      </c>
      <c r="E56" s="97" t="s">
        <v>129</v>
      </c>
      <c r="F56" s="67"/>
      <c r="G56" s="74"/>
      <c r="H56" s="77"/>
      <c r="I56" s="78"/>
      <c r="J56" s="77"/>
      <c r="K56" s="77"/>
      <c r="L56" s="77"/>
      <c r="M56" s="77"/>
      <c r="N56" s="77"/>
      <c r="O56" s="77"/>
      <c r="P56" s="78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96" t="s">
        <v>128</v>
      </c>
      <c r="AI56" s="82" t="s">
        <v>129</v>
      </c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</row>
    <row r="57" spans="2:63" ht="24" customHeight="1" x14ac:dyDescent="0.25">
      <c r="B57" s="16" t="s">
        <v>65</v>
      </c>
      <c r="C57" s="17" t="s">
        <v>66</v>
      </c>
      <c r="D57" s="21" t="s">
        <v>130</v>
      </c>
      <c r="E57" s="11" t="s">
        <v>129</v>
      </c>
      <c r="F57" s="12" t="s">
        <v>131</v>
      </c>
      <c r="G57" s="12">
        <v>170</v>
      </c>
      <c r="H57" s="19">
        <v>200</v>
      </c>
      <c r="I57" s="19">
        <f>H57*G57</f>
        <v>34000</v>
      </c>
      <c r="J57" s="85"/>
      <c r="K57" s="85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98"/>
      <c r="W57" s="98"/>
      <c r="X57" s="19"/>
      <c r="Y57" s="19"/>
      <c r="Z57" s="19"/>
      <c r="AA57" s="19"/>
      <c r="AB57" s="19"/>
      <c r="AC57" s="19"/>
      <c r="AD57" s="19"/>
      <c r="AE57" s="19"/>
      <c r="AF57" s="19">
        <f t="shared" ref="AF57:AG57" si="9">H57+J57+L57+N57+P57+R57+T57+V57+X57+Z57+AB57+AD57</f>
        <v>200</v>
      </c>
      <c r="AG57" s="19">
        <f t="shared" si="9"/>
        <v>34000</v>
      </c>
      <c r="AH57" s="31" t="s">
        <v>130</v>
      </c>
      <c r="AI57" s="11" t="s">
        <v>129</v>
      </c>
      <c r="AJ57" s="12" t="s">
        <v>131</v>
      </c>
      <c r="AK57" s="12">
        <v>170</v>
      </c>
      <c r="AL57" s="28">
        <f>0+5</f>
        <v>5</v>
      </c>
      <c r="AM57" s="28">
        <f>AL57*AK57</f>
        <v>850</v>
      </c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7">
        <f t="shared" ref="BJ57:BK57" si="10">AL57+AN57+AP57+AR57+AT57+AV57+AX57+AZ57+BB57+BD57+BF57+BH57</f>
        <v>5</v>
      </c>
      <c r="BK57" s="7">
        <f t="shared" si="10"/>
        <v>850</v>
      </c>
    </row>
    <row r="58" spans="2:63" ht="24" customHeight="1" x14ac:dyDescent="0.25">
      <c r="B58" s="179"/>
      <c r="C58" s="93"/>
      <c r="D58" s="73" t="s">
        <v>132</v>
      </c>
      <c r="E58" s="95" t="s">
        <v>133</v>
      </c>
      <c r="F58" s="90"/>
      <c r="G58" s="90"/>
      <c r="H58" s="77"/>
      <c r="I58" s="78"/>
      <c r="J58" s="77"/>
      <c r="K58" s="77"/>
      <c r="L58" s="77"/>
      <c r="M58" s="77"/>
      <c r="N58" s="77"/>
      <c r="O58" s="77"/>
      <c r="P58" s="78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3" t="s">
        <v>132</v>
      </c>
      <c r="AI58" s="95" t="s">
        <v>133</v>
      </c>
      <c r="AJ58" s="91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</row>
    <row r="59" spans="2:63" ht="24" customHeight="1" x14ac:dyDescent="0.25">
      <c r="B59" s="69"/>
      <c r="C59" s="93"/>
      <c r="D59" s="73" t="s">
        <v>134</v>
      </c>
      <c r="E59" s="95" t="s">
        <v>133</v>
      </c>
      <c r="F59" s="90"/>
      <c r="G59" s="90"/>
      <c r="H59" s="77"/>
      <c r="I59" s="78"/>
      <c r="J59" s="77"/>
      <c r="K59" s="77"/>
      <c r="L59" s="77"/>
      <c r="M59" s="77"/>
      <c r="N59" s="77"/>
      <c r="O59" s="77"/>
      <c r="P59" s="78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3" t="s">
        <v>134</v>
      </c>
      <c r="AI59" s="95" t="s">
        <v>133</v>
      </c>
      <c r="AJ59" s="91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</row>
    <row r="60" spans="2:63" ht="24" customHeight="1" x14ac:dyDescent="0.25">
      <c r="B60" s="67"/>
      <c r="C60" s="100"/>
      <c r="D60" s="96" t="s">
        <v>135</v>
      </c>
      <c r="E60" s="90" t="s">
        <v>136</v>
      </c>
      <c r="F60" s="90"/>
      <c r="G60" s="90"/>
      <c r="H60" s="77"/>
      <c r="I60" s="78"/>
      <c r="J60" s="77"/>
      <c r="K60" s="77"/>
      <c r="L60" s="77"/>
      <c r="M60" s="77"/>
      <c r="N60" s="77"/>
      <c r="O60" s="77"/>
      <c r="P60" s="78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96" t="s">
        <v>135</v>
      </c>
      <c r="AI60" s="90" t="s">
        <v>136</v>
      </c>
      <c r="AJ60" s="91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</row>
    <row r="61" spans="2:63" ht="24" customHeight="1" x14ac:dyDescent="0.25">
      <c r="B61" s="16" t="s">
        <v>65</v>
      </c>
      <c r="C61" s="17" t="s">
        <v>66</v>
      </c>
      <c r="D61" s="10">
        <v>172100080007</v>
      </c>
      <c r="E61" s="11" t="s">
        <v>137</v>
      </c>
      <c r="F61" s="12" t="s">
        <v>138</v>
      </c>
      <c r="G61" s="12">
        <v>15.5</v>
      </c>
      <c r="H61" s="19">
        <v>12000</v>
      </c>
      <c r="I61" s="19">
        <f>H61*G61</f>
        <v>186000</v>
      </c>
      <c r="J61" s="85"/>
      <c r="K61" s="85"/>
      <c r="L61" s="19">
        <v>300</v>
      </c>
      <c r="M61" s="19">
        <f>L61*G61</f>
        <v>4650</v>
      </c>
      <c r="N61" s="19">
        <v>700</v>
      </c>
      <c r="O61" s="19">
        <f>+N61*G61</f>
        <v>10850</v>
      </c>
      <c r="P61" s="19">
        <v>12000</v>
      </c>
      <c r="Q61" s="19">
        <f>G61*P61</f>
        <v>186000</v>
      </c>
      <c r="R61" s="19">
        <v>3200</v>
      </c>
      <c r="S61" s="19">
        <f>G61*R61</f>
        <v>49600</v>
      </c>
      <c r="T61" s="19"/>
      <c r="U61" s="19"/>
      <c r="V61" s="19">
        <v>4500</v>
      </c>
      <c r="W61" s="19">
        <f>G61*V61</f>
        <v>69750</v>
      </c>
      <c r="X61" s="19"/>
      <c r="Y61" s="19"/>
      <c r="Z61" s="19"/>
      <c r="AA61" s="19"/>
      <c r="AB61" s="19"/>
      <c r="AC61" s="19"/>
      <c r="AD61" s="19"/>
      <c r="AE61" s="19"/>
      <c r="AF61" s="19">
        <f t="shared" ref="AF61:AG65" si="11">H61+J61+L61+N61+P61+R61+T61+V61+X61+Z61+AB61+AD61</f>
        <v>32700</v>
      </c>
      <c r="AG61" s="19">
        <f t="shared" si="11"/>
        <v>506850</v>
      </c>
      <c r="AH61" s="9">
        <v>172100080007</v>
      </c>
      <c r="AI61" s="11" t="s">
        <v>137</v>
      </c>
      <c r="AJ61" s="12" t="s">
        <v>138</v>
      </c>
      <c r="AK61" s="12">
        <v>15.5</v>
      </c>
      <c r="AL61" s="28">
        <v>11000</v>
      </c>
      <c r="AM61" s="28">
        <f>AL61*AK61</f>
        <v>170500</v>
      </c>
      <c r="AN61" s="28"/>
      <c r="AO61" s="28"/>
      <c r="AP61" s="28">
        <v>500</v>
      </c>
      <c r="AQ61" s="28">
        <f>AP61*AK61</f>
        <v>7750</v>
      </c>
      <c r="AR61" s="28">
        <v>600</v>
      </c>
      <c r="AS61" s="28">
        <f>+AR61*AK61</f>
        <v>9300</v>
      </c>
      <c r="AT61" s="28">
        <v>6500</v>
      </c>
      <c r="AU61" s="28">
        <f>+AK61*AT61</f>
        <v>100750</v>
      </c>
      <c r="AV61" s="28">
        <v>1500</v>
      </c>
      <c r="AW61" s="28">
        <f>AK61*AV61</f>
        <v>23250</v>
      </c>
      <c r="AX61" s="28"/>
      <c r="AY61" s="28"/>
      <c r="AZ61" s="28">
        <v>1500</v>
      </c>
      <c r="BA61" s="28">
        <f>AK61*AZ61</f>
        <v>23250</v>
      </c>
      <c r="BB61" s="28"/>
      <c r="BC61" s="28"/>
      <c r="BD61" s="28"/>
      <c r="BE61" s="28"/>
      <c r="BF61" s="28"/>
      <c r="BG61" s="28"/>
      <c r="BH61" s="28"/>
      <c r="BI61" s="28"/>
      <c r="BJ61" s="7">
        <f t="shared" ref="BJ61:BK65" si="12">AL61+AN61+AP61+AR61+AT61+AV61+AX61+AZ61+BB61+BD61+BF61+BH61</f>
        <v>21600</v>
      </c>
      <c r="BK61" s="7">
        <f t="shared" si="12"/>
        <v>334800</v>
      </c>
    </row>
    <row r="62" spans="2:63" ht="24" customHeight="1" x14ac:dyDescent="0.25">
      <c r="B62" s="16" t="s">
        <v>139</v>
      </c>
      <c r="C62" s="17" t="s">
        <v>139</v>
      </c>
      <c r="D62" s="10">
        <v>1510150500146100</v>
      </c>
      <c r="E62" s="101" t="s">
        <v>140</v>
      </c>
      <c r="F62" s="12" t="s">
        <v>138</v>
      </c>
      <c r="G62" s="12">
        <v>13.5</v>
      </c>
      <c r="H62" s="19"/>
      <c r="I62" s="19"/>
      <c r="J62" s="85"/>
      <c r="K62" s="85"/>
      <c r="L62" s="19"/>
      <c r="M62" s="19"/>
      <c r="N62" s="19">
        <v>750</v>
      </c>
      <c r="O62" s="19">
        <f>+N62*G62</f>
        <v>10125</v>
      </c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>
        <f t="shared" si="11"/>
        <v>750</v>
      </c>
      <c r="AG62" s="19">
        <f t="shared" si="11"/>
        <v>10125</v>
      </c>
      <c r="AH62" s="9">
        <v>1510150500146100</v>
      </c>
      <c r="AI62" s="101" t="s">
        <v>140</v>
      </c>
      <c r="AJ62" s="12" t="s">
        <v>138</v>
      </c>
      <c r="AK62" s="12">
        <v>13.5</v>
      </c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7">
        <f t="shared" si="12"/>
        <v>0</v>
      </c>
      <c r="BK62" s="7">
        <f t="shared" si="12"/>
        <v>0</v>
      </c>
    </row>
    <row r="63" spans="2:63" ht="24" customHeight="1" x14ac:dyDescent="0.25">
      <c r="B63" s="16" t="s">
        <v>65</v>
      </c>
      <c r="C63" s="17" t="s">
        <v>66</v>
      </c>
      <c r="D63" s="10">
        <v>1510150500146100</v>
      </c>
      <c r="E63" s="101" t="s">
        <v>140</v>
      </c>
      <c r="F63" s="12" t="s">
        <v>141</v>
      </c>
      <c r="G63" s="12">
        <v>13.5</v>
      </c>
      <c r="H63" s="19"/>
      <c r="I63" s="19"/>
      <c r="J63" s="85"/>
      <c r="K63" s="85"/>
      <c r="L63" s="19"/>
      <c r="M63" s="19"/>
      <c r="N63" s="19">
        <v>400</v>
      </c>
      <c r="O63" s="19">
        <f>+N63*G63</f>
        <v>5400</v>
      </c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>
        <f t="shared" si="11"/>
        <v>400</v>
      </c>
      <c r="AG63" s="19">
        <f t="shared" si="11"/>
        <v>5400</v>
      </c>
      <c r="AH63" s="9">
        <v>1510150500146100</v>
      </c>
      <c r="AI63" s="101" t="s">
        <v>140</v>
      </c>
      <c r="AJ63" s="12" t="s">
        <v>141</v>
      </c>
      <c r="AK63" s="12">
        <v>13.5</v>
      </c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7">
        <f t="shared" si="12"/>
        <v>0</v>
      </c>
      <c r="BK63" s="7">
        <f t="shared" si="12"/>
        <v>0</v>
      </c>
    </row>
    <row r="64" spans="2:63" ht="24" customHeight="1" x14ac:dyDescent="0.25">
      <c r="B64" s="16" t="s">
        <v>65</v>
      </c>
      <c r="C64" s="17" t="s">
        <v>66</v>
      </c>
      <c r="D64" s="10">
        <v>172100080006</v>
      </c>
      <c r="E64" s="11" t="s">
        <v>142</v>
      </c>
      <c r="F64" s="12" t="s">
        <v>138</v>
      </c>
      <c r="G64" s="12">
        <v>13</v>
      </c>
      <c r="H64" s="19">
        <v>10000</v>
      </c>
      <c r="I64" s="19">
        <f>H64*G64</f>
        <v>130000</v>
      </c>
      <c r="J64" s="85"/>
      <c r="K64" s="85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>
        <f t="shared" si="11"/>
        <v>10000</v>
      </c>
      <c r="AG64" s="19">
        <f t="shared" si="11"/>
        <v>130000</v>
      </c>
      <c r="AH64" s="9">
        <v>172100080006</v>
      </c>
      <c r="AI64" s="11" t="s">
        <v>142</v>
      </c>
      <c r="AJ64" s="12" t="s">
        <v>138</v>
      </c>
      <c r="AK64" s="12">
        <v>13</v>
      </c>
      <c r="AL64" s="28">
        <v>12000</v>
      </c>
      <c r="AM64" s="28">
        <f>AL64*AK64</f>
        <v>156000</v>
      </c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7">
        <f t="shared" si="12"/>
        <v>12000</v>
      </c>
      <c r="BK64" s="7">
        <f t="shared" si="12"/>
        <v>156000</v>
      </c>
    </row>
    <row r="65" spans="2:63" ht="24" customHeight="1" x14ac:dyDescent="0.25">
      <c r="B65" s="16" t="s">
        <v>65</v>
      </c>
      <c r="C65" s="17" t="s">
        <v>66</v>
      </c>
      <c r="D65" s="102" t="s">
        <v>143</v>
      </c>
      <c r="E65" s="11" t="s">
        <v>144</v>
      </c>
      <c r="F65" s="12" t="s">
        <v>138</v>
      </c>
      <c r="G65" s="12">
        <v>13.5</v>
      </c>
      <c r="H65" s="19">
        <v>10000</v>
      </c>
      <c r="I65" s="19">
        <f>H65*G65</f>
        <v>135000</v>
      </c>
      <c r="J65" s="85"/>
      <c r="K65" s="85"/>
      <c r="L65" s="19"/>
      <c r="M65" s="19"/>
      <c r="N65" s="19">
        <v>700</v>
      </c>
      <c r="O65" s="19">
        <f>+N65*G65</f>
        <v>9450</v>
      </c>
      <c r="P65" s="19">
        <v>2000</v>
      </c>
      <c r="Q65" s="19">
        <v>15000</v>
      </c>
      <c r="R65" s="19">
        <v>1500</v>
      </c>
      <c r="S65" s="19">
        <f>G65*R65</f>
        <v>20250</v>
      </c>
      <c r="T65" s="19"/>
      <c r="U65" s="19"/>
      <c r="V65" s="19"/>
      <c r="W65" s="19"/>
      <c r="X65" s="19"/>
      <c r="Y65" s="19"/>
      <c r="Z65" s="19">
        <v>3500</v>
      </c>
      <c r="AA65" s="19">
        <f>Z65*G65</f>
        <v>47250</v>
      </c>
      <c r="AB65" s="19"/>
      <c r="AC65" s="19"/>
      <c r="AD65" s="19"/>
      <c r="AE65" s="19"/>
      <c r="AF65" s="19">
        <f t="shared" si="11"/>
        <v>17700</v>
      </c>
      <c r="AG65" s="19">
        <f t="shared" si="11"/>
        <v>226950</v>
      </c>
      <c r="AH65" s="101" t="s">
        <v>143</v>
      </c>
      <c r="AI65" s="11" t="s">
        <v>144</v>
      </c>
      <c r="AJ65" s="12" t="s">
        <v>138</v>
      </c>
      <c r="AK65" s="12">
        <v>13.5</v>
      </c>
      <c r="AL65" s="28">
        <v>12000</v>
      </c>
      <c r="AM65" s="28">
        <f>AL65*AK65</f>
        <v>162000</v>
      </c>
      <c r="AN65" s="28"/>
      <c r="AO65" s="28"/>
      <c r="AP65" s="28"/>
      <c r="AQ65" s="28"/>
      <c r="AR65" s="28">
        <v>600</v>
      </c>
      <c r="AS65" s="28">
        <f>+AR65*AK65</f>
        <v>8100</v>
      </c>
      <c r="AT65" s="28">
        <v>1000</v>
      </c>
      <c r="AU65" s="28">
        <f>+AK65*AT65</f>
        <v>13500</v>
      </c>
      <c r="AV65" s="28">
        <v>1400</v>
      </c>
      <c r="AW65" s="28">
        <f>AK65*AV65</f>
        <v>18900</v>
      </c>
      <c r="AX65" s="28"/>
      <c r="AY65" s="28"/>
      <c r="AZ65" s="28"/>
      <c r="BA65" s="28"/>
      <c r="BB65" s="28"/>
      <c r="BC65" s="28"/>
      <c r="BD65" s="28">
        <v>3500</v>
      </c>
      <c r="BE65" s="28">
        <f>BD65*AK65</f>
        <v>47250</v>
      </c>
      <c r="BF65" s="28"/>
      <c r="BG65" s="28"/>
      <c r="BH65" s="28"/>
      <c r="BI65" s="28"/>
      <c r="BJ65" s="7">
        <f t="shared" si="12"/>
        <v>18500</v>
      </c>
      <c r="BK65" s="7">
        <f t="shared" si="12"/>
        <v>249750</v>
      </c>
    </row>
    <row r="66" spans="2:63" ht="24" customHeight="1" x14ac:dyDescent="0.25">
      <c r="B66" s="67"/>
      <c r="C66" s="100"/>
      <c r="D66" s="103" t="s">
        <v>145</v>
      </c>
      <c r="E66" s="97" t="s">
        <v>146</v>
      </c>
      <c r="F66" s="97"/>
      <c r="G66" s="97"/>
      <c r="H66" s="104"/>
      <c r="I66" s="25"/>
      <c r="J66" s="25"/>
      <c r="K66" s="25"/>
      <c r="L66" s="25"/>
      <c r="M66" s="25"/>
      <c r="N66" s="25"/>
      <c r="O66" s="25"/>
      <c r="P66" s="25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3" t="s">
        <v>145</v>
      </c>
      <c r="AI66" s="97" t="s">
        <v>146</v>
      </c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</row>
    <row r="67" spans="2:63" ht="24" customHeight="1" x14ac:dyDescent="0.25">
      <c r="B67" s="16" t="s">
        <v>65</v>
      </c>
      <c r="C67" s="17" t="s">
        <v>66</v>
      </c>
      <c r="D67" s="21" t="s">
        <v>147</v>
      </c>
      <c r="E67" s="11" t="s">
        <v>148</v>
      </c>
      <c r="F67" s="12" t="s">
        <v>68</v>
      </c>
      <c r="G67" s="12">
        <v>30</v>
      </c>
      <c r="H67" s="19">
        <v>15</v>
      </c>
      <c r="I67" s="19">
        <f>H67*G67</f>
        <v>450</v>
      </c>
      <c r="J67" s="85"/>
      <c r="K67" s="85"/>
      <c r="L67" s="19"/>
      <c r="M67" s="19"/>
      <c r="N67" s="19"/>
      <c r="O67" s="19"/>
      <c r="P67" s="19"/>
      <c r="Q67" s="19"/>
      <c r="R67" s="19">
        <v>30</v>
      </c>
      <c r="S67" s="19">
        <f>G67*R67</f>
        <v>900</v>
      </c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>
        <f t="shared" ref="AF67:AG75" si="13">H67+J67+L67+N67+P67+R67+T67+V67+X67+Z67+AB67+AD67</f>
        <v>45</v>
      </c>
      <c r="AG67" s="19">
        <f t="shared" si="13"/>
        <v>1350</v>
      </c>
      <c r="AH67" s="31" t="s">
        <v>147</v>
      </c>
      <c r="AI67" s="11" t="s">
        <v>148</v>
      </c>
      <c r="AJ67" s="12" t="s">
        <v>68</v>
      </c>
      <c r="AK67" s="12">
        <v>30</v>
      </c>
      <c r="AL67" s="28">
        <v>15</v>
      </c>
      <c r="AM67" s="28">
        <f>AL67*AK67</f>
        <v>450</v>
      </c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7">
        <f t="shared" ref="BJ67:BK75" si="14">AL67+AN67+AP67+AR67+AT67+AV67+AX67+AZ67+BB67+BD67+BF67+BH67</f>
        <v>15</v>
      </c>
      <c r="BK67" s="7">
        <f t="shared" si="14"/>
        <v>450</v>
      </c>
    </row>
    <row r="68" spans="2:63" ht="24" customHeight="1" x14ac:dyDescent="0.25">
      <c r="B68" s="16" t="s">
        <v>65</v>
      </c>
      <c r="C68" s="17" t="s">
        <v>66</v>
      </c>
      <c r="D68" s="21" t="s">
        <v>149</v>
      </c>
      <c r="E68" s="11" t="s">
        <v>150</v>
      </c>
      <c r="F68" s="12" t="s">
        <v>138</v>
      </c>
      <c r="G68" s="12">
        <v>180</v>
      </c>
      <c r="H68" s="19"/>
      <c r="I68" s="19"/>
      <c r="J68" s="85"/>
      <c r="K68" s="85"/>
      <c r="L68" s="19"/>
      <c r="M68" s="19"/>
      <c r="N68" s="19"/>
      <c r="O68" s="19"/>
      <c r="P68" s="19">
        <v>15</v>
      </c>
      <c r="Q68" s="19">
        <f>G68*P68</f>
        <v>2700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>
        <f t="shared" si="13"/>
        <v>15</v>
      </c>
      <c r="AG68" s="19">
        <f t="shared" si="13"/>
        <v>2700</v>
      </c>
      <c r="AH68" s="31" t="s">
        <v>149</v>
      </c>
      <c r="AI68" s="11" t="s">
        <v>150</v>
      </c>
      <c r="AJ68" s="12" t="s">
        <v>138</v>
      </c>
      <c r="AK68" s="12">
        <v>180</v>
      </c>
      <c r="AL68" s="28"/>
      <c r="AM68" s="28"/>
      <c r="AN68" s="28"/>
      <c r="AO68" s="28"/>
      <c r="AP68" s="28"/>
      <c r="AQ68" s="28"/>
      <c r="AR68" s="28"/>
      <c r="AS68" s="28"/>
      <c r="AT68" s="28">
        <v>2</v>
      </c>
      <c r="AU68" s="28">
        <f>+AK68*AT68</f>
        <v>360</v>
      </c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7">
        <f t="shared" si="14"/>
        <v>2</v>
      </c>
      <c r="BK68" s="7">
        <f t="shared" si="14"/>
        <v>360</v>
      </c>
    </row>
    <row r="69" spans="2:63" ht="24" customHeight="1" x14ac:dyDescent="0.25">
      <c r="B69" s="16" t="s">
        <v>65</v>
      </c>
      <c r="C69" s="17" t="s">
        <v>66</v>
      </c>
      <c r="D69" s="21" t="s">
        <v>151</v>
      </c>
      <c r="E69" s="11" t="s">
        <v>152</v>
      </c>
      <c r="F69" s="12" t="s">
        <v>68</v>
      </c>
      <c r="G69" s="12">
        <v>400</v>
      </c>
      <c r="H69" s="19">
        <v>30</v>
      </c>
      <c r="I69" s="19">
        <f t="shared" ref="I69:I75" si="15">H69*G69</f>
        <v>12000</v>
      </c>
      <c r="J69" s="85"/>
      <c r="K69" s="85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>
        <f t="shared" si="13"/>
        <v>30</v>
      </c>
      <c r="AG69" s="19">
        <f t="shared" si="13"/>
        <v>12000</v>
      </c>
      <c r="AH69" s="31" t="s">
        <v>151</v>
      </c>
      <c r="AI69" s="11" t="s">
        <v>152</v>
      </c>
      <c r="AJ69" s="12" t="s">
        <v>68</v>
      </c>
      <c r="AK69" s="12">
        <v>400</v>
      </c>
      <c r="AL69" s="28">
        <v>30</v>
      </c>
      <c r="AM69" s="28">
        <f t="shared" ref="AM69:AM75" si="16">AL69*AK69</f>
        <v>12000</v>
      </c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7">
        <f t="shared" si="14"/>
        <v>30</v>
      </c>
      <c r="BK69" s="7">
        <f t="shared" si="14"/>
        <v>12000</v>
      </c>
    </row>
    <row r="70" spans="2:63" ht="24" customHeight="1" x14ac:dyDescent="0.25">
      <c r="B70" s="16" t="s">
        <v>65</v>
      </c>
      <c r="C70" s="17" t="s">
        <v>66</v>
      </c>
      <c r="D70" s="21" t="s">
        <v>153</v>
      </c>
      <c r="E70" s="11" t="s">
        <v>154</v>
      </c>
      <c r="F70" s="12" t="s">
        <v>68</v>
      </c>
      <c r="G70" s="12">
        <v>400</v>
      </c>
      <c r="H70" s="19">
        <v>30</v>
      </c>
      <c r="I70" s="19">
        <f t="shared" si="15"/>
        <v>12000</v>
      </c>
      <c r="J70" s="85"/>
      <c r="K70" s="85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>
        <f t="shared" si="13"/>
        <v>30</v>
      </c>
      <c r="AG70" s="19">
        <f t="shared" si="13"/>
        <v>12000</v>
      </c>
      <c r="AH70" s="31" t="s">
        <v>153</v>
      </c>
      <c r="AI70" s="11" t="s">
        <v>154</v>
      </c>
      <c r="AJ70" s="12" t="s">
        <v>68</v>
      </c>
      <c r="AK70" s="12">
        <v>400</v>
      </c>
      <c r="AL70" s="28">
        <v>30</v>
      </c>
      <c r="AM70" s="28">
        <f t="shared" si="16"/>
        <v>12000</v>
      </c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7">
        <f t="shared" si="14"/>
        <v>30</v>
      </c>
      <c r="BK70" s="7">
        <f t="shared" si="14"/>
        <v>12000</v>
      </c>
    </row>
    <row r="71" spans="2:63" ht="24" customHeight="1" x14ac:dyDescent="0.25">
      <c r="B71" s="16" t="s">
        <v>65</v>
      </c>
      <c r="C71" s="17" t="s">
        <v>66</v>
      </c>
      <c r="D71" s="21" t="s">
        <v>155</v>
      </c>
      <c r="E71" s="11" t="s">
        <v>156</v>
      </c>
      <c r="F71" s="12" t="s">
        <v>68</v>
      </c>
      <c r="G71" s="12">
        <v>400</v>
      </c>
      <c r="H71" s="19">
        <v>60</v>
      </c>
      <c r="I71" s="19">
        <f t="shared" si="15"/>
        <v>24000</v>
      </c>
      <c r="J71" s="85"/>
      <c r="K71" s="85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>
        <f t="shared" si="13"/>
        <v>60</v>
      </c>
      <c r="AG71" s="19">
        <f t="shared" si="13"/>
        <v>24000</v>
      </c>
      <c r="AH71" s="31" t="s">
        <v>155</v>
      </c>
      <c r="AI71" s="11" t="s">
        <v>156</v>
      </c>
      <c r="AJ71" s="12" t="s">
        <v>68</v>
      </c>
      <c r="AK71" s="12">
        <v>400</v>
      </c>
      <c r="AL71" s="28">
        <v>60</v>
      </c>
      <c r="AM71" s="28">
        <f t="shared" si="16"/>
        <v>24000</v>
      </c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7">
        <f t="shared" si="14"/>
        <v>60</v>
      </c>
      <c r="BK71" s="7">
        <f t="shared" si="14"/>
        <v>24000</v>
      </c>
    </row>
    <row r="72" spans="2:63" ht="24" customHeight="1" x14ac:dyDescent="0.25">
      <c r="B72" s="16" t="s">
        <v>65</v>
      </c>
      <c r="C72" s="17" t="s">
        <v>66</v>
      </c>
      <c r="D72" s="21" t="s">
        <v>155</v>
      </c>
      <c r="E72" s="106" t="s">
        <v>157</v>
      </c>
      <c r="F72" s="12" t="s">
        <v>68</v>
      </c>
      <c r="G72" s="12">
        <v>400</v>
      </c>
      <c r="H72" s="19">
        <v>30</v>
      </c>
      <c r="I72" s="19">
        <f t="shared" si="15"/>
        <v>12000</v>
      </c>
      <c r="J72" s="85"/>
      <c r="K72" s="85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>
        <f t="shared" si="13"/>
        <v>30</v>
      </c>
      <c r="AG72" s="19">
        <f t="shared" si="13"/>
        <v>12000</v>
      </c>
      <c r="AH72" s="31" t="s">
        <v>155</v>
      </c>
      <c r="AI72" s="31" t="s">
        <v>157</v>
      </c>
      <c r="AJ72" s="12" t="s">
        <v>68</v>
      </c>
      <c r="AK72" s="12">
        <v>400</v>
      </c>
      <c r="AL72" s="28">
        <v>30</v>
      </c>
      <c r="AM72" s="28">
        <f t="shared" si="16"/>
        <v>12000</v>
      </c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7">
        <f t="shared" si="14"/>
        <v>30</v>
      </c>
      <c r="BK72" s="7">
        <f t="shared" si="14"/>
        <v>12000</v>
      </c>
    </row>
    <row r="73" spans="2:63" s="8" customFormat="1" ht="24" customHeight="1" x14ac:dyDescent="0.25">
      <c r="B73" s="171" t="s">
        <v>65</v>
      </c>
      <c r="C73" s="17" t="s">
        <v>66</v>
      </c>
      <c r="D73" s="102">
        <v>175500070012</v>
      </c>
      <c r="E73" s="18" t="s">
        <v>158</v>
      </c>
      <c r="F73" s="108" t="s">
        <v>138</v>
      </c>
      <c r="G73" s="12">
        <v>30</v>
      </c>
      <c r="H73" s="10">
        <v>15</v>
      </c>
      <c r="I73" s="19">
        <f t="shared" si="15"/>
        <v>450</v>
      </c>
      <c r="J73" s="109"/>
      <c r="K73" s="109"/>
      <c r="L73" s="10"/>
      <c r="M73" s="10"/>
      <c r="N73" s="10"/>
      <c r="O73" s="10"/>
      <c r="P73" s="19">
        <v>14</v>
      </c>
      <c r="Q73" s="19">
        <f>G73*P73</f>
        <v>420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9">
        <f t="shared" si="13"/>
        <v>29</v>
      </c>
      <c r="AG73" s="19">
        <f t="shared" si="13"/>
        <v>870</v>
      </c>
      <c r="AH73" s="9">
        <v>175500070012</v>
      </c>
      <c r="AI73" s="18" t="s">
        <v>158</v>
      </c>
      <c r="AJ73" s="108" t="s">
        <v>138</v>
      </c>
      <c r="AK73" s="12">
        <v>30</v>
      </c>
      <c r="AL73" s="110">
        <v>15</v>
      </c>
      <c r="AM73" s="110">
        <f t="shared" si="16"/>
        <v>450</v>
      </c>
      <c r="AN73" s="110"/>
      <c r="AO73" s="110"/>
      <c r="AP73" s="110"/>
      <c r="AQ73" s="110"/>
      <c r="AR73" s="110"/>
      <c r="AS73" s="110"/>
      <c r="AT73" s="110">
        <v>7</v>
      </c>
      <c r="AU73" s="28">
        <f>+AK73*AT73</f>
        <v>210</v>
      </c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7">
        <f t="shared" si="14"/>
        <v>22</v>
      </c>
      <c r="BK73" s="7">
        <f t="shared" si="14"/>
        <v>660</v>
      </c>
    </row>
    <row r="74" spans="2:63" ht="24" customHeight="1" x14ac:dyDescent="0.25">
      <c r="B74" s="16" t="s">
        <v>65</v>
      </c>
      <c r="C74" s="17" t="s">
        <v>66</v>
      </c>
      <c r="D74" s="102">
        <v>175500100027</v>
      </c>
      <c r="E74" s="106" t="s">
        <v>159</v>
      </c>
      <c r="F74" s="12" t="s">
        <v>68</v>
      </c>
      <c r="G74" s="12">
        <v>30</v>
      </c>
      <c r="H74" s="19">
        <v>15</v>
      </c>
      <c r="I74" s="19">
        <f t="shared" si="15"/>
        <v>450</v>
      </c>
      <c r="J74" s="85"/>
      <c r="K74" s="85"/>
      <c r="L74" s="19"/>
      <c r="M74" s="19"/>
      <c r="N74" s="19"/>
      <c r="O74" s="19"/>
      <c r="P74" s="19">
        <v>60</v>
      </c>
      <c r="Q74" s="19">
        <f>G74*P74</f>
        <v>1800</v>
      </c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>
        <f t="shared" si="13"/>
        <v>75</v>
      </c>
      <c r="AG74" s="19">
        <f t="shared" si="13"/>
        <v>2250</v>
      </c>
      <c r="AH74" s="101">
        <v>175500100027</v>
      </c>
      <c r="AI74" s="106" t="s">
        <v>159</v>
      </c>
      <c r="AJ74" s="12" t="s">
        <v>68</v>
      </c>
      <c r="AK74" s="12">
        <v>30</v>
      </c>
      <c r="AL74" s="28">
        <v>15</v>
      </c>
      <c r="AM74" s="28">
        <f t="shared" si="16"/>
        <v>450</v>
      </c>
      <c r="AN74" s="28"/>
      <c r="AO74" s="28"/>
      <c r="AP74" s="28"/>
      <c r="AQ74" s="28"/>
      <c r="AR74" s="28"/>
      <c r="AS74" s="28"/>
      <c r="AT74" s="28">
        <v>39</v>
      </c>
      <c r="AU74" s="28">
        <f>+AK74*AT74</f>
        <v>1170</v>
      </c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7">
        <f t="shared" si="14"/>
        <v>54</v>
      </c>
      <c r="BK74" s="7">
        <f t="shared" si="14"/>
        <v>1620</v>
      </c>
    </row>
    <row r="75" spans="2:63" ht="24" customHeight="1" x14ac:dyDescent="0.25">
      <c r="B75" s="16" t="s">
        <v>65</v>
      </c>
      <c r="C75" s="17" t="s">
        <v>66</v>
      </c>
      <c r="D75" s="102" t="s">
        <v>160</v>
      </c>
      <c r="E75" s="106" t="s">
        <v>161</v>
      </c>
      <c r="F75" s="12" t="s">
        <v>68</v>
      </c>
      <c r="G75" s="12">
        <v>350</v>
      </c>
      <c r="H75" s="19">
        <v>3</v>
      </c>
      <c r="I75" s="19">
        <f t="shared" si="15"/>
        <v>1050</v>
      </c>
      <c r="J75" s="85"/>
      <c r="K75" s="85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>
        <f t="shared" si="13"/>
        <v>3</v>
      </c>
      <c r="AG75" s="19">
        <f t="shared" si="13"/>
        <v>1050</v>
      </c>
      <c r="AH75" s="101" t="s">
        <v>160</v>
      </c>
      <c r="AI75" s="106" t="s">
        <v>161</v>
      </c>
      <c r="AJ75" s="12" t="s">
        <v>68</v>
      </c>
      <c r="AK75" s="12">
        <v>350</v>
      </c>
      <c r="AL75" s="28">
        <v>3</v>
      </c>
      <c r="AM75" s="28">
        <f t="shared" si="16"/>
        <v>1050</v>
      </c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7">
        <f t="shared" si="14"/>
        <v>3</v>
      </c>
      <c r="BK75" s="7">
        <f t="shared" si="14"/>
        <v>1050</v>
      </c>
    </row>
    <row r="76" spans="2:63" ht="24" customHeight="1" x14ac:dyDescent="0.25">
      <c r="B76" s="69"/>
      <c r="C76" s="93"/>
      <c r="D76" s="73" t="s">
        <v>162</v>
      </c>
      <c r="E76" s="95" t="s">
        <v>163</v>
      </c>
      <c r="F76" s="90"/>
      <c r="G76" s="90"/>
      <c r="H76" s="77"/>
      <c r="I76" s="78"/>
      <c r="J76" s="78"/>
      <c r="K76" s="78"/>
      <c r="L76" s="78"/>
      <c r="M76" s="78"/>
      <c r="N76" s="78"/>
      <c r="O76" s="78"/>
      <c r="P76" s="78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3" t="s">
        <v>162</v>
      </c>
      <c r="AI76" s="95" t="s">
        <v>163</v>
      </c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</row>
    <row r="77" spans="2:63" ht="24" customHeight="1" x14ac:dyDescent="0.25">
      <c r="B77" s="69"/>
      <c r="C77" s="93"/>
      <c r="D77" s="73" t="s">
        <v>164</v>
      </c>
      <c r="E77" s="95" t="s">
        <v>165</v>
      </c>
      <c r="F77" s="90"/>
      <c r="G77" s="90"/>
      <c r="H77" s="77"/>
      <c r="I77" s="78"/>
      <c r="J77" s="78"/>
      <c r="K77" s="78"/>
      <c r="L77" s="78"/>
      <c r="M77" s="78"/>
      <c r="N77" s="78"/>
      <c r="O77" s="78"/>
      <c r="P77" s="78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3" t="s">
        <v>164</v>
      </c>
      <c r="AI77" s="95" t="s">
        <v>165</v>
      </c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</row>
    <row r="78" spans="2:63" ht="24" customHeight="1" x14ac:dyDescent="0.25">
      <c r="B78" s="67"/>
      <c r="C78" s="100"/>
      <c r="D78" s="103" t="s">
        <v>166</v>
      </c>
      <c r="E78" s="97" t="s">
        <v>167</v>
      </c>
      <c r="F78" s="97"/>
      <c r="G78" s="97"/>
      <c r="H78" s="104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103" t="s">
        <v>166</v>
      </c>
      <c r="AI78" s="97" t="s">
        <v>167</v>
      </c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</row>
    <row r="79" spans="2:63" ht="24" customHeight="1" x14ac:dyDescent="0.25">
      <c r="B79" s="16" t="s">
        <v>65</v>
      </c>
      <c r="C79" s="17" t="s">
        <v>66</v>
      </c>
      <c r="D79" s="102" t="s">
        <v>168</v>
      </c>
      <c r="E79" s="11" t="s">
        <v>169</v>
      </c>
      <c r="F79" s="11" t="s">
        <v>68</v>
      </c>
      <c r="G79" s="12">
        <v>345</v>
      </c>
      <c r="H79" s="19"/>
      <c r="I79" s="19"/>
      <c r="J79" s="85"/>
      <c r="K79" s="85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>
        <v>2</v>
      </c>
      <c r="W79" s="19">
        <f>G79*V79</f>
        <v>690</v>
      </c>
      <c r="X79" s="19"/>
      <c r="Y79" s="19"/>
      <c r="Z79" s="19"/>
      <c r="AA79" s="19"/>
      <c r="AB79" s="19"/>
      <c r="AC79" s="19"/>
      <c r="AD79" s="19"/>
      <c r="AE79" s="19"/>
      <c r="AF79" s="19">
        <f t="shared" ref="AF79:AG85" si="17">H79+J79+L79+N79+P79+R79+T79+V79+X79+Z79+AB79+AD79</f>
        <v>2</v>
      </c>
      <c r="AG79" s="19">
        <f t="shared" si="17"/>
        <v>690</v>
      </c>
      <c r="AH79" s="101" t="s">
        <v>168</v>
      </c>
      <c r="AI79" s="11" t="s">
        <v>169</v>
      </c>
      <c r="AJ79" s="11" t="s">
        <v>68</v>
      </c>
      <c r="AK79" s="12">
        <v>345</v>
      </c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7">
        <f t="shared" ref="BJ79:BK85" si="18">AL79+AN79+AP79+AR79+AT79+AV79+AX79+AZ79+BB79+BD79+BF79+BH79</f>
        <v>0</v>
      </c>
      <c r="BK79" s="7">
        <f t="shared" si="18"/>
        <v>0</v>
      </c>
    </row>
    <row r="80" spans="2:63" ht="24" customHeight="1" x14ac:dyDescent="0.25">
      <c r="B80" s="16" t="s">
        <v>65</v>
      </c>
      <c r="C80" s="17" t="s">
        <v>66</v>
      </c>
      <c r="D80" s="102" t="s">
        <v>170</v>
      </c>
      <c r="E80" s="11" t="s">
        <v>171</v>
      </c>
      <c r="F80" s="11" t="s">
        <v>68</v>
      </c>
      <c r="G80" s="12">
        <v>150</v>
      </c>
      <c r="H80" s="19"/>
      <c r="I80" s="19"/>
      <c r="J80" s="85"/>
      <c r="K80" s="85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>
        <v>2</v>
      </c>
      <c r="W80" s="19">
        <f>G80*V80</f>
        <v>300</v>
      </c>
      <c r="X80" s="19"/>
      <c r="Y80" s="19"/>
      <c r="Z80" s="19"/>
      <c r="AA80" s="19"/>
      <c r="AB80" s="19"/>
      <c r="AC80" s="19"/>
      <c r="AD80" s="19"/>
      <c r="AE80" s="19"/>
      <c r="AF80" s="19">
        <f t="shared" si="17"/>
        <v>2</v>
      </c>
      <c r="AG80" s="19">
        <f t="shared" si="17"/>
        <v>300</v>
      </c>
      <c r="AH80" s="101" t="s">
        <v>170</v>
      </c>
      <c r="AI80" s="11" t="s">
        <v>171</v>
      </c>
      <c r="AJ80" s="11" t="s">
        <v>68</v>
      </c>
      <c r="AK80" s="12">
        <v>150</v>
      </c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7">
        <f t="shared" si="18"/>
        <v>0</v>
      </c>
      <c r="BK80" s="7">
        <f t="shared" si="18"/>
        <v>0</v>
      </c>
    </row>
    <row r="81" spans="2:63" ht="24" customHeight="1" x14ac:dyDescent="0.25">
      <c r="B81" s="16" t="s">
        <v>65</v>
      </c>
      <c r="C81" s="17" t="s">
        <v>66</v>
      </c>
      <c r="D81" s="102" t="s">
        <v>172</v>
      </c>
      <c r="E81" s="11" t="s">
        <v>173</v>
      </c>
      <c r="F81" s="11" t="s">
        <v>68</v>
      </c>
      <c r="G81" s="12">
        <v>80</v>
      </c>
      <c r="H81" s="19"/>
      <c r="I81" s="19"/>
      <c r="J81" s="85"/>
      <c r="K81" s="85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>
        <v>2</v>
      </c>
      <c r="W81" s="19">
        <f>G81*V81</f>
        <v>160</v>
      </c>
      <c r="X81" s="19"/>
      <c r="Y81" s="19"/>
      <c r="Z81" s="19"/>
      <c r="AA81" s="19"/>
      <c r="AB81" s="19"/>
      <c r="AC81" s="19"/>
      <c r="AD81" s="19"/>
      <c r="AE81" s="19"/>
      <c r="AF81" s="19">
        <f t="shared" si="17"/>
        <v>2</v>
      </c>
      <c r="AG81" s="19">
        <f t="shared" si="17"/>
        <v>160</v>
      </c>
      <c r="AH81" s="101" t="s">
        <v>172</v>
      </c>
      <c r="AI81" s="11" t="s">
        <v>173</v>
      </c>
      <c r="AJ81" s="11" t="s">
        <v>68</v>
      </c>
      <c r="AK81" s="12">
        <v>80</v>
      </c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7">
        <f t="shared" si="18"/>
        <v>0</v>
      </c>
      <c r="BK81" s="7">
        <f t="shared" si="18"/>
        <v>0</v>
      </c>
    </row>
    <row r="82" spans="2:63" ht="24" customHeight="1" x14ac:dyDescent="0.25">
      <c r="B82" s="16" t="s">
        <v>65</v>
      </c>
      <c r="C82" s="17" t="s">
        <v>66</v>
      </c>
      <c r="D82" s="102" t="s">
        <v>174</v>
      </c>
      <c r="E82" s="11" t="s">
        <v>175</v>
      </c>
      <c r="F82" s="11" t="s">
        <v>68</v>
      </c>
      <c r="G82" s="12">
        <v>40</v>
      </c>
      <c r="H82" s="19">
        <v>5</v>
      </c>
      <c r="I82" s="19">
        <f>H82*G82</f>
        <v>200</v>
      </c>
      <c r="J82" s="111">
        <v>8</v>
      </c>
      <c r="K82" s="111">
        <f>J82*I82</f>
        <v>1600</v>
      </c>
      <c r="L82" s="19">
        <v>3</v>
      </c>
      <c r="M82" s="19">
        <f>L82*G82</f>
        <v>120</v>
      </c>
      <c r="N82" s="19">
        <v>6</v>
      </c>
      <c r="O82" s="19">
        <f>+N82*G82</f>
        <v>240</v>
      </c>
      <c r="P82" s="19">
        <v>5</v>
      </c>
      <c r="Q82" s="19">
        <f>G82*P82</f>
        <v>200</v>
      </c>
      <c r="R82" s="19">
        <v>6</v>
      </c>
      <c r="S82" s="19">
        <f>G82*R82</f>
        <v>240</v>
      </c>
      <c r="T82" s="19"/>
      <c r="U82" s="19"/>
      <c r="V82" s="19">
        <v>8</v>
      </c>
      <c r="W82" s="19">
        <f>G82*V82</f>
        <v>320</v>
      </c>
      <c r="X82" s="19"/>
      <c r="Y82" s="19"/>
      <c r="Z82" s="19"/>
      <c r="AA82" s="19"/>
      <c r="AB82" s="19"/>
      <c r="AC82" s="19"/>
      <c r="AD82" s="19"/>
      <c r="AE82" s="19"/>
      <c r="AF82" s="19">
        <f t="shared" si="17"/>
        <v>41</v>
      </c>
      <c r="AG82" s="19">
        <f t="shared" si="17"/>
        <v>2920</v>
      </c>
      <c r="AH82" s="101" t="s">
        <v>174</v>
      </c>
      <c r="AI82" s="11" t="s">
        <v>175</v>
      </c>
      <c r="AJ82" s="11" t="s">
        <v>68</v>
      </c>
      <c r="AK82" s="12">
        <v>40</v>
      </c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7">
        <f t="shared" si="18"/>
        <v>0</v>
      </c>
      <c r="BK82" s="7">
        <f t="shared" si="18"/>
        <v>0</v>
      </c>
    </row>
    <row r="83" spans="2:63" ht="24" customHeight="1" x14ac:dyDescent="0.25">
      <c r="B83" s="16" t="s">
        <v>65</v>
      </c>
      <c r="C83" s="17" t="s">
        <v>66</v>
      </c>
      <c r="D83" s="102" t="s">
        <v>176</v>
      </c>
      <c r="E83" s="11" t="s">
        <v>177</v>
      </c>
      <c r="F83" s="11" t="s">
        <v>68</v>
      </c>
      <c r="G83" s="12">
        <v>30</v>
      </c>
      <c r="H83" s="19">
        <v>5</v>
      </c>
      <c r="I83" s="19">
        <f>H83*G83</f>
        <v>150</v>
      </c>
      <c r="J83" s="85"/>
      <c r="K83" s="85"/>
      <c r="L83" s="19">
        <v>3</v>
      </c>
      <c r="M83" s="19">
        <f>L83*G83</f>
        <v>90</v>
      </c>
      <c r="N83" s="19">
        <v>2</v>
      </c>
      <c r="O83" s="19">
        <f>+N83*G83</f>
        <v>60</v>
      </c>
      <c r="P83" s="19"/>
      <c r="Q83" s="19"/>
      <c r="R83" s="19"/>
      <c r="S83" s="19"/>
      <c r="T83" s="19"/>
      <c r="U83" s="19"/>
      <c r="V83" s="19">
        <v>5</v>
      </c>
      <c r="W83" s="19">
        <f>G83*V83</f>
        <v>150</v>
      </c>
      <c r="X83" s="19"/>
      <c r="Y83" s="19"/>
      <c r="Z83" s="19"/>
      <c r="AA83" s="19"/>
      <c r="AB83" s="19"/>
      <c r="AC83" s="19"/>
      <c r="AD83" s="19"/>
      <c r="AE83" s="19"/>
      <c r="AF83" s="19">
        <f t="shared" si="17"/>
        <v>15</v>
      </c>
      <c r="AG83" s="19">
        <f t="shared" si="17"/>
        <v>450</v>
      </c>
      <c r="AH83" s="101" t="s">
        <v>176</v>
      </c>
      <c r="AI83" s="11" t="s">
        <v>177</v>
      </c>
      <c r="AJ83" s="11" t="s">
        <v>68</v>
      </c>
      <c r="AK83" s="12">
        <v>30</v>
      </c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7">
        <f t="shared" si="18"/>
        <v>0</v>
      </c>
      <c r="BK83" s="7">
        <f t="shared" si="18"/>
        <v>0</v>
      </c>
    </row>
    <row r="84" spans="2:63" ht="24" customHeight="1" x14ac:dyDescent="0.25">
      <c r="B84" s="16" t="s">
        <v>65</v>
      </c>
      <c r="C84" s="17" t="s">
        <v>66</v>
      </c>
      <c r="D84" s="102" t="s">
        <v>178</v>
      </c>
      <c r="E84" s="11" t="s">
        <v>179</v>
      </c>
      <c r="F84" s="11" t="s">
        <v>68</v>
      </c>
      <c r="G84" s="12">
        <v>15</v>
      </c>
      <c r="H84" s="19">
        <v>10</v>
      </c>
      <c r="I84" s="19">
        <f>H84*G84</f>
        <v>150</v>
      </c>
      <c r="J84" s="85"/>
      <c r="K84" s="85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>
        <f t="shared" si="17"/>
        <v>10</v>
      </c>
      <c r="AG84" s="19">
        <f t="shared" si="17"/>
        <v>150</v>
      </c>
      <c r="AH84" s="101" t="s">
        <v>178</v>
      </c>
      <c r="AI84" s="11" t="s">
        <v>179</v>
      </c>
      <c r="AJ84" s="11" t="s">
        <v>68</v>
      </c>
      <c r="AK84" s="12">
        <v>15</v>
      </c>
      <c r="AL84" s="28">
        <v>10</v>
      </c>
      <c r="AM84" s="28">
        <f>AL84*AK84</f>
        <v>150</v>
      </c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7">
        <f t="shared" si="18"/>
        <v>10</v>
      </c>
      <c r="BK84" s="7">
        <f t="shared" si="18"/>
        <v>150</v>
      </c>
    </row>
    <row r="85" spans="2:63" ht="24" customHeight="1" x14ac:dyDescent="0.25">
      <c r="B85" s="16" t="s">
        <v>65</v>
      </c>
      <c r="C85" s="17" t="s">
        <v>66</v>
      </c>
      <c r="D85" s="102" t="s">
        <v>180</v>
      </c>
      <c r="E85" s="11" t="s">
        <v>181</v>
      </c>
      <c r="F85" s="11" t="s">
        <v>103</v>
      </c>
      <c r="G85" s="12">
        <v>10000</v>
      </c>
      <c r="H85" s="19">
        <v>1</v>
      </c>
      <c r="I85" s="19">
        <f>H85*G85</f>
        <v>10000</v>
      </c>
      <c r="J85" s="85"/>
      <c r="K85" s="85"/>
      <c r="L85" s="19"/>
      <c r="M85" s="19"/>
      <c r="N85" s="19"/>
      <c r="O85" s="19"/>
      <c r="P85" s="19"/>
      <c r="Q85" s="19"/>
      <c r="R85" s="19">
        <v>4</v>
      </c>
      <c r="S85" s="19">
        <f>G85*R85</f>
        <v>40000</v>
      </c>
      <c r="T85" s="19"/>
      <c r="U85" s="19"/>
      <c r="V85" s="19">
        <v>4</v>
      </c>
      <c r="W85" s="19">
        <f>G85*V85</f>
        <v>40000</v>
      </c>
      <c r="X85" s="19"/>
      <c r="Y85" s="19"/>
      <c r="Z85" s="19"/>
      <c r="AA85" s="19"/>
      <c r="AB85" s="19"/>
      <c r="AC85" s="19"/>
      <c r="AD85" s="19"/>
      <c r="AE85" s="19"/>
      <c r="AF85" s="19">
        <f t="shared" si="17"/>
        <v>9</v>
      </c>
      <c r="AG85" s="19">
        <f t="shared" si="17"/>
        <v>90000</v>
      </c>
      <c r="AH85" s="101" t="s">
        <v>180</v>
      </c>
      <c r="AI85" s="11" t="s">
        <v>181</v>
      </c>
      <c r="AJ85" s="11" t="s">
        <v>103</v>
      </c>
      <c r="AK85" s="12">
        <v>10000</v>
      </c>
      <c r="AL85" s="28"/>
      <c r="AM85" s="28"/>
      <c r="AN85" s="28"/>
      <c r="AO85" s="28"/>
      <c r="AP85" s="28"/>
      <c r="AQ85" s="28"/>
      <c r="AR85" s="28"/>
      <c r="AS85" s="28"/>
      <c r="AT85" s="28">
        <v>1</v>
      </c>
      <c r="AU85" s="28">
        <f>+AK85*AT85</f>
        <v>10000</v>
      </c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7">
        <f t="shared" si="18"/>
        <v>1</v>
      </c>
      <c r="BK85" s="7">
        <f t="shared" si="18"/>
        <v>10000</v>
      </c>
    </row>
    <row r="86" spans="2:63" ht="30.75" customHeight="1" x14ac:dyDescent="0.25">
      <c r="B86" s="67"/>
      <c r="C86" s="74"/>
      <c r="D86" s="96" t="s">
        <v>182</v>
      </c>
      <c r="E86" s="97" t="s">
        <v>183</v>
      </c>
      <c r="F86" s="11"/>
      <c r="G86" s="11"/>
      <c r="H86" s="112"/>
      <c r="I86" s="26"/>
      <c r="J86" s="112"/>
      <c r="K86" s="112"/>
      <c r="L86" s="112"/>
      <c r="M86" s="112"/>
      <c r="N86" s="112"/>
      <c r="O86" s="112"/>
      <c r="P86" s="26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59" t="s">
        <v>182</v>
      </c>
      <c r="AI86" s="112" t="s">
        <v>183</v>
      </c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</row>
    <row r="87" spans="2:63" ht="30.75" customHeight="1" x14ac:dyDescent="0.25">
      <c r="B87" s="43" t="s">
        <v>65</v>
      </c>
      <c r="C87" s="17" t="s">
        <v>66</v>
      </c>
      <c r="D87" s="10" t="s">
        <v>184</v>
      </c>
      <c r="E87" s="106" t="s">
        <v>183</v>
      </c>
      <c r="F87" s="11" t="s">
        <v>103</v>
      </c>
      <c r="G87" s="12">
        <v>10000</v>
      </c>
      <c r="H87" s="19"/>
      <c r="I87" s="19"/>
      <c r="J87" s="26"/>
      <c r="K87" s="26"/>
      <c r="L87" s="112"/>
      <c r="M87" s="112"/>
      <c r="N87" s="104"/>
      <c r="O87" s="104"/>
      <c r="P87" s="19"/>
      <c r="Q87" s="19"/>
      <c r="R87" s="19">
        <v>2</v>
      </c>
      <c r="S87" s="19">
        <f>G87*R87</f>
        <v>20000</v>
      </c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9">
        <f t="shared" ref="AF87:AG102" si="19">H87+J87+L87+N87+P87+R87+T87+V87+X87+Z87+AB87+AD87</f>
        <v>2</v>
      </c>
      <c r="AG87" s="19">
        <f t="shared" si="19"/>
        <v>20000</v>
      </c>
      <c r="AH87" s="9" t="s">
        <v>184</v>
      </c>
      <c r="AI87" s="106" t="s">
        <v>183</v>
      </c>
      <c r="AJ87" s="11" t="s">
        <v>103</v>
      </c>
      <c r="AK87" s="12">
        <v>10000</v>
      </c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">
        <f t="shared" ref="BJ87:BK150" si="20">AL87+AN87+AP87+AR87+AT87+AV87+AX87+AZ87+BB87+BD87+BF87+BH87</f>
        <v>0</v>
      </c>
      <c r="BK87" s="7">
        <f t="shared" si="20"/>
        <v>0</v>
      </c>
    </row>
    <row r="88" spans="2:63" ht="24" x14ac:dyDescent="0.25">
      <c r="B88" s="16" t="s">
        <v>65</v>
      </c>
      <c r="C88" s="17" t="s">
        <v>66</v>
      </c>
      <c r="D88" s="10">
        <v>1411150700068670</v>
      </c>
      <c r="E88" s="11" t="s">
        <v>185</v>
      </c>
      <c r="F88" s="11" t="s">
        <v>186</v>
      </c>
      <c r="G88" s="12">
        <v>31</v>
      </c>
      <c r="H88" s="19">
        <v>80</v>
      </c>
      <c r="I88" s="19">
        <f>H88*G88</f>
        <v>2480</v>
      </c>
      <c r="J88" s="85"/>
      <c r="K88" s="85"/>
      <c r="L88" s="19"/>
      <c r="M88" s="19"/>
      <c r="N88" s="19"/>
      <c r="O88" s="19"/>
      <c r="P88" s="19"/>
      <c r="Q88" s="19"/>
      <c r="R88" s="19"/>
      <c r="S88" s="19"/>
      <c r="T88" s="20"/>
      <c r="U88" s="20"/>
      <c r="V88" s="19"/>
      <c r="W88" s="19">
        <f>G88*V88</f>
        <v>0</v>
      </c>
      <c r="X88" s="20"/>
      <c r="Y88" s="20"/>
      <c r="Z88" s="20"/>
      <c r="AA88" s="20"/>
      <c r="AB88" s="20"/>
      <c r="AC88" s="20"/>
      <c r="AD88" s="20"/>
      <c r="AE88" s="20"/>
      <c r="AF88" s="19">
        <f t="shared" si="19"/>
        <v>80</v>
      </c>
      <c r="AG88" s="19">
        <f t="shared" si="19"/>
        <v>2480</v>
      </c>
      <c r="AH88" s="9">
        <v>1411150700068670</v>
      </c>
      <c r="AI88" s="11" t="s">
        <v>185</v>
      </c>
      <c r="AJ88" s="11" t="s">
        <v>186</v>
      </c>
      <c r="AK88" s="12">
        <v>31</v>
      </c>
      <c r="AL88" s="28">
        <v>80</v>
      </c>
      <c r="AM88" s="28">
        <f>AL88*AK88</f>
        <v>2480</v>
      </c>
      <c r="AN88" s="114"/>
      <c r="AO88" s="114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7">
        <f t="shared" si="20"/>
        <v>80</v>
      </c>
      <c r="BK88" s="7">
        <f t="shared" si="20"/>
        <v>2480</v>
      </c>
    </row>
    <row r="89" spans="2:63" ht="24" x14ac:dyDescent="0.25">
      <c r="B89" s="16" t="s">
        <v>65</v>
      </c>
      <c r="C89" s="17" t="s">
        <v>66</v>
      </c>
      <c r="D89" s="10" t="s">
        <v>187</v>
      </c>
      <c r="E89" s="11" t="s">
        <v>188</v>
      </c>
      <c r="F89" s="11" t="s">
        <v>189</v>
      </c>
      <c r="G89" s="12">
        <v>25</v>
      </c>
      <c r="H89" s="19">
        <v>300</v>
      </c>
      <c r="I89" s="19">
        <f>H89*G89</f>
        <v>7500</v>
      </c>
      <c r="J89" s="85"/>
      <c r="K89" s="85"/>
      <c r="L89" s="19">
        <v>140</v>
      </c>
      <c r="M89" s="19">
        <f>L89*G89</f>
        <v>3500</v>
      </c>
      <c r="N89" s="19">
        <v>10</v>
      </c>
      <c r="O89" s="19">
        <f>+N89*G89</f>
        <v>250</v>
      </c>
      <c r="P89" s="19">
        <v>150</v>
      </c>
      <c r="Q89" s="19">
        <f t="shared" ref="Q89:Q107" si="21">G89*P89</f>
        <v>3750</v>
      </c>
      <c r="R89" s="19"/>
      <c r="S89" s="19"/>
      <c r="T89" s="20">
        <v>40</v>
      </c>
      <c r="U89" s="20">
        <f>+T89*G89</f>
        <v>1000</v>
      </c>
      <c r="V89" s="19">
        <v>80</v>
      </c>
      <c r="W89" s="19">
        <f>G89*V89</f>
        <v>2000</v>
      </c>
      <c r="X89" s="19">
        <v>200</v>
      </c>
      <c r="Y89" s="20">
        <f>+X89*G89</f>
        <v>5000</v>
      </c>
      <c r="Z89" s="20">
        <v>80</v>
      </c>
      <c r="AA89" s="20">
        <f>+Z89*G89</f>
        <v>2000</v>
      </c>
      <c r="AB89" s="20">
        <v>20</v>
      </c>
      <c r="AC89" s="20">
        <f>+AB89*G89</f>
        <v>500</v>
      </c>
      <c r="AD89" s="20">
        <v>5</v>
      </c>
      <c r="AE89" s="20">
        <f>2*G89</f>
        <v>50</v>
      </c>
      <c r="AF89" s="19">
        <f t="shared" si="19"/>
        <v>1025</v>
      </c>
      <c r="AG89" s="19">
        <f t="shared" si="19"/>
        <v>25550</v>
      </c>
      <c r="AH89" s="9" t="s">
        <v>187</v>
      </c>
      <c r="AI89" s="11" t="s">
        <v>188</v>
      </c>
      <c r="AJ89" s="11" t="s">
        <v>189</v>
      </c>
      <c r="AK89" s="12">
        <v>25</v>
      </c>
      <c r="AL89" s="28">
        <f>12+18+83+55+12+20</f>
        <v>200</v>
      </c>
      <c r="AM89" s="28">
        <f>AL89*AK89</f>
        <v>5000</v>
      </c>
      <c r="AN89" s="114"/>
      <c r="AO89" s="114"/>
      <c r="AP89" s="28">
        <f>50+10+40+30</f>
        <v>130</v>
      </c>
      <c r="AQ89" s="28">
        <f>AP89*AK89</f>
        <v>3250</v>
      </c>
      <c r="AR89" s="28">
        <v>5</v>
      </c>
      <c r="AS89" s="28">
        <f>+AR89*AK89</f>
        <v>125</v>
      </c>
      <c r="AT89" s="28">
        <v>0</v>
      </c>
      <c r="AU89" s="28">
        <f t="shared" ref="AU89:AU127" si="22">+AK89*AT89</f>
        <v>0</v>
      </c>
      <c r="AV89" s="28">
        <v>10</v>
      </c>
      <c r="AW89" s="28">
        <f t="shared" ref="AW89:AW104" si="23">AK89*AV89</f>
        <v>250</v>
      </c>
      <c r="AX89" s="28">
        <v>4</v>
      </c>
      <c r="AY89" s="28">
        <f>+AX89*AK89</f>
        <v>100</v>
      </c>
      <c r="AZ89" s="28">
        <f>24+9+15+9</f>
        <v>57</v>
      </c>
      <c r="BA89" s="28">
        <f>AK89*AZ89</f>
        <v>1425</v>
      </c>
      <c r="BB89" s="28">
        <v>150</v>
      </c>
      <c r="BC89" s="114">
        <f>+BB89*AK89</f>
        <v>3750</v>
      </c>
      <c r="BD89" s="114">
        <v>65</v>
      </c>
      <c r="BE89" s="114">
        <f>+BD89*AK89</f>
        <v>1625</v>
      </c>
      <c r="BF89" s="114">
        <v>12</v>
      </c>
      <c r="BG89" s="114">
        <f>+BF89*AK89</f>
        <v>300</v>
      </c>
      <c r="BH89" s="114">
        <v>2</v>
      </c>
      <c r="BI89" s="114">
        <f>+BH89*AK89</f>
        <v>50</v>
      </c>
      <c r="BJ89" s="7">
        <f t="shared" si="20"/>
        <v>635</v>
      </c>
      <c r="BK89" s="7">
        <f t="shared" si="20"/>
        <v>15875</v>
      </c>
    </row>
    <row r="90" spans="2:63" x14ac:dyDescent="0.25">
      <c r="B90" s="16" t="s">
        <v>139</v>
      </c>
      <c r="C90" s="17" t="s">
        <v>139</v>
      </c>
      <c r="D90" s="10">
        <v>1411150700378920</v>
      </c>
      <c r="E90" s="9" t="s">
        <v>190</v>
      </c>
      <c r="F90" s="11" t="s">
        <v>186</v>
      </c>
      <c r="G90" s="12">
        <v>25</v>
      </c>
      <c r="H90" s="19"/>
      <c r="I90" s="19"/>
      <c r="J90" s="85"/>
      <c r="K90" s="85"/>
      <c r="L90" s="19"/>
      <c r="M90" s="19"/>
      <c r="N90" s="19">
        <v>20</v>
      </c>
      <c r="O90" s="19">
        <f>+N90*G90</f>
        <v>500</v>
      </c>
      <c r="P90" s="19"/>
      <c r="Q90" s="19"/>
      <c r="R90" s="19"/>
      <c r="S90" s="19"/>
      <c r="T90" s="20"/>
      <c r="U90" s="20"/>
      <c r="V90" s="19"/>
      <c r="W90" s="19"/>
      <c r="X90" s="19"/>
      <c r="Y90" s="20"/>
      <c r="Z90" s="20"/>
      <c r="AA90" s="20"/>
      <c r="AB90" s="20"/>
      <c r="AC90" s="20"/>
      <c r="AD90" s="20"/>
      <c r="AE90" s="20"/>
      <c r="AF90" s="19">
        <f t="shared" si="19"/>
        <v>20</v>
      </c>
      <c r="AG90" s="19">
        <f t="shared" si="19"/>
        <v>500</v>
      </c>
      <c r="AH90" s="9">
        <v>1411150700378920</v>
      </c>
      <c r="AI90" s="9" t="s">
        <v>190</v>
      </c>
      <c r="AJ90" s="11" t="s">
        <v>186</v>
      </c>
      <c r="AK90" s="12">
        <v>25</v>
      </c>
      <c r="AL90" s="28"/>
      <c r="AM90" s="28"/>
      <c r="AN90" s="114"/>
      <c r="AO90" s="114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7">
        <f t="shared" si="20"/>
        <v>0</v>
      </c>
      <c r="BK90" s="7">
        <f t="shared" si="20"/>
        <v>0</v>
      </c>
    </row>
    <row r="91" spans="2:63" ht="24" x14ac:dyDescent="0.25">
      <c r="B91" s="16" t="s">
        <v>65</v>
      </c>
      <c r="C91" s="17" t="s">
        <v>66</v>
      </c>
      <c r="D91" s="10" t="s">
        <v>191</v>
      </c>
      <c r="E91" s="11" t="s">
        <v>192</v>
      </c>
      <c r="F91" s="11" t="s">
        <v>186</v>
      </c>
      <c r="G91" s="12">
        <v>28</v>
      </c>
      <c r="H91" s="19">
        <v>70</v>
      </c>
      <c r="I91" s="19">
        <f>H91*G91</f>
        <v>1960</v>
      </c>
      <c r="J91" s="85"/>
      <c r="K91" s="85"/>
      <c r="L91" s="19">
        <v>2</v>
      </c>
      <c r="M91" s="19">
        <f>L91*G91</f>
        <v>56</v>
      </c>
      <c r="N91" s="19">
        <v>1</v>
      </c>
      <c r="O91" s="19">
        <f>+N91*G91</f>
        <v>28</v>
      </c>
      <c r="P91" s="19">
        <v>250</v>
      </c>
      <c r="Q91" s="19">
        <f t="shared" si="21"/>
        <v>7000</v>
      </c>
      <c r="R91" s="19"/>
      <c r="S91" s="19"/>
      <c r="T91" s="20"/>
      <c r="U91" s="20"/>
      <c r="V91" s="19"/>
      <c r="W91" s="19"/>
      <c r="X91" s="19">
        <v>2</v>
      </c>
      <c r="Y91" s="20">
        <f>+X91*G91</f>
        <v>56</v>
      </c>
      <c r="Z91" s="20">
        <v>4</v>
      </c>
      <c r="AA91" s="20">
        <f>+Z91*G91</f>
        <v>112</v>
      </c>
      <c r="AB91" s="20">
        <v>5</v>
      </c>
      <c r="AC91" s="20">
        <f>+AB91*G91</f>
        <v>140</v>
      </c>
      <c r="AD91" s="20">
        <v>3</v>
      </c>
      <c r="AE91" s="20">
        <f>2*G91</f>
        <v>56</v>
      </c>
      <c r="AF91" s="19">
        <f t="shared" si="19"/>
        <v>337</v>
      </c>
      <c r="AG91" s="19">
        <f t="shared" si="19"/>
        <v>9408</v>
      </c>
      <c r="AH91" s="9" t="s">
        <v>191</v>
      </c>
      <c r="AI91" s="11" t="s">
        <v>192</v>
      </c>
      <c r="AJ91" s="11" t="s">
        <v>186</v>
      </c>
      <c r="AK91" s="12">
        <v>28</v>
      </c>
      <c r="AL91" s="28">
        <v>50</v>
      </c>
      <c r="AM91" s="28">
        <f>AL91*AK91</f>
        <v>1400</v>
      </c>
      <c r="AN91" s="114"/>
      <c r="AO91" s="114"/>
      <c r="AP91" s="28"/>
      <c r="AQ91" s="28"/>
      <c r="AR91" s="28"/>
      <c r="AS91" s="28"/>
      <c r="AT91" s="28">
        <v>40</v>
      </c>
      <c r="AU91" s="28">
        <f t="shared" si="22"/>
        <v>1120</v>
      </c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7">
        <f t="shared" si="20"/>
        <v>90</v>
      </c>
      <c r="BK91" s="7">
        <f t="shared" si="20"/>
        <v>2520</v>
      </c>
    </row>
    <row r="92" spans="2:63" ht="24" x14ac:dyDescent="0.25">
      <c r="B92" s="43" t="s">
        <v>65</v>
      </c>
      <c r="C92" s="17" t="s">
        <v>66</v>
      </c>
      <c r="D92" s="10" t="s">
        <v>191</v>
      </c>
      <c r="E92" s="11" t="s">
        <v>193</v>
      </c>
      <c r="F92" s="11" t="s">
        <v>186</v>
      </c>
      <c r="G92" s="12">
        <v>28</v>
      </c>
      <c r="H92" s="19"/>
      <c r="I92" s="19"/>
      <c r="J92" s="85"/>
      <c r="K92" s="85"/>
      <c r="L92" s="19"/>
      <c r="M92" s="19"/>
      <c r="N92" s="19"/>
      <c r="O92" s="19"/>
      <c r="P92" s="19"/>
      <c r="Q92" s="19"/>
      <c r="R92" s="19"/>
      <c r="S92" s="19"/>
      <c r="T92" s="20">
        <v>6</v>
      </c>
      <c r="U92" s="20">
        <f>+T92*G92</f>
        <v>168</v>
      </c>
      <c r="V92" s="19"/>
      <c r="W92" s="19"/>
      <c r="X92" s="19"/>
      <c r="Y92" s="20"/>
      <c r="Z92" s="20"/>
      <c r="AA92" s="20"/>
      <c r="AB92" s="20"/>
      <c r="AC92" s="20"/>
      <c r="AD92" s="20"/>
      <c r="AE92" s="20"/>
      <c r="AF92" s="19">
        <f t="shared" si="19"/>
        <v>6</v>
      </c>
      <c r="AG92" s="19">
        <f t="shared" si="19"/>
        <v>168</v>
      </c>
      <c r="AH92" s="9" t="s">
        <v>191</v>
      </c>
      <c r="AI92" s="11" t="s">
        <v>193</v>
      </c>
      <c r="AJ92" s="11" t="s">
        <v>186</v>
      </c>
      <c r="AK92" s="12">
        <v>28</v>
      </c>
      <c r="AL92" s="28"/>
      <c r="AM92" s="28"/>
      <c r="AN92" s="114"/>
      <c r="AO92" s="114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7">
        <f t="shared" si="20"/>
        <v>0</v>
      </c>
      <c r="BK92" s="7">
        <f t="shared" si="20"/>
        <v>0</v>
      </c>
    </row>
    <row r="93" spans="2:63" ht="24" x14ac:dyDescent="0.25">
      <c r="B93" s="43" t="s">
        <v>65</v>
      </c>
      <c r="C93" s="17" t="s">
        <v>66</v>
      </c>
      <c r="D93" s="10" t="s">
        <v>194</v>
      </c>
      <c r="E93" s="11" t="s">
        <v>195</v>
      </c>
      <c r="F93" s="11" t="s">
        <v>186</v>
      </c>
      <c r="G93" s="12">
        <v>28</v>
      </c>
      <c r="H93" s="19"/>
      <c r="I93" s="19"/>
      <c r="J93" s="85"/>
      <c r="K93" s="85"/>
      <c r="L93" s="19"/>
      <c r="M93" s="19"/>
      <c r="N93" s="19"/>
      <c r="O93" s="19"/>
      <c r="P93" s="19"/>
      <c r="Q93" s="19"/>
      <c r="R93" s="19"/>
      <c r="S93" s="19"/>
      <c r="T93" s="20">
        <v>15</v>
      </c>
      <c r="U93" s="20">
        <f>+T93*G93</f>
        <v>420</v>
      </c>
      <c r="V93" s="19"/>
      <c r="W93" s="19"/>
      <c r="X93" s="19"/>
      <c r="Y93" s="20"/>
      <c r="Z93" s="20"/>
      <c r="AA93" s="20"/>
      <c r="AB93" s="20"/>
      <c r="AC93" s="20"/>
      <c r="AD93" s="20"/>
      <c r="AE93" s="20"/>
      <c r="AF93" s="19">
        <f t="shared" si="19"/>
        <v>15</v>
      </c>
      <c r="AG93" s="19">
        <f t="shared" si="19"/>
        <v>420</v>
      </c>
      <c r="AH93" s="9" t="s">
        <v>194</v>
      </c>
      <c r="AI93" s="11" t="s">
        <v>195</v>
      </c>
      <c r="AJ93" s="11" t="s">
        <v>186</v>
      </c>
      <c r="AK93" s="12">
        <v>28</v>
      </c>
      <c r="AL93" s="28"/>
      <c r="AM93" s="28"/>
      <c r="AN93" s="114"/>
      <c r="AO93" s="114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7">
        <f t="shared" si="20"/>
        <v>0</v>
      </c>
      <c r="BK93" s="7">
        <f t="shared" si="20"/>
        <v>0</v>
      </c>
    </row>
    <row r="94" spans="2:63" ht="24" x14ac:dyDescent="0.25">
      <c r="B94" s="16" t="s">
        <v>65</v>
      </c>
      <c r="C94" s="17" t="s">
        <v>66</v>
      </c>
      <c r="D94" s="21" t="s">
        <v>196</v>
      </c>
      <c r="E94" s="11" t="s">
        <v>197</v>
      </c>
      <c r="F94" s="11" t="s">
        <v>68</v>
      </c>
      <c r="G94" s="12">
        <v>6</v>
      </c>
      <c r="H94" s="19"/>
      <c r="I94" s="19"/>
      <c r="J94" s="85"/>
      <c r="K94" s="85"/>
      <c r="L94" s="19"/>
      <c r="M94" s="19"/>
      <c r="N94" s="19"/>
      <c r="O94" s="19"/>
      <c r="P94" s="19">
        <v>48</v>
      </c>
      <c r="Q94" s="19">
        <f t="shared" si="21"/>
        <v>288</v>
      </c>
      <c r="R94" s="19"/>
      <c r="S94" s="19"/>
      <c r="T94" s="20"/>
      <c r="U94" s="20"/>
      <c r="V94" s="19"/>
      <c r="W94" s="19"/>
      <c r="X94" s="19"/>
      <c r="Y94" s="20"/>
      <c r="Z94" s="20"/>
      <c r="AA94" s="20"/>
      <c r="AB94" s="20"/>
      <c r="AC94" s="20"/>
      <c r="AD94" s="20"/>
      <c r="AE94" s="20"/>
      <c r="AF94" s="19">
        <f t="shared" si="19"/>
        <v>48</v>
      </c>
      <c r="AG94" s="19">
        <f t="shared" si="19"/>
        <v>288</v>
      </c>
      <c r="AH94" s="31" t="s">
        <v>196</v>
      </c>
      <c r="AI94" s="11" t="s">
        <v>197</v>
      </c>
      <c r="AJ94" s="11" t="s">
        <v>68</v>
      </c>
      <c r="AK94" s="12">
        <v>6</v>
      </c>
      <c r="AL94" s="28"/>
      <c r="AM94" s="28"/>
      <c r="AN94" s="114"/>
      <c r="AO94" s="114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114"/>
      <c r="BD94" s="114"/>
      <c r="BE94" s="114"/>
      <c r="BF94" s="114"/>
      <c r="BG94" s="114"/>
      <c r="BH94" s="114"/>
      <c r="BI94" s="114"/>
      <c r="BJ94" s="7">
        <f t="shared" si="20"/>
        <v>0</v>
      </c>
      <c r="BK94" s="7">
        <f t="shared" si="20"/>
        <v>0</v>
      </c>
    </row>
    <row r="95" spans="2:63" ht="24" x14ac:dyDescent="0.25">
      <c r="B95" s="16" t="s">
        <v>65</v>
      </c>
      <c r="C95" s="17" t="s">
        <v>66</v>
      </c>
      <c r="D95" s="21" t="s">
        <v>196</v>
      </c>
      <c r="E95" s="11" t="s">
        <v>198</v>
      </c>
      <c r="F95" s="11" t="s">
        <v>68</v>
      </c>
      <c r="G95" s="12">
        <v>6</v>
      </c>
      <c r="H95" s="19">
        <v>250</v>
      </c>
      <c r="I95" s="19">
        <f>H95*G95</f>
        <v>1500</v>
      </c>
      <c r="J95" s="85"/>
      <c r="K95" s="85"/>
      <c r="L95" s="19">
        <v>70</v>
      </c>
      <c r="M95" s="19">
        <f>L95*G95</f>
        <v>420</v>
      </c>
      <c r="N95" s="19">
        <v>20</v>
      </c>
      <c r="O95" s="19">
        <f>+N95*G95</f>
        <v>120</v>
      </c>
      <c r="P95" s="19">
        <v>130</v>
      </c>
      <c r="Q95" s="19">
        <f t="shared" si="21"/>
        <v>780</v>
      </c>
      <c r="R95" s="19"/>
      <c r="S95" s="19"/>
      <c r="T95" s="20">
        <v>50</v>
      </c>
      <c r="U95" s="20">
        <f>+T95*G95</f>
        <v>300</v>
      </c>
      <c r="V95" s="19">
        <v>20</v>
      </c>
      <c r="W95" s="19">
        <f t="shared" ref="W95:W124" si="24">G95*V95</f>
        <v>120</v>
      </c>
      <c r="X95" s="19">
        <v>1200</v>
      </c>
      <c r="Y95" s="20">
        <f>+X95*G95</f>
        <v>7200</v>
      </c>
      <c r="Z95" s="20">
        <v>70</v>
      </c>
      <c r="AA95" s="20">
        <f>+Z95*G95</f>
        <v>420</v>
      </c>
      <c r="AB95" s="20">
        <v>20</v>
      </c>
      <c r="AC95" s="20">
        <f>+AB95*G95</f>
        <v>120</v>
      </c>
      <c r="AD95" s="20">
        <v>25</v>
      </c>
      <c r="AE95" s="20">
        <f t="shared" ref="AE95" si="25">AD95*G95</f>
        <v>150</v>
      </c>
      <c r="AF95" s="19">
        <f t="shared" si="19"/>
        <v>1855</v>
      </c>
      <c r="AG95" s="19">
        <f t="shared" si="19"/>
        <v>11130</v>
      </c>
      <c r="AH95" s="31" t="s">
        <v>196</v>
      </c>
      <c r="AI95" s="11" t="s">
        <v>198</v>
      </c>
      <c r="AJ95" s="11" t="s">
        <v>68</v>
      </c>
      <c r="AK95" s="12">
        <v>6</v>
      </c>
      <c r="AL95" s="28">
        <v>200</v>
      </c>
      <c r="AM95" s="28">
        <f>AL95*AK95</f>
        <v>1200</v>
      </c>
      <c r="AN95" s="114"/>
      <c r="AO95" s="114"/>
      <c r="AP95" s="28">
        <v>50</v>
      </c>
      <c r="AQ95" s="28">
        <f>AP95*AK95</f>
        <v>300</v>
      </c>
      <c r="AR95" s="28">
        <v>10</v>
      </c>
      <c r="AS95" s="28">
        <f>+AR95*AK95</f>
        <v>60</v>
      </c>
      <c r="AT95" s="28">
        <v>100</v>
      </c>
      <c r="AU95" s="28">
        <f t="shared" si="22"/>
        <v>600</v>
      </c>
      <c r="AV95" s="28"/>
      <c r="AW95" s="28"/>
      <c r="AX95" s="28">
        <v>30</v>
      </c>
      <c r="AY95" s="28">
        <f>+AX95*AK95</f>
        <v>180</v>
      </c>
      <c r="AZ95" s="28">
        <v>10</v>
      </c>
      <c r="BA95" s="28">
        <f>AK95*AZ95</f>
        <v>60</v>
      </c>
      <c r="BB95" s="28">
        <v>950</v>
      </c>
      <c r="BC95" s="114">
        <f>+BB95*AK95</f>
        <v>5700</v>
      </c>
      <c r="BD95" s="114">
        <v>45</v>
      </c>
      <c r="BE95" s="114">
        <f>+BD95*AK95</f>
        <v>270</v>
      </c>
      <c r="BF95" s="114">
        <v>12</v>
      </c>
      <c r="BG95" s="114">
        <f>+BF95*AK95</f>
        <v>72</v>
      </c>
      <c r="BH95" s="114">
        <v>20</v>
      </c>
      <c r="BI95" s="114">
        <f>+BH95*AK95</f>
        <v>120</v>
      </c>
      <c r="BJ95" s="7">
        <f t="shared" si="20"/>
        <v>1427</v>
      </c>
      <c r="BK95" s="7">
        <f t="shared" si="20"/>
        <v>8562</v>
      </c>
    </row>
    <row r="96" spans="2:63" ht="24" x14ac:dyDescent="0.25">
      <c r="B96" s="16" t="s">
        <v>65</v>
      </c>
      <c r="C96" s="17" t="s">
        <v>66</v>
      </c>
      <c r="D96" s="21" t="s">
        <v>199</v>
      </c>
      <c r="E96" s="11" t="s">
        <v>200</v>
      </c>
      <c r="F96" s="11" t="s">
        <v>68</v>
      </c>
      <c r="G96" s="12">
        <v>6</v>
      </c>
      <c r="H96" s="19">
        <v>20</v>
      </c>
      <c r="I96" s="19">
        <f>H96*G96</f>
        <v>120</v>
      </c>
      <c r="J96" s="85"/>
      <c r="K96" s="85"/>
      <c r="L96" s="19">
        <v>5</v>
      </c>
      <c r="M96" s="19">
        <f>L96*G96</f>
        <v>30</v>
      </c>
      <c r="N96" s="19"/>
      <c r="O96" s="19"/>
      <c r="P96" s="19"/>
      <c r="Q96" s="19"/>
      <c r="R96" s="19"/>
      <c r="S96" s="19"/>
      <c r="T96" s="20"/>
      <c r="U96" s="20"/>
      <c r="V96" s="19"/>
      <c r="W96" s="19"/>
      <c r="X96" s="19"/>
      <c r="Y96" s="20"/>
      <c r="Z96" s="20"/>
      <c r="AA96" s="20"/>
      <c r="AB96" s="20"/>
      <c r="AC96" s="20"/>
      <c r="AD96" s="20"/>
      <c r="AE96" s="20"/>
      <c r="AF96" s="19">
        <f t="shared" si="19"/>
        <v>25</v>
      </c>
      <c r="AG96" s="19">
        <f t="shared" si="19"/>
        <v>150</v>
      </c>
      <c r="AH96" s="31" t="s">
        <v>199</v>
      </c>
      <c r="AI96" s="11" t="s">
        <v>200</v>
      </c>
      <c r="AJ96" s="11" t="s">
        <v>68</v>
      </c>
      <c r="AK96" s="12">
        <v>6</v>
      </c>
      <c r="AL96" s="28">
        <v>10</v>
      </c>
      <c r="AM96" s="28">
        <f>AL96*AK96</f>
        <v>60</v>
      </c>
      <c r="AN96" s="114"/>
      <c r="AO96" s="114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7">
        <f t="shared" si="20"/>
        <v>10</v>
      </c>
      <c r="BK96" s="7">
        <f t="shared" si="20"/>
        <v>60</v>
      </c>
    </row>
    <row r="97" spans="2:63" x14ac:dyDescent="0.25">
      <c r="B97" s="16" t="s">
        <v>139</v>
      </c>
      <c r="C97" s="17" t="s">
        <v>139</v>
      </c>
      <c r="D97" s="10">
        <v>4412200300066480</v>
      </c>
      <c r="E97" s="31" t="s">
        <v>201</v>
      </c>
      <c r="F97" s="31" t="s">
        <v>68</v>
      </c>
      <c r="G97" s="12">
        <v>6</v>
      </c>
      <c r="H97" s="19"/>
      <c r="I97" s="19"/>
      <c r="J97" s="85"/>
      <c r="K97" s="85"/>
      <c r="L97" s="19"/>
      <c r="M97" s="19"/>
      <c r="N97" s="19">
        <v>80</v>
      </c>
      <c r="O97" s="19">
        <f>+N97*G97</f>
        <v>480</v>
      </c>
      <c r="P97" s="19"/>
      <c r="Q97" s="19"/>
      <c r="R97" s="19"/>
      <c r="S97" s="19"/>
      <c r="T97" s="20"/>
      <c r="U97" s="20"/>
      <c r="V97" s="19"/>
      <c r="W97" s="19"/>
      <c r="X97" s="19"/>
      <c r="Y97" s="20"/>
      <c r="Z97" s="20"/>
      <c r="AA97" s="20"/>
      <c r="AB97" s="20"/>
      <c r="AC97" s="20"/>
      <c r="AD97" s="20"/>
      <c r="AE97" s="20"/>
      <c r="AF97" s="19">
        <f t="shared" si="19"/>
        <v>80</v>
      </c>
      <c r="AG97" s="19">
        <f t="shared" si="19"/>
        <v>480</v>
      </c>
      <c r="AH97" s="9">
        <v>4412200300066480</v>
      </c>
      <c r="AI97" s="31" t="s">
        <v>201</v>
      </c>
      <c r="AJ97" s="31" t="s">
        <v>68</v>
      </c>
      <c r="AK97" s="12">
        <v>6</v>
      </c>
      <c r="AL97" s="28"/>
      <c r="AM97" s="28"/>
      <c r="AN97" s="114"/>
      <c r="AO97" s="114"/>
      <c r="AP97" s="28"/>
      <c r="AQ97" s="28"/>
      <c r="AR97" s="28">
        <v>0</v>
      </c>
      <c r="AS97" s="28">
        <f>+AR97*AK97</f>
        <v>0</v>
      </c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7">
        <f t="shared" si="20"/>
        <v>0</v>
      </c>
      <c r="BK97" s="7">
        <f t="shared" si="20"/>
        <v>0</v>
      </c>
    </row>
    <row r="98" spans="2:63" ht="24" x14ac:dyDescent="0.25">
      <c r="B98" s="16" t="s">
        <v>65</v>
      </c>
      <c r="C98" s="17" t="s">
        <v>66</v>
      </c>
      <c r="D98" s="21" t="s">
        <v>199</v>
      </c>
      <c r="E98" s="11" t="s">
        <v>202</v>
      </c>
      <c r="F98" s="11" t="s">
        <v>68</v>
      </c>
      <c r="G98" s="12">
        <v>6</v>
      </c>
      <c r="H98" s="19"/>
      <c r="I98" s="19"/>
      <c r="J98" s="85"/>
      <c r="K98" s="85"/>
      <c r="L98" s="19"/>
      <c r="M98" s="19"/>
      <c r="N98" s="19"/>
      <c r="O98" s="19"/>
      <c r="P98" s="19"/>
      <c r="Q98" s="19"/>
      <c r="R98" s="19"/>
      <c r="S98" s="19"/>
      <c r="T98" s="20">
        <v>15</v>
      </c>
      <c r="U98" s="20">
        <f>+T98*G98</f>
        <v>90</v>
      </c>
      <c r="V98" s="19"/>
      <c r="W98" s="19"/>
      <c r="X98" s="19"/>
      <c r="Y98" s="20"/>
      <c r="Z98" s="20"/>
      <c r="AA98" s="20"/>
      <c r="AB98" s="20"/>
      <c r="AC98" s="20"/>
      <c r="AD98" s="20"/>
      <c r="AE98" s="20"/>
      <c r="AF98" s="19">
        <f t="shared" si="19"/>
        <v>15</v>
      </c>
      <c r="AG98" s="19">
        <f t="shared" si="19"/>
        <v>90</v>
      </c>
      <c r="AH98" s="31" t="s">
        <v>199</v>
      </c>
      <c r="AI98" s="11" t="s">
        <v>202</v>
      </c>
      <c r="AJ98" s="11" t="s">
        <v>68</v>
      </c>
      <c r="AK98" s="12">
        <v>6</v>
      </c>
      <c r="AL98" s="28"/>
      <c r="AM98" s="28"/>
      <c r="AN98" s="114"/>
      <c r="AO98" s="114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7">
        <f t="shared" si="20"/>
        <v>0</v>
      </c>
      <c r="BK98" s="7">
        <f t="shared" si="20"/>
        <v>0</v>
      </c>
    </row>
    <row r="99" spans="2:63" ht="24" x14ac:dyDescent="0.25">
      <c r="B99" s="16" t="s">
        <v>65</v>
      </c>
      <c r="C99" s="17" t="s">
        <v>66</v>
      </c>
      <c r="D99" s="10" t="s">
        <v>203</v>
      </c>
      <c r="E99" s="11" t="s">
        <v>204</v>
      </c>
      <c r="F99" s="11" t="s">
        <v>205</v>
      </c>
      <c r="G99" s="12">
        <v>7</v>
      </c>
      <c r="H99" s="19">
        <v>30</v>
      </c>
      <c r="I99" s="19">
        <f>H99*G99</f>
        <v>210</v>
      </c>
      <c r="J99" s="85"/>
      <c r="K99" s="85"/>
      <c r="L99" s="19">
        <v>20</v>
      </c>
      <c r="M99" s="19">
        <f>L99*G99</f>
        <v>140</v>
      </c>
      <c r="N99" s="19"/>
      <c r="O99" s="19"/>
      <c r="P99" s="19"/>
      <c r="Q99" s="19"/>
      <c r="R99" s="19"/>
      <c r="S99" s="19"/>
      <c r="T99" s="20"/>
      <c r="U99" s="20"/>
      <c r="V99" s="19">
        <v>4</v>
      </c>
      <c r="W99" s="19">
        <f t="shared" si="24"/>
        <v>28</v>
      </c>
      <c r="X99" s="19">
        <v>80</v>
      </c>
      <c r="Y99" s="20">
        <f>+X99*G99</f>
        <v>560</v>
      </c>
      <c r="Z99" s="20">
        <v>9</v>
      </c>
      <c r="AA99" s="20">
        <f>+Z99*G99</f>
        <v>63</v>
      </c>
      <c r="AB99" s="20"/>
      <c r="AC99" s="20"/>
      <c r="AD99" s="20">
        <v>5</v>
      </c>
      <c r="AE99" s="20">
        <f t="shared" ref="AE99" si="26">AD99*G99</f>
        <v>35</v>
      </c>
      <c r="AF99" s="19">
        <f t="shared" si="19"/>
        <v>148</v>
      </c>
      <c r="AG99" s="19">
        <f t="shared" si="19"/>
        <v>1036</v>
      </c>
      <c r="AH99" s="9" t="s">
        <v>203</v>
      </c>
      <c r="AI99" s="11" t="s">
        <v>204</v>
      </c>
      <c r="AJ99" s="11" t="s">
        <v>205</v>
      </c>
      <c r="AK99" s="12">
        <v>7</v>
      </c>
      <c r="AL99" s="28">
        <v>26</v>
      </c>
      <c r="AM99" s="28">
        <f>AL99*AK99</f>
        <v>182</v>
      </c>
      <c r="AN99" s="114"/>
      <c r="AO99" s="114"/>
      <c r="AP99" s="28">
        <v>10</v>
      </c>
      <c r="AQ99" s="28">
        <f>AP99*AK99</f>
        <v>70</v>
      </c>
      <c r="AR99" s="28"/>
      <c r="AS99" s="28"/>
      <c r="AT99" s="28"/>
      <c r="AU99" s="28"/>
      <c r="AV99" s="28"/>
      <c r="AW99" s="28"/>
      <c r="AX99" s="28"/>
      <c r="AY99" s="28"/>
      <c r="AZ99" s="28">
        <v>1</v>
      </c>
      <c r="BA99" s="28">
        <f>AK99*AZ99</f>
        <v>7</v>
      </c>
      <c r="BB99" s="28">
        <v>70</v>
      </c>
      <c r="BC99" s="114">
        <f>+BB99*AK99</f>
        <v>490</v>
      </c>
      <c r="BD99" s="114">
        <v>5</v>
      </c>
      <c r="BE99" s="114">
        <f>+BD99*AK99</f>
        <v>35</v>
      </c>
      <c r="BF99" s="114"/>
      <c r="BG99" s="114"/>
      <c r="BH99" s="114"/>
      <c r="BI99" s="114"/>
      <c r="BJ99" s="7">
        <f t="shared" si="20"/>
        <v>112</v>
      </c>
      <c r="BK99" s="7">
        <f t="shared" si="20"/>
        <v>784</v>
      </c>
    </row>
    <row r="100" spans="2:63" ht="24" x14ac:dyDescent="0.25">
      <c r="B100" s="16" t="s">
        <v>65</v>
      </c>
      <c r="C100" s="17" t="s">
        <v>66</v>
      </c>
      <c r="D100" s="10" t="s">
        <v>206</v>
      </c>
      <c r="E100" s="11" t="s">
        <v>207</v>
      </c>
      <c r="F100" s="11" t="s">
        <v>205</v>
      </c>
      <c r="G100" s="12">
        <v>6</v>
      </c>
      <c r="H100" s="19">
        <v>100</v>
      </c>
      <c r="I100" s="19">
        <f>H100*G100</f>
        <v>600</v>
      </c>
      <c r="J100" s="85"/>
      <c r="K100" s="85"/>
      <c r="L100" s="19">
        <v>9</v>
      </c>
      <c r="M100" s="19">
        <f>L100*G100</f>
        <v>54</v>
      </c>
      <c r="N100" s="19">
        <v>8</v>
      </c>
      <c r="O100" s="19">
        <f>+N100*G100</f>
        <v>48</v>
      </c>
      <c r="P100" s="19">
        <v>290</v>
      </c>
      <c r="Q100" s="19">
        <f t="shared" si="21"/>
        <v>1740</v>
      </c>
      <c r="R100" s="19">
        <v>12</v>
      </c>
      <c r="S100" s="19">
        <f t="shared" ref="S100:S107" si="27">G100*R100</f>
        <v>72</v>
      </c>
      <c r="T100" s="20">
        <v>10</v>
      </c>
      <c r="U100" s="20">
        <f>+T100*G100</f>
        <v>60</v>
      </c>
      <c r="V100" s="19">
        <v>300</v>
      </c>
      <c r="W100" s="19">
        <f t="shared" si="24"/>
        <v>1800</v>
      </c>
      <c r="X100" s="19">
        <v>160</v>
      </c>
      <c r="Y100" s="20">
        <f>+X100*G100</f>
        <v>960</v>
      </c>
      <c r="Z100" s="20">
        <v>15</v>
      </c>
      <c r="AA100" s="20">
        <f>+Z100*G100</f>
        <v>90</v>
      </c>
      <c r="AB100" s="20">
        <v>10</v>
      </c>
      <c r="AC100" s="20">
        <f>+AB100*G100</f>
        <v>60</v>
      </c>
      <c r="AD100" s="20">
        <v>150</v>
      </c>
      <c r="AE100" s="20">
        <f>AD100*G100</f>
        <v>900</v>
      </c>
      <c r="AF100" s="19">
        <f t="shared" si="19"/>
        <v>1064</v>
      </c>
      <c r="AG100" s="19">
        <f t="shared" si="19"/>
        <v>6384</v>
      </c>
      <c r="AH100" s="9" t="s">
        <v>206</v>
      </c>
      <c r="AI100" s="11" t="s">
        <v>207</v>
      </c>
      <c r="AJ100" s="11" t="s">
        <v>205</v>
      </c>
      <c r="AK100" s="12">
        <v>6</v>
      </c>
      <c r="AL100" s="28">
        <v>60.7</v>
      </c>
      <c r="AM100" s="28">
        <f>AL100*AK100</f>
        <v>364.20000000000005</v>
      </c>
      <c r="AN100" s="114"/>
      <c r="AO100" s="114"/>
      <c r="AP100" s="28">
        <f>4+1</f>
        <v>5</v>
      </c>
      <c r="AQ100" s="28">
        <f>AP100*AK100</f>
        <v>30</v>
      </c>
      <c r="AR100" s="28">
        <v>0</v>
      </c>
      <c r="AS100" s="28">
        <f>+AR100*AK100</f>
        <v>0</v>
      </c>
      <c r="AT100" s="28">
        <v>286.64999999999998</v>
      </c>
      <c r="AU100" s="28">
        <f t="shared" si="22"/>
        <v>1719.8999999999999</v>
      </c>
      <c r="AV100" s="28"/>
      <c r="AW100" s="28"/>
      <c r="AX100" s="28">
        <v>6</v>
      </c>
      <c r="AY100" s="28">
        <f>+AX100*AK100</f>
        <v>36</v>
      </c>
      <c r="AZ100" s="28">
        <v>215</v>
      </c>
      <c r="BA100" s="28">
        <f>AK100*AZ100</f>
        <v>1290</v>
      </c>
      <c r="BB100" s="28">
        <v>140</v>
      </c>
      <c r="BC100" s="114">
        <f>+BB100*AK100</f>
        <v>840</v>
      </c>
      <c r="BD100" s="114">
        <v>7</v>
      </c>
      <c r="BE100" s="114">
        <f>+BD100*AK100</f>
        <v>42</v>
      </c>
      <c r="BF100" s="114">
        <v>4</v>
      </c>
      <c r="BG100" s="114">
        <f>+BF100*AK100</f>
        <v>24</v>
      </c>
      <c r="BH100" s="114">
        <v>100</v>
      </c>
      <c r="BI100" s="114">
        <f>+BH100*AK100</f>
        <v>600</v>
      </c>
      <c r="BJ100" s="7">
        <f t="shared" si="20"/>
        <v>824.34999999999991</v>
      </c>
      <c r="BK100" s="7">
        <f t="shared" si="20"/>
        <v>4946.1000000000004</v>
      </c>
    </row>
    <row r="101" spans="2:63" x14ac:dyDescent="0.25">
      <c r="B101" s="16" t="s">
        <v>139</v>
      </c>
      <c r="C101" s="17" t="s">
        <v>139</v>
      </c>
      <c r="D101" s="10" t="s">
        <v>206</v>
      </c>
      <c r="E101" s="11" t="s">
        <v>207</v>
      </c>
      <c r="F101" s="11" t="s">
        <v>205</v>
      </c>
      <c r="G101" s="12">
        <v>6</v>
      </c>
      <c r="H101" s="19"/>
      <c r="I101" s="19"/>
      <c r="J101" s="85"/>
      <c r="K101" s="85"/>
      <c r="L101" s="19"/>
      <c r="M101" s="19"/>
      <c r="N101" s="19">
        <v>7</v>
      </c>
      <c r="O101" s="19">
        <f>+N101*G101</f>
        <v>42</v>
      </c>
      <c r="P101" s="19"/>
      <c r="Q101" s="19"/>
      <c r="R101" s="19"/>
      <c r="S101" s="19"/>
      <c r="T101" s="20"/>
      <c r="U101" s="20"/>
      <c r="V101" s="19"/>
      <c r="W101" s="19"/>
      <c r="X101" s="19"/>
      <c r="Y101" s="20"/>
      <c r="Z101" s="20"/>
      <c r="AA101" s="20"/>
      <c r="AB101" s="20"/>
      <c r="AC101" s="20"/>
      <c r="AD101" s="20">
        <v>10</v>
      </c>
      <c r="AE101" s="20">
        <f>AD101*G101</f>
        <v>60</v>
      </c>
      <c r="AF101" s="19">
        <f t="shared" si="19"/>
        <v>17</v>
      </c>
      <c r="AG101" s="19">
        <f t="shared" si="19"/>
        <v>102</v>
      </c>
      <c r="AH101" s="9" t="s">
        <v>206</v>
      </c>
      <c r="AI101" s="11" t="s">
        <v>207</v>
      </c>
      <c r="AJ101" s="11" t="s">
        <v>205</v>
      </c>
      <c r="AK101" s="12">
        <v>6</v>
      </c>
      <c r="AL101" s="28"/>
      <c r="AM101" s="28"/>
      <c r="AN101" s="114"/>
      <c r="AO101" s="114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114">
        <v>5</v>
      </c>
      <c r="BI101" s="114">
        <f>+BH101*AK101</f>
        <v>30</v>
      </c>
      <c r="BJ101" s="7">
        <f t="shared" si="20"/>
        <v>5</v>
      </c>
      <c r="BK101" s="7">
        <f t="shared" si="20"/>
        <v>30</v>
      </c>
    </row>
    <row r="102" spans="2:63" ht="24" x14ac:dyDescent="0.25">
      <c r="B102" s="16" t="s">
        <v>65</v>
      </c>
      <c r="C102" s="17" t="s">
        <v>66</v>
      </c>
      <c r="D102" s="10" t="s">
        <v>208</v>
      </c>
      <c r="E102" s="11" t="s">
        <v>209</v>
      </c>
      <c r="F102" s="11" t="s">
        <v>210</v>
      </c>
      <c r="G102" s="12">
        <v>6</v>
      </c>
      <c r="H102" s="19">
        <v>26</v>
      </c>
      <c r="I102" s="19">
        <f>H102*G102</f>
        <v>156</v>
      </c>
      <c r="J102" s="85"/>
      <c r="K102" s="85"/>
      <c r="L102" s="19">
        <v>4</v>
      </c>
      <c r="M102" s="19">
        <f>L102*G102</f>
        <v>24</v>
      </c>
      <c r="N102" s="19">
        <v>5</v>
      </c>
      <c r="O102" s="19">
        <f>+N102*G102</f>
        <v>30</v>
      </c>
      <c r="P102" s="19">
        <v>10</v>
      </c>
      <c r="Q102" s="19">
        <f t="shared" si="21"/>
        <v>60</v>
      </c>
      <c r="R102" s="19">
        <v>5</v>
      </c>
      <c r="S102" s="19">
        <f t="shared" si="27"/>
        <v>30</v>
      </c>
      <c r="T102" s="20">
        <v>9</v>
      </c>
      <c r="U102" s="20">
        <f>+T102*G102</f>
        <v>54</v>
      </c>
      <c r="V102" s="19">
        <v>9</v>
      </c>
      <c r="W102" s="19">
        <f t="shared" si="24"/>
        <v>54</v>
      </c>
      <c r="X102" s="19">
        <v>12</v>
      </c>
      <c r="Y102" s="20">
        <f>+X102*G102</f>
        <v>72</v>
      </c>
      <c r="Z102" s="20"/>
      <c r="AA102" s="20"/>
      <c r="AB102" s="20">
        <v>20</v>
      </c>
      <c r="AC102" s="20">
        <f>+AB102*G102</f>
        <v>120</v>
      </c>
      <c r="AD102" s="20">
        <v>20</v>
      </c>
      <c r="AE102" s="20">
        <f>AD102*G102</f>
        <v>120</v>
      </c>
      <c r="AF102" s="19">
        <f t="shared" si="19"/>
        <v>120</v>
      </c>
      <c r="AG102" s="19">
        <f t="shared" si="19"/>
        <v>720</v>
      </c>
      <c r="AH102" s="9" t="s">
        <v>208</v>
      </c>
      <c r="AI102" s="11" t="s">
        <v>209</v>
      </c>
      <c r="AJ102" s="11" t="s">
        <v>210</v>
      </c>
      <c r="AK102" s="12">
        <v>6</v>
      </c>
      <c r="AL102" s="28">
        <v>25</v>
      </c>
      <c r="AM102" s="28">
        <f>AL102*AK102</f>
        <v>150</v>
      </c>
      <c r="AN102" s="114"/>
      <c r="AO102" s="114"/>
      <c r="AP102" s="28">
        <v>1.25</v>
      </c>
      <c r="AQ102" s="28">
        <f>AP102*AK102</f>
        <v>7.5</v>
      </c>
      <c r="AR102" s="28">
        <v>0</v>
      </c>
      <c r="AS102" s="28">
        <f>+AR102*AK102</f>
        <v>0</v>
      </c>
      <c r="AT102" s="28">
        <v>4</v>
      </c>
      <c r="AU102" s="28">
        <f t="shared" si="22"/>
        <v>24</v>
      </c>
      <c r="AV102" s="28"/>
      <c r="AW102" s="28"/>
      <c r="AX102" s="28">
        <v>4.5</v>
      </c>
      <c r="AY102" s="28">
        <f>+AX102*AK102</f>
        <v>27</v>
      </c>
      <c r="AZ102" s="28"/>
      <c r="BA102" s="28"/>
      <c r="BB102" s="28">
        <v>0</v>
      </c>
      <c r="BC102" s="114">
        <f>+BB102*AK102</f>
        <v>0</v>
      </c>
      <c r="BD102" s="28"/>
      <c r="BE102" s="28"/>
      <c r="BF102" s="28">
        <v>15</v>
      </c>
      <c r="BG102" s="114">
        <f>+BF102*AK102</f>
        <v>90</v>
      </c>
      <c r="BH102" s="28"/>
      <c r="BI102" s="28"/>
      <c r="BJ102" s="7">
        <f t="shared" si="20"/>
        <v>49.75</v>
      </c>
      <c r="BK102" s="7">
        <f t="shared" si="20"/>
        <v>298.5</v>
      </c>
    </row>
    <row r="103" spans="2:63" x14ac:dyDescent="0.25">
      <c r="B103" s="16" t="s">
        <v>139</v>
      </c>
      <c r="C103" s="17" t="s">
        <v>139</v>
      </c>
      <c r="D103" s="10">
        <v>4412211800069810</v>
      </c>
      <c r="E103" s="9" t="s">
        <v>211</v>
      </c>
      <c r="F103" s="11" t="s">
        <v>212</v>
      </c>
      <c r="G103" s="12">
        <v>6</v>
      </c>
      <c r="H103" s="19"/>
      <c r="I103" s="19"/>
      <c r="J103" s="85"/>
      <c r="K103" s="85"/>
      <c r="L103" s="19"/>
      <c r="M103" s="19"/>
      <c r="N103" s="19">
        <v>2</v>
      </c>
      <c r="O103" s="19">
        <f>+N103*G103</f>
        <v>12</v>
      </c>
      <c r="P103" s="19"/>
      <c r="Q103" s="19"/>
      <c r="R103" s="19">
        <v>2</v>
      </c>
      <c r="S103" s="19">
        <f t="shared" si="27"/>
        <v>12</v>
      </c>
      <c r="T103" s="20"/>
      <c r="U103" s="20"/>
      <c r="V103" s="19"/>
      <c r="W103" s="19"/>
      <c r="X103" s="19">
        <v>10</v>
      </c>
      <c r="Y103" s="20">
        <f>+X103*G103</f>
        <v>60</v>
      </c>
      <c r="Z103" s="20"/>
      <c r="AA103" s="20"/>
      <c r="AB103" s="20"/>
      <c r="AC103" s="20"/>
      <c r="AD103" s="20"/>
      <c r="AE103" s="20"/>
      <c r="AF103" s="19">
        <f t="shared" ref="AF103:AG166" si="28">H103+J103+L103+N103+P103+R103+T103+V103+X103+Z103+AB103+AD103</f>
        <v>14</v>
      </c>
      <c r="AG103" s="19">
        <f t="shared" si="28"/>
        <v>84</v>
      </c>
      <c r="AH103" s="9">
        <v>4412211800069810</v>
      </c>
      <c r="AI103" s="9" t="s">
        <v>211</v>
      </c>
      <c r="AJ103" s="11" t="s">
        <v>212</v>
      </c>
      <c r="AK103" s="12">
        <v>6</v>
      </c>
      <c r="AL103" s="28"/>
      <c r="AM103" s="28"/>
      <c r="AN103" s="114"/>
      <c r="AO103" s="114"/>
      <c r="AP103" s="28"/>
      <c r="AQ103" s="28"/>
      <c r="AR103" s="28">
        <v>0</v>
      </c>
      <c r="AS103" s="28">
        <f>+AR103*AK103</f>
        <v>0</v>
      </c>
      <c r="AT103" s="28"/>
      <c r="AU103" s="28"/>
      <c r="AV103" s="28"/>
      <c r="AW103" s="28"/>
      <c r="AX103" s="28"/>
      <c r="AY103" s="28"/>
      <c r="AZ103" s="28"/>
      <c r="BA103" s="28"/>
      <c r="BB103" s="28">
        <v>7.5</v>
      </c>
      <c r="BC103" s="114">
        <f>+BB103*AK103</f>
        <v>45</v>
      </c>
      <c r="BD103" s="114"/>
      <c r="BE103" s="114"/>
      <c r="BF103" s="114"/>
      <c r="BG103" s="114"/>
      <c r="BH103" s="114"/>
      <c r="BI103" s="114"/>
      <c r="BJ103" s="7">
        <f t="shared" si="20"/>
        <v>7.5</v>
      </c>
      <c r="BK103" s="7">
        <f t="shared" si="20"/>
        <v>45</v>
      </c>
    </row>
    <row r="104" spans="2:63" ht="24" x14ac:dyDescent="0.25">
      <c r="B104" s="16" t="s">
        <v>65</v>
      </c>
      <c r="C104" s="17" t="s">
        <v>66</v>
      </c>
      <c r="D104" s="10" t="s">
        <v>213</v>
      </c>
      <c r="E104" s="18" t="s">
        <v>214</v>
      </c>
      <c r="F104" s="115" t="s">
        <v>215</v>
      </c>
      <c r="G104" s="12">
        <v>8</v>
      </c>
      <c r="H104" s="19">
        <v>5</v>
      </c>
      <c r="I104" s="19">
        <f>H104*G104</f>
        <v>40</v>
      </c>
      <c r="J104" s="85"/>
      <c r="K104" s="85"/>
      <c r="L104" s="19"/>
      <c r="M104" s="19"/>
      <c r="N104" s="19"/>
      <c r="O104" s="19"/>
      <c r="P104" s="19">
        <v>6</v>
      </c>
      <c r="Q104" s="19">
        <f t="shared" si="21"/>
        <v>48</v>
      </c>
      <c r="R104" s="19">
        <v>6</v>
      </c>
      <c r="S104" s="19">
        <f t="shared" si="27"/>
        <v>48</v>
      </c>
      <c r="T104" s="20"/>
      <c r="U104" s="20"/>
      <c r="V104" s="19"/>
      <c r="W104" s="19"/>
      <c r="X104" s="19"/>
      <c r="Y104" s="20"/>
      <c r="Z104" s="20"/>
      <c r="AA104" s="20"/>
      <c r="AB104" s="20"/>
      <c r="AC104" s="20"/>
      <c r="AD104" s="20">
        <v>6</v>
      </c>
      <c r="AE104" s="20">
        <f>AD104*G104</f>
        <v>48</v>
      </c>
      <c r="AF104" s="19">
        <f t="shared" si="28"/>
        <v>23</v>
      </c>
      <c r="AG104" s="19">
        <f t="shared" si="28"/>
        <v>184</v>
      </c>
      <c r="AH104" s="9" t="s">
        <v>213</v>
      </c>
      <c r="AI104" s="18" t="s">
        <v>214</v>
      </c>
      <c r="AJ104" s="115" t="s">
        <v>215</v>
      </c>
      <c r="AK104" s="12">
        <v>8</v>
      </c>
      <c r="AL104" s="28">
        <v>3</v>
      </c>
      <c r="AM104" s="28">
        <f>AL104*AK104</f>
        <v>24</v>
      </c>
      <c r="AN104" s="114"/>
      <c r="AO104" s="114"/>
      <c r="AP104" s="28"/>
      <c r="AQ104" s="28"/>
      <c r="AR104" s="28"/>
      <c r="AS104" s="28"/>
      <c r="AT104" s="28">
        <v>3</v>
      </c>
      <c r="AU104" s="28">
        <f t="shared" si="22"/>
        <v>24</v>
      </c>
      <c r="AV104" s="28">
        <v>4</v>
      </c>
      <c r="AW104" s="28">
        <f t="shared" si="23"/>
        <v>32</v>
      </c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7">
        <f t="shared" si="20"/>
        <v>10</v>
      </c>
      <c r="BK104" s="7">
        <f t="shared" si="20"/>
        <v>80</v>
      </c>
    </row>
    <row r="105" spans="2:63" ht="24" x14ac:dyDescent="0.25">
      <c r="B105" s="16" t="s">
        <v>65</v>
      </c>
      <c r="C105" s="17" t="s">
        <v>66</v>
      </c>
      <c r="D105" s="10" t="s">
        <v>216</v>
      </c>
      <c r="E105" s="11" t="s">
        <v>217</v>
      </c>
      <c r="F105" s="11" t="s">
        <v>218</v>
      </c>
      <c r="G105" s="12">
        <v>12.7</v>
      </c>
      <c r="H105" s="19">
        <v>30</v>
      </c>
      <c r="I105" s="19">
        <f t="shared" ref="I105:I124" si="29">H105*G105</f>
        <v>381</v>
      </c>
      <c r="J105" s="85"/>
      <c r="K105" s="85"/>
      <c r="L105" s="19">
        <v>10</v>
      </c>
      <c r="M105" s="19">
        <f>L105*G105</f>
        <v>127</v>
      </c>
      <c r="N105" s="19"/>
      <c r="O105" s="19"/>
      <c r="P105" s="19">
        <v>40</v>
      </c>
      <c r="Q105" s="19">
        <f t="shared" si="21"/>
        <v>508</v>
      </c>
      <c r="R105" s="19">
        <v>10</v>
      </c>
      <c r="S105" s="19">
        <f t="shared" si="27"/>
        <v>127</v>
      </c>
      <c r="T105" s="20">
        <v>5</v>
      </c>
      <c r="U105" s="20">
        <f>+T105*G105</f>
        <v>63.5</v>
      </c>
      <c r="V105" s="19">
        <v>10</v>
      </c>
      <c r="W105" s="19">
        <f t="shared" si="24"/>
        <v>127</v>
      </c>
      <c r="X105" s="19">
        <v>170</v>
      </c>
      <c r="Y105" s="20">
        <f>+X105*G105</f>
        <v>2159</v>
      </c>
      <c r="Z105" s="20">
        <v>10</v>
      </c>
      <c r="AA105" s="20">
        <f>+Z105*G105</f>
        <v>127</v>
      </c>
      <c r="AB105" s="20">
        <v>4</v>
      </c>
      <c r="AC105" s="20">
        <f>+AB105*G105</f>
        <v>50.8</v>
      </c>
      <c r="AD105" s="20">
        <v>10</v>
      </c>
      <c r="AE105" s="20">
        <f>AD105*G105</f>
        <v>127</v>
      </c>
      <c r="AF105" s="19">
        <f t="shared" si="28"/>
        <v>299</v>
      </c>
      <c r="AG105" s="19">
        <f t="shared" si="28"/>
        <v>3797.3</v>
      </c>
      <c r="AH105" s="9" t="s">
        <v>216</v>
      </c>
      <c r="AI105" s="11" t="s">
        <v>217</v>
      </c>
      <c r="AJ105" s="11" t="s">
        <v>218</v>
      </c>
      <c r="AK105" s="12">
        <v>12.7</v>
      </c>
      <c r="AL105" s="28">
        <f>2+3+2+2+1+250/25</f>
        <v>20</v>
      </c>
      <c r="AM105" s="28">
        <f t="shared" ref="AM105:AM117" si="30">AL105*AK105</f>
        <v>254</v>
      </c>
      <c r="AN105" s="114"/>
      <c r="AO105" s="114"/>
      <c r="AP105" s="28">
        <f>2+1</f>
        <v>3</v>
      </c>
      <c r="AQ105" s="28">
        <f>AP105*AK105</f>
        <v>38.099999999999994</v>
      </c>
      <c r="AR105" s="28"/>
      <c r="AS105" s="28"/>
      <c r="AT105" s="28">
        <v>14</v>
      </c>
      <c r="AU105" s="28">
        <f t="shared" si="22"/>
        <v>177.79999999999998</v>
      </c>
      <c r="AV105" s="28"/>
      <c r="AW105" s="28"/>
      <c r="AX105" s="28">
        <v>3</v>
      </c>
      <c r="AY105" s="28">
        <f>+AX105*AK105</f>
        <v>38.099999999999994</v>
      </c>
      <c r="AZ105" s="28">
        <v>2</v>
      </c>
      <c r="BA105" s="28">
        <f>AK105*AZ105</f>
        <v>25.4</v>
      </c>
      <c r="BB105" s="28">
        <v>140</v>
      </c>
      <c r="BC105" s="114">
        <f>+BB105*AK105</f>
        <v>1778</v>
      </c>
      <c r="BD105" s="114">
        <v>6</v>
      </c>
      <c r="BE105" s="114">
        <f>+BD105*AK105</f>
        <v>76.199999999999989</v>
      </c>
      <c r="BF105" s="114">
        <v>1</v>
      </c>
      <c r="BG105" s="114">
        <f>+BF105*AK105</f>
        <v>12.7</v>
      </c>
      <c r="BH105" s="114"/>
      <c r="BI105" s="114"/>
      <c r="BJ105" s="7">
        <f t="shared" si="20"/>
        <v>189</v>
      </c>
      <c r="BK105" s="7">
        <f t="shared" si="20"/>
        <v>2400.2999999999997</v>
      </c>
    </row>
    <row r="106" spans="2:63" ht="24" x14ac:dyDescent="0.25">
      <c r="B106" s="16" t="s">
        <v>65</v>
      </c>
      <c r="C106" s="17" t="s">
        <v>66</v>
      </c>
      <c r="D106" s="10" t="s">
        <v>219</v>
      </c>
      <c r="E106" s="11" t="s">
        <v>220</v>
      </c>
      <c r="F106" s="11" t="s">
        <v>218</v>
      </c>
      <c r="G106" s="12">
        <v>10.199999999999999</v>
      </c>
      <c r="H106" s="19">
        <f>3+2+8+12+4+3</f>
        <v>32</v>
      </c>
      <c r="I106" s="19">
        <f t="shared" si="29"/>
        <v>326.39999999999998</v>
      </c>
      <c r="J106" s="85"/>
      <c r="K106" s="85"/>
      <c r="L106" s="19">
        <v>10</v>
      </c>
      <c r="M106" s="19">
        <f>L106*G106</f>
        <v>102</v>
      </c>
      <c r="N106" s="19"/>
      <c r="O106" s="19"/>
      <c r="P106" s="19">
        <v>30</v>
      </c>
      <c r="Q106" s="19">
        <f t="shared" si="21"/>
        <v>306</v>
      </c>
      <c r="R106" s="19">
        <v>5</v>
      </c>
      <c r="S106" s="19">
        <f t="shared" si="27"/>
        <v>51</v>
      </c>
      <c r="T106" s="20">
        <v>2</v>
      </c>
      <c r="U106" s="20">
        <f>+T106*G106</f>
        <v>20.399999999999999</v>
      </c>
      <c r="V106" s="19">
        <f>2+2</f>
        <v>4</v>
      </c>
      <c r="W106" s="19">
        <f t="shared" si="24"/>
        <v>40.799999999999997</v>
      </c>
      <c r="X106" s="19">
        <v>140</v>
      </c>
      <c r="Y106" s="20">
        <f>+X106*G106</f>
        <v>1428</v>
      </c>
      <c r="Z106" s="20">
        <v>5</v>
      </c>
      <c r="AA106" s="20">
        <f>+Z106*G106</f>
        <v>51</v>
      </c>
      <c r="AB106" s="20">
        <v>2</v>
      </c>
      <c r="AC106" s="20">
        <f>+AB106*G106</f>
        <v>20.399999999999999</v>
      </c>
      <c r="AD106" s="20">
        <v>4</v>
      </c>
      <c r="AE106" s="20">
        <f>AD106*G106</f>
        <v>40.799999999999997</v>
      </c>
      <c r="AF106" s="19">
        <f t="shared" si="28"/>
        <v>234</v>
      </c>
      <c r="AG106" s="19">
        <f t="shared" si="28"/>
        <v>2386.8000000000002</v>
      </c>
      <c r="AH106" s="9" t="s">
        <v>219</v>
      </c>
      <c r="AI106" s="11" t="s">
        <v>220</v>
      </c>
      <c r="AJ106" s="11" t="s">
        <v>218</v>
      </c>
      <c r="AK106" s="12">
        <v>10.199999999999999</v>
      </c>
      <c r="AL106" s="28">
        <f>4+2+8+12+4+2</f>
        <v>32</v>
      </c>
      <c r="AM106" s="28">
        <f t="shared" si="30"/>
        <v>326.39999999999998</v>
      </c>
      <c r="AN106" s="114"/>
      <c r="AO106" s="114"/>
      <c r="AP106" s="28">
        <f>3+2</f>
        <v>5</v>
      </c>
      <c r="AQ106" s="28">
        <f>AP106*AK106</f>
        <v>51</v>
      </c>
      <c r="AR106" s="28"/>
      <c r="AS106" s="28"/>
      <c r="AT106" s="28">
        <v>12</v>
      </c>
      <c r="AU106" s="28">
        <f t="shared" si="22"/>
        <v>122.39999999999999</v>
      </c>
      <c r="AV106" s="28"/>
      <c r="AW106" s="28"/>
      <c r="AX106" s="28"/>
      <c r="AY106" s="28"/>
      <c r="AZ106" s="28">
        <v>2</v>
      </c>
      <c r="BA106" s="28">
        <f>AK106*AZ106</f>
        <v>20.399999999999999</v>
      </c>
      <c r="BB106" s="28">
        <v>140</v>
      </c>
      <c r="BC106" s="114">
        <f>+BB106*AK106</f>
        <v>1428</v>
      </c>
      <c r="BD106" s="114">
        <v>2</v>
      </c>
      <c r="BE106" s="114">
        <f>+BD106*AK106</f>
        <v>20.399999999999999</v>
      </c>
      <c r="BF106" s="114"/>
      <c r="BG106" s="114"/>
      <c r="BH106" s="114"/>
      <c r="BI106" s="114"/>
      <c r="BJ106" s="7">
        <f t="shared" si="20"/>
        <v>193</v>
      </c>
      <c r="BK106" s="7">
        <f t="shared" si="20"/>
        <v>1968.6</v>
      </c>
    </row>
    <row r="107" spans="2:63" ht="24" x14ac:dyDescent="0.25">
      <c r="B107" s="16" t="s">
        <v>65</v>
      </c>
      <c r="C107" s="17" t="s">
        <v>66</v>
      </c>
      <c r="D107" s="10">
        <v>4412170600067870</v>
      </c>
      <c r="E107" s="11" t="s">
        <v>221</v>
      </c>
      <c r="F107" s="11" t="s">
        <v>222</v>
      </c>
      <c r="G107" s="12">
        <v>12</v>
      </c>
      <c r="H107" s="19">
        <v>25</v>
      </c>
      <c r="I107" s="19">
        <f t="shared" si="29"/>
        <v>300</v>
      </c>
      <c r="J107" s="85"/>
      <c r="K107" s="85"/>
      <c r="L107" s="19">
        <v>15</v>
      </c>
      <c r="M107" s="19">
        <f>L107*G107</f>
        <v>180</v>
      </c>
      <c r="N107" s="19"/>
      <c r="O107" s="19"/>
      <c r="P107" s="19">
        <v>5</v>
      </c>
      <c r="Q107" s="19">
        <f t="shared" si="21"/>
        <v>60</v>
      </c>
      <c r="R107" s="19">
        <v>3</v>
      </c>
      <c r="S107" s="19">
        <f t="shared" si="27"/>
        <v>36</v>
      </c>
      <c r="T107" s="20"/>
      <c r="U107" s="20"/>
      <c r="V107" s="19">
        <v>20</v>
      </c>
      <c r="W107" s="19">
        <f t="shared" si="24"/>
        <v>240</v>
      </c>
      <c r="X107" s="19">
        <v>15</v>
      </c>
      <c r="Y107" s="20">
        <f>+X107*G107</f>
        <v>180</v>
      </c>
      <c r="Z107" s="20">
        <v>5</v>
      </c>
      <c r="AA107" s="20">
        <f>+Z107*G107</f>
        <v>60</v>
      </c>
      <c r="AB107" s="20">
        <v>5</v>
      </c>
      <c r="AC107" s="20">
        <f>+AB107*G107</f>
        <v>60</v>
      </c>
      <c r="AD107" s="20">
        <v>4</v>
      </c>
      <c r="AE107" s="20">
        <f>AD107*G107</f>
        <v>48</v>
      </c>
      <c r="AF107" s="19">
        <f t="shared" si="28"/>
        <v>97</v>
      </c>
      <c r="AG107" s="19">
        <f t="shared" si="28"/>
        <v>1164</v>
      </c>
      <c r="AH107" s="9">
        <v>4412170600067870</v>
      </c>
      <c r="AI107" s="11" t="s">
        <v>221</v>
      </c>
      <c r="AJ107" s="11" t="s">
        <v>222</v>
      </c>
      <c r="AK107" s="12">
        <v>12</v>
      </c>
      <c r="AL107" s="28">
        <v>11</v>
      </c>
      <c r="AM107" s="28">
        <f t="shared" si="30"/>
        <v>132</v>
      </c>
      <c r="AN107" s="114"/>
      <c r="AO107" s="114"/>
      <c r="AP107" s="28">
        <f>2+4+1+2</f>
        <v>9</v>
      </c>
      <c r="AQ107" s="28">
        <f>AP107*AK107</f>
        <v>108</v>
      </c>
      <c r="AR107" s="28"/>
      <c r="AS107" s="28"/>
      <c r="AT107" s="28">
        <v>3</v>
      </c>
      <c r="AU107" s="28">
        <f t="shared" si="22"/>
        <v>36</v>
      </c>
      <c r="AV107" s="28">
        <v>1.5</v>
      </c>
      <c r="AW107" s="28">
        <f>AK107*AV107</f>
        <v>18</v>
      </c>
      <c r="AX107" s="28"/>
      <c r="AY107" s="28"/>
      <c r="AZ107" s="28"/>
      <c r="BA107" s="28"/>
      <c r="BB107" s="28">
        <v>10</v>
      </c>
      <c r="BC107" s="114">
        <f>+BB107*AK107</f>
        <v>120</v>
      </c>
      <c r="BD107" s="114"/>
      <c r="BE107" s="114"/>
      <c r="BF107" s="114"/>
      <c r="BG107" s="114"/>
      <c r="BH107" s="114"/>
      <c r="BI107" s="114"/>
      <c r="BJ107" s="7">
        <f t="shared" si="20"/>
        <v>34.5</v>
      </c>
      <c r="BK107" s="7">
        <f t="shared" si="20"/>
        <v>414</v>
      </c>
    </row>
    <row r="108" spans="2:63" ht="24" x14ac:dyDescent="0.25">
      <c r="B108" s="16" t="s">
        <v>65</v>
      </c>
      <c r="C108" s="17" t="s">
        <v>66</v>
      </c>
      <c r="D108" s="10" t="s">
        <v>223</v>
      </c>
      <c r="E108" s="11" t="s">
        <v>224</v>
      </c>
      <c r="F108" s="11" t="s">
        <v>225</v>
      </c>
      <c r="G108" s="12">
        <v>12</v>
      </c>
      <c r="H108" s="19">
        <v>10</v>
      </c>
      <c r="I108" s="19">
        <f t="shared" si="29"/>
        <v>120</v>
      </c>
      <c r="J108" s="85"/>
      <c r="K108" s="85"/>
      <c r="L108" s="19"/>
      <c r="M108" s="19"/>
      <c r="N108" s="19"/>
      <c r="O108" s="19"/>
      <c r="P108" s="19"/>
      <c r="Q108" s="19"/>
      <c r="R108" s="19"/>
      <c r="S108" s="19"/>
      <c r="T108" s="20"/>
      <c r="U108" s="20"/>
      <c r="V108" s="19"/>
      <c r="W108" s="19"/>
      <c r="X108" s="19"/>
      <c r="Y108" s="20"/>
      <c r="Z108" s="20"/>
      <c r="AA108" s="20"/>
      <c r="AB108" s="20"/>
      <c r="AC108" s="20"/>
      <c r="AD108" s="20"/>
      <c r="AE108" s="20"/>
      <c r="AF108" s="19">
        <f t="shared" si="28"/>
        <v>10</v>
      </c>
      <c r="AG108" s="19">
        <f t="shared" si="28"/>
        <v>120</v>
      </c>
      <c r="AH108" s="9" t="s">
        <v>223</v>
      </c>
      <c r="AI108" s="11" t="s">
        <v>224</v>
      </c>
      <c r="AJ108" s="11" t="s">
        <v>225</v>
      </c>
      <c r="AK108" s="12">
        <v>12</v>
      </c>
      <c r="AL108" s="28">
        <v>5</v>
      </c>
      <c r="AM108" s="28">
        <f t="shared" si="30"/>
        <v>60</v>
      </c>
      <c r="AN108" s="114"/>
      <c r="AO108" s="114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7">
        <f t="shared" si="20"/>
        <v>5</v>
      </c>
      <c r="BK108" s="7">
        <f t="shared" si="20"/>
        <v>60</v>
      </c>
    </row>
    <row r="109" spans="2:63" ht="24" x14ac:dyDescent="0.25">
      <c r="B109" s="16" t="s">
        <v>65</v>
      </c>
      <c r="C109" s="17" t="s">
        <v>66</v>
      </c>
      <c r="D109" s="10">
        <v>3120151200066070</v>
      </c>
      <c r="E109" s="11" t="s">
        <v>226</v>
      </c>
      <c r="F109" s="11" t="s">
        <v>68</v>
      </c>
      <c r="G109" s="12">
        <v>2</v>
      </c>
      <c r="H109" s="19">
        <v>46</v>
      </c>
      <c r="I109" s="19">
        <f t="shared" si="29"/>
        <v>92</v>
      </c>
      <c r="J109" s="85"/>
      <c r="K109" s="85"/>
      <c r="L109" s="19">
        <v>15</v>
      </c>
      <c r="M109" s="19">
        <f>L109*G109</f>
        <v>30</v>
      </c>
      <c r="N109" s="19"/>
      <c r="O109" s="19"/>
      <c r="P109" s="19">
        <v>60</v>
      </c>
      <c r="Q109" s="19">
        <f>G109*P109</f>
        <v>120</v>
      </c>
      <c r="R109" s="19"/>
      <c r="S109" s="19"/>
      <c r="T109" s="20">
        <v>25</v>
      </c>
      <c r="U109" s="20">
        <f>+T109*G109</f>
        <v>50</v>
      </c>
      <c r="V109" s="19"/>
      <c r="W109" s="19"/>
      <c r="X109" s="19">
        <v>20</v>
      </c>
      <c r="Y109" s="20">
        <f>+X109*G109</f>
        <v>40</v>
      </c>
      <c r="Z109" s="20">
        <v>10</v>
      </c>
      <c r="AA109" s="20">
        <f>+Z109*G109</f>
        <v>20</v>
      </c>
      <c r="AB109" s="20">
        <v>2</v>
      </c>
      <c r="AC109" s="20">
        <f>+AB109*G109</f>
        <v>4</v>
      </c>
      <c r="AD109" s="20">
        <v>3</v>
      </c>
      <c r="AE109" s="20">
        <f>AD109*G109</f>
        <v>6</v>
      </c>
      <c r="AF109" s="19">
        <f t="shared" si="28"/>
        <v>181</v>
      </c>
      <c r="AG109" s="19">
        <f t="shared" si="28"/>
        <v>362</v>
      </c>
      <c r="AH109" s="9">
        <v>3120151200066070</v>
      </c>
      <c r="AI109" s="11" t="s">
        <v>226</v>
      </c>
      <c r="AJ109" s="11" t="s">
        <v>68</v>
      </c>
      <c r="AK109" s="12">
        <v>2</v>
      </c>
      <c r="AL109" s="28">
        <v>30</v>
      </c>
      <c r="AM109" s="28">
        <f t="shared" si="30"/>
        <v>60</v>
      </c>
      <c r="AN109" s="114"/>
      <c r="AO109" s="114"/>
      <c r="AP109" s="28">
        <f>4+3+2</f>
        <v>9</v>
      </c>
      <c r="AQ109" s="28">
        <f>AP109*AK109</f>
        <v>18</v>
      </c>
      <c r="AR109" s="28"/>
      <c r="AS109" s="28"/>
      <c r="AT109" s="28">
        <v>40</v>
      </c>
      <c r="AU109" s="28">
        <f t="shared" si="22"/>
        <v>80</v>
      </c>
      <c r="AV109" s="28"/>
      <c r="AW109" s="28"/>
      <c r="AX109" s="28">
        <v>20</v>
      </c>
      <c r="AY109" s="28">
        <f>+AX109*AK109</f>
        <v>40</v>
      </c>
      <c r="AZ109" s="28"/>
      <c r="BA109" s="28"/>
      <c r="BB109" s="28">
        <v>10</v>
      </c>
      <c r="BC109" s="114">
        <f>+BB109*AK109</f>
        <v>20</v>
      </c>
      <c r="BD109" s="114">
        <v>5</v>
      </c>
      <c r="BE109" s="114">
        <f>+BD109*AK109</f>
        <v>10</v>
      </c>
      <c r="BF109" s="114"/>
      <c r="BG109" s="114"/>
      <c r="BH109" s="114"/>
      <c r="BI109" s="114"/>
      <c r="BJ109" s="7">
        <f t="shared" si="20"/>
        <v>114</v>
      </c>
      <c r="BK109" s="7">
        <f t="shared" si="20"/>
        <v>228</v>
      </c>
    </row>
    <row r="110" spans="2:63" ht="24" x14ac:dyDescent="0.25">
      <c r="B110" s="16" t="s">
        <v>65</v>
      </c>
      <c r="C110" s="17" t="s">
        <v>66</v>
      </c>
      <c r="D110" s="10" t="s">
        <v>227</v>
      </c>
      <c r="E110" s="11" t="s">
        <v>228</v>
      </c>
      <c r="F110" s="11" t="s">
        <v>68</v>
      </c>
      <c r="G110" s="12">
        <v>5</v>
      </c>
      <c r="H110" s="19">
        <v>141</v>
      </c>
      <c r="I110" s="19">
        <f t="shared" si="29"/>
        <v>705</v>
      </c>
      <c r="J110" s="85"/>
      <c r="K110" s="85"/>
      <c r="L110" s="19">
        <v>30</v>
      </c>
      <c r="M110" s="19">
        <f>L110*G110</f>
        <v>150</v>
      </c>
      <c r="N110" s="19">
        <v>10</v>
      </c>
      <c r="O110" s="19">
        <f>+N110*G110</f>
        <v>50</v>
      </c>
      <c r="P110" s="19">
        <v>70</v>
      </c>
      <c r="Q110" s="19">
        <f>G110*P110</f>
        <v>350</v>
      </c>
      <c r="R110" s="19"/>
      <c r="S110" s="19"/>
      <c r="T110" s="20">
        <v>30</v>
      </c>
      <c r="U110" s="20">
        <f>+T110*G110</f>
        <v>150</v>
      </c>
      <c r="V110" s="19"/>
      <c r="W110" s="19"/>
      <c r="X110" s="19">
        <v>40</v>
      </c>
      <c r="Y110" s="20">
        <f>+X110*G110</f>
        <v>200</v>
      </c>
      <c r="Z110" s="20">
        <v>40</v>
      </c>
      <c r="AA110" s="20">
        <f>+Z110*G110</f>
        <v>200</v>
      </c>
      <c r="AB110" s="20">
        <v>5</v>
      </c>
      <c r="AC110" s="20">
        <f>+AB110*G110</f>
        <v>25</v>
      </c>
      <c r="AD110" s="20">
        <v>6</v>
      </c>
      <c r="AE110" s="20">
        <f>AD110*G110</f>
        <v>30</v>
      </c>
      <c r="AF110" s="19">
        <f t="shared" si="28"/>
        <v>372</v>
      </c>
      <c r="AG110" s="19">
        <f t="shared" si="28"/>
        <v>1860</v>
      </c>
      <c r="AH110" s="9" t="s">
        <v>227</v>
      </c>
      <c r="AI110" s="11" t="s">
        <v>228</v>
      </c>
      <c r="AJ110" s="11" t="s">
        <v>68</v>
      </c>
      <c r="AK110" s="12">
        <v>5</v>
      </c>
      <c r="AL110" s="28">
        <v>100</v>
      </c>
      <c r="AM110" s="28">
        <f t="shared" si="30"/>
        <v>500</v>
      </c>
      <c r="AN110" s="114"/>
      <c r="AO110" s="114"/>
      <c r="AP110" s="28">
        <v>16</v>
      </c>
      <c r="AQ110" s="28">
        <f>AP110*AK110</f>
        <v>80</v>
      </c>
      <c r="AR110" s="28"/>
      <c r="AS110" s="28"/>
      <c r="AT110" s="28"/>
      <c r="AU110" s="28"/>
      <c r="AV110" s="28"/>
      <c r="AW110" s="28"/>
      <c r="AX110" s="28">
        <v>20</v>
      </c>
      <c r="AY110" s="28">
        <f>+AX110*AK110</f>
        <v>100</v>
      </c>
      <c r="AZ110" s="28"/>
      <c r="BA110" s="28"/>
      <c r="BB110" s="28">
        <v>30</v>
      </c>
      <c r="BC110" s="114">
        <f>+BB110*AK110</f>
        <v>150</v>
      </c>
      <c r="BD110" s="114">
        <v>19</v>
      </c>
      <c r="BE110" s="114">
        <f>+BD110*AK110</f>
        <v>95</v>
      </c>
      <c r="BF110" s="114">
        <v>4</v>
      </c>
      <c r="BG110" s="114">
        <f>+BF110*AK110</f>
        <v>20</v>
      </c>
      <c r="BH110" s="114">
        <v>3</v>
      </c>
      <c r="BI110" s="114">
        <f>+BH110*AK110</f>
        <v>15</v>
      </c>
      <c r="BJ110" s="7">
        <f t="shared" si="20"/>
        <v>192</v>
      </c>
      <c r="BK110" s="7">
        <f t="shared" si="20"/>
        <v>960</v>
      </c>
    </row>
    <row r="111" spans="2:63" x14ac:dyDescent="0.25">
      <c r="B111" s="16" t="s">
        <v>139</v>
      </c>
      <c r="C111" s="17"/>
      <c r="D111" s="10">
        <v>4412163500053710</v>
      </c>
      <c r="E111" s="9" t="s">
        <v>229</v>
      </c>
      <c r="F111" s="11" t="s">
        <v>68</v>
      </c>
      <c r="G111" s="12">
        <v>5</v>
      </c>
      <c r="H111" s="19"/>
      <c r="I111" s="19"/>
      <c r="J111" s="85"/>
      <c r="K111" s="85"/>
      <c r="L111" s="19"/>
      <c r="M111" s="19"/>
      <c r="N111" s="19">
        <v>15</v>
      </c>
      <c r="O111" s="19">
        <f>+N111*G111</f>
        <v>75</v>
      </c>
      <c r="P111" s="19"/>
      <c r="Q111" s="19"/>
      <c r="R111" s="19"/>
      <c r="S111" s="19"/>
      <c r="T111" s="20"/>
      <c r="U111" s="20"/>
      <c r="V111" s="19"/>
      <c r="W111" s="19"/>
      <c r="X111" s="19"/>
      <c r="Y111" s="20"/>
      <c r="Z111" s="20"/>
      <c r="AA111" s="20"/>
      <c r="AB111" s="20"/>
      <c r="AC111" s="20"/>
      <c r="AD111" s="20"/>
      <c r="AE111" s="20"/>
      <c r="AF111" s="19">
        <f t="shared" si="28"/>
        <v>15</v>
      </c>
      <c r="AG111" s="19">
        <f t="shared" si="28"/>
        <v>75</v>
      </c>
      <c r="AH111" s="9">
        <v>4412163500053710</v>
      </c>
      <c r="AI111" s="9" t="s">
        <v>229</v>
      </c>
      <c r="AJ111" s="11" t="s">
        <v>68</v>
      </c>
      <c r="AK111" s="12">
        <v>5</v>
      </c>
      <c r="AL111" s="28"/>
      <c r="AM111" s="28"/>
      <c r="AN111" s="114"/>
      <c r="AO111" s="114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7">
        <f t="shared" si="20"/>
        <v>0</v>
      </c>
      <c r="BK111" s="7">
        <f t="shared" si="20"/>
        <v>0</v>
      </c>
    </row>
    <row r="112" spans="2:63" ht="24" x14ac:dyDescent="0.25">
      <c r="B112" s="16" t="s">
        <v>65</v>
      </c>
      <c r="C112" s="17" t="s">
        <v>66</v>
      </c>
      <c r="D112" s="10" t="s">
        <v>230</v>
      </c>
      <c r="E112" s="9" t="s">
        <v>231</v>
      </c>
      <c r="F112" s="9" t="s">
        <v>68</v>
      </c>
      <c r="G112" s="12">
        <v>3</v>
      </c>
      <c r="H112" s="19">
        <v>10</v>
      </c>
      <c r="I112" s="19">
        <f t="shared" si="29"/>
        <v>30</v>
      </c>
      <c r="J112" s="85"/>
      <c r="K112" s="85"/>
      <c r="L112" s="19"/>
      <c r="M112" s="19"/>
      <c r="N112" s="19"/>
      <c r="O112" s="19"/>
      <c r="P112" s="19">
        <v>35</v>
      </c>
      <c r="Q112" s="19">
        <f>G112*P112</f>
        <v>105</v>
      </c>
      <c r="R112" s="19"/>
      <c r="S112" s="19"/>
      <c r="T112" s="20"/>
      <c r="U112" s="20"/>
      <c r="V112" s="19"/>
      <c r="W112" s="19"/>
      <c r="X112" s="19"/>
      <c r="Y112" s="20"/>
      <c r="Z112" s="20">
        <v>5</v>
      </c>
      <c r="AA112" s="20">
        <f>+Z112*G112</f>
        <v>15</v>
      </c>
      <c r="AB112" s="20"/>
      <c r="AC112" s="20"/>
      <c r="AD112" s="20"/>
      <c r="AE112" s="20"/>
      <c r="AF112" s="19">
        <f t="shared" si="28"/>
        <v>50</v>
      </c>
      <c r="AG112" s="19">
        <f t="shared" si="28"/>
        <v>150</v>
      </c>
      <c r="AH112" s="9" t="s">
        <v>230</v>
      </c>
      <c r="AI112" s="9" t="s">
        <v>231</v>
      </c>
      <c r="AJ112" s="9" t="s">
        <v>68</v>
      </c>
      <c r="AK112" s="12">
        <v>3</v>
      </c>
      <c r="AL112" s="28">
        <v>6</v>
      </c>
      <c r="AM112" s="28">
        <f t="shared" si="30"/>
        <v>18</v>
      </c>
      <c r="AN112" s="114"/>
      <c r="AO112" s="114"/>
      <c r="AP112" s="28"/>
      <c r="AQ112" s="28"/>
      <c r="AR112" s="28"/>
      <c r="AS112" s="28"/>
      <c r="AT112" s="28">
        <v>18</v>
      </c>
      <c r="AU112" s="28">
        <f t="shared" si="22"/>
        <v>54</v>
      </c>
      <c r="AV112" s="28"/>
      <c r="AW112" s="28"/>
      <c r="AX112" s="28"/>
      <c r="AY112" s="28"/>
      <c r="AZ112" s="28"/>
      <c r="BA112" s="28"/>
      <c r="BB112" s="28"/>
      <c r="BC112" s="28"/>
      <c r="BD112" s="28">
        <v>5</v>
      </c>
      <c r="BE112" s="114">
        <f>+BD112*AK112</f>
        <v>15</v>
      </c>
      <c r="BF112" s="28"/>
      <c r="BG112" s="28"/>
      <c r="BH112" s="28"/>
      <c r="BI112" s="28"/>
      <c r="BJ112" s="7">
        <f t="shared" si="20"/>
        <v>29</v>
      </c>
      <c r="BK112" s="7">
        <f t="shared" si="20"/>
        <v>87</v>
      </c>
    </row>
    <row r="113" spans="2:63" ht="24" x14ac:dyDescent="0.25">
      <c r="B113" s="16" t="s">
        <v>65</v>
      </c>
      <c r="C113" s="17" t="s">
        <v>66</v>
      </c>
      <c r="D113" s="10" t="s">
        <v>232</v>
      </c>
      <c r="E113" s="11" t="s">
        <v>233</v>
      </c>
      <c r="F113" s="11" t="s">
        <v>222</v>
      </c>
      <c r="G113" s="12">
        <v>12</v>
      </c>
      <c r="H113" s="19">
        <v>10</v>
      </c>
      <c r="I113" s="19">
        <f t="shared" si="29"/>
        <v>120</v>
      </c>
      <c r="J113" s="85"/>
      <c r="K113" s="85"/>
      <c r="L113" s="19">
        <v>5</v>
      </c>
      <c r="M113" s="19">
        <f>L113*G113</f>
        <v>60</v>
      </c>
      <c r="N113" s="19"/>
      <c r="O113" s="19"/>
      <c r="P113" s="19">
        <v>8</v>
      </c>
      <c r="Q113" s="19">
        <f>G113*P113</f>
        <v>96</v>
      </c>
      <c r="R113" s="19"/>
      <c r="S113" s="19"/>
      <c r="T113" s="20">
        <v>12</v>
      </c>
      <c r="U113" s="20">
        <f t="shared" ref="U113:U119" si="31">+T113*G113</f>
        <v>144</v>
      </c>
      <c r="V113" s="19">
        <v>5</v>
      </c>
      <c r="W113" s="19">
        <f t="shared" si="24"/>
        <v>60</v>
      </c>
      <c r="X113" s="19">
        <v>4</v>
      </c>
      <c r="Y113" s="20">
        <f>+X113*G113</f>
        <v>48</v>
      </c>
      <c r="Z113" s="20">
        <v>5</v>
      </c>
      <c r="AA113" s="20">
        <f>+Z113*G113</f>
        <v>60</v>
      </c>
      <c r="AB113" s="20">
        <v>3</v>
      </c>
      <c r="AC113" s="20">
        <f>+AB113*G113</f>
        <v>36</v>
      </c>
      <c r="AD113" s="20"/>
      <c r="AE113" s="20"/>
      <c r="AF113" s="19">
        <f t="shared" si="28"/>
        <v>52</v>
      </c>
      <c r="AG113" s="19">
        <f t="shared" si="28"/>
        <v>624</v>
      </c>
      <c r="AH113" s="9" t="s">
        <v>232</v>
      </c>
      <c r="AI113" s="11" t="s">
        <v>233</v>
      </c>
      <c r="AJ113" s="11" t="s">
        <v>222</v>
      </c>
      <c r="AK113" s="12">
        <v>12</v>
      </c>
      <c r="AL113" s="28">
        <v>6</v>
      </c>
      <c r="AM113" s="28">
        <f t="shared" si="30"/>
        <v>72</v>
      </c>
      <c r="AN113" s="114"/>
      <c r="AO113" s="114"/>
      <c r="AP113" s="28">
        <f>0.5+0.5+0.5</f>
        <v>1.5</v>
      </c>
      <c r="AQ113" s="28">
        <f>AP113*AK113</f>
        <v>18</v>
      </c>
      <c r="AR113" s="28"/>
      <c r="AS113" s="28"/>
      <c r="AT113" s="28">
        <v>2.5</v>
      </c>
      <c r="AU113" s="28">
        <f t="shared" si="22"/>
        <v>30</v>
      </c>
      <c r="AV113" s="28"/>
      <c r="AW113" s="28"/>
      <c r="AX113" s="28">
        <v>6</v>
      </c>
      <c r="AY113" s="28">
        <f t="shared" ref="AY113:AY119" si="32">+AX113*AK113</f>
        <v>72</v>
      </c>
      <c r="AZ113" s="28">
        <v>0.5</v>
      </c>
      <c r="BA113" s="28">
        <f>AK113*AZ113</f>
        <v>6</v>
      </c>
      <c r="BB113" s="28">
        <v>1</v>
      </c>
      <c r="BC113" s="114">
        <f>+BB113*AK113</f>
        <v>12</v>
      </c>
      <c r="BD113" s="114">
        <v>3</v>
      </c>
      <c r="BE113" s="114">
        <f>+BD113*AK113</f>
        <v>36</v>
      </c>
      <c r="BF113" s="114">
        <v>3</v>
      </c>
      <c r="BG113" s="114">
        <f>+BF113*AK113</f>
        <v>36</v>
      </c>
      <c r="BH113" s="114"/>
      <c r="BI113" s="114"/>
      <c r="BJ113" s="7">
        <f t="shared" si="20"/>
        <v>23.5</v>
      </c>
      <c r="BK113" s="7">
        <f t="shared" si="20"/>
        <v>282</v>
      </c>
    </row>
    <row r="114" spans="2:63" ht="24" x14ac:dyDescent="0.25">
      <c r="B114" s="16" t="s">
        <v>65</v>
      </c>
      <c r="C114" s="17" t="s">
        <v>66</v>
      </c>
      <c r="D114" s="10">
        <v>4412210400369140</v>
      </c>
      <c r="E114" s="11" t="s">
        <v>234</v>
      </c>
      <c r="F114" s="11" t="s">
        <v>212</v>
      </c>
      <c r="G114" s="12">
        <v>3</v>
      </c>
      <c r="H114" s="19">
        <v>102</v>
      </c>
      <c r="I114" s="19">
        <f t="shared" si="29"/>
        <v>306</v>
      </c>
      <c r="J114" s="27"/>
      <c r="K114" s="27"/>
      <c r="L114" s="26">
        <v>70</v>
      </c>
      <c r="M114" s="19">
        <f>L114*G114</f>
        <v>210</v>
      </c>
      <c r="N114" s="19"/>
      <c r="O114" s="19"/>
      <c r="P114" s="19">
        <v>120</v>
      </c>
      <c r="Q114" s="19">
        <f>G114*P114</f>
        <v>360</v>
      </c>
      <c r="R114" s="19"/>
      <c r="S114" s="19"/>
      <c r="T114" s="20">
        <v>14</v>
      </c>
      <c r="U114" s="20">
        <f t="shared" si="31"/>
        <v>42</v>
      </c>
      <c r="V114" s="19">
        <v>55</v>
      </c>
      <c r="W114" s="19">
        <f t="shared" si="24"/>
        <v>165</v>
      </c>
      <c r="X114" s="19">
        <v>50</v>
      </c>
      <c r="Y114" s="20">
        <f>+X114*G114</f>
        <v>150</v>
      </c>
      <c r="Z114" s="20">
        <v>20</v>
      </c>
      <c r="AA114" s="20">
        <f>+Z114*G114</f>
        <v>60</v>
      </c>
      <c r="AB114" s="20">
        <v>3</v>
      </c>
      <c r="AC114" s="20">
        <f>+AB114*G114</f>
        <v>9</v>
      </c>
      <c r="AD114" s="20">
        <v>4</v>
      </c>
      <c r="AE114" s="20">
        <f>AD114*G114</f>
        <v>12</v>
      </c>
      <c r="AF114" s="19">
        <f t="shared" si="28"/>
        <v>438</v>
      </c>
      <c r="AG114" s="19">
        <f t="shared" si="28"/>
        <v>1314</v>
      </c>
      <c r="AH114" s="9">
        <v>4412210400369140</v>
      </c>
      <c r="AI114" s="11" t="s">
        <v>234</v>
      </c>
      <c r="AJ114" s="11" t="s">
        <v>212</v>
      </c>
      <c r="AK114" s="12">
        <v>3</v>
      </c>
      <c r="AL114" s="28">
        <v>100</v>
      </c>
      <c r="AM114" s="28">
        <f t="shared" si="30"/>
        <v>300</v>
      </c>
      <c r="AN114" s="81"/>
      <c r="AO114" s="81"/>
      <c r="AP114" s="7">
        <v>55</v>
      </c>
      <c r="AQ114" s="28">
        <f>AP114*AK114</f>
        <v>165</v>
      </c>
      <c r="AR114" s="28"/>
      <c r="AS114" s="28"/>
      <c r="AT114" s="28">
        <v>26</v>
      </c>
      <c r="AU114" s="28">
        <f t="shared" si="22"/>
        <v>78</v>
      </c>
      <c r="AV114" s="28"/>
      <c r="AW114" s="28"/>
      <c r="AX114" s="28">
        <v>7</v>
      </c>
      <c r="AY114" s="28">
        <f t="shared" si="32"/>
        <v>21</v>
      </c>
      <c r="AZ114" s="28">
        <v>24</v>
      </c>
      <c r="BA114" s="28">
        <f>AK114*AZ114</f>
        <v>72</v>
      </c>
      <c r="BB114" s="28">
        <v>40</v>
      </c>
      <c r="BC114" s="114">
        <f>+BB114*AK114</f>
        <v>120</v>
      </c>
      <c r="BD114" s="114">
        <v>15</v>
      </c>
      <c r="BE114" s="114">
        <f>+BD114*AK114</f>
        <v>45</v>
      </c>
      <c r="BF114" s="114">
        <v>3</v>
      </c>
      <c r="BG114" s="114">
        <f>+BF114*AK114</f>
        <v>9</v>
      </c>
      <c r="BH114" s="114">
        <v>4</v>
      </c>
      <c r="BI114" s="114">
        <f>+BH114*AK114</f>
        <v>12</v>
      </c>
      <c r="BJ114" s="7">
        <f t="shared" si="20"/>
        <v>274</v>
      </c>
      <c r="BK114" s="7">
        <f t="shared" si="20"/>
        <v>822</v>
      </c>
    </row>
    <row r="115" spans="2:63" ht="24" x14ac:dyDescent="0.25">
      <c r="B115" s="16" t="s">
        <v>65</v>
      </c>
      <c r="C115" s="17" t="s">
        <v>66</v>
      </c>
      <c r="D115" s="10">
        <v>4412210400369140</v>
      </c>
      <c r="E115" s="11" t="s">
        <v>235</v>
      </c>
      <c r="F115" s="11" t="s">
        <v>212</v>
      </c>
      <c r="G115" s="12">
        <v>6</v>
      </c>
      <c r="H115" s="19">
        <v>60</v>
      </c>
      <c r="I115" s="19">
        <f t="shared" si="29"/>
        <v>360</v>
      </c>
      <c r="J115" s="27"/>
      <c r="K115" s="27"/>
      <c r="L115" s="26">
        <v>30</v>
      </c>
      <c r="M115" s="19">
        <f>L115*G115</f>
        <v>180</v>
      </c>
      <c r="N115" s="19"/>
      <c r="O115" s="19"/>
      <c r="P115" s="19">
        <v>50</v>
      </c>
      <c r="Q115" s="19">
        <f>G115*P115</f>
        <v>300</v>
      </c>
      <c r="R115" s="19"/>
      <c r="S115" s="19"/>
      <c r="T115" s="20">
        <v>10</v>
      </c>
      <c r="U115" s="20">
        <f t="shared" si="31"/>
        <v>60</v>
      </c>
      <c r="V115" s="19">
        <v>24</v>
      </c>
      <c r="W115" s="19">
        <f t="shared" si="24"/>
        <v>144</v>
      </c>
      <c r="X115" s="19">
        <v>60</v>
      </c>
      <c r="Y115" s="20">
        <f>+X115*G115</f>
        <v>360</v>
      </c>
      <c r="Z115" s="20"/>
      <c r="AA115" s="20"/>
      <c r="AB115" s="20"/>
      <c r="AC115" s="20"/>
      <c r="AD115" s="20"/>
      <c r="AE115" s="20"/>
      <c r="AF115" s="19">
        <f t="shared" si="28"/>
        <v>234</v>
      </c>
      <c r="AG115" s="19">
        <f t="shared" si="28"/>
        <v>1404</v>
      </c>
      <c r="AH115" s="9">
        <v>4412210400369140</v>
      </c>
      <c r="AI115" s="11" t="s">
        <v>235</v>
      </c>
      <c r="AJ115" s="11" t="s">
        <v>212</v>
      </c>
      <c r="AK115" s="12">
        <v>6</v>
      </c>
      <c r="AL115" s="28">
        <v>35</v>
      </c>
      <c r="AM115" s="28">
        <f t="shared" si="30"/>
        <v>210</v>
      </c>
      <c r="AN115" s="81"/>
      <c r="AO115" s="81"/>
      <c r="AP115" s="7">
        <f>8+5+5+2+2</f>
        <v>22</v>
      </c>
      <c r="AQ115" s="28">
        <f>AP115*AK115</f>
        <v>132</v>
      </c>
      <c r="AR115" s="28"/>
      <c r="AS115" s="28"/>
      <c r="AT115" s="28">
        <v>15</v>
      </c>
      <c r="AU115" s="28">
        <f t="shared" si="22"/>
        <v>90</v>
      </c>
      <c r="AV115" s="28"/>
      <c r="AW115" s="28"/>
      <c r="AX115" s="28">
        <v>6</v>
      </c>
      <c r="AY115" s="28">
        <f t="shared" si="32"/>
        <v>36</v>
      </c>
      <c r="AZ115" s="28">
        <v>12</v>
      </c>
      <c r="BA115" s="28">
        <f>AK115*AZ115</f>
        <v>72</v>
      </c>
      <c r="BB115" s="28">
        <v>40</v>
      </c>
      <c r="BC115" s="114">
        <f>+BB115*AK115</f>
        <v>240</v>
      </c>
      <c r="BD115" s="114"/>
      <c r="BE115" s="114"/>
      <c r="BF115" s="114"/>
      <c r="BG115" s="114"/>
      <c r="BH115" s="114"/>
      <c r="BI115" s="114"/>
      <c r="BJ115" s="7">
        <f t="shared" si="20"/>
        <v>130</v>
      </c>
      <c r="BK115" s="7">
        <f t="shared" si="20"/>
        <v>780</v>
      </c>
    </row>
    <row r="116" spans="2:63" ht="24" x14ac:dyDescent="0.25">
      <c r="B116" s="16" t="s">
        <v>65</v>
      </c>
      <c r="C116" s="17" t="s">
        <v>66</v>
      </c>
      <c r="D116" s="10" t="s">
        <v>236</v>
      </c>
      <c r="E116" s="11" t="s">
        <v>237</v>
      </c>
      <c r="F116" s="11" t="s">
        <v>212</v>
      </c>
      <c r="G116" s="12">
        <v>4</v>
      </c>
      <c r="H116" s="19">
        <v>2</v>
      </c>
      <c r="I116" s="19">
        <f t="shared" si="29"/>
        <v>8</v>
      </c>
      <c r="J116" s="27"/>
      <c r="K116" s="27"/>
      <c r="L116" s="26">
        <v>5</v>
      </c>
      <c r="M116" s="19">
        <f>L116*G116</f>
        <v>20</v>
      </c>
      <c r="N116" s="19"/>
      <c r="O116" s="19"/>
      <c r="P116" s="19">
        <v>50</v>
      </c>
      <c r="Q116" s="19">
        <f>G116*P116</f>
        <v>200</v>
      </c>
      <c r="R116" s="19"/>
      <c r="S116" s="19"/>
      <c r="T116" s="20">
        <v>15</v>
      </c>
      <c r="U116" s="20">
        <f t="shared" si="31"/>
        <v>60</v>
      </c>
      <c r="V116" s="19"/>
      <c r="W116" s="19"/>
      <c r="X116" s="19"/>
      <c r="Y116" s="20"/>
      <c r="Z116" s="20">
        <v>5</v>
      </c>
      <c r="AA116" s="20">
        <f>+Z116*G116</f>
        <v>20</v>
      </c>
      <c r="AB116" s="20"/>
      <c r="AC116" s="20"/>
      <c r="AD116" s="20"/>
      <c r="AE116" s="20"/>
      <c r="AF116" s="19">
        <f t="shared" si="28"/>
        <v>77</v>
      </c>
      <c r="AG116" s="19">
        <f t="shared" si="28"/>
        <v>308</v>
      </c>
      <c r="AH116" s="9" t="s">
        <v>236</v>
      </c>
      <c r="AI116" s="11" t="s">
        <v>237</v>
      </c>
      <c r="AJ116" s="11" t="s">
        <v>212</v>
      </c>
      <c r="AK116" s="12">
        <v>4</v>
      </c>
      <c r="AL116" s="28">
        <v>1</v>
      </c>
      <c r="AM116" s="28">
        <f t="shared" si="30"/>
        <v>4</v>
      </c>
      <c r="AN116" s="81"/>
      <c r="AO116" s="81"/>
      <c r="AP116" s="7">
        <v>2</v>
      </c>
      <c r="AQ116" s="28">
        <f>AP116*AK116</f>
        <v>8</v>
      </c>
      <c r="AR116" s="28"/>
      <c r="AS116" s="28"/>
      <c r="AT116" s="28">
        <v>10</v>
      </c>
      <c r="AU116" s="28">
        <f t="shared" si="22"/>
        <v>40</v>
      </c>
      <c r="AV116" s="28"/>
      <c r="AW116" s="28"/>
      <c r="AX116" s="28">
        <v>5</v>
      </c>
      <c r="AY116" s="28">
        <f t="shared" si="32"/>
        <v>20</v>
      </c>
      <c r="AZ116" s="28"/>
      <c r="BA116" s="28"/>
      <c r="BB116" s="28"/>
      <c r="BC116" s="28"/>
      <c r="BD116" s="28">
        <v>1.5</v>
      </c>
      <c r="BE116" s="114">
        <f>+BD116*AK116</f>
        <v>6</v>
      </c>
      <c r="BF116" s="28"/>
      <c r="BG116" s="114"/>
      <c r="BH116" s="28"/>
      <c r="BI116" s="28"/>
      <c r="BJ116" s="7">
        <f t="shared" si="20"/>
        <v>19.5</v>
      </c>
      <c r="BK116" s="7">
        <f t="shared" si="20"/>
        <v>78</v>
      </c>
    </row>
    <row r="117" spans="2:63" ht="36" customHeight="1" x14ac:dyDescent="0.25">
      <c r="B117" s="16" t="s">
        <v>65</v>
      </c>
      <c r="C117" s="17" t="s">
        <v>66</v>
      </c>
      <c r="D117" s="10">
        <v>4412210400383470</v>
      </c>
      <c r="E117" s="11" t="s">
        <v>238</v>
      </c>
      <c r="F117" s="11" t="s">
        <v>212</v>
      </c>
      <c r="G117" s="12">
        <v>3</v>
      </c>
      <c r="H117" s="19">
        <v>6</v>
      </c>
      <c r="I117" s="19">
        <f t="shared" si="29"/>
        <v>18</v>
      </c>
      <c r="J117" s="27"/>
      <c r="K117" s="27"/>
      <c r="L117" s="26"/>
      <c r="M117" s="26"/>
      <c r="N117" s="19"/>
      <c r="O117" s="19"/>
      <c r="P117" s="26"/>
      <c r="Q117" s="26"/>
      <c r="R117" s="19"/>
      <c r="S117" s="19"/>
      <c r="T117" s="20">
        <v>20</v>
      </c>
      <c r="U117" s="20">
        <f t="shared" si="31"/>
        <v>60</v>
      </c>
      <c r="V117" s="19"/>
      <c r="W117" s="19"/>
      <c r="X117" s="19"/>
      <c r="Y117" s="20"/>
      <c r="Z117" s="20"/>
      <c r="AA117" s="20"/>
      <c r="AB117" s="20">
        <v>8</v>
      </c>
      <c r="AC117" s="20">
        <f>+AB117*G117</f>
        <v>24</v>
      </c>
      <c r="AD117" s="20"/>
      <c r="AE117" s="20"/>
      <c r="AF117" s="19">
        <f t="shared" si="28"/>
        <v>34</v>
      </c>
      <c r="AG117" s="19">
        <f t="shared" si="28"/>
        <v>102</v>
      </c>
      <c r="AH117" s="9">
        <v>4412210400383470</v>
      </c>
      <c r="AI117" s="11" t="s">
        <v>238</v>
      </c>
      <c r="AJ117" s="11" t="s">
        <v>212</v>
      </c>
      <c r="AK117" s="12">
        <v>3</v>
      </c>
      <c r="AL117" s="28">
        <v>6</v>
      </c>
      <c r="AM117" s="28">
        <f t="shared" si="30"/>
        <v>18</v>
      </c>
      <c r="AN117" s="81"/>
      <c r="AO117" s="81"/>
      <c r="AP117" s="28"/>
      <c r="AQ117" s="28"/>
      <c r="AR117" s="28"/>
      <c r="AS117" s="28"/>
      <c r="AT117" s="28"/>
      <c r="AU117" s="28"/>
      <c r="AV117" s="28"/>
      <c r="AW117" s="28"/>
      <c r="AX117" s="28">
        <v>6</v>
      </c>
      <c r="AY117" s="28">
        <f t="shared" si="32"/>
        <v>18</v>
      </c>
      <c r="AZ117" s="28"/>
      <c r="BA117" s="28"/>
      <c r="BB117" s="28"/>
      <c r="BC117" s="28"/>
      <c r="BD117" s="28"/>
      <c r="BE117" s="28"/>
      <c r="BF117" s="28">
        <v>4</v>
      </c>
      <c r="BG117" s="114">
        <f>+BF117*AK117</f>
        <v>12</v>
      </c>
      <c r="BH117" s="28"/>
      <c r="BI117" s="28"/>
      <c r="BJ117" s="7">
        <f t="shared" si="20"/>
        <v>16</v>
      </c>
      <c r="BK117" s="7">
        <f t="shared" si="20"/>
        <v>48</v>
      </c>
    </row>
    <row r="118" spans="2:63" ht="24" x14ac:dyDescent="0.25">
      <c r="B118" s="16" t="s">
        <v>65</v>
      </c>
      <c r="C118" s="17" t="s">
        <v>66</v>
      </c>
      <c r="D118" s="10" t="s">
        <v>239</v>
      </c>
      <c r="E118" s="9" t="s">
        <v>240</v>
      </c>
      <c r="F118" s="115" t="s">
        <v>68</v>
      </c>
      <c r="G118" s="12">
        <v>8</v>
      </c>
      <c r="H118" s="19">
        <v>5</v>
      </c>
      <c r="I118" s="19">
        <f t="shared" si="29"/>
        <v>40</v>
      </c>
      <c r="J118" s="27"/>
      <c r="K118" s="27"/>
      <c r="L118" s="26"/>
      <c r="M118" s="26"/>
      <c r="N118" s="19"/>
      <c r="O118" s="19"/>
      <c r="P118" s="19">
        <v>10</v>
      </c>
      <c r="Q118" s="19">
        <f t="shared" ref="Q118:Q130" si="33">G118*P118</f>
        <v>80</v>
      </c>
      <c r="R118" s="19"/>
      <c r="S118" s="19"/>
      <c r="T118" s="20">
        <v>20</v>
      </c>
      <c r="U118" s="20">
        <f t="shared" si="31"/>
        <v>160</v>
      </c>
      <c r="V118" s="19"/>
      <c r="W118" s="19"/>
      <c r="X118" s="19"/>
      <c r="Y118" s="20"/>
      <c r="Z118" s="20"/>
      <c r="AA118" s="20"/>
      <c r="AB118" s="20">
        <v>4</v>
      </c>
      <c r="AC118" s="20">
        <f>+AB118*G118</f>
        <v>32</v>
      </c>
      <c r="AD118" s="20"/>
      <c r="AE118" s="20"/>
      <c r="AF118" s="19">
        <f t="shared" si="28"/>
        <v>39</v>
      </c>
      <c r="AG118" s="19">
        <f t="shared" si="28"/>
        <v>312</v>
      </c>
      <c r="AH118" s="9" t="s">
        <v>239</v>
      </c>
      <c r="AI118" s="9" t="s">
        <v>240</v>
      </c>
      <c r="AJ118" s="115" t="s">
        <v>68</v>
      </c>
      <c r="AK118" s="12">
        <v>8</v>
      </c>
      <c r="AL118" s="28">
        <v>0</v>
      </c>
      <c r="AM118" s="28">
        <f>AL118*AK118</f>
        <v>0</v>
      </c>
      <c r="AN118" s="81"/>
      <c r="AO118" s="81"/>
      <c r="AP118" s="28"/>
      <c r="AQ118" s="28"/>
      <c r="AR118" s="28"/>
      <c r="AS118" s="28"/>
      <c r="AT118" s="28">
        <v>10</v>
      </c>
      <c r="AU118" s="28">
        <f t="shared" si="22"/>
        <v>80</v>
      </c>
      <c r="AV118" s="28">
        <v>0</v>
      </c>
      <c r="AW118" s="28">
        <f t="shared" ref="AW118:AW127" si="34">AK118*AV118</f>
        <v>0</v>
      </c>
      <c r="AX118" s="28">
        <v>20</v>
      </c>
      <c r="AY118" s="28">
        <f t="shared" si="32"/>
        <v>160</v>
      </c>
      <c r="AZ118" s="28"/>
      <c r="BA118" s="28"/>
      <c r="BB118" s="28"/>
      <c r="BC118" s="28"/>
      <c r="BD118" s="28"/>
      <c r="BE118" s="28"/>
      <c r="BF118" s="28">
        <v>1</v>
      </c>
      <c r="BG118" s="114">
        <f>+BF118*AK118</f>
        <v>8</v>
      </c>
      <c r="BH118" s="28"/>
      <c r="BI118" s="28"/>
      <c r="BJ118" s="7">
        <f t="shared" si="20"/>
        <v>31</v>
      </c>
      <c r="BK118" s="7">
        <f t="shared" si="20"/>
        <v>248</v>
      </c>
    </row>
    <row r="119" spans="2:63" ht="24" x14ac:dyDescent="0.25">
      <c r="B119" s="16" t="s">
        <v>65</v>
      </c>
      <c r="C119" s="17" t="s">
        <v>66</v>
      </c>
      <c r="D119" s="10" t="s">
        <v>241</v>
      </c>
      <c r="E119" s="18" t="s">
        <v>242</v>
      </c>
      <c r="F119" s="115" t="s">
        <v>68</v>
      </c>
      <c r="G119" s="12">
        <v>6</v>
      </c>
      <c r="H119" s="19">
        <f>3+2</f>
        <v>5</v>
      </c>
      <c r="I119" s="19">
        <f t="shared" si="29"/>
        <v>30</v>
      </c>
      <c r="J119" s="27"/>
      <c r="K119" s="27"/>
      <c r="L119" s="26">
        <f>3+1</f>
        <v>4</v>
      </c>
      <c r="M119" s="19">
        <f>L119*G119</f>
        <v>24</v>
      </c>
      <c r="N119" s="19"/>
      <c r="O119" s="19"/>
      <c r="P119" s="19">
        <v>13</v>
      </c>
      <c r="Q119" s="26">
        <f t="shared" si="33"/>
        <v>78</v>
      </c>
      <c r="R119" s="19"/>
      <c r="S119" s="19"/>
      <c r="T119" s="20">
        <v>10</v>
      </c>
      <c r="U119" s="20">
        <f t="shared" si="31"/>
        <v>60</v>
      </c>
      <c r="V119" s="19">
        <v>15</v>
      </c>
      <c r="W119" s="19">
        <f t="shared" si="24"/>
        <v>90</v>
      </c>
      <c r="X119" s="19">
        <v>25</v>
      </c>
      <c r="Y119" s="20">
        <f>+X119*G119</f>
        <v>150</v>
      </c>
      <c r="Z119" s="20"/>
      <c r="AA119" s="20"/>
      <c r="AB119" s="20">
        <v>5</v>
      </c>
      <c r="AC119" s="20">
        <f>+AB119*G119</f>
        <v>30</v>
      </c>
      <c r="AD119" s="20">
        <v>20</v>
      </c>
      <c r="AE119" s="20">
        <f>AD119*G119</f>
        <v>120</v>
      </c>
      <c r="AF119" s="19">
        <f t="shared" si="28"/>
        <v>97</v>
      </c>
      <c r="AG119" s="19">
        <f t="shared" si="28"/>
        <v>582</v>
      </c>
      <c r="AH119" s="9" t="s">
        <v>241</v>
      </c>
      <c r="AI119" s="18" t="s">
        <v>242</v>
      </c>
      <c r="AJ119" s="115" t="s">
        <v>68</v>
      </c>
      <c r="AK119" s="12">
        <v>6</v>
      </c>
      <c r="AL119" s="28">
        <f>3+2</f>
        <v>5</v>
      </c>
      <c r="AM119" s="28">
        <f>AL119*AK119</f>
        <v>30</v>
      </c>
      <c r="AN119" s="81"/>
      <c r="AO119" s="81"/>
      <c r="AP119" s="28">
        <f>3+0</f>
        <v>3</v>
      </c>
      <c r="AQ119" s="28">
        <f>AP119*AK119</f>
        <v>18</v>
      </c>
      <c r="AR119" s="28"/>
      <c r="AS119" s="28"/>
      <c r="AT119" s="28">
        <v>1</v>
      </c>
      <c r="AU119" s="28">
        <f t="shared" si="22"/>
        <v>6</v>
      </c>
      <c r="AV119" s="28">
        <v>0</v>
      </c>
      <c r="AW119" s="28">
        <f t="shared" si="34"/>
        <v>0</v>
      </c>
      <c r="AX119" s="28">
        <v>4</v>
      </c>
      <c r="AY119" s="28">
        <f t="shared" si="32"/>
        <v>24</v>
      </c>
      <c r="AZ119" s="28">
        <v>3</v>
      </c>
      <c r="BA119" s="28">
        <f>AK119*AZ119</f>
        <v>18</v>
      </c>
      <c r="BB119" s="28">
        <v>20</v>
      </c>
      <c r="BC119" s="114">
        <f>+BB119*AK119</f>
        <v>120</v>
      </c>
      <c r="BD119" s="114"/>
      <c r="BE119" s="114"/>
      <c r="BF119" s="114">
        <v>2</v>
      </c>
      <c r="BG119" s="114">
        <f>+BF119*AK119</f>
        <v>12</v>
      </c>
      <c r="BH119" s="114">
        <v>12</v>
      </c>
      <c r="BI119" s="114">
        <f>+BH119*AK119</f>
        <v>72</v>
      </c>
      <c r="BJ119" s="7">
        <f t="shared" si="20"/>
        <v>50</v>
      </c>
      <c r="BK119" s="7">
        <f t="shared" si="20"/>
        <v>300</v>
      </c>
    </row>
    <row r="120" spans="2:63" ht="24" x14ac:dyDescent="0.25">
      <c r="B120" s="16" t="s">
        <v>65</v>
      </c>
      <c r="C120" s="17" t="s">
        <v>66</v>
      </c>
      <c r="D120" s="10" t="s">
        <v>241</v>
      </c>
      <c r="E120" s="18" t="s">
        <v>243</v>
      </c>
      <c r="F120" s="115" t="s">
        <v>68</v>
      </c>
      <c r="G120" s="12">
        <v>10</v>
      </c>
      <c r="H120" s="19">
        <v>10</v>
      </c>
      <c r="I120" s="19">
        <f t="shared" si="29"/>
        <v>100</v>
      </c>
      <c r="J120" s="27"/>
      <c r="K120" s="27"/>
      <c r="L120" s="26"/>
      <c r="M120" s="19"/>
      <c r="N120" s="19"/>
      <c r="O120" s="19"/>
      <c r="P120" s="19"/>
      <c r="Q120" s="26"/>
      <c r="R120" s="19"/>
      <c r="S120" s="19"/>
      <c r="T120" s="20"/>
      <c r="U120" s="20"/>
      <c r="V120" s="19"/>
      <c r="W120" s="19"/>
      <c r="X120" s="19">
        <v>25</v>
      </c>
      <c r="Y120" s="20">
        <f>+X120*G120</f>
        <v>250</v>
      </c>
      <c r="Z120" s="20"/>
      <c r="AA120" s="20"/>
      <c r="AB120" s="20"/>
      <c r="AC120" s="20"/>
      <c r="AD120" s="20"/>
      <c r="AE120" s="20"/>
      <c r="AF120" s="19">
        <f t="shared" si="28"/>
        <v>35</v>
      </c>
      <c r="AG120" s="19">
        <f t="shared" si="28"/>
        <v>350</v>
      </c>
      <c r="AH120" s="9" t="s">
        <v>241</v>
      </c>
      <c r="AI120" s="18" t="s">
        <v>243</v>
      </c>
      <c r="AJ120" s="115" t="s">
        <v>68</v>
      </c>
      <c r="AK120" s="12">
        <v>10</v>
      </c>
      <c r="AL120" s="28">
        <v>6</v>
      </c>
      <c r="AM120" s="28">
        <f>AL120*AK120</f>
        <v>60</v>
      </c>
      <c r="AN120" s="81"/>
      <c r="AO120" s="81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>
        <v>12</v>
      </c>
      <c r="BC120" s="114">
        <f>+BB120*AK120</f>
        <v>120</v>
      </c>
      <c r="BD120" s="114"/>
      <c r="BE120" s="114"/>
      <c r="BF120" s="114"/>
      <c r="BG120" s="114"/>
      <c r="BH120" s="114"/>
      <c r="BI120" s="114"/>
      <c r="BJ120" s="7">
        <f t="shared" si="20"/>
        <v>18</v>
      </c>
      <c r="BK120" s="7">
        <f t="shared" si="20"/>
        <v>180</v>
      </c>
    </row>
    <row r="121" spans="2:63" ht="24" x14ac:dyDescent="0.25">
      <c r="B121" s="16" t="s">
        <v>65</v>
      </c>
      <c r="C121" s="17" t="s">
        <v>66</v>
      </c>
      <c r="D121" s="10" t="s">
        <v>244</v>
      </c>
      <c r="E121" s="18" t="s">
        <v>245</v>
      </c>
      <c r="F121" s="18" t="s">
        <v>68</v>
      </c>
      <c r="G121" s="12">
        <v>45</v>
      </c>
      <c r="H121" s="19"/>
      <c r="I121" s="19"/>
      <c r="J121" s="27"/>
      <c r="K121" s="27"/>
      <c r="L121" s="26"/>
      <c r="M121" s="26"/>
      <c r="N121" s="19"/>
      <c r="O121" s="19"/>
      <c r="P121" s="19">
        <v>4</v>
      </c>
      <c r="Q121" s="19">
        <f t="shared" si="33"/>
        <v>180</v>
      </c>
      <c r="R121" s="19"/>
      <c r="S121" s="19"/>
      <c r="T121" s="20"/>
      <c r="U121" s="20"/>
      <c r="V121" s="19"/>
      <c r="W121" s="19"/>
      <c r="X121" s="19"/>
      <c r="Y121" s="20"/>
      <c r="Z121" s="20"/>
      <c r="AA121" s="20"/>
      <c r="AB121" s="20"/>
      <c r="AC121" s="20"/>
      <c r="AD121" s="20">
        <v>3</v>
      </c>
      <c r="AE121" s="20">
        <f>AD121*G121</f>
        <v>135</v>
      </c>
      <c r="AF121" s="19">
        <f t="shared" si="28"/>
        <v>7</v>
      </c>
      <c r="AG121" s="19">
        <f t="shared" si="28"/>
        <v>315</v>
      </c>
      <c r="AH121" s="9" t="s">
        <v>244</v>
      </c>
      <c r="AI121" s="18" t="s">
        <v>245</v>
      </c>
      <c r="AJ121" s="18" t="s">
        <v>68</v>
      </c>
      <c r="AK121" s="12">
        <v>45</v>
      </c>
      <c r="AL121" s="28"/>
      <c r="AM121" s="28"/>
      <c r="AN121" s="81"/>
      <c r="AO121" s="81"/>
      <c r="AP121" s="28"/>
      <c r="AQ121" s="28"/>
      <c r="AR121" s="28"/>
      <c r="AS121" s="28"/>
      <c r="AT121" s="28">
        <f>1+0</f>
        <v>1</v>
      </c>
      <c r="AU121" s="28">
        <f t="shared" si="22"/>
        <v>45</v>
      </c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>
        <v>3</v>
      </c>
      <c r="BI121" s="114">
        <f>+BH121*AK121</f>
        <v>135</v>
      </c>
      <c r="BJ121" s="7">
        <f t="shared" si="20"/>
        <v>4</v>
      </c>
      <c r="BK121" s="7">
        <f t="shared" si="20"/>
        <v>180</v>
      </c>
    </row>
    <row r="122" spans="2:63" ht="24" x14ac:dyDescent="0.25">
      <c r="B122" s="16" t="s">
        <v>65</v>
      </c>
      <c r="C122" s="17" t="s">
        <v>66</v>
      </c>
      <c r="D122" s="10" t="s">
        <v>246</v>
      </c>
      <c r="E122" s="18" t="s">
        <v>247</v>
      </c>
      <c r="F122" s="18" t="s">
        <v>68</v>
      </c>
      <c r="G122" s="12">
        <v>20</v>
      </c>
      <c r="H122" s="19"/>
      <c r="I122" s="19"/>
      <c r="J122" s="27"/>
      <c r="K122" s="27"/>
      <c r="L122" s="26"/>
      <c r="M122" s="26"/>
      <c r="N122" s="19"/>
      <c r="O122" s="19"/>
      <c r="P122" s="19"/>
      <c r="Q122" s="19"/>
      <c r="R122" s="19"/>
      <c r="S122" s="19"/>
      <c r="T122" s="20"/>
      <c r="U122" s="20"/>
      <c r="V122" s="19"/>
      <c r="W122" s="19"/>
      <c r="X122" s="19">
        <v>7</v>
      </c>
      <c r="Y122" s="20">
        <f>+X122*G122</f>
        <v>140</v>
      </c>
      <c r="Z122" s="20"/>
      <c r="AA122" s="20"/>
      <c r="AB122" s="20"/>
      <c r="AC122" s="20"/>
      <c r="AD122" s="20"/>
      <c r="AE122" s="20"/>
      <c r="AF122" s="19">
        <f t="shared" si="28"/>
        <v>7</v>
      </c>
      <c r="AG122" s="19">
        <f t="shared" si="28"/>
        <v>140</v>
      </c>
      <c r="AH122" s="9" t="s">
        <v>246</v>
      </c>
      <c r="AI122" s="18" t="s">
        <v>247</v>
      </c>
      <c r="AJ122" s="18" t="s">
        <v>68</v>
      </c>
      <c r="AK122" s="12">
        <v>20</v>
      </c>
      <c r="AL122" s="28"/>
      <c r="AM122" s="28"/>
      <c r="AN122" s="81"/>
      <c r="AO122" s="81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>
        <v>7</v>
      </c>
      <c r="BC122" s="114">
        <f>+BB122*AK122</f>
        <v>140</v>
      </c>
      <c r="BD122" s="114"/>
      <c r="BE122" s="114"/>
      <c r="BF122" s="114"/>
      <c r="BG122" s="114"/>
      <c r="BH122" s="114"/>
      <c r="BI122" s="114"/>
      <c r="BJ122" s="7">
        <f t="shared" si="20"/>
        <v>7</v>
      </c>
      <c r="BK122" s="7">
        <f t="shared" si="20"/>
        <v>140</v>
      </c>
    </row>
    <row r="123" spans="2:63" ht="24" x14ac:dyDescent="0.25">
      <c r="B123" s="43" t="s">
        <v>65</v>
      </c>
      <c r="C123" s="17" t="s">
        <v>66</v>
      </c>
      <c r="D123" s="10" t="s">
        <v>248</v>
      </c>
      <c r="E123" s="18" t="s">
        <v>249</v>
      </c>
      <c r="F123" s="18" t="s">
        <v>68</v>
      </c>
      <c r="G123" s="12">
        <v>7</v>
      </c>
      <c r="H123" s="19"/>
      <c r="I123" s="19"/>
      <c r="J123" s="27"/>
      <c r="K123" s="27"/>
      <c r="L123" s="26"/>
      <c r="M123" s="26"/>
      <c r="N123" s="19"/>
      <c r="O123" s="19"/>
      <c r="P123" s="19">
        <v>5</v>
      </c>
      <c r="Q123" s="19">
        <f t="shared" si="33"/>
        <v>35</v>
      </c>
      <c r="R123" s="19"/>
      <c r="S123" s="19"/>
      <c r="T123" s="20">
        <v>6</v>
      </c>
      <c r="U123" s="20">
        <f>+T123*G123</f>
        <v>42</v>
      </c>
      <c r="V123" s="19"/>
      <c r="W123" s="19"/>
      <c r="X123" s="19"/>
      <c r="Y123" s="20"/>
      <c r="Z123" s="20"/>
      <c r="AA123" s="20"/>
      <c r="AB123" s="20"/>
      <c r="AC123" s="20"/>
      <c r="AD123" s="20"/>
      <c r="AE123" s="20"/>
      <c r="AF123" s="19">
        <f t="shared" si="28"/>
        <v>11</v>
      </c>
      <c r="AG123" s="19">
        <f t="shared" si="28"/>
        <v>77</v>
      </c>
      <c r="AH123" s="9" t="s">
        <v>248</v>
      </c>
      <c r="AI123" s="18" t="s">
        <v>249</v>
      </c>
      <c r="AJ123" s="18" t="s">
        <v>68</v>
      </c>
      <c r="AK123" s="12">
        <v>7</v>
      </c>
      <c r="AL123" s="28"/>
      <c r="AM123" s="28"/>
      <c r="AN123" s="81"/>
      <c r="AO123" s="81"/>
      <c r="AP123" s="28"/>
      <c r="AQ123" s="28"/>
      <c r="AR123" s="28"/>
      <c r="AS123" s="28"/>
      <c r="AT123" s="28"/>
      <c r="AU123" s="28"/>
      <c r="AV123" s="28"/>
      <c r="AW123" s="28"/>
      <c r="AX123" s="28">
        <v>3</v>
      </c>
      <c r="AY123" s="28">
        <f>AX123*AK123</f>
        <v>21</v>
      </c>
      <c r="AZ123" s="28"/>
      <c r="BA123" s="28"/>
      <c r="BB123" s="28"/>
      <c r="BC123" s="114"/>
      <c r="BD123" s="114"/>
      <c r="BE123" s="114"/>
      <c r="BF123" s="114"/>
      <c r="BG123" s="114"/>
      <c r="BH123" s="114"/>
      <c r="BI123" s="114"/>
      <c r="BJ123" s="7">
        <f t="shared" si="20"/>
        <v>3</v>
      </c>
      <c r="BK123" s="7">
        <f t="shared" si="20"/>
        <v>21</v>
      </c>
    </row>
    <row r="124" spans="2:63" ht="24" x14ac:dyDescent="0.25">
      <c r="B124" s="16" t="s">
        <v>65</v>
      </c>
      <c r="C124" s="17" t="s">
        <v>66</v>
      </c>
      <c r="D124" s="10" t="s">
        <v>250</v>
      </c>
      <c r="E124" s="9" t="s">
        <v>251</v>
      </c>
      <c r="F124" s="115" t="s">
        <v>252</v>
      </c>
      <c r="G124" s="12">
        <v>7</v>
      </c>
      <c r="H124" s="19">
        <v>120</v>
      </c>
      <c r="I124" s="19">
        <f t="shared" si="29"/>
        <v>840</v>
      </c>
      <c r="J124" s="27"/>
      <c r="K124" s="27"/>
      <c r="L124" s="26">
        <v>60</v>
      </c>
      <c r="M124" s="19">
        <f>L124*G124</f>
        <v>420</v>
      </c>
      <c r="N124" s="19">
        <v>10</v>
      </c>
      <c r="O124" s="19">
        <f>+N124*G124</f>
        <v>70</v>
      </c>
      <c r="P124" s="19">
        <v>60</v>
      </c>
      <c r="Q124" s="19">
        <f t="shared" si="33"/>
        <v>420</v>
      </c>
      <c r="R124" s="19"/>
      <c r="S124" s="19"/>
      <c r="T124" s="20">
        <v>9</v>
      </c>
      <c r="U124" s="20">
        <f>+T124*G124</f>
        <v>63</v>
      </c>
      <c r="V124" s="19">
        <v>55</v>
      </c>
      <c r="W124" s="19">
        <f t="shared" si="24"/>
        <v>385</v>
      </c>
      <c r="X124" s="19">
        <v>70</v>
      </c>
      <c r="Y124" s="20">
        <f>+X124*G124</f>
        <v>490</v>
      </c>
      <c r="Z124" s="20">
        <v>6</v>
      </c>
      <c r="AA124" s="20">
        <f>+Z124*G124</f>
        <v>42</v>
      </c>
      <c r="AB124" s="20">
        <v>5</v>
      </c>
      <c r="AC124" s="20">
        <f>+AB124*G124</f>
        <v>35</v>
      </c>
      <c r="AD124" s="20">
        <v>5</v>
      </c>
      <c r="AE124" s="20">
        <f>AD124*G124</f>
        <v>35</v>
      </c>
      <c r="AF124" s="19">
        <f t="shared" si="28"/>
        <v>400</v>
      </c>
      <c r="AG124" s="19">
        <f t="shared" si="28"/>
        <v>2800</v>
      </c>
      <c r="AH124" s="9" t="s">
        <v>250</v>
      </c>
      <c r="AI124" s="9" t="s">
        <v>251</v>
      </c>
      <c r="AJ124" s="115" t="s">
        <v>252</v>
      </c>
      <c r="AK124" s="12">
        <v>7</v>
      </c>
      <c r="AL124" s="28">
        <v>80</v>
      </c>
      <c r="AM124" s="28">
        <f>AL124*AK124</f>
        <v>560</v>
      </c>
      <c r="AN124" s="81"/>
      <c r="AO124" s="81"/>
      <c r="AP124" s="7">
        <v>40</v>
      </c>
      <c r="AQ124" s="28">
        <f>AP124*AK124</f>
        <v>280</v>
      </c>
      <c r="AR124" s="28">
        <v>5</v>
      </c>
      <c r="AS124" s="28">
        <f>+AR124*AK124</f>
        <v>35</v>
      </c>
      <c r="AT124" s="28">
        <v>54</v>
      </c>
      <c r="AU124" s="28">
        <f t="shared" si="22"/>
        <v>378</v>
      </c>
      <c r="AV124" s="28">
        <v>5</v>
      </c>
      <c r="AW124" s="28">
        <f t="shared" si="34"/>
        <v>35</v>
      </c>
      <c r="AX124" s="28">
        <v>9</v>
      </c>
      <c r="AY124" s="28">
        <f>AX124*AK124</f>
        <v>63</v>
      </c>
      <c r="AZ124" s="28">
        <v>22</v>
      </c>
      <c r="BA124" s="28">
        <f>AK124*AZ124</f>
        <v>154</v>
      </c>
      <c r="BB124" s="28">
        <v>60</v>
      </c>
      <c r="BC124" s="114">
        <f>+BB124*AK124</f>
        <v>420</v>
      </c>
      <c r="BD124" s="114">
        <v>4</v>
      </c>
      <c r="BE124" s="114">
        <f>+BD124*AK124</f>
        <v>28</v>
      </c>
      <c r="BF124" s="114">
        <v>3</v>
      </c>
      <c r="BG124" s="114">
        <f>+BF124*AK124</f>
        <v>21</v>
      </c>
      <c r="BH124" s="114">
        <v>1</v>
      </c>
      <c r="BI124" s="114">
        <f>+BH124*AK124</f>
        <v>7</v>
      </c>
      <c r="BJ124" s="7">
        <f t="shared" si="20"/>
        <v>283</v>
      </c>
      <c r="BK124" s="7">
        <f t="shared" si="20"/>
        <v>1981</v>
      </c>
    </row>
    <row r="125" spans="2:63" x14ac:dyDescent="0.25">
      <c r="B125" s="16" t="s">
        <v>139</v>
      </c>
      <c r="C125" s="17" t="s">
        <v>139</v>
      </c>
      <c r="D125" s="10">
        <v>4412210700069730</v>
      </c>
      <c r="E125" s="9" t="s">
        <v>253</v>
      </c>
      <c r="F125" s="9" t="s">
        <v>252</v>
      </c>
      <c r="G125" s="12">
        <v>7</v>
      </c>
      <c r="H125" s="19"/>
      <c r="I125" s="19"/>
      <c r="J125" s="27"/>
      <c r="K125" s="27"/>
      <c r="L125" s="26"/>
      <c r="M125" s="19"/>
      <c r="N125" s="19">
        <v>9</v>
      </c>
      <c r="O125" s="19">
        <f>+N125*G125</f>
        <v>63</v>
      </c>
      <c r="P125" s="19"/>
      <c r="Q125" s="19"/>
      <c r="R125" s="19"/>
      <c r="S125" s="19"/>
      <c r="T125" s="20"/>
      <c r="U125" s="20"/>
      <c r="V125" s="19"/>
      <c r="W125" s="19"/>
      <c r="X125" s="19"/>
      <c r="Y125" s="20"/>
      <c r="Z125" s="20"/>
      <c r="AA125" s="20"/>
      <c r="AB125" s="20"/>
      <c r="AC125" s="20"/>
      <c r="AD125" s="20"/>
      <c r="AE125" s="20"/>
      <c r="AF125" s="19">
        <f t="shared" si="28"/>
        <v>9</v>
      </c>
      <c r="AG125" s="19">
        <f t="shared" si="28"/>
        <v>63</v>
      </c>
      <c r="AH125" s="9">
        <v>4412210700069730</v>
      </c>
      <c r="AI125" s="9" t="s">
        <v>253</v>
      </c>
      <c r="AJ125" s="9" t="s">
        <v>252</v>
      </c>
      <c r="AK125" s="12">
        <v>7</v>
      </c>
      <c r="AL125" s="28"/>
      <c r="AM125" s="28"/>
      <c r="AN125" s="81"/>
      <c r="AO125" s="81"/>
      <c r="AP125" s="7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7">
        <f t="shared" si="20"/>
        <v>0</v>
      </c>
      <c r="BK125" s="7">
        <f t="shared" si="20"/>
        <v>0</v>
      </c>
    </row>
    <row r="126" spans="2:63" ht="24" x14ac:dyDescent="0.25">
      <c r="B126" s="16" t="s">
        <v>65</v>
      </c>
      <c r="C126" s="17" t="s">
        <v>66</v>
      </c>
      <c r="D126" s="10" t="s">
        <v>254</v>
      </c>
      <c r="E126" s="11" t="s">
        <v>255</v>
      </c>
      <c r="F126" s="11" t="s">
        <v>68</v>
      </c>
      <c r="G126" s="12">
        <v>7</v>
      </c>
      <c r="H126" s="19">
        <v>20</v>
      </c>
      <c r="I126" s="19">
        <f t="shared" ref="I126:I134" si="35">H126*G126</f>
        <v>140</v>
      </c>
      <c r="J126" s="85"/>
      <c r="K126" s="85"/>
      <c r="L126" s="19">
        <v>5</v>
      </c>
      <c r="M126" s="19">
        <f>L126*G126</f>
        <v>35</v>
      </c>
      <c r="N126" s="19"/>
      <c r="O126" s="19"/>
      <c r="P126" s="19">
        <v>25</v>
      </c>
      <c r="Q126" s="19">
        <f t="shared" si="33"/>
        <v>175</v>
      </c>
      <c r="R126" s="19"/>
      <c r="S126" s="19"/>
      <c r="T126" s="20">
        <v>5</v>
      </c>
      <c r="U126" s="20">
        <f>+T126*G126</f>
        <v>35</v>
      </c>
      <c r="V126" s="19"/>
      <c r="W126" s="19"/>
      <c r="X126" s="19"/>
      <c r="Y126" s="20"/>
      <c r="Z126" s="20"/>
      <c r="AA126" s="20"/>
      <c r="AB126" s="20">
        <v>5</v>
      </c>
      <c r="AC126" s="20">
        <f>+AB126*G126</f>
        <v>35</v>
      </c>
      <c r="AD126" s="20">
        <v>2</v>
      </c>
      <c r="AE126" s="20">
        <f>AD126*G126</f>
        <v>14</v>
      </c>
      <c r="AF126" s="19">
        <f t="shared" si="28"/>
        <v>62</v>
      </c>
      <c r="AG126" s="19">
        <f t="shared" si="28"/>
        <v>434</v>
      </c>
      <c r="AH126" s="9" t="s">
        <v>254</v>
      </c>
      <c r="AI126" s="11" t="s">
        <v>255</v>
      </c>
      <c r="AJ126" s="11" t="s">
        <v>68</v>
      </c>
      <c r="AK126" s="12">
        <v>7</v>
      </c>
      <c r="AL126" s="28">
        <v>6</v>
      </c>
      <c r="AM126" s="28">
        <f>AL126*AK126</f>
        <v>42</v>
      </c>
      <c r="AN126" s="114"/>
      <c r="AO126" s="114"/>
      <c r="AP126" s="28">
        <v>2</v>
      </c>
      <c r="AQ126" s="28">
        <f>AP126*AK126</f>
        <v>14</v>
      </c>
      <c r="AR126" s="28"/>
      <c r="AS126" s="28"/>
      <c r="AT126" s="28">
        <v>4</v>
      </c>
      <c r="AU126" s="28">
        <f t="shared" si="22"/>
        <v>28</v>
      </c>
      <c r="AV126" s="28"/>
      <c r="AW126" s="28"/>
      <c r="AX126" s="28">
        <v>3</v>
      </c>
      <c r="AZ126" s="28"/>
      <c r="BA126" s="28"/>
      <c r="BB126" s="28"/>
      <c r="BC126" s="28"/>
      <c r="BD126" s="28"/>
      <c r="BE126" s="28"/>
      <c r="BF126" s="28">
        <v>2</v>
      </c>
      <c r="BG126" s="114">
        <f>+BF126*AK126</f>
        <v>14</v>
      </c>
      <c r="BH126" s="28"/>
      <c r="BI126" s="28"/>
      <c r="BJ126" s="7">
        <f t="shared" si="20"/>
        <v>17</v>
      </c>
      <c r="BK126" s="7">
        <f t="shared" si="20"/>
        <v>98</v>
      </c>
    </row>
    <row r="127" spans="2:63" ht="24" x14ac:dyDescent="0.25">
      <c r="B127" s="16" t="s">
        <v>65</v>
      </c>
      <c r="C127" s="17" t="s">
        <v>66</v>
      </c>
      <c r="D127" s="10" t="s">
        <v>256</v>
      </c>
      <c r="E127" s="9" t="s">
        <v>257</v>
      </c>
      <c r="F127" s="115" t="s">
        <v>68</v>
      </c>
      <c r="G127" s="12">
        <v>18</v>
      </c>
      <c r="H127" s="19">
        <v>20</v>
      </c>
      <c r="I127" s="19">
        <f t="shared" si="35"/>
        <v>360</v>
      </c>
      <c r="J127" s="85"/>
      <c r="K127" s="85"/>
      <c r="L127" s="19">
        <v>10</v>
      </c>
      <c r="M127" s="19">
        <f>L127*G127</f>
        <v>180</v>
      </c>
      <c r="N127" s="19"/>
      <c r="O127" s="19"/>
      <c r="P127" s="19"/>
      <c r="Q127" s="19"/>
      <c r="R127" s="19"/>
      <c r="S127" s="19"/>
      <c r="T127" s="20"/>
      <c r="U127" s="20"/>
      <c r="V127" s="19"/>
      <c r="W127" s="19"/>
      <c r="X127" s="19">
        <v>20</v>
      </c>
      <c r="Y127" s="20">
        <f>+X127*G127</f>
        <v>360</v>
      </c>
      <c r="Z127" s="20">
        <v>5</v>
      </c>
      <c r="AA127" s="20">
        <f>+Z127*G127</f>
        <v>90</v>
      </c>
      <c r="AB127" s="20"/>
      <c r="AC127" s="20"/>
      <c r="AD127" s="20"/>
      <c r="AE127" s="20"/>
      <c r="AF127" s="19">
        <f t="shared" si="28"/>
        <v>55</v>
      </c>
      <c r="AG127" s="19">
        <f t="shared" si="28"/>
        <v>990</v>
      </c>
      <c r="AH127" s="9" t="s">
        <v>256</v>
      </c>
      <c r="AI127" s="9" t="s">
        <v>257</v>
      </c>
      <c r="AJ127" s="115" t="s">
        <v>68</v>
      </c>
      <c r="AK127" s="12">
        <v>18</v>
      </c>
      <c r="AL127" s="28">
        <v>7</v>
      </c>
      <c r="AM127" s="28">
        <f t="shared" ref="AM127:AM161" si="36">AL127*AK127</f>
        <v>126</v>
      </c>
      <c r="AN127" s="114"/>
      <c r="AO127" s="114"/>
      <c r="AP127" s="7">
        <f>4+3</f>
        <v>7</v>
      </c>
      <c r="AQ127" s="28">
        <f>AP127*AK127</f>
        <v>126</v>
      </c>
      <c r="AR127" s="28"/>
      <c r="AS127" s="28"/>
      <c r="AT127" s="28">
        <f>1+8</f>
        <v>9</v>
      </c>
      <c r="AU127" s="28">
        <f t="shared" si="22"/>
        <v>162</v>
      </c>
      <c r="AV127" s="28">
        <v>0</v>
      </c>
      <c r="AW127" s="28">
        <f t="shared" si="34"/>
        <v>0</v>
      </c>
      <c r="AX127" s="28"/>
      <c r="AY127" s="28"/>
      <c r="AZ127" s="28"/>
      <c r="BA127" s="28"/>
      <c r="BB127" s="28">
        <v>15</v>
      </c>
      <c r="BC127" s="114">
        <f>+BB127*AK127</f>
        <v>270</v>
      </c>
      <c r="BD127" s="114">
        <v>1</v>
      </c>
      <c r="BE127" s="114">
        <f>+BD127*AK127</f>
        <v>18</v>
      </c>
      <c r="BF127" s="114"/>
      <c r="BG127" s="114"/>
      <c r="BH127" s="114"/>
      <c r="BI127" s="114"/>
      <c r="BJ127" s="7">
        <f t="shared" si="20"/>
        <v>39</v>
      </c>
      <c r="BK127" s="7">
        <f t="shared" si="20"/>
        <v>702</v>
      </c>
    </row>
    <row r="128" spans="2:63" ht="24" x14ac:dyDescent="0.25">
      <c r="B128" s="16" t="s">
        <v>65</v>
      </c>
      <c r="C128" s="17" t="s">
        <v>66</v>
      </c>
      <c r="D128" s="10" t="s">
        <v>258</v>
      </c>
      <c r="E128" s="11" t="s">
        <v>259</v>
      </c>
      <c r="F128" s="11" t="s">
        <v>68</v>
      </c>
      <c r="G128" s="12">
        <v>4</v>
      </c>
      <c r="H128" s="19">
        <v>15</v>
      </c>
      <c r="I128" s="19">
        <f t="shared" si="35"/>
        <v>60</v>
      </c>
      <c r="J128" s="85"/>
      <c r="K128" s="85"/>
      <c r="L128" s="19"/>
      <c r="M128" s="19"/>
      <c r="N128" s="19"/>
      <c r="O128" s="19"/>
      <c r="P128" s="19">
        <v>4</v>
      </c>
      <c r="Q128" s="19">
        <f t="shared" si="33"/>
        <v>16</v>
      </c>
      <c r="R128" s="19">
        <v>12</v>
      </c>
      <c r="S128" s="19">
        <f>G128*R128</f>
        <v>48</v>
      </c>
      <c r="T128" s="20"/>
      <c r="U128" s="20"/>
      <c r="V128" s="19"/>
      <c r="W128" s="19"/>
      <c r="X128" s="19"/>
      <c r="Y128" s="20"/>
      <c r="Z128" s="20"/>
      <c r="AA128" s="20"/>
      <c r="AB128" s="20"/>
      <c r="AC128" s="20"/>
      <c r="AD128" s="20"/>
      <c r="AE128" s="20"/>
      <c r="AF128" s="19">
        <f t="shared" si="28"/>
        <v>31</v>
      </c>
      <c r="AG128" s="19">
        <f t="shared" si="28"/>
        <v>124</v>
      </c>
      <c r="AH128" s="9" t="s">
        <v>258</v>
      </c>
      <c r="AI128" s="11" t="s">
        <v>259</v>
      </c>
      <c r="AJ128" s="11" t="s">
        <v>68</v>
      </c>
      <c r="AK128" s="12">
        <v>4</v>
      </c>
      <c r="AL128" s="28">
        <v>12</v>
      </c>
      <c r="AM128" s="28">
        <f t="shared" si="36"/>
        <v>48</v>
      </c>
      <c r="AN128" s="114"/>
      <c r="AO128" s="114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7">
        <f t="shared" si="20"/>
        <v>12</v>
      </c>
      <c r="BK128" s="7">
        <f t="shared" si="20"/>
        <v>48</v>
      </c>
    </row>
    <row r="129" spans="2:63" ht="24" x14ac:dyDescent="0.25">
      <c r="B129" s="16" t="s">
        <v>65</v>
      </c>
      <c r="C129" s="17" t="s">
        <v>66</v>
      </c>
      <c r="D129" s="10">
        <v>4412190500251590</v>
      </c>
      <c r="E129" s="11" t="s">
        <v>260</v>
      </c>
      <c r="F129" s="11" t="s">
        <v>68</v>
      </c>
      <c r="G129" s="12">
        <v>4</v>
      </c>
      <c r="H129" s="19">
        <v>10</v>
      </c>
      <c r="I129" s="19">
        <f t="shared" si="35"/>
        <v>40</v>
      </c>
      <c r="J129" s="85"/>
      <c r="K129" s="85"/>
      <c r="L129" s="19"/>
      <c r="M129" s="19"/>
      <c r="N129" s="19"/>
      <c r="O129" s="19"/>
      <c r="P129" s="19"/>
      <c r="Q129" s="19"/>
      <c r="R129" s="19"/>
      <c r="S129" s="19"/>
      <c r="T129" s="20"/>
      <c r="U129" s="20"/>
      <c r="V129" s="19"/>
      <c r="W129" s="19"/>
      <c r="X129" s="19"/>
      <c r="Y129" s="20"/>
      <c r="Z129" s="20"/>
      <c r="AA129" s="20"/>
      <c r="AB129" s="20"/>
      <c r="AC129" s="20"/>
      <c r="AD129" s="20"/>
      <c r="AE129" s="20"/>
      <c r="AF129" s="19">
        <f t="shared" si="28"/>
        <v>10</v>
      </c>
      <c r="AG129" s="19">
        <f t="shared" si="28"/>
        <v>40</v>
      </c>
      <c r="AH129" s="9">
        <v>4412190500251590</v>
      </c>
      <c r="AI129" s="11" t="s">
        <v>260</v>
      </c>
      <c r="AJ129" s="11" t="s">
        <v>68</v>
      </c>
      <c r="AK129" s="12">
        <v>4</v>
      </c>
      <c r="AL129" s="28">
        <f>1+1</f>
        <v>2</v>
      </c>
      <c r="AM129" s="28">
        <f t="shared" si="36"/>
        <v>8</v>
      </c>
      <c r="AN129" s="114"/>
      <c r="AO129" s="114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7">
        <f t="shared" si="20"/>
        <v>2</v>
      </c>
      <c r="BK129" s="7">
        <f t="shared" si="20"/>
        <v>8</v>
      </c>
    </row>
    <row r="130" spans="2:63" ht="24" x14ac:dyDescent="0.25">
      <c r="B130" s="16" t="s">
        <v>65</v>
      </c>
      <c r="C130" s="17" t="s">
        <v>66</v>
      </c>
      <c r="D130" s="10" t="s">
        <v>258</v>
      </c>
      <c r="E130" s="11" t="s">
        <v>261</v>
      </c>
      <c r="F130" s="11" t="s">
        <v>68</v>
      </c>
      <c r="G130" s="12">
        <v>4</v>
      </c>
      <c r="H130" s="19">
        <v>5</v>
      </c>
      <c r="I130" s="19">
        <f t="shared" si="35"/>
        <v>20</v>
      </c>
      <c r="J130" s="85"/>
      <c r="K130" s="85"/>
      <c r="L130" s="19"/>
      <c r="M130" s="19"/>
      <c r="N130" s="19"/>
      <c r="O130" s="19"/>
      <c r="P130" s="19">
        <v>4</v>
      </c>
      <c r="Q130" s="19">
        <f t="shared" si="33"/>
        <v>16</v>
      </c>
      <c r="R130" s="19"/>
      <c r="S130" s="19"/>
      <c r="T130" s="20"/>
      <c r="U130" s="20"/>
      <c r="V130" s="19"/>
      <c r="W130" s="19"/>
      <c r="X130" s="19"/>
      <c r="Y130" s="20"/>
      <c r="Z130" s="20"/>
      <c r="AA130" s="20"/>
      <c r="AB130" s="20"/>
      <c r="AC130" s="20"/>
      <c r="AD130" s="20"/>
      <c r="AE130" s="20"/>
      <c r="AF130" s="19">
        <f t="shared" si="28"/>
        <v>9</v>
      </c>
      <c r="AG130" s="19">
        <f t="shared" si="28"/>
        <v>36</v>
      </c>
      <c r="AH130" s="9" t="s">
        <v>258</v>
      </c>
      <c r="AI130" s="11" t="s">
        <v>261</v>
      </c>
      <c r="AJ130" s="11" t="s">
        <v>68</v>
      </c>
      <c r="AK130" s="12">
        <v>4</v>
      </c>
      <c r="AL130" s="28">
        <v>1</v>
      </c>
      <c r="AM130" s="28">
        <f t="shared" si="36"/>
        <v>4</v>
      </c>
      <c r="AN130" s="114"/>
      <c r="AO130" s="114"/>
      <c r="AP130" s="28"/>
      <c r="AQ130" s="28"/>
      <c r="AR130" s="28"/>
      <c r="AS130" s="28"/>
      <c r="AT130" s="28">
        <v>1</v>
      </c>
      <c r="AU130" s="28">
        <f t="shared" ref="AU130:AU161" si="37">+AK130*AT130</f>
        <v>4</v>
      </c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7">
        <f t="shared" si="20"/>
        <v>2</v>
      </c>
      <c r="BK130" s="7">
        <f t="shared" si="20"/>
        <v>8</v>
      </c>
    </row>
    <row r="131" spans="2:63" ht="24" x14ac:dyDescent="0.25">
      <c r="B131" s="43" t="s">
        <v>65</v>
      </c>
      <c r="C131" s="17" t="s">
        <v>66</v>
      </c>
      <c r="D131" s="10" t="s">
        <v>262</v>
      </c>
      <c r="E131" s="11" t="s">
        <v>263</v>
      </c>
      <c r="F131" s="11" t="s">
        <v>68</v>
      </c>
      <c r="G131" s="12">
        <v>4</v>
      </c>
      <c r="H131" s="19">
        <v>5</v>
      </c>
      <c r="I131" s="19">
        <f t="shared" si="35"/>
        <v>20</v>
      </c>
      <c r="J131" s="85"/>
      <c r="K131" s="85"/>
      <c r="L131" s="19"/>
      <c r="M131" s="19"/>
      <c r="N131" s="19"/>
      <c r="O131" s="19"/>
      <c r="P131" s="19"/>
      <c r="Q131" s="19"/>
      <c r="R131" s="19"/>
      <c r="S131" s="19"/>
      <c r="T131" s="20">
        <v>8</v>
      </c>
      <c r="U131" s="20">
        <f>+T126*G126</f>
        <v>35</v>
      </c>
      <c r="V131" s="19"/>
      <c r="W131" s="19"/>
      <c r="X131" s="19"/>
      <c r="Y131" s="20"/>
      <c r="Z131" s="20"/>
      <c r="AA131" s="20"/>
      <c r="AB131" s="20"/>
      <c r="AC131" s="20"/>
      <c r="AD131" s="20"/>
      <c r="AE131" s="20"/>
      <c r="AF131" s="19">
        <f t="shared" si="28"/>
        <v>13</v>
      </c>
      <c r="AG131" s="19">
        <f t="shared" si="28"/>
        <v>55</v>
      </c>
      <c r="AH131" s="9" t="s">
        <v>262</v>
      </c>
      <c r="AI131" s="11" t="s">
        <v>263</v>
      </c>
      <c r="AJ131" s="11" t="s">
        <v>68</v>
      </c>
      <c r="AK131" s="12">
        <v>4</v>
      </c>
      <c r="AL131" s="28"/>
      <c r="AM131" s="28"/>
      <c r="AN131" s="114"/>
      <c r="AO131" s="114"/>
      <c r="AP131" s="28"/>
      <c r="AQ131" s="28"/>
      <c r="AR131" s="28"/>
      <c r="AS131" s="28"/>
      <c r="AT131" s="28"/>
      <c r="AU131" s="28"/>
      <c r="AV131" s="28"/>
      <c r="AW131" s="28"/>
      <c r="AX131" s="28">
        <v>2</v>
      </c>
      <c r="AY131" s="28">
        <f>AX126*AK126</f>
        <v>21</v>
      </c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7">
        <f t="shared" si="20"/>
        <v>2</v>
      </c>
      <c r="BK131" s="7">
        <f t="shared" si="20"/>
        <v>21</v>
      </c>
    </row>
    <row r="132" spans="2:63" ht="36" x14ac:dyDescent="0.25">
      <c r="B132" s="16" t="s">
        <v>65</v>
      </c>
      <c r="C132" s="17" t="s">
        <v>66</v>
      </c>
      <c r="D132" s="10" t="s">
        <v>264</v>
      </c>
      <c r="E132" s="11" t="s">
        <v>265</v>
      </c>
      <c r="F132" s="11" t="s">
        <v>68</v>
      </c>
      <c r="G132" s="12">
        <v>25</v>
      </c>
      <c r="H132" s="19">
        <v>50</v>
      </c>
      <c r="I132" s="19">
        <f t="shared" si="35"/>
        <v>1250</v>
      </c>
      <c r="J132" s="85"/>
      <c r="K132" s="85"/>
      <c r="L132" s="19">
        <v>10</v>
      </c>
      <c r="M132" s="19">
        <f>+L132*G132</f>
        <v>250</v>
      </c>
      <c r="N132" s="19"/>
      <c r="O132" s="19"/>
      <c r="P132" s="19">
        <v>4</v>
      </c>
      <c r="Q132" s="19">
        <f>G132*P132</f>
        <v>100</v>
      </c>
      <c r="R132" s="19"/>
      <c r="S132" s="19"/>
      <c r="T132" s="20">
        <v>8</v>
      </c>
      <c r="U132" s="20">
        <f>+T132*G132</f>
        <v>200</v>
      </c>
      <c r="V132" s="19"/>
      <c r="W132" s="19"/>
      <c r="X132" s="19">
        <v>10</v>
      </c>
      <c r="Y132" s="20">
        <f>+X132*G132</f>
        <v>250</v>
      </c>
      <c r="Z132" s="20">
        <v>4</v>
      </c>
      <c r="AA132" s="20">
        <f>+Z132*G132</f>
        <v>100</v>
      </c>
      <c r="AB132" s="20">
        <v>5</v>
      </c>
      <c r="AC132" s="20">
        <f>+AB132*G132</f>
        <v>125</v>
      </c>
      <c r="AD132" s="20"/>
      <c r="AE132" s="20"/>
      <c r="AF132" s="19">
        <f t="shared" si="28"/>
        <v>91</v>
      </c>
      <c r="AG132" s="19">
        <f t="shared" si="28"/>
        <v>2275</v>
      </c>
      <c r="AH132" s="9" t="s">
        <v>264</v>
      </c>
      <c r="AI132" s="11" t="s">
        <v>265</v>
      </c>
      <c r="AJ132" s="11" t="s">
        <v>68</v>
      </c>
      <c r="AK132" s="12">
        <v>25</v>
      </c>
      <c r="AL132" s="28">
        <f>0+2+0+1+4+2+1+1+1</f>
        <v>12</v>
      </c>
      <c r="AM132" s="28">
        <f t="shared" si="36"/>
        <v>300</v>
      </c>
      <c r="AN132" s="114"/>
      <c r="AO132" s="114"/>
      <c r="AP132" s="28">
        <f>3+0+0</f>
        <v>3</v>
      </c>
      <c r="AQ132" s="28">
        <f>+AP132*AK132</f>
        <v>75</v>
      </c>
      <c r="AR132" s="28"/>
      <c r="AS132" s="28"/>
      <c r="AT132" s="28">
        <f>0+0</f>
        <v>0</v>
      </c>
      <c r="AU132" s="28">
        <f t="shared" si="37"/>
        <v>0</v>
      </c>
      <c r="AV132" s="28"/>
      <c r="AW132" s="28"/>
      <c r="AX132" s="28">
        <v>5</v>
      </c>
      <c r="AY132" s="28">
        <f>AX132*AK132</f>
        <v>125</v>
      </c>
      <c r="AZ132" s="28"/>
      <c r="BA132" s="28"/>
      <c r="BB132" s="28">
        <v>8</v>
      </c>
      <c r="BC132" s="114">
        <f>+BB132*AK132</f>
        <v>200</v>
      </c>
      <c r="BD132" s="114">
        <v>2</v>
      </c>
      <c r="BE132" s="114">
        <f>+BD132*AK132</f>
        <v>50</v>
      </c>
      <c r="BF132" s="114">
        <v>1</v>
      </c>
      <c r="BG132" s="114">
        <f>+BF132*AK132</f>
        <v>25</v>
      </c>
      <c r="BH132" s="114"/>
      <c r="BI132" s="114"/>
      <c r="BJ132" s="7">
        <f t="shared" si="20"/>
        <v>31</v>
      </c>
      <c r="BK132" s="7">
        <f t="shared" si="20"/>
        <v>775</v>
      </c>
    </row>
    <row r="133" spans="2:63" ht="24" x14ac:dyDescent="0.25">
      <c r="B133" s="16" t="s">
        <v>65</v>
      </c>
      <c r="C133" s="17" t="s">
        <v>66</v>
      </c>
      <c r="D133" s="10" t="s">
        <v>266</v>
      </c>
      <c r="E133" s="9" t="s">
        <v>267</v>
      </c>
      <c r="F133" s="9" t="s">
        <v>68</v>
      </c>
      <c r="G133" s="12">
        <v>15</v>
      </c>
      <c r="H133" s="19">
        <v>10</v>
      </c>
      <c r="I133" s="19">
        <f t="shared" si="35"/>
        <v>150</v>
      </c>
      <c r="J133" s="85"/>
      <c r="K133" s="85"/>
      <c r="L133" s="19">
        <v>3</v>
      </c>
      <c r="M133" s="19">
        <f>+L133*G133</f>
        <v>45</v>
      </c>
      <c r="N133" s="19"/>
      <c r="O133" s="19"/>
      <c r="P133" s="19"/>
      <c r="Q133" s="19"/>
      <c r="R133" s="19"/>
      <c r="S133" s="19"/>
      <c r="T133" s="20"/>
      <c r="U133" s="20"/>
      <c r="V133" s="19"/>
      <c r="W133" s="19"/>
      <c r="X133" s="19"/>
      <c r="Y133" s="20"/>
      <c r="Z133" s="20"/>
      <c r="AA133" s="20"/>
      <c r="AB133" s="20"/>
      <c r="AC133" s="20"/>
      <c r="AD133" s="20"/>
      <c r="AE133" s="20"/>
      <c r="AF133" s="19">
        <f t="shared" si="28"/>
        <v>13</v>
      </c>
      <c r="AG133" s="19">
        <f t="shared" si="28"/>
        <v>195</v>
      </c>
      <c r="AH133" s="9" t="s">
        <v>266</v>
      </c>
      <c r="AI133" s="9" t="s">
        <v>267</v>
      </c>
      <c r="AJ133" s="9" t="s">
        <v>68</v>
      </c>
      <c r="AK133" s="12">
        <v>15</v>
      </c>
      <c r="AL133" s="28">
        <v>6</v>
      </c>
      <c r="AM133" s="28">
        <f t="shared" si="36"/>
        <v>90</v>
      </c>
      <c r="AN133" s="114"/>
      <c r="AO133" s="114"/>
      <c r="AP133" s="28">
        <v>3</v>
      </c>
      <c r="AQ133" s="28">
        <f>+AP133*AK133</f>
        <v>45</v>
      </c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7">
        <f t="shared" si="20"/>
        <v>9</v>
      </c>
      <c r="BK133" s="7">
        <f t="shared" si="20"/>
        <v>135</v>
      </c>
    </row>
    <row r="134" spans="2:63" ht="24" x14ac:dyDescent="0.25">
      <c r="B134" s="16" t="s">
        <v>65</v>
      </c>
      <c r="C134" s="17" t="s">
        <v>66</v>
      </c>
      <c r="D134" s="10" t="s">
        <v>268</v>
      </c>
      <c r="E134" s="11" t="s">
        <v>269</v>
      </c>
      <c r="F134" s="11" t="s">
        <v>68</v>
      </c>
      <c r="G134" s="12">
        <v>10</v>
      </c>
      <c r="H134" s="19">
        <v>40</v>
      </c>
      <c r="I134" s="19">
        <f t="shared" si="35"/>
        <v>400</v>
      </c>
      <c r="J134" s="85"/>
      <c r="K134" s="85"/>
      <c r="L134" s="19">
        <v>25</v>
      </c>
      <c r="M134" s="19">
        <f>+L134*G134</f>
        <v>250</v>
      </c>
      <c r="N134" s="19"/>
      <c r="O134" s="19"/>
      <c r="P134" s="19">
        <v>10</v>
      </c>
      <c r="Q134" s="19">
        <f>G134*P134</f>
        <v>100</v>
      </c>
      <c r="R134" s="19"/>
      <c r="S134" s="19"/>
      <c r="T134" s="20">
        <v>4</v>
      </c>
      <c r="U134" s="20">
        <f>+T134*G134</f>
        <v>40</v>
      </c>
      <c r="V134" s="19">
        <v>16</v>
      </c>
      <c r="W134" s="19">
        <f t="shared" ref="W134:W151" si="38">G134*V134</f>
        <v>160</v>
      </c>
      <c r="X134" s="19">
        <v>28</v>
      </c>
      <c r="Y134" s="20">
        <f>+X134*G134</f>
        <v>280</v>
      </c>
      <c r="Z134" s="20">
        <v>5</v>
      </c>
      <c r="AA134" s="20">
        <f>+Z134*G134</f>
        <v>50</v>
      </c>
      <c r="AB134" s="20">
        <v>4</v>
      </c>
      <c r="AC134" s="20">
        <f>+AB134*G134</f>
        <v>40</v>
      </c>
      <c r="AD134" s="20"/>
      <c r="AE134" s="20"/>
      <c r="AF134" s="19">
        <f t="shared" si="28"/>
        <v>132</v>
      </c>
      <c r="AG134" s="19">
        <f t="shared" si="28"/>
        <v>1320</v>
      </c>
      <c r="AH134" s="9" t="s">
        <v>268</v>
      </c>
      <c r="AI134" s="11" t="s">
        <v>269</v>
      </c>
      <c r="AJ134" s="11" t="s">
        <v>68</v>
      </c>
      <c r="AK134" s="12">
        <v>10</v>
      </c>
      <c r="AL134" s="28">
        <v>32</v>
      </c>
      <c r="AM134" s="28">
        <f t="shared" si="36"/>
        <v>320</v>
      </c>
      <c r="AN134" s="114"/>
      <c r="AO134" s="114"/>
      <c r="AP134" s="28">
        <v>18</v>
      </c>
      <c r="AQ134" s="28">
        <f>+AP134*AK134</f>
        <v>180</v>
      </c>
      <c r="AR134" s="28"/>
      <c r="AS134" s="28"/>
      <c r="AT134" s="28">
        <v>6</v>
      </c>
      <c r="AU134" s="28">
        <f t="shared" si="37"/>
        <v>60</v>
      </c>
      <c r="AV134" s="28">
        <v>7</v>
      </c>
      <c r="AW134" s="28">
        <f>AK134*AV134</f>
        <v>70</v>
      </c>
      <c r="AX134" s="28">
        <v>3</v>
      </c>
      <c r="AY134" s="28">
        <f>AX134*AK134</f>
        <v>30</v>
      </c>
      <c r="AZ134" s="28">
        <v>6</v>
      </c>
      <c r="BA134" s="28">
        <f>AK134*AZ134</f>
        <v>60</v>
      </c>
      <c r="BB134" s="28">
        <v>20</v>
      </c>
      <c r="BC134" s="114">
        <f>+BB134*AK134</f>
        <v>200</v>
      </c>
      <c r="BD134" s="114">
        <v>3</v>
      </c>
      <c r="BE134" s="114">
        <f>+BD134*AK134</f>
        <v>30</v>
      </c>
      <c r="BF134" s="114">
        <v>1</v>
      </c>
      <c r="BG134" s="114">
        <f>+BF134*AK134</f>
        <v>10</v>
      </c>
      <c r="BH134" s="114"/>
      <c r="BI134" s="114"/>
      <c r="BJ134" s="7">
        <f t="shared" si="20"/>
        <v>96</v>
      </c>
      <c r="BK134" s="7">
        <f t="shared" si="20"/>
        <v>960</v>
      </c>
    </row>
    <row r="135" spans="2:63" ht="24" x14ac:dyDescent="0.25">
      <c r="B135" s="16" t="s">
        <v>65</v>
      </c>
      <c r="C135" s="17" t="s">
        <v>66</v>
      </c>
      <c r="D135" s="10" t="s">
        <v>270</v>
      </c>
      <c r="E135" s="11" t="s">
        <v>271</v>
      </c>
      <c r="F135" s="11" t="s">
        <v>68</v>
      </c>
      <c r="G135" s="12">
        <v>40</v>
      </c>
      <c r="H135" s="19">
        <v>5</v>
      </c>
      <c r="I135" s="19">
        <f t="shared" ref="I135:I142" si="39">H135*G135</f>
        <v>200</v>
      </c>
      <c r="J135" s="85"/>
      <c r="K135" s="85"/>
      <c r="L135" s="19"/>
      <c r="M135" s="19"/>
      <c r="N135" s="19"/>
      <c r="O135" s="19"/>
      <c r="P135" s="19"/>
      <c r="Q135" s="19"/>
      <c r="R135" s="19"/>
      <c r="S135" s="19"/>
      <c r="T135" s="20"/>
      <c r="U135" s="20"/>
      <c r="V135" s="19"/>
      <c r="W135" s="19"/>
      <c r="X135" s="19"/>
      <c r="Y135" s="20"/>
      <c r="Z135" s="20"/>
      <c r="AA135" s="20"/>
      <c r="AB135" s="20"/>
      <c r="AC135" s="20"/>
      <c r="AD135" s="20"/>
      <c r="AE135" s="20"/>
      <c r="AF135" s="19">
        <f t="shared" si="28"/>
        <v>5</v>
      </c>
      <c r="AG135" s="19">
        <f t="shared" si="28"/>
        <v>200</v>
      </c>
      <c r="AH135" s="9" t="s">
        <v>270</v>
      </c>
      <c r="AI135" s="11" t="s">
        <v>271</v>
      </c>
      <c r="AJ135" s="11" t="s">
        <v>68</v>
      </c>
      <c r="AK135" s="12">
        <v>40</v>
      </c>
      <c r="AL135" s="28">
        <v>2</v>
      </c>
      <c r="AM135" s="28">
        <f t="shared" si="36"/>
        <v>80</v>
      </c>
      <c r="AN135" s="114"/>
      <c r="AO135" s="114"/>
      <c r="AP135" s="28"/>
      <c r="AQ135" s="28"/>
      <c r="AR135" s="28"/>
      <c r="AS135" s="28"/>
      <c r="AT135" s="28">
        <v>0</v>
      </c>
      <c r="AU135" s="28">
        <f t="shared" si="37"/>
        <v>0</v>
      </c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7">
        <f t="shared" si="20"/>
        <v>2</v>
      </c>
      <c r="BK135" s="7">
        <f t="shared" si="20"/>
        <v>80</v>
      </c>
    </row>
    <row r="136" spans="2:63" ht="24" x14ac:dyDescent="0.25">
      <c r="B136" s="16" t="s">
        <v>65</v>
      </c>
      <c r="C136" s="17" t="s">
        <v>66</v>
      </c>
      <c r="D136" s="10" t="s">
        <v>272</v>
      </c>
      <c r="E136" s="11" t="s">
        <v>273</v>
      </c>
      <c r="F136" s="11" t="s">
        <v>68</v>
      </c>
      <c r="G136" s="12">
        <v>15</v>
      </c>
      <c r="H136" s="19">
        <v>10</v>
      </c>
      <c r="I136" s="19">
        <f t="shared" si="39"/>
        <v>150</v>
      </c>
      <c r="J136" s="85"/>
      <c r="K136" s="85"/>
      <c r="L136" s="19"/>
      <c r="M136" s="19"/>
      <c r="N136" s="19"/>
      <c r="O136" s="19"/>
      <c r="P136" s="19"/>
      <c r="Q136" s="19"/>
      <c r="R136" s="19"/>
      <c r="S136" s="19"/>
      <c r="T136" s="20"/>
      <c r="U136" s="20"/>
      <c r="V136" s="19"/>
      <c r="W136" s="19"/>
      <c r="X136" s="19"/>
      <c r="Y136" s="20"/>
      <c r="Z136" s="20"/>
      <c r="AA136" s="20"/>
      <c r="AB136" s="20"/>
      <c r="AC136" s="20"/>
      <c r="AD136" s="20"/>
      <c r="AE136" s="20"/>
      <c r="AF136" s="19">
        <f t="shared" si="28"/>
        <v>10</v>
      </c>
      <c r="AG136" s="19">
        <f t="shared" si="28"/>
        <v>150</v>
      </c>
      <c r="AH136" s="9" t="s">
        <v>272</v>
      </c>
      <c r="AI136" s="11" t="s">
        <v>273</v>
      </c>
      <c r="AJ136" s="11" t="s">
        <v>68</v>
      </c>
      <c r="AK136" s="12">
        <v>15</v>
      </c>
      <c r="AL136" s="28">
        <v>8</v>
      </c>
      <c r="AM136" s="28">
        <f t="shared" si="36"/>
        <v>120</v>
      </c>
      <c r="AN136" s="114"/>
      <c r="AO136" s="114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7">
        <f t="shared" si="20"/>
        <v>8</v>
      </c>
      <c r="BK136" s="7">
        <f t="shared" si="20"/>
        <v>120</v>
      </c>
    </row>
    <row r="137" spans="2:63" ht="24" x14ac:dyDescent="0.25">
      <c r="B137" s="16" t="s">
        <v>65</v>
      </c>
      <c r="C137" s="17" t="s">
        <v>66</v>
      </c>
      <c r="D137" s="10" t="s">
        <v>274</v>
      </c>
      <c r="E137" s="9" t="s">
        <v>275</v>
      </c>
      <c r="F137" s="115" t="s">
        <v>68</v>
      </c>
      <c r="G137" s="12">
        <v>15</v>
      </c>
      <c r="H137" s="19">
        <v>15</v>
      </c>
      <c r="I137" s="19">
        <f t="shared" si="39"/>
        <v>225</v>
      </c>
      <c r="J137" s="85"/>
      <c r="K137" s="85"/>
      <c r="L137" s="19">
        <v>12</v>
      </c>
      <c r="M137" s="19">
        <f>+L137*G137</f>
        <v>180</v>
      </c>
      <c r="N137" s="19"/>
      <c r="O137" s="19"/>
      <c r="P137" s="19">
        <v>5</v>
      </c>
      <c r="Q137" s="19">
        <f t="shared" ref="Q137:Q161" si="40">G137*P137</f>
        <v>75</v>
      </c>
      <c r="R137" s="19"/>
      <c r="S137" s="19"/>
      <c r="T137" s="20"/>
      <c r="U137" s="20"/>
      <c r="V137" s="19"/>
      <c r="W137" s="19"/>
      <c r="X137" s="19"/>
      <c r="Y137" s="20"/>
      <c r="Z137" s="20"/>
      <c r="AA137" s="20"/>
      <c r="AB137" s="20">
        <v>5</v>
      </c>
      <c r="AC137" s="20">
        <f>+AB137*G137</f>
        <v>75</v>
      </c>
      <c r="AD137" s="20"/>
      <c r="AE137" s="20"/>
      <c r="AF137" s="19">
        <f t="shared" si="28"/>
        <v>37</v>
      </c>
      <c r="AG137" s="19">
        <f t="shared" si="28"/>
        <v>555</v>
      </c>
      <c r="AH137" s="9" t="s">
        <v>274</v>
      </c>
      <c r="AI137" s="9" t="s">
        <v>275</v>
      </c>
      <c r="AJ137" s="115" t="s">
        <v>68</v>
      </c>
      <c r="AK137" s="12">
        <v>15</v>
      </c>
      <c r="AL137" s="28">
        <f>1+1+1+0+6+1+1</f>
        <v>11</v>
      </c>
      <c r="AM137" s="28">
        <f t="shared" si="36"/>
        <v>165</v>
      </c>
      <c r="AN137" s="114"/>
      <c r="AO137" s="114"/>
      <c r="AP137" s="28">
        <f>1+0+0</f>
        <v>1</v>
      </c>
      <c r="AQ137" s="28">
        <f>+AP137*AK137</f>
        <v>15</v>
      </c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>
        <v>2</v>
      </c>
      <c r="BG137" s="114">
        <f>+BF137*AK137</f>
        <v>30</v>
      </c>
      <c r="BH137" s="28"/>
      <c r="BI137" s="28"/>
      <c r="BJ137" s="7">
        <f t="shared" si="20"/>
        <v>14</v>
      </c>
      <c r="BK137" s="7">
        <f t="shared" si="20"/>
        <v>210</v>
      </c>
    </row>
    <row r="138" spans="2:63" ht="24" x14ac:dyDescent="0.25">
      <c r="B138" s="43" t="s">
        <v>65</v>
      </c>
      <c r="C138" s="17" t="s">
        <v>66</v>
      </c>
      <c r="D138" s="10" t="s">
        <v>276</v>
      </c>
      <c r="E138" s="11" t="s">
        <v>277</v>
      </c>
      <c r="F138" s="115" t="s">
        <v>278</v>
      </c>
      <c r="G138" s="12">
        <v>20</v>
      </c>
      <c r="H138" s="19">
        <v>4</v>
      </c>
      <c r="I138" s="19">
        <f t="shared" si="39"/>
        <v>80</v>
      </c>
      <c r="J138" s="85"/>
      <c r="K138" s="85"/>
      <c r="L138" s="19"/>
      <c r="M138" s="19"/>
      <c r="N138" s="19"/>
      <c r="O138" s="19"/>
      <c r="P138" s="19"/>
      <c r="Q138" s="19"/>
      <c r="R138" s="19"/>
      <c r="S138" s="19"/>
      <c r="T138" s="20">
        <v>5</v>
      </c>
      <c r="U138" s="20">
        <f>+T138*G138</f>
        <v>100</v>
      </c>
      <c r="V138" s="19"/>
      <c r="W138" s="19"/>
      <c r="X138" s="19"/>
      <c r="Y138" s="20"/>
      <c r="Z138" s="20"/>
      <c r="AA138" s="20"/>
      <c r="AB138" s="20"/>
      <c r="AC138" s="20"/>
      <c r="AD138" s="20"/>
      <c r="AE138" s="20"/>
      <c r="AF138" s="19">
        <f t="shared" si="28"/>
        <v>9</v>
      </c>
      <c r="AG138" s="19">
        <f t="shared" si="28"/>
        <v>180</v>
      </c>
      <c r="AH138" s="9" t="s">
        <v>276</v>
      </c>
      <c r="AI138" s="11" t="s">
        <v>277</v>
      </c>
      <c r="AJ138" s="115" t="s">
        <v>278</v>
      </c>
      <c r="AK138" s="12">
        <v>20</v>
      </c>
      <c r="AL138" s="28"/>
      <c r="AM138" s="28"/>
      <c r="AN138" s="114"/>
      <c r="AO138" s="114"/>
      <c r="AP138" s="28"/>
      <c r="AQ138" s="28"/>
      <c r="AR138" s="28"/>
      <c r="AS138" s="28"/>
      <c r="AT138" s="28"/>
      <c r="AU138" s="28"/>
      <c r="AV138" s="28"/>
      <c r="AW138" s="28"/>
      <c r="AX138" s="28">
        <v>5</v>
      </c>
      <c r="AY138" s="28">
        <f>AX138*AK138</f>
        <v>100</v>
      </c>
      <c r="AZ138" s="28"/>
      <c r="BA138" s="28"/>
      <c r="BB138" s="28"/>
      <c r="BC138" s="28"/>
      <c r="BD138" s="28"/>
      <c r="BE138" s="28"/>
      <c r="BF138" s="28"/>
      <c r="BG138" s="114"/>
      <c r="BH138" s="28"/>
      <c r="BI138" s="28"/>
      <c r="BJ138" s="7">
        <f t="shared" si="20"/>
        <v>5</v>
      </c>
      <c r="BK138" s="7">
        <f t="shared" si="20"/>
        <v>100</v>
      </c>
    </row>
    <row r="139" spans="2:63" ht="24" x14ac:dyDescent="0.25">
      <c r="B139" s="43" t="s">
        <v>65</v>
      </c>
      <c r="C139" s="17" t="s">
        <v>66</v>
      </c>
      <c r="D139" s="10" t="s">
        <v>279</v>
      </c>
      <c r="E139" s="11" t="s">
        <v>280</v>
      </c>
      <c r="F139" s="115" t="s">
        <v>278</v>
      </c>
      <c r="G139" s="12">
        <v>20</v>
      </c>
      <c r="H139" s="19">
        <v>5</v>
      </c>
      <c r="I139" s="19">
        <f t="shared" si="39"/>
        <v>100</v>
      </c>
      <c r="J139" s="85"/>
      <c r="K139" s="85"/>
      <c r="L139" s="19"/>
      <c r="M139" s="19"/>
      <c r="N139" s="19"/>
      <c r="O139" s="19"/>
      <c r="P139" s="19"/>
      <c r="Q139" s="19"/>
      <c r="R139" s="19"/>
      <c r="S139" s="19"/>
      <c r="T139" s="20">
        <v>5</v>
      </c>
      <c r="U139" s="20">
        <f t="shared" ref="U139:U141" si="41">+T139*G139</f>
        <v>100</v>
      </c>
      <c r="V139" s="19"/>
      <c r="W139" s="19"/>
      <c r="X139" s="19"/>
      <c r="Y139" s="20"/>
      <c r="Z139" s="20"/>
      <c r="AA139" s="20"/>
      <c r="AB139" s="20"/>
      <c r="AC139" s="20"/>
      <c r="AD139" s="20"/>
      <c r="AE139" s="20"/>
      <c r="AF139" s="19">
        <f t="shared" si="28"/>
        <v>10</v>
      </c>
      <c r="AG139" s="19">
        <f t="shared" si="28"/>
        <v>200</v>
      </c>
      <c r="AH139" s="9" t="s">
        <v>279</v>
      </c>
      <c r="AI139" s="11" t="s">
        <v>280</v>
      </c>
      <c r="AJ139" s="115" t="s">
        <v>278</v>
      </c>
      <c r="AK139" s="12">
        <v>20</v>
      </c>
      <c r="AL139" s="28"/>
      <c r="AM139" s="28"/>
      <c r="AN139" s="114"/>
      <c r="AO139" s="114"/>
      <c r="AP139" s="28"/>
      <c r="AQ139" s="28"/>
      <c r="AR139" s="28"/>
      <c r="AS139" s="28"/>
      <c r="AT139" s="28"/>
      <c r="AU139" s="28"/>
      <c r="AV139" s="28"/>
      <c r="AW139" s="28"/>
      <c r="AX139" s="28">
        <v>5</v>
      </c>
      <c r="AY139" s="28">
        <f t="shared" ref="AY139:AY141" si="42">AX139*AK139</f>
        <v>100</v>
      </c>
      <c r="AZ139" s="28"/>
      <c r="BA139" s="28"/>
      <c r="BB139" s="28"/>
      <c r="BC139" s="28"/>
      <c r="BD139" s="28"/>
      <c r="BE139" s="28"/>
      <c r="BF139" s="28"/>
      <c r="BG139" s="114"/>
      <c r="BH139" s="28"/>
      <c r="BI139" s="28"/>
      <c r="BJ139" s="7">
        <f t="shared" si="20"/>
        <v>5</v>
      </c>
      <c r="BK139" s="7">
        <f t="shared" si="20"/>
        <v>100</v>
      </c>
    </row>
    <row r="140" spans="2:63" ht="24" x14ac:dyDescent="0.25">
      <c r="B140" s="43" t="s">
        <v>65</v>
      </c>
      <c r="C140" s="17" t="s">
        <v>66</v>
      </c>
      <c r="D140" s="10" t="s">
        <v>281</v>
      </c>
      <c r="E140" s="11" t="s">
        <v>282</v>
      </c>
      <c r="F140" s="115" t="s">
        <v>278</v>
      </c>
      <c r="G140" s="12">
        <v>20</v>
      </c>
      <c r="H140" s="19">
        <v>5</v>
      </c>
      <c r="I140" s="19">
        <f t="shared" si="39"/>
        <v>100</v>
      </c>
      <c r="J140" s="85"/>
      <c r="K140" s="85"/>
      <c r="L140" s="19"/>
      <c r="M140" s="19"/>
      <c r="N140" s="19"/>
      <c r="O140" s="19"/>
      <c r="P140" s="19"/>
      <c r="Q140" s="19"/>
      <c r="R140" s="19"/>
      <c r="S140" s="19"/>
      <c r="T140" s="20">
        <v>5</v>
      </c>
      <c r="U140" s="20">
        <f t="shared" si="41"/>
        <v>100</v>
      </c>
      <c r="V140" s="19"/>
      <c r="W140" s="19"/>
      <c r="X140" s="19"/>
      <c r="Y140" s="20"/>
      <c r="Z140" s="20"/>
      <c r="AA140" s="20"/>
      <c r="AB140" s="20"/>
      <c r="AC140" s="20"/>
      <c r="AD140" s="20"/>
      <c r="AE140" s="20"/>
      <c r="AF140" s="19">
        <f t="shared" si="28"/>
        <v>10</v>
      </c>
      <c r="AG140" s="19">
        <f t="shared" si="28"/>
        <v>200</v>
      </c>
      <c r="AH140" s="9" t="s">
        <v>281</v>
      </c>
      <c r="AI140" s="11" t="s">
        <v>282</v>
      </c>
      <c r="AJ140" s="115" t="s">
        <v>278</v>
      </c>
      <c r="AK140" s="12">
        <v>20</v>
      </c>
      <c r="AL140" s="28"/>
      <c r="AM140" s="28"/>
      <c r="AN140" s="114"/>
      <c r="AO140" s="114"/>
      <c r="AP140" s="28"/>
      <c r="AQ140" s="28"/>
      <c r="AR140" s="28"/>
      <c r="AS140" s="28"/>
      <c r="AT140" s="28"/>
      <c r="AU140" s="28"/>
      <c r="AV140" s="28"/>
      <c r="AW140" s="28"/>
      <c r="AX140" s="28">
        <v>5</v>
      </c>
      <c r="AY140" s="28">
        <f t="shared" si="42"/>
        <v>100</v>
      </c>
      <c r="AZ140" s="28"/>
      <c r="BA140" s="28"/>
      <c r="BB140" s="28"/>
      <c r="BC140" s="28"/>
      <c r="BD140" s="28"/>
      <c r="BE140" s="28"/>
      <c r="BF140" s="28"/>
      <c r="BG140" s="114"/>
      <c r="BH140" s="28"/>
      <c r="BI140" s="28"/>
      <c r="BJ140" s="7">
        <f t="shared" si="20"/>
        <v>5</v>
      </c>
      <c r="BK140" s="7">
        <f t="shared" si="20"/>
        <v>100</v>
      </c>
    </row>
    <row r="141" spans="2:63" ht="24" x14ac:dyDescent="0.25">
      <c r="B141" s="43" t="s">
        <v>65</v>
      </c>
      <c r="C141" s="17" t="s">
        <v>66</v>
      </c>
      <c r="D141" s="10" t="s">
        <v>283</v>
      </c>
      <c r="E141" s="11" t="s">
        <v>284</v>
      </c>
      <c r="F141" s="115" t="s">
        <v>68</v>
      </c>
      <c r="G141" s="12">
        <v>12</v>
      </c>
      <c r="H141" s="19">
        <v>5</v>
      </c>
      <c r="I141" s="19">
        <f t="shared" si="39"/>
        <v>60</v>
      </c>
      <c r="J141" s="85"/>
      <c r="K141" s="85"/>
      <c r="L141" s="19"/>
      <c r="M141" s="19"/>
      <c r="N141" s="19"/>
      <c r="O141" s="19"/>
      <c r="P141" s="19"/>
      <c r="Q141" s="19"/>
      <c r="R141" s="19"/>
      <c r="S141" s="19"/>
      <c r="T141" s="20">
        <v>5</v>
      </c>
      <c r="U141" s="20">
        <f t="shared" si="41"/>
        <v>60</v>
      </c>
      <c r="V141" s="19"/>
      <c r="W141" s="19"/>
      <c r="X141" s="19"/>
      <c r="Y141" s="20"/>
      <c r="Z141" s="20"/>
      <c r="AA141" s="20"/>
      <c r="AB141" s="20"/>
      <c r="AC141" s="20"/>
      <c r="AD141" s="20">
        <v>1</v>
      </c>
      <c r="AE141" s="20">
        <f>AD141*G141</f>
        <v>12</v>
      </c>
      <c r="AF141" s="19">
        <f t="shared" si="28"/>
        <v>11</v>
      </c>
      <c r="AG141" s="19">
        <f t="shared" si="28"/>
        <v>132</v>
      </c>
      <c r="AH141" s="9" t="s">
        <v>283</v>
      </c>
      <c r="AI141" s="11" t="s">
        <v>284</v>
      </c>
      <c r="AJ141" s="115" t="s">
        <v>68</v>
      </c>
      <c r="AK141" s="12">
        <v>12</v>
      </c>
      <c r="AL141" s="28">
        <v>5</v>
      </c>
      <c r="AM141" s="28">
        <f t="shared" si="36"/>
        <v>60</v>
      </c>
      <c r="AN141" s="114"/>
      <c r="AO141" s="114"/>
      <c r="AP141" s="28"/>
      <c r="AQ141" s="28"/>
      <c r="AR141" s="28"/>
      <c r="AS141" s="28"/>
      <c r="AT141" s="28"/>
      <c r="AU141" s="28"/>
      <c r="AV141" s="28"/>
      <c r="AW141" s="28"/>
      <c r="AX141" s="28">
        <v>5</v>
      </c>
      <c r="AY141" s="28">
        <f t="shared" si="42"/>
        <v>60</v>
      </c>
      <c r="AZ141" s="28"/>
      <c r="BA141" s="28"/>
      <c r="BB141" s="28"/>
      <c r="BC141" s="28"/>
      <c r="BD141" s="28"/>
      <c r="BE141" s="28"/>
      <c r="BF141" s="28"/>
      <c r="BG141" s="114"/>
      <c r="BH141" s="28">
        <v>1</v>
      </c>
      <c r="BI141" s="114">
        <f>+BH141*AK141</f>
        <v>12</v>
      </c>
      <c r="BJ141" s="7">
        <f t="shared" si="20"/>
        <v>11</v>
      </c>
      <c r="BK141" s="7">
        <f t="shared" si="20"/>
        <v>132</v>
      </c>
    </row>
    <row r="142" spans="2:63" ht="24" x14ac:dyDescent="0.25">
      <c r="B142" s="16" t="s">
        <v>65</v>
      </c>
      <c r="C142" s="17" t="s">
        <v>66</v>
      </c>
      <c r="D142" s="10" t="s">
        <v>285</v>
      </c>
      <c r="E142" s="11" t="s">
        <v>286</v>
      </c>
      <c r="F142" s="11" t="s">
        <v>68</v>
      </c>
      <c r="G142" s="12">
        <v>15</v>
      </c>
      <c r="H142" s="19">
        <v>6</v>
      </c>
      <c r="I142" s="19">
        <f t="shared" si="39"/>
        <v>90</v>
      </c>
      <c r="J142" s="85"/>
      <c r="K142" s="85"/>
      <c r="L142" s="19"/>
      <c r="M142" s="19"/>
      <c r="N142" s="19"/>
      <c r="O142" s="19"/>
      <c r="P142" s="19">
        <v>6</v>
      </c>
      <c r="Q142" s="19">
        <f t="shared" si="40"/>
        <v>90</v>
      </c>
      <c r="R142" s="19"/>
      <c r="S142" s="19"/>
      <c r="T142" s="20"/>
      <c r="U142" s="20"/>
      <c r="V142" s="19"/>
      <c r="W142" s="19"/>
      <c r="X142" s="19"/>
      <c r="Y142" s="20"/>
      <c r="Z142" s="20"/>
      <c r="AA142" s="20"/>
      <c r="AB142" s="20"/>
      <c r="AC142" s="20"/>
      <c r="AD142" s="20"/>
      <c r="AE142" s="20"/>
      <c r="AF142" s="19">
        <f t="shared" si="28"/>
        <v>12</v>
      </c>
      <c r="AG142" s="19">
        <f t="shared" si="28"/>
        <v>180</v>
      </c>
      <c r="AH142" s="9" t="s">
        <v>285</v>
      </c>
      <c r="AI142" s="11" t="s">
        <v>286</v>
      </c>
      <c r="AJ142" s="11" t="s">
        <v>68</v>
      </c>
      <c r="AK142" s="12">
        <v>15</v>
      </c>
      <c r="AL142" s="28">
        <v>6</v>
      </c>
      <c r="AM142" s="28">
        <f t="shared" si="36"/>
        <v>90</v>
      </c>
      <c r="AN142" s="114"/>
      <c r="AO142" s="114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7">
        <f t="shared" si="20"/>
        <v>6</v>
      </c>
      <c r="BK142" s="7">
        <f t="shared" si="20"/>
        <v>90</v>
      </c>
    </row>
    <row r="143" spans="2:63" ht="24" x14ac:dyDescent="0.25">
      <c r="B143" s="16" t="s">
        <v>65</v>
      </c>
      <c r="C143" s="17" t="s">
        <v>66</v>
      </c>
      <c r="D143" s="10" t="s">
        <v>287</v>
      </c>
      <c r="E143" s="11" t="s">
        <v>288</v>
      </c>
      <c r="F143" s="11" t="s">
        <v>68</v>
      </c>
      <c r="G143" s="12">
        <v>45</v>
      </c>
      <c r="H143" s="19"/>
      <c r="I143" s="19"/>
      <c r="J143" s="85"/>
      <c r="K143" s="85"/>
      <c r="L143" s="19"/>
      <c r="M143" s="19"/>
      <c r="N143" s="19"/>
      <c r="O143" s="19"/>
      <c r="P143" s="19">
        <v>8</v>
      </c>
      <c r="Q143" s="19">
        <f t="shared" si="40"/>
        <v>360</v>
      </c>
      <c r="R143" s="19"/>
      <c r="S143" s="19"/>
      <c r="T143" s="20"/>
      <c r="U143" s="20"/>
      <c r="V143" s="19"/>
      <c r="W143" s="19"/>
      <c r="X143" s="19"/>
      <c r="Y143" s="20"/>
      <c r="Z143" s="20"/>
      <c r="AA143" s="20"/>
      <c r="AB143" s="20"/>
      <c r="AC143" s="20"/>
      <c r="AD143" s="20"/>
      <c r="AE143" s="20"/>
      <c r="AF143" s="19">
        <f t="shared" si="28"/>
        <v>8</v>
      </c>
      <c r="AG143" s="19">
        <f t="shared" si="28"/>
        <v>360</v>
      </c>
      <c r="AH143" s="9" t="s">
        <v>287</v>
      </c>
      <c r="AI143" s="11" t="s">
        <v>288</v>
      </c>
      <c r="AJ143" s="11" t="s">
        <v>68</v>
      </c>
      <c r="AK143" s="12">
        <v>45</v>
      </c>
      <c r="AL143" s="28"/>
      <c r="AM143" s="28"/>
      <c r="AN143" s="114"/>
      <c r="AO143" s="114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7">
        <f t="shared" si="20"/>
        <v>0</v>
      </c>
      <c r="BK143" s="7">
        <f t="shared" si="20"/>
        <v>0</v>
      </c>
    </row>
    <row r="144" spans="2:63" ht="24" x14ac:dyDescent="0.25">
      <c r="B144" s="16" t="s">
        <v>65</v>
      </c>
      <c r="C144" s="17" t="s">
        <v>66</v>
      </c>
      <c r="D144" s="10" t="s">
        <v>289</v>
      </c>
      <c r="E144" s="11" t="s">
        <v>290</v>
      </c>
      <c r="F144" s="11" t="s">
        <v>68</v>
      </c>
      <c r="G144" s="12">
        <v>4</v>
      </c>
      <c r="H144" s="19">
        <v>20</v>
      </c>
      <c r="I144" s="19">
        <f>H144*G144</f>
        <v>80</v>
      </c>
      <c r="J144" s="85"/>
      <c r="K144" s="85"/>
      <c r="L144" s="19">
        <f>2+4+6</f>
        <v>12</v>
      </c>
      <c r="M144" s="19">
        <f>+L144*G144</f>
        <v>48</v>
      </c>
      <c r="N144" s="19"/>
      <c r="O144" s="19"/>
      <c r="P144" s="19">
        <v>15</v>
      </c>
      <c r="Q144" s="19">
        <f t="shared" si="40"/>
        <v>60</v>
      </c>
      <c r="R144" s="19"/>
      <c r="S144" s="19"/>
      <c r="T144" s="20">
        <v>10</v>
      </c>
      <c r="U144" s="20">
        <f t="shared" ref="U144:U149" si="43">+T144*G144</f>
        <v>40</v>
      </c>
      <c r="V144" s="19"/>
      <c r="W144" s="19"/>
      <c r="X144" s="19">
        <v>18</v>
      </c>
      <c r="Y144" s="20">
        <f>+X144*G144</f>
        <v>72</v>
      </c>
      <c r="Z144" s="20">
        <v>2</v>
      </c>
      <c r="AA144" s="20">
        <f t="shared" ref="AA144:AA149" si="44">+Z144*G144</f>
        <v>8</v>
      </c>
      <c r="AB144" s="20">
        <v>1</v>
      </c>
      <c r="AC144" s="20">
        <f>+AB144*G144</f>
        <v>4</v>
      </c>
      <c r="AD144" s="20"/>
      <c r="AE144" s="20"/>
      <c r="AF144" s="19">
        <f t="shared" si="28"/>
        <v>78</v>
      </c>
      <c r="AG144" s="19">
        <f t="shared" si="28"/>
        <v>312</v>
      </c>
      <c r="AH144" s="9" t="s">
        <v>289</v>
      </c>
      <c r="AI144" s="11" t="s">
        <v>290</v>
      </c>
      <c r="AJ144" s="11" t="s">
        <v>68</v>
      </c>
      <c r="AK144" s="12">
        <v>4</v>
      </c>
      <c r="AL144" s="28">
        <v>19</v>
      </c>
      <c r="AM144" s="28">
        <f t="shared" si="36"/>
        <v>76</v>
      </c>
      <c r="AN144" s="114"/>
      <c r="AO144" s="114"/>
      <c r="AP144" s="28">
        <f>2+4+4</f>
        <v>10</v>
      </c>
      <c r="AQ144" s="28">
        <f>+AP144*AK144</f>
        <v>40</v>
      </c>
      <c r="AR144" s="28"/>
      <c r="AS144" s="28"/>
      <c r="AT144" s="28"/>
      <c r="AU144" s="28"/>
      <c r="AV144" s="28"/>
      <c r="AW144" s="28"/>
      <c r="AX144" s="28">
        <v>10</v>
      </c>
      <c r="AY144" s="28">
        <f t="shared" ref="AY144:AY151" si="45">AX144*AK144</f>
        <v>40</v>
      </c>
      <c r="AZ144" s="28"/>
      <c r="BA144" s="28"/>
      <c r="BB144" s="28">
        <v>15</v>
      </c>
      <c r="BC144" s="114">
        <f t="shared" ref="BC144:BC149" si="46">+BB144*AK144</f>
        <v>60</v>
      </c>
      <c r="BD144" s="114">
        <v>2</v>
      </c>
      <c r="BE144" s="114">
        <f t="shared" ref="BE144:BE149" si="47">+BD144*AK144</f>
        <v>8</v>
      </c>
      <c r="BF144" s="114">
        <v>1</v>
      </c>
      <c r="BG144" s="114">
        <f>+BF144*AK144</f>
        <v>4</v>
      </c>
      <c r="BH144" s="114"/>
      <c r="BI144" s="114"/>
      <c r="BJ144" s="7">
        <f t="shared" si="20"/>
        <v>57</v>
      </c>
      <c r="BK144" s="7">
        <f t="shared" si="20"/>
        <v>228</v>
      </c>
    </row>
    <row r="145" spans="2:63" ht="24" x14ac:dyDescent="0.25">
      <c r="B145" s="16" t="s">
        <v>65</v>
      </c>
      <c r="C145" s="17" t="s">
        <v>66</v>
      </c>
      <c r="D145" s="10" t="s">
        <v>291</v>
      </c>
      <c r="E145" s="11" t="s">
        <v>292</v>
      </c>
      <c r="F145" s="11" t="s">
        <v>68</v>
      </c>
      <c r="G145" s="12">
        <v>4</v>
      </c>
      <c r="H145" s="19">
        <v>20</v>
      </c>
      <c r="I145" s="19">
        <f t="shared" ref="I145:I164" si="48">H145*G145</f>
        <v>80</v>
      </c>
      <c r="J145" s="85"/>
      <c r="K145" s="85"/>
      <c r="L145" s="19">
        <v>8</v>
      </c>
      <c r="M145" s="19">
        <f>+L145*G145</f>
        <v>32</v>
      </c>
      <c r="N145" s="19"/>
      <c r="O145" s="19"/>
      <c r="P145" s="19">
        <v>12</v>
      </c>
      <c r="Q145" s="19">
        <f t="shared" si="40"/>
        <v>48</v>
      </c>
      <c r="R145" s="19"/>
      <c r="S145" s="19"/>
      <c r="T145" s="20"/>
      <c r="U145" s="20"/>
      <c r="V145" s="19"/>
      <c r="W145" s="19">
        <f t="shared" si="38"/>
        <v>0</v>
      </c>
      <c r="X145" s="19">
        <v>18</v>
      </c>
      <c r="Y145" s="20">
        <f t="shared" ref="Y145:Y151" si="49">+X145*G145</f>
        <v>72</v>
      </c>
      <c r="Z145" s="20">
        <v>2</v>
      </c>
      <c r="AA145" s="20">
        <f t="shared" si="44"/>
        <v>8</v>
      </c>
      <c r="AB145" s="20"/>
      <c r="AC145" s="20"/>
      <c r="AD145" s="20"/>
      <c r="AE145" s="20"/>
      <c r="AF145" s="19">
        <f t="shared" si="28"/>
        <v>60</v>
      </c>
      <c r="AG145" s="19">
        <f t="shared" si="28"/>
        <v>240</v>
      </c>
      <c r="AH145" s="9" t="s">
        <v>291</v>
      </c>
      <c r="AI145" s="11" t="s">
        <v>292</v>
      </c>
      <c r="AJ145" s="11" t="s">
        <v>68</v>
      </c>
      <c r="AK145" s="12">
        <v>4</v>
      </c>
      <c r="AL145" s="28">
        <v>18</v>
      </c>
      <c r="AM145" s="28">
        <f t="shared" si="36"/>
        <v>72</v>
      </c>
      <c r="AN145" s="114"/>
      <c r="AO145" s="114"/>
      <c r="AP145" s="28">
        <f>4+1</f>
        <v>5</v>
      </c>
      <c r="AQ145" s="28">
        <f>+AP145*AK145</f>
        <v>20</v>
      </c>
      <c r="AR145" s="28"/>
      <c r="AS145" s="28"/>
      <c r="AT145" s="28">
        <v>6</v>
      </c>
      <c r="AU145" s="28">
        <f t="shared" si="37"/>
        <v>24</v>
      </c>
      <c r="AV145" s="28"/>
      <c r="AW145" s="28"/>
      <c r="AX145" s="28"/>
      <c r="AY145" s="28"/>
      <c r="AZ145" s="28"/>
      <c r="BA145" s="28"/>
      <c r="BB145" s="28">
        <v>15</v>
      </c>
      <c r="BC145" s="114">
        <f t="shared" si="46"/>
        <v>60</v>
      </c>
      <c r="BD145" s="114">
        <v>2</v>
      </c>
      <c r="BE145" s="114">
        <f t="shared" si="47"/>
        <v>8</v>
      </c>
      <c r="BF145" s="114"/>
      <c r="BG145" s="114"/>
      <c r="BH145" s="114"/>
      <c r="BI145" s="114"/>
      <c r="BJ145" s="7">
        <f t="shared" si="20"/>
        <v>46</v>
      </c>
      <c r="BK145" s="7">
        <f t="shared" si="20"/>
        <v>184</v>
      </c>
    </row>
    <row r="146" spans="2:63" ht="24" x14ac:dyDescent="0.25">
      <c r="B146" s="16" t="s">
        <v>65</v>
      </c>
      <c r="C146" s="17" t="s">
        <v>66</v>
      </c>
      <c r="D146" s="10" t="s">
        <v>293</v>
      </c>
      <c r="E146" s="11" t="s">
        <v>294</v>
      </c>
      <c r="F146" s="11" t="s">
        <v>68</v>
      </c>
      <c r="G146" s="12">
        <v>4</v>
      </c>
      <c r="H146" s="19">
        <v>25</v>
      </c>
      <c r="I146" s="19">
        <f t="shared" si="48"/>
        <v>100</v>
      </c>
      <c r="J146" s="85"/>
      <c r="K146" s="85"/>
      <c r="L146" s="19">
        <v>9</v>
      </c>
      <c r="M146" s="19">
        <f>+L146*G146</f>
        <v>36</v>
      </c>
      <c r="N146" s="19"/>
      <c r="O146" s="19"/>
      <c r="P146" s="19">
        <v>12</v>
      </c>
      <c r="Q146" s="19">
        <f t="shared" si="40"/>
        <v>48</v>
      </c>
      <c r="R146" s="19"/>
      <c r="S146" s="19"/>
      <c r="T146" s="20">
        <v>7</v>
      </c>
      <c r="U146" s="20">
        <f t="shared" si="43"/>
        <v>28</v>
      </c>
      <c r="V146" s="19"/>
      <c r="W146" s="19">
        <f t="shared" si="38"/>
        <v>0</v>
      </c>
      <c r="X146" s="19">
        <v>18</v>
      </c>
      <c r="Y146" s="20">
        <f t="shared" si="49"/>
        <v>72</v>
      </c>
      <c r="Z146" s="20">
        <v>2</v>
      </c>
      <c r="AA146" s="20">
        <f t="shared" si="44"/>
        <v>8</v>
      </c>
      <c r="AB146" s="20">
        <v>2</v>
      </c>
      <c r="AC146" s="20">
        <f>+AB146*G146</f>
        <v>8</v>
      </c>
      <c r="AD146" s="20"/>
      <c r="AE146" s="20"/>
      <c r="AF146" s="19">
        <f t="shared" si="28"/>
        <v>75</v>
      </c>
      <c r="AG146" s="19">
        <f t="shared" si="28"/>
        <v>300</v>
      </c>
      <c r="AH146" s="9" t="s">
        <v>293</v>
      </c>
      <c r="AI146" s="11" t="s">
        <v>294</v>
      </c>
      <c r="AJ146" s="11" t="s">
        <v>68</v>
      </c>
      <c r="AK146" s="12">
        <v>4</v>
      </c>
      <c r="AL146" s="28">
        <v>20</v>
      </c>
      <c r="AM146" s="28">
        <f t="shared" si="36"/>
        <v>80</v>
      </c>
      <c r="AN146" s="114"/>
      <c r="AO146" s="114"/>
      <c r="AP146" s="28">
        <f>2+2+1</f>
        <v>5</v>
      </c>
      <c r="AQ146" s="28">
        <f>+AP146*AK146</f>
        <v>20</v>
      </c>
      <c r="AR146" s="28"/>
      <c r="AS146" s="28"/>
      <c r="AT146" s="28">
        <v>6</v>
      </c>
      <c r="AU146" s="28">
        <f t="shared" si="37"/>
        <v>24</v>
      </c>
      <c r="AV146" s="28"/>
      <c r="AW146" s="28"/>
      <c r="AX146" s="28">
        <v>4</v>
      </c>
      <c r="AY146" s="28">
        <f t="shared" si="45"/>
        <v>16</v>
      </c>
      <c r="AZ146" s="28"/>
      <c r="BA146" s="28"/>
      <c r="BB146" s="28">
        <v>15</v>
      </c>
      <c r="BC146" s="114">
        <f t="shared" si="46"/>
        <v>60</v>
      </c>
      <c r="BD146" s="114">
        <v>2</v>
      </c>
      <c r="BE146" s="114">
        <f t="shared" si="47"/>
        <v>8</v>
      </c>
      <c r="BF146" s="114">
        <v>1</v>
      </c>
      <c r="BG146" s="114">
        <f>+BF146*AK146</f>
        <v>4</v>
      </c>
      <c r="BH146" s="114"/>
      <c r="BI146" s="114"/>
      <c r="BJ146" s="7">
        <f t="shared" si="20"/>
        <v>53</v>
      </c>
      <c r="BK146" s="7">
        <f t="shared" si="20"/>
        <v>212</v>
      </c>
    </row>
    <row r="147" spans="2:63" ht="24" x14ac:dyDescent="0.25">
      <c r="B147" s="16" t="s">
        <v>65</v>
      </c>
      <c r="C147" s="17" t="s">
        <v>66</v>
      </c>
      <c r="D147" s="10" t="s">
        <v>295</v>
      </c>
      <c r="E147" s="11" t="s">
        <v>296</v>
      </c>
      <c r="F147" s="11" t="s">
        <v>297</v>
      </c>
      <c r="G147" s="12">
        <v>30</v>
      </c>
      <c r="H147" s="19">
        <v>22</v>
      </c>
      <c r="I147" s="19">
        <f t="shared" si="48"/>
        <v>660</v>
      </c>
      <c r="J147" s="85"/>
      <c r="K147" s="85"/>
      <c r="L147" s="19">
        <v>6</v>
      </c>
      <c r="M147" s="19">
        <f t="shared" ref="M147:M149" si="50">+L147*G147</f>
        <v>180</v>
      </c>
      <c r="N147" s="19"/>
      <c r="O147" s="19"/>
      <c r="P147" s="19">
        <v>9</v>
      </c>
      <c r="Q147" s="19">
        <f t="shared" si="40"/>
        <v>270</v>
      </c>
      <c r="R147" s="19"/>
      <c r="S147" s="19"/>
      <c r="T147" s="20">
        <v>9</v>
      </c>
      <c r="U147" s="20">
        <f t="shared" si="43"/>
        <v>270</v>
      </c>
      <c r="V147" s="19">
        <f>3+3+2+5+2</f>
        <v>15</v>
      </c>
      <c r="W147" s="19">
        <f t="shared" si="38"/>
        <v>450</v>
      </c>
      <c r="X147" s="19">
        <v>15</v>
      </c>
      <c r="Y147" s="20">
        <f t="shared" si="49"/>
        <v>450</v>
      </c>
      <c r="Z147" s="20">
        <v>4</v>
      </c>
      <c r="AA147" s="20">
        <f t="shared" si="44"/>
        <v>120</v>
      </c>
      <c r="AB147" s="20">
        <v>2</v>
      </c>
      <c r="AC147" s="20">
        <f>+AB147*G147</f>
        <v>60</v>
      </c>
      <c r="AD147" s="20"/>
      <c r="AE147" s="20"/>
      <c r="AF147" s="19">
        <f t="shared" si="28"/>
        <v>82</v>
      </c>
      <c r="AG147" s="19">
        <f t="shared" si="28"/>
        <v>2460</v>
      </c>
      <c r="AH147" s="9" t="s">
        <v>295</v>
      </c>
      <c r="AI147" s="11" t="s">
        <v>296</v>
      </c>
      <c r="AJ147" s="11" t="s">
        <v>297</v>
      </c>
      <c r="AK147" s="12">
        <v>30</v>
      </c>
      <c r="AL147" s="28">
        <v>20</v>
      </c>
      <c r="AM147" s="28">
        <f t="shared" si="36"/>
        <v>600</v>
      </c>
      <c r="AN147" s="114"/>
      <c r="AO147" s="114"/>
      <c r="AP147" s="28">
        <f>1+1.5+1.5</f>
        <v>4</v>
      </c>
      <c r="AQ147" s="28">
        <f t="shared" ref="AQ147:AQ149" si="51">+AP147*AK147</f>
        <v>120</v>
      </c>
      <c r="AR147" s="28"/>
      <c r="AS147" s="28"/>
      <c r="AT147" s="28">
        <v>4</v>
      </c>
      <c r="AU147" s="28">
        <f t="shared" si="37"/>
        <v>120</v>
      </c>
      <c r="AV147" s="28"/>
      <c r="AW147" s="28"/>
      <c r="AX147" s="28">
        <v>5</v>
      </c>
      <c r="AY147" s="28">
        <f t="shared" si="45"/>
        <v>150</v>
      </c>
      <c r="AZ147" s="28">
        <f>3+1+2+1</f>
        <v>7</v>
      </c>
      <c r="BA147" s="28">
        <f>AK147*AZ147</f>
        <v>210</v>
      </c>
      <c r="BB147" s="28">
        <v>15</v>
      </c>
      <c r="BC147" s="114">
        <f t="shared" si="46"/>
        <v>450</v>
      </c>
      <c r="BD147" s="114">
        <v>4</v>
      </c>
      <c r="BE147" s="114">
        <f t="shared" si="47"/>
        <v>120</v>
      </c>
      <c r="BF147" s="114">
        <v>1</v>
      </c>
      <c r="BG147" s="114">
        <f>+BF147*AK147</f>
        <v>30</v>
      </c>
      <c r="BH147" s="114"/>
      <c r="BI147" s="114"/>
      <c r="BJ147" s="7">
        <f t="shared" si="20"/>
        <v>60</v>
      </c>
      <c r="BK147" s="7">
        <f t="shared" si="20"/>
        <v>1800</v>
      </c>
    </row>
    <row r="148" spans="2:63" ht="24" x14ac:dyDescent="0.25">
      <c r="B148" s="16" t="s">
        <v>65</v>
      </c>
      <c r="C148" s="17" t="s">
        <v>66</v>
      </c>
      <c r="D148" s="10" t="s">
        <v>298</v>
      </c>
      <c r="E148" s="11" t="s">
        <v>299</v>
      </c>
      <c r="F148" s="11" t="s">
        <v>297</v>
      </c>
      <c r="G148" s="12">
        <v>30</v>
      </c>
      <c r="H148" s="19">
        <v>20.5</v>
      </c>
      <c r="I148" s="19">
        <f t="shared" si="48"/>
        <v>615</v>
      </c>
      <c r="J148" s="85"/>
      <c r="K148" s="85"/>
      <c r="L148" s="19">
        <v>5</v>
      </c>
      <c r="M148" s="19">
        <f t="shared" si="50"/>
        <v>150</v>
      </c>
      <c r="N148" s="19"/>
      <c r="O148" s="19"/>
      <c r="P148" s="19">
        <v>7</v>
      </c>
      <c r="Q148" s="19">
        <f t="shared" si="40"/>
        <v>210</v>
      </c>
      <c r="R148" s="19"/>
      <c r="S148" s="19"/>
      <c r="T148" s="20">
        <v>9</v>
      </c>
      <c r="U148" s="20">
        <f t="shared" si="43"/>
        <v>270</v>
      </c>
      <c r="V148" s="19">
        <v>12</v>
      </c>
      <c r="W148" s="19">
        <f t="shared" si="38"/>
        <v>360</v>
      </c>
      <c r="X148" s="19">
        <v>30</v>
      </c>
      <c r="Y148" s="20">
        <f t="shared" si="49"/>
        <v>900</v>
      </c>
      <c r="Z148" s="20">
        <v>4</v>
      </c>
      <c r="AA148" s="20">
        <f t="shared" si="44"/>
        <v>120</v>
      </c>
      <c r="AB148" s="20">
        <v>2</v>
      </c>
      <c r="AC148" s="20">
        <f>+AB148*G148</f>
        <v>60</v>
      </c>
      <c r="AD148" s="20"/>
      <c r="AE148" s="20"/>
      <c r="AF148" s="19">
        <f t="shared" si="28"/>
        <v>89.5</v>
      </c>
      <c r="AG148" s="19">
        <f t="shared" si="28"/>
        <v>2685</v>
      </c>
      <c r="AH148" s="9" t="s">
        <v>298</v>
      </c>
      <c r="AI148" s="11" t="s">
        <v>299</v>
      </c>
      <c r="AJ148" s="11" t="s">
        <v>297</v>
      </c>
      <c r="AK148" s="12">
        <v>30</v>
      </c>
      <c r="AL148" s="28">
        <v>20</v>
      </c>
      <c r="AM148" s="28">
        <f t="shared" si="36"/>
        <v>600</v>
      </c>
      <c r="AN148" s="114"/>
      <c r="AO148" s="114"/>
      <c r="AP148" s="28">
        <f>1+1.5+0.5</f>
        <v>3</v>
      </c>
      <c r="AQ148" s="28">
        <f t="shared" si="51"/>
        <v>90</v>
      </c>
      <c r="AR148" s="28"/>
      <c r="AS148" s="28"/>
      <c r="AT148" s="28">
        <f>0+0+2</f>
        <v>2</v>
      </c>
      <c r="AU148" s="28">
        <f t="shared" si="37"/>
        <v>60</v>
      </c>
      <c r="AV148" s="28"/>
      <c r="AW148" s="28"/>
      <c r="AX148" s="28">
        <v>5</v>
      </c>
      <c r="AY148" s="28">
        <f t="shared" si="45"/>
        <v>150</v>
      </c>
      <c r="AZ148" s="28">
        <v>3</v>
      </c>
      <c r="BA148" s="28">
        <f>AK148*AZ148</f>
        <v>90</v>
      </c>
      <c r="BB148" s="28">
        <v>15</v>
      </c>
      <c r="BC148" s="28">
        <f t="shared" si="46"/>
        <v>450</v>
      </c>
      <c r="BD148" s="28">
        <v>4</v>
      </c>
      <c r="BE148" s="28">
        <f t="shared" si="47"/>
        <v>120</v>
      </c>
      <c r="BF148" s="28"/>
      <c r="BG148" s="28"/>
      <c r="BH148" s="28"/>
      <c r="BI148" s="28"/>
      <c r="BJ148" s="7">
        <f t="shared" si="20"/>
        <v>52</v>
      </c>
      <c r="BK148" s="7">
        <f t="shared" si="20"/>
        <v>1560</v>
      </c>
    </row>
    <row r="149" spans="2:63" ht="24" x14ac:dyDescent="0.25">
      <c r="B149" s="16" t="s">
        <v>65</v>
      </c>
      <c r="C149" s="17" t="s">
        <v>66</v>
      </c>
      <c r="D149" s="10" t="s">
        <v>300</v>
      </c>
      <c r="E149" s="11" t="s">
        <v>301</v>
      </c>
      <c r="F149" s="11" t="s">
        <v>297</v>
      </c>
      <c r="G149" s="12">
        <v>30</v>
      </c>
      <c r="H149" s="19">
        <v>22</v>
      </c>
      <c r="I149" s="19">
        <f t="shared" si="48"/>
        <v>660</v>
      </c>
      <c r="J149" s="85"/>
      <c r="K149" s="85"/>
      <c r="L149" s="19">
        <v>5</v>
      </c>
      <c r="M149" s="19">
        <f t="shared" si="50"/>
        <v>150</v>
      </c>
      <c r="N149" s="19"/>
      <c r="O149" s="19"/>
      <c r="P149" s="19">
        <v>25</v>
      </c>
      <c r="Q149" s="19">
        <f t="shared" si="40"/>
        <v>750</v>
      </c>
      <c r="R149" s="19"/>
      <c r="S149" s="19"/>
      <c r="T149" s="20">
        <v>9</v>
      </c>
      <c r="U149" s="20">
        <f t="shared" si="43"/>
        <v>270</v>
      </c>
      <c r="V149" s="19">
        <v>8</v>
      </c>
      <c r="W149" s="19">
        <f t="shared" si="38"/>
        <v>240</v>
      </c>
      <c r="X149" s="19">
        <v>30</v>
      </c>
      <c r="Y149" s="20">
        <f t="shared" si="49"/>
        <v>900</v>
      </c>
      <c r="Z149" s="20">
        <v>4</v>
      </c>
      <c r="AA149" s="20">
        <f t="shared" si="44"/>
        <v>120</v>
      </c>
      <c r="AB149" s="20">
        <v>4</v>
      </c>
      <c r="AC149" s="20">
        <f>+AB149*G149</f>
        <v>120</v>
      </c>
      <c r="AD149" s="20"/>
      <c r="AE149" s="20"/>
      <c r="AF149" s="19">
        <f t="shared" si="28"/>
        <v>107</v>
      </c>
      <c r="AG149" s="19">
        <f t="shared" si="28"/>
        <v>3210</v>
      </c>
      <c r="AH149" s="9" t="s">
        <v>300</v>
      </c>
      <c r="AI149" s="11" t="s">
        <v>301</v>
      </c>
      <c r="AJ149" s="11" t="s">
        <v>297</v>
      </c>
      <c r="AK149" s="12">
        <v>30</v>
      </c>
      <c r="AL149" s="28">
        <v>20</v>
      </c>
      <c r="AM149" s="28">
        <f t="shared" si="36"/>
        <v>600</v>
      </c>
      <c r="AN149" s="114"/>
      <c r="AO149" s="114"/>
      <c r="AP149" s="28">
        <f>1+1.5</f>
        <v>2.5</v>
      </c>
      <c r="AQ149" s="28">
        <f t="shared" si="51"/>
        <v>75</v>
      </c>
      <c r="AR149" s="28"/>
      <c r="AS149" s="28"/>
      <c r="AT149" s="28">
        <f>38.5-20</f>
        <v>18.5</v>
      </c>
      <c r="AU149" s="28">
        <f t="shared" si="37"/>
        <v>555</v>
      </c>
      <c r="AV149" s="28"/>
      <c r="AW149" s="28"/>
      <c r="AX149" s="28">
        <v>5</v>
      </c>
      <c r="AY149" s="28">
        <f t="shared" si="45"/>
        <v>150</v>
      </c>
      <c r="AZ149" s="28">
        <v>3</v>
      </c>
      <c r="BA149" s="28">
        <f>AK149*AZ149</f>
        <v>90</v>
      </c>
      <c r="BB149" s="28">
        <v>15</v>
      </c>
      <c r="BC149" s="114">
        <f t="shared" si="46"/>
        <v>450</v>
      </c>
      <c r="BD149" s="114">
        <v>4</v>
      </c>
      <c r="BE149" s="114">
        <f t="shared" si="47"/>
        <v>120</v>
      </c>
      <c r="BF149" s="114"/>
      <c r="BG149" s="114"/>
      <c r="BH149" s="114"/>
      <c r="BI149" s="114"/>
      <c r="BJ149" s="7">
        <f t="shared" si="20"/>
        <v>68</v>
      </c>
      <c r="BK149" s="7">
        <f t="shared" si="20"/>
        <v>2040</v>
      </c>
    </row>
    <row r="150" spans="2:63" ht="24" x14ac:dyDescent="0.25">
      <c r="B150" s="16" t="s">
        <v>65</v>
      </c>
      <c r="C150" s="17" t="s">
        <v>66</v>
      </c>
      <c r="D150" s="10" t="s">
        <v>302</v>
      </c>
      <c r="E150" s="11" t="s">
        <v>303</v>
      </c>
      <c r="F150" s="11" t="s">
        <v>68</v>
      </c>
      <c r="G150" s="12">
        <v>0.5</v>
      </c>
      <c r="H150" s="19">
        <v>26</v>
      </c>
      <c r="I150" s="19">
        <f t="shared" si="48"/>
        <v>13</v>
      </c>
      <c r="J150" s="85"/>
      <c r="K150" s="85"/>
      <c r="L150" s="19"/>
      <c r="M150" s="19"/>
      <c r="N150" s="19"/>
      <c r="O150" s="19"/>
      <c r="P150" s="19">
        <v>30</v>
      </c>
      <c r="Q150" s="19">
        <f t="shared" si="40"/>
        <v>15</v>
      </c>
      <c r="R150" s="19"/>
      <c r="S150" s="19"/>
      <c r="T150" s="20"/>
      <c r="U150" s="20"/>
      <c r="V150" s="19"/>
      <c r="W150" s="19"/>
      <c r="X150" s="19"/>
      <c r="Y150" s="20"/>
      <c r="Z150" s="20"/>
      <c r="AA150" s="20"/>
      <c r="AB150" s="20"/>
      <c r="AC150" s="20"/>
      <c r="AD150" s="20">
        <v>19</v>
      </c>
      <c r="AE150" s="20">
        <f>AD150*G150</f>
        <v>9.5</v>
      </c>
      <c r="AF150" s="19">
        <f t="shared" si="28"/>
        <v>75</v>
      </c>
      <c r="AG150" s="19">
        <f t="shared" si="28"/>
        <v>37.5</v>
      </c>
      <c r="AH150" s="9" t="s">
        <v>302</v>
      </c>
      <c r="AI150" s="11" t="s">
        <v>303</v>
      </c>
      <c r="AJ150" s="11" t="s">
        <v>68</v>
      </c>
      <c r="AK150" s="12">
        <v>0.5</v>
      </c>
      <c r="AL150" s="28">
        <v>26</v>
      </c>
      <c r="AM150" s="28">
        <f t="shared" si="36"/>
        <v>13</v>
      </c>
      <c r="AN150" s="114"/>
      <c r="AO150" s="114"/>
      <c r="AP150" s="28"/>
      <c r="AQ150" s="28"/>
      <c r="AR150" s="28"/>
      <c r="AS150" s="28"/>
      <c r="AT150" s="28">
        <v>25</v>
      </c>
      <c r="AU150" s="28">
        <f t="shared" si="37"/>
        <v>12.5</v>
      </c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>
        <v>19</v>
      </c>
      <c r="BI150" s="114">
        <f>+BH150*AK150</f>
        <v>9.5</v>
      </c>
      <c r="BJ150" s="7">
        <f t="shared" si="20"/>
        <v>70</v>
      </c>
      <c r="BK150" s="7">
        <f t="shared" si="20"/>
        <v>35</v>
      </c>
    </row>
    <row r="151" spans="2:63" ht="24" x14ac:dyDescent="0.25">
      <c r="B151" s="16" t="s">
        <v>65</v>
      </c>
      <c r="C151" s="17" t="s">
        <v>66</v>
      </c>
      <c r="D151" s="10" t="s">
        <v>304</v>
      </c>
      <c r="E151" s="11" t="s">
        <v>305</v>
      </c>
      <c r="F151" s="11" t="s">
        <v>68</v>
      </c>
      <c r="G151" s="12">
        <v>1.5</v>
      </c>
      <c r="H151" s="19">
        <v>144</v>
      </c>
      <c r="I151" s="19">
        <f t="shared" si="48"/>
        <v>216</v>
      </c>
      <c r="J151" s="85"/>
      <c r="K151" s="85"/>
      <c r="L151" s="19">
        <v>30</v>
      </c>
      <c r="M151" s="19">
        <f t="shared" ref="M151:M161" si="52">+L151*G151</f>
        <v>45</v>
      </c>
      <c r="N151" s="19"/>
      <c r="O151" s="19"/>
      <c r="P151" s="19">
        <v>30</v>
      </c>
      <c r="Q151" s="19">
        <f t="shared" si="40"/>
        <v>45</v>
      </c>
      <c r="R151" s="19"/>
      <c r="S151" s="19"/>
      <c r="T151" s="20"/>
      <c r="U151" s="20"/>
      <c r="V151" s="19">
        <f>10+10</f>
        <v>20</v>
      </c>
      <c r="W151" s="19">
        <f t="shared" si="38"/>
        <v>30</v>
      </c>
      <c r="X151" s="19">
        <f>12*30</f>
        <v>360</v>
      </c>
      <c r="Y151" s="20">
        <f t="shared" si="49"/>
        <v>540</v>
      </c>
      <c r="Z151" s="20">
        <v>30</v>
      </c>
      <c r="AA151" s="20">
        <f t="shared" ref="AA151:AA156" si="53">+Z151*G151</f>
        <v>45</v>
      </c>
      <c r="AB151" s="20">
        <v>2</v>
      </c>
      <c r="AC151" s="20">
        <f>+AB151*G151</f>
        <v>3</v>
      </c>
      <c r="AD151" s="20"/>
      <c r="AE151" s="20"/>
      <c r="AF151" s="19">
        <f t="shared" si="28"/>
        <v>616</v>
      </c>
      <c r="AG151" s="19">
        <f t="shared" si="28"/>
        <v>924</v>
      </c>
      <c r="AH151" s="9" t="s">
        <v>304</v>
      </c>
      <c r="AI151" s="11" t="s">
        <v>305</v>
      </c>
      <c r="AJ151" s="11" t="s">
        <v>68</v>
      </c>
      <c r="AK151" s="12">
        <v>1.5</v>
      </c>
      <c r="AL151" s="28">
        <v>100</v>
      </c>
      <c r="AM151" s="28">
        <f t="shared" si="36"/>
        <v>150</v>
      </c>
      <c r="AN151" s="114"/>
      <c r="AO151" s="114"/>
      <c r="AP151" s="28">
        <f>10+12</f>
        <v>22</v>
      </c>
      <c r="AQ151" s="28">
        <f>+AP151*AK151</f>
        <v>33</v>
      </c>
      <c r="AR151" s="28"/>
      <c r="AS151" s="28"/>
      <c r="AT151" s="28">
        <v>21</v>
      </c>
      <c r="AU151" s="28">
        <f t="shared" si="37"/>
        <v>31.5</v>
      </c>
      <c r="AV151" s="28"/>
      <c r="AW151" s="28"/>
      <c r="AX151" s="28">
        <v>360</v>
      </c>
      <c r="AY151" s="28">
        <f t="shared" si="45"/>
        <v>540</v>
      </c>
      <c r="AZ151" s="28">
        <v>10</v>
      </c>
      <c r="BA151" s="28">
        <f>AK151*AZ151</f>
        <v>15</v>
      </c>
      <c r="BB151" s="28">
        <f>12*30</f>
        <v>360</v>
      </c>
      <c r="BC151" s="114">
        <f>+BB151*AK151</f>
        <v>540</v>
      </c>
      <c r="BD151" s="114">
        <v>30</v>
      </c>
      <c r="BE151" s="114">
        <f>+BD151*AK151</f>
        <v>45</v>
      </c>
      <c r="BF151" s="114">
        <v>2</v>
      </c>
      <c r="BG151" s="114">
        <f>+BF151*AK151</f>
        <v>3</v>
      </c>
      <c r="BH151" s="114"/>
      <c r="BI151" s="114"/>
      <c r="BJ151" s="7">
        <f t="shared" ref="BJ151:BK214" si="54">AL151+AN151+AP151+AR151+AT151+AV151+AX151+AZ151+BB151+BD151+BF151+BH151</f>
        <v>905</v>
      </c>
      <c r="BK151" s="7">
        <f t="shared" si="54"/>
        <v>1357.5</v>
      </c>
    </row>
    <row r="152" spans="2:63" ht="24" x14ac:dyDescent="0.25">
      <c r="B152" s="16" t="s">
        <v>65</v>
      </c>
      <c r="C152" s="17" t="s">
        <v>66</v>
      </c>
      <c r="D152" s="10">
        <v>4412170100317260</v>
      </c>
      <c r="E152" s="11" t="s">
        <v>306</v>
      </c>
      <c r="F152" s="11" t="s">
        <v>68</v>
      </c>
      <c r="G152" s="12">
        <v>1.5</v>
      </c>
      <c r="H152" s="19">
        <v>156</v>
      </c>
      <c r="I152" s="19">
        <f t="shared" si="48"/>
        <v>234</v>
      </c>
      <c r="J152" s="85"/>
      <c r="K152" s="85"/>
      <c r="L152" s="19">
        <v>30</v>
      </c>
      <c r="M152" s="19">
        <f t="shared" si="52"/>
        <v>45</v>
      </c>
      <c r="N152" s="19"/>
      <c r="O152" s="19"/>
      <c r="P152" s="19">
        <v>5</v>
      </c>
      <c r="Q152" s="19">
        <f t="shared" si="40"/>
        <v>7.5</v>
      </c>
      <c r="R152" s="19"/>
      <c r="S152" s="19"/>
      <c r="T152" s="20"/>
      <c r="U152" s="20"/>
      <c r="V152" s="19"/>
      <c r="W152" s="19"/>
      <c r="X152" s="19"/>
      <c r="Y152" s="20"/>
      <c r="Z152" s="20">
        <v>30</v>
      </c>
      <c r="AA152" s="20">
        <f t="shared" si="53"/>
        <v>45</v>
      </c>
      <c r="AB152" s="20">
        <v>2</v>
      </c>
      <c r="AC152" s="20">
        <f>+AB152*G152</f>
        <v>3</v>
      </c>
      <c r="AD152" s="20"/>
      <c r="AE152" s="20"/>
      <c r="AF152" s="19">
        <f t="shared" si="28"/>
        <v>223</v>
      </c>
      <c r="AG152" s="19">
        <f t="shared" si="28"/>
        <v>334.5</v>
      </c>
      <c r="AH152" s="9">
        <v>4412170100317260</v>
      </c>
      <c r="AI152" s="11" t="s">
        <v>306</v>
      </c>
      <c r="AJ152" s="11" t="s">
        <v>68</v>
      </c>
      <c r="AK152" s="12">
        <v>1.5</v>
      </c>
      <c r="AL152" s="28">
        <v>100</v>
      </c>
      <c r="AM152" s="28">
        <f t="shared" si="36"/>
        <v>150</v>
      </c>
      <c r="AN152" s="114"/>
      <c r="AO152" s="114"/>
      <c r="AP152" s="28">
        <v>26</v>
      </c>
      <c r="AQ152" s="28">
        <f>+AP152*AK152</f>
        <v>39</v>
      </c>
      <c r="AR152" s="28"/>
      <c r="AS152" s="28"/>
      <c r="AT152" s="28">
        <v>5</v>
      </c>
      <c r="AU152" s="28">
        <f t="shared" si="37"/>
        <v>7.5</v>
      </c>
      <c r="AV152" s="28"/>
      <c r="AW152" s="28"/>
      <c r="AX152" s="28"/>
      <c r="AY152" s="28"/>
      <c r="AZ152" s="28"/>
      <c r="BA152" s="28"/>
      <c r="BB152" s="28"/>
      <c r="BC152" s="28"/>
      <c r="BD152" s="28">
        <v>30</v>
      </c>
      <c r="BE152" s="28">
        <f>+BD152*AK152</f>
        <v>45</v>
      </c>
      <c r="BF152" s="28">
        <v>2</v>
      </c>
      <c r="BG152" s="114">
        <f>+BF152*AK152</f>
        <v>3</v>
      </c>
      <c r="BH152" s="28"/>
      <c r="BI152" s="28"/>
      <c r="BJ152" s="7">
        <f t="shared" si="54"/>
        <v>163</v>
      </c>
      <c r="BK152" s="7">
        <f t="shared" si="54"/>
        <v>244.5</v>
      </c>
    </row>
    <row r="153" spans="2:63" ht="24" x14ac:dyDescent="0.25">
      <c r="B153" s="16" t="s">
        <v>65</v>
      </c>
      <c r="C153" s="17" t="s">
        <v>66</v>
      </c>
      <c r="D153" s="10">
        <v>4412170100067750</v>
      </c>
      <c r="E153" s="11" t="s">
        <v>307</v>
      </c>
      <c r="F153" s="11" t="s">
        <v>68</v>
      </c>
      <c r="G153" s="12">
        <v>1.5</v>
      </c>
      <c r="H153" s="19">
        <v>56</v>
      </c>
      <c r="I153" s="19">
        <f t="shared" si="48"/>
        <v>84</v>
      </c>
      <c r="J153" s="85"/>
      <c r="K153" s="85"/>
      <c r="L153" s="19">
        <f>5+12</f>
        <v>17</v>
      </c>
      <c r="M153" s="19">
        <f t="shared" si="52"/>
        <v>25.5</v>
      </c>
      <c r="N153" s="19"/>
      <c r="O153" s="19"/>
      <c r="P153" s="19">
        <v>11</v>
      </c>
      <c r="Q153" s="19">
        <f t="shared" si="40"/>
        <v>16.5</v>
      </c>
      <c r="R153" s="19"/>
      <c r="S153" s="19"/>
      <c r="T153" s="20"/>
      <c r="U153" s="20"/>
      <c r="V153" s="19"/>
      <c r="W153" s="19"/>
      <c r="X153" s="19"/>
      <c r="Y153" s="20"/>
      <c r="Z153" s="20">
        <v>22</v>
      </c>
      <c r="AA153" s="20">
        <f t="shared" si="53"/>
        <v>33</v>
      </c>
      <c r="AB153" s="20"/>
      <c r="AC153" s="20"/>
      <c r="AD153" s="20"/>
      <c r="AE153" s="20"/>
      <c r="AF153" s="19">
        <f t="shared" si="28"/>
        <v>106</v>
      </c>
      <c r="AG153" s="19">
        <f t="shared" si="28"/>
        <v>159</v>
      </c>
      <c r="AH153" s="9">
        <v>4412170100067750</v>
      </c>
      <c r="AI153" s="11" t="s">
        <v>307</v>
      </c>
      <c r="AJ153" s="11" t="s">
        <v>68</v>
      </c>
      <c r="AK153" s="12">
        <v>1.5</v>
      </c>
      <c r="AL153" s="28">
        <v>40</v>
      </c>
      <c r="AM153" s="28">
        <f t="shared" si="36"/>
        <v>60</v>
      </c>
      <c r="AN153" s="114"/>
      <c r="AO153" s="114"/>
      <c r="AP153" s="28">
        <f>5+12</f>
        <v>17</v>
      </c>
      <c r="AQ153" s="28">
        <f>+AP153*AK153</f>
        <v>25.5</v>
      </c>
      <c r="AR153" s="28"/>
      <c r="AS153" s="28"/>
      <c r="AT153" s="28">
        <v>11</v>
      </c>
      <c r="AU153" s="28">
        <f t="shared" si="37"/>
        <v>16.5</v>
      </c>
      <c r="AV153" s="28"/>
      <c r="AW153" s="28"/>
      <c r="AX153" s="28"/>
      <c r="AY153" s="28"/>
      <c r="AZ153" s="28"/>
      <c r="BA153" s="28"/>
      <c r="BB153" s="28"/>
      <c r="BC153" s="28"/>
      <c r="BD153" s="28">
        <v>22</v>
      </c>
      <c r="BE153" s="28">
        <f>+BD153*AK153</f>
        <v>33</v>
      </c>
      <c r="BF153" s="28"/>
      <c r="BG153" s="28"/>
      <c r="BH153" s="28"/>
      <c r="BI153" s="28"/>
      <c r="BJ153" s="7">
        <f t="shared" si="54"/>
        <v>90</v>
      </c>
      <c r="BK153" s="7">
        <f t="shared" si="54"/>
        <v>135</v>
      </c>
    </row>
    <row r="154" spans="2:63" ht="24" x14ac:dyDescent="0.25">
      <c r="B154" s="16" t="s">
        <v>65</v>
      </c>
      <c r="C154" s="17" t="s">
        <v>66</v>
      </c>
      <c r="D154" s="10" t="s">
        <v>308</v>
      </c>
      <c r="E154" s="11" t="s">
        <v>309</v>
      </c>
      <c r="F154" s="11" t="s">
        <v>68</v>
      </c>
      <c r="G154" s="12">
        <v>5</v>
      </c>
      <c r="H154" s="19">
        <v>34</v>
      </c>
      <c r="I154" s="19">
        <f t="shared" si="48"/>
        <v>170</v>
      </c>
      <c r="J154" s="85"/>
      <c r="K154" s="85"/>
      <c r="L154" s="19">
        <f>4+4+6</f>
        <v>14</v>
      </c>
      <c r="M154" s="19">
        <f t="shared" si="52"/>
        <v>70</v>
      </c>
      <c r="N154" s="19"/>
      <c r="O154" s="19"/>
      <c r="P154" s="19">
        <v>11</v>
      </c>
      <c r="Q154" s="19">
        <f t="shared" si="40"/>
        <v>55</v>
      </c>
      <c r="R154" s="19"/>
      <c r="S154" s="19"/>
      <c r="T154" s="20"/>
      <c r="U154" s="20"/>
      <c r="V154" s="19"/>
      <c r="W154" s="19">
        <f t="shared" ref="W154:W164" si="55">G154*V154</f>
        <v>0</v>
      </c>
      <c r="X154" s="19">
        <v>11</v>
      </c>
      <c r="Y154" s="20">
        <f t="shared" ref="Y154:Y157" si="56">+X154*G154</f>
        <v>55</v>
      </c>
      <c r="Z154" s="20">
        <v>4</v>
      </c>
      <c r="AA154" s="20">
        <f t="shared" si="53"/>
        <v>20</v>
      </c>
      <c r="AB154" s="20">
        <v>4</v>
      </c>
      <c r="AC154" s="20">
        <f>+AB154*G154</f>
        <v>20</v>
      </c>
      <c r="AD154" s="20">
        <v>4</v>
      </c>
      <c r="AE154" s="20">
        <f>AD154*G154</f>
        <v>20</v>
      </c>
      <c r="AF154" s="19">
        <f t="shared" si="28"/>
        <v>82</v>
      </c>
      <c r="AG154" s="19">
        <f t="shared" si="28"/>
        <v>410</v>
      </c>
      <c r="AH154" s="9" t="s">
        <v>308</v>
      </c>
      <c r="AI154" s="11" t="s">
        <v>309</v>
      </c>
      <c r="AJ154" s="11" t="s">
        <v>68</v>
      </c>
      <c r="AK154" s="12">
        <v>5</v>
      </c>
      <c r="AL154" s="28">
        <v>30</v>
      </c>
      <c r="AM154" s="28">
        <f t="shared" si="36"/>
        <v>150</v>
      </c>
      <c r="AN154" s="114"/>
      <c r="AO154" s="114"/>
      <c r="AP154" s="28">
        <f>4+4+6</f>
        <v>14</v>
      </c>
      <c r="AQ154" s="28">
        <f t="shared" ref="AQ154:AQ161" si="57">+AP154*AK154</f>
        <v>70</v>
      </c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>
        <v>11</v>
      </c>
      <c r="BC154" s="114">
        <f>+BB154*AK154</f>
        <v>55</v>
      </c>
      <c r="BD154" s="114"/>
      <c r="BE154" s="114"/>
      <c r="BF154" s="114"/>
      <c r="BG154" s="114"/>
      <c r="BH154" s="114"/>
      <c r="BI154" s="114"/>
      <c r="BJ154" s="7">
        <f t="shared" si="54"/>
        <v>55</v>
      </c>
      <c r="BK154" s="7">
        <f t="shared" si="54"/>
        <v>275</v>
      </c>
    </row>
    <row r="155" spans="2:63" ht="24" x14ac:dyDescent="0.25">
      <c r="B155" s="16" t="s">
        <v>65</v>
      </c>
      <c r="C155" s="17" t="s">
        <v>66</v>
      </c>
      <c r="D155" s="10" t="s">
        <v>310</v>
      </c>
      <c r="E155" s="11" t="s">
        <v>311</v>
      </c>
      <c r="F155" s="11" t="s">
        <v>68</v>
      </c>
      <c r="G155" s="12">
        <v>5</v>
      </c>
      <c r="H155" s="19">
        <v>27</v>
      </c>
      <c r="I155" s="19">
        <f t="shared" si="48"/>
        <v>135</v>
      </c>
      <c r="J155" s="85"/>
      <c r="K155" s="85"/>
      <c r="L155" s="19">
        <f>4+1</f>
        <v>5</v>
      </c>
      <c r="M155" s="19">
        <f t="shared" si="52"/>
        <v>25</v>
      </c>
      <c r="N155" s="19"/>
      <c r="O155" s="19"/>
      <c r="P155" s="19">
        <f>2+2</f>
        <v>4</v>
      </c>
      <c r="Q155" s="19">
        <f t="shared" si="40"/>
        <v>20</v>
      </c>
      <c r="R155" s="19"/>
      <c r="S155" s="19"/>
      <c r="T155" s="20"/>
      <c r="U155" s="20"/>
      <c r="V155" s="19"/>
      <c r="W155" s="19">
        <f t="shared" si="55"/>
        <v>0</v>
      </c>
      <c r="X155" s="19">
        <v>11</v>
      </c>
      <c r="Y155" s="20">
        <f t="shared" si="56"/>
        <v>55</v>
      </c>
      <c r="Z155" s="20">
        <v>4</v>
      </c>
      <c r="AA155" s="20">
        <f t="shared" si="53"/>
        <v>20</v>
      </c>
      <c r="AB155" s="20">
        <v>4</v>
      </c>
      <c r="AC155" s="20">
        <f>+AB155*G155</f>
        <v>20</v>
      </c>
      <c r="AD155" s="20"/>
      <c r="AE155" s="20"/>
      <c r="AF155" s="19">
        <f t="shared" si="28"/>
        <v>55</v>
      </c>
      <c r="AG155" s="19">
        <f t="shared" si="28"/>
        <v>275</v>
      </c>
      <c r="AH155" s="9" t="s">
        <v>310</v>
      </c>
      <c r="AI155" s="11" t="s">
        <v>311</v>
      </c>
      <c r="AJ155" s="11" t="s">
        <v>68</v>
      </c>
      <c r="AK155" s="12">
        <v>5</v>
      </c>
      <c r="AL155" s="28">
        <v>25</v>
      </c>
      <c r="AM155" s="28">
        <f t="shared" si="36"/>
        <v>125</v>
      </c>
      <c r="AN155" s="114"/>
      <c r="AO155" s="114"/>
      <c r="AP155" s="28">
        <v>4</v>
      </c>
      <c r="AQ155" s="28">
        <f t="shared" si="57"/>
        <v>20</v>
      </c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>
        <v>11</v>
      </c>
      <c r="BC155" s="114">
        <f>+BB155*AK155</f>
        <v>55</v>
      </c>
      <c r="BD155" s="114"/>
      <c r="BE155" s="114"/>
      <c r="BF155" s="114"/>
      <c r="BG155" s="114"/>
      <c r="BH155" s="114"/>
      <c r="BI155" s="114"/>
      <c r="BJ155" s="7">
        <f t="shared" si="54"/>
        <v>40</v>
      </c>
      <c r="BK155" s="7">
        <f t="shared" si="54"/>
        <v>200</v>
      </c>
    </row>
    <row r="156" spans="2:63" ht="24" x14ac:dyDescent="0.25">
      <c r="B156" s="16" t="s">
        <v>65</v>
      </c>
      <c r="C156" s="17" t="s">
        <v>66</v>
      </c>
      <c r="D156" s="10" t="s">
        <v>312</v>
      </c>
      <c r="E156" s="11" t="s">
        <v>313</v>
      </c>
      <c r="F156" s="11" t="s">
        <v>68</v>
      </c>
      <c r="G156" s="12">
        <v>5</v>
      </c>
      <c r="H156" s="19">
        <v>37</v>
      </c>
      <c r="I156" s="19">
        <f t="shared" si="48"/>
        <v>185</v>
      </c>
      <c r="J156" s="85"/>
      <c r="K156" s="85"/>
      <c r="L156" s="19">
        <f>4+2+1</f>
        <v>7</v>
      </c>
      <c r="M156" s="19">
        <f t="shared" si="52"/>
        <v>35</v>
      </c>
      <c r="N156" s="19"/>
      <c r="O156" s="19"/>
      <c r="P156" s="19">
        <v>2</v>
      </c>
      <c r="Q156" s="19">
        <f t="shared" si="40"/>
        <v>10</v>
      </c>
      <c r="R156" s="19"/>
      <c r="S156" s="19"/>
      <c r="T156" s="20"/>
      <c r="U156" s="20"/>
      <c r="V156" s="19"/>
      <c r="W156" s="19">
        <f t="shared" si="55"/>
        <v>0</v>
      </c>
      <c r="X156" s="19">
        <v>11</v>
      </c>
      <c r="Y156" s="20">
        <f t="shared" si="56"/>
        <v>55</v>
      </c>
      <c r="Z156" s="20">
        <v>4</v>
      </c>
      <c r="AA156" s="20">
        <f t="shared" si="53"/>
        <v>20</v>
      </c>
      <c r="AB156" s="20">
        <v>4</v>
      </c>
      <c r="AC156" s="20">
        <f>+AB156*G156</f>
        <v>20</v>
      </c>
      <c r="AD156" s="20">
        <v>4</v>
      </c>
      <c r="AE156" s="20">
        <f>AD156*G156</f>
        <v>20</v>
      </c>
      <c r="AF156" s="19">
        <f t="shared" si="28"/>
        <v>69</v>
      </c>
      <c r="AG156" s="19">
        <f t="shared" si="28"/>
        <v>345</v>
      </c>
      <c r="AH156" s="9" t="s">
        <v>312</v>
      </c>
      <c r="AI156" s="11" t="s">
        <v>313</v>
      </c>
      <c r="AJ156" s="11" t="s">
        <v>68</v>
      </c>
      <c r="AK156" s="12">
        <v>5</v>
      </c>
      <c r="AL156" s="28">
        <v>30</v>
      </c>
      <c r="AM156" s="28">
        <f t="shared" si="36"/>
        <v>150</v>
      </c>
      <c r="AN156" s="114"/>
      <c r="AO156" s="114"/>
      <c r="AP156" s="28">
        <f>4+2+0</f>
        <v>6</v>
      </c>
      <c r="AQ156" s="28">
        <f t="shared" si="57"/>
        <v>30</v>
      </c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>
        <v>11</v>
      </c>
      <c r="BC156" s="114">
        <f>+BB156*AK156</f>
        <v>55</v>
      </c>
      <c r="BD156" s="114"/>
      <c r="BE156" s="114"/>
      <c r="BF156" s="114"/>
      <c r="BG156" s="114"/>
      <c r="BH156" s="114"/>
      <c r="BI156" s="114"/>
      <c r="BJ156" s="7">
        <f t="shared" si="54"/>
        <v>47</v>
      </c>
      <c r="BK156" s="7">
        <f t="shared" si="54"/>
        <v>235</v>
      </c>
    </row>
    <row r="157" spans="2:63" ht="24" x14ac:dyDescent="0.25">
      <c r="B157" s="16" t="s">
        <v>65</v>
      </c>
      <c r="C157" s="17" t="s">
        <v>66</v>
      </c>
      <c r="D157" s="10" t="s">
        <v>314</v>
      </c>
      <c r="E157" s="11" t="s">
        <v>315</v>
      </c>
      <c r="F157" s="11" t="s">
        <v>68</v>
      </c>
      <c r="G157" s="12">
        <v>5</v>
      </c>
      <c r="H157" s="19"/>
      <c r="I157" s="19"/>
      <c r="J157" s="85"/>
      <c r="K157" s="85"/>
      <c r="L157" s="19"/>
      <c r="M157" s="19"/>
      <c r="N157" s="19"/>
      <c r="O157" s="19"/>
      <c r="P157" s="19"/>
      <c r="Q157" s="19"/>
      <c r="R157" s="19"/>
      <c r="S157" s="19"/>
      <c r="T157" s="20"/>
      <c r="U157" s="20"/>
      <c r="V157" s="19"/>
      <c r="W157" s="19"/>
      <c r="X157" s="19">
        <v>15</v>
      </c>
      <c r="Y157" s="20">
        <f t="shared" si="56"/>
        <v>75</v>
      </c>
      <c r="Z157" s="20"/>
      <c r="AA157" s="20"/>
      <c r="AB157" s="20"/>
      <c r="AC157" s="20"/>
      <c r="AD157" s="20"/>
      <c r="AE157" s="20"/>
      <c r="AF157" s="19">
        <f t="shared" si="28"/>
        <v>15</v>
      </c>
      <c r="AG157" s="19">
        <f t="shared" si="28"/>
        <v>75</v>
      </c>
      <c r="AH157" s="9" t="s">
        <v>314</v>
      </c>
      <c r="AI157" s="11" t="s">
        <v>315</v>
      </c>
      <c r="AJ157" s="11" t="s">
        <v>68</v>
      </c>
      <c r="AK157" s="12">
        <v>5</v>
      </c>
      <c r="AL157" s="28"/>
      <c r="AM157" s="28"/>
      <c r="AN157" s="114"/>
      <c r="AO157" s="114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>
        <v>15</v>
      </c>
      <c r="BC157" s="114">
        <f>+BB157*AK157</f>
        <v>75</v>
      </c>
      <c r="BD157" s="114"/>
      <c r="BE157" s="114"/>
      <c r="BF157" s="114"/>
      <c r="BG157" s="114"/>
      <c r="BH157" s="114"/>
      <c r="BI157" s="114"/>
      <c r="BJ157" s="7">
        <f t="shared" si="54"/>
        <v>15</v>
      </c>
      <c r="BK157" s="7">
        <f t="shared" si="54"/>
        <v>75</v>
      </c>
    </row>
    <row r="158" spans="2:63" ht="24" x14ac:dyDescent="0.25">
      <c r="B158" s="16" t="s">
        <v>65</v>
      </c>
      <c r="C158" s="17" t="s">
        <v>66</v>
      </c>
      <c r="D158" s="10" t="s">
        <v>316</v>
      </c>
      <c r="E158" s="11" t="s">
        <v>317</v>
      </c>
      <c r="F158" s="11" t="s">
        <v>68</v>
      </c>
      <c r="G158" s="12">
        <v>6</v>
      </c>
      <c r="H158" s="19">
        <v>54</v>
      </c>
      <c r="I158" s="19">
        <f t="shared" si="48"/>
        <v>324</v>
      </c>
      <c r="J158" s="85"/>
      <c r="K158" s="85"/>
      <c r="L158" s="19">
        <v>19</v>
      </c>
      <c r="M158" s="19">
        <f t="shared" si="52"/>
        <v>114</v>
      </c>
      <c r="N158" s="19">
        <v>6</v>
      </c>
      <c r="O158" s="19">
        <f>+N158*G158</f>
        <v>36</v>
      </c>
      <c r="P158" s="19">
        <v>7</v>
      </c>
      <c r="Q158" s="19">
        <f t="shared" si="40"/>
        <v>42</v>
      </c>
      <c r="R158" s="19"/>
      <c r="S158" s="19"/>
      <c r="T158" s="20"/>
      <c r="U158" s="20"/>
      <c r="V158" s="19">
        <f>6+6</f>
        <v>12</v>
      </c>
      <c r="W158" s="19">
        <f t="shared" si="55"/>
        <v>72</v>
      </c>
      <c r="X158" s="19"/>
      <c r="Y158" s="20"/>
      <c r="Z158" s="20"/>
      <c r="AA158" s="20"/>
      <c r="AB158" s="20">
        <v>8</v>
      </c>
      <c r="AC158" s="20">
        <f>+AB158*G158</f>
        <v>48</v>
      </c>
      <c r="AD158" s="20"/>
      <c r="AE158" s="20"/>
      <c r="AF158" s="19">
        <f t="shared" si="28"/>
        <v>106</v>
      </c>
      <c r="AG158" s="19">
        <f t="shared" si="28"/>
        <v>636</v>
      </c>
      <c r="AH158" s="9" t="s">
        <v>316</v>
      </c>
      <c r="AI158" s="11" t="s">
        <v>317</v>
      </c>
      <c r="AJ158" s="11" t="s">
        <v>68</v>
      </c>
      <c r="AK158" s="12">
        <v>6</v>
      </c>
      <c r="AL158" s="28">
        <v>40</v>
      </c>
      <c r="AM158" s="28">
        <f t="shared" si="36"/>
        <v>240</v>
      </c>
      <c r="AN158" s="114"/>
      <c r="AO158" s="114"/>
      <c r="AP158" s="28">
        <v>15</v>
      </c>
      <c r="AQ158" s="28">
        <f t="shared" si="57"/>
        <v>90</v>
      </c>
      <c r="AR158" s="28"/>
      <c r="AS158" s="28"/>
      <c r="AT158" s="28">
        <v>6</v>
      </c>
      <c r="AU158" s="28">
        <f t="shared" si="37"/>
        <v>36</v>
      </c>
      <c r="AV158" s="28"/>
      <c r="AW158" s="28"/>
      <c r="AX158" s="28"/>
      <c r="AY158" s="28"/>
      <c r="AZ158" s="28">
        <v>6</v>
      </c>
      <c r="BA158" s="28">
        <f>AK158*AZ158</f>
        <v>36</v>
      </c>
      <c r="BB158" s="28"/>
      <c r="BC158" s="28"/>
      <c r="BD158" s="28"/>
      <c r="BE158" s="28"/>
      <c r="BF158" s="28"/>
      <c r="BG158" s="28"/>
      <c r="BH158" s="28"/>
      <c r="BI158" s="28"/>
      <c r="BJ158" s="7">
        <f t="shared" si="54"/>
        <v>67</v>
      </c>
      <c r="BK158" s="7">
        <f t="shared" si="54"/>
        <v>402</v>
      </c>
    </row>
    <row r="159" spans="2:63" x14ac:dyDescent="0.25">
      <c r="B159" s="16" t="s">
        <v>139</v>
      </c>
      <c r="C159" s="16" t="s">
        <v>139</v>
      </c>
      <c r="D159" s="10">
        <v>4412180200066820</v>
      </c>
      <c r="E159" s="9" t="s">
        <v>318</v>
      </c>
      <c r="F159" s="11" t="s">
        <v>68</v>
      </c>
      <c r="G159" s="12">
        <v>6</v>
      </c>
      <c r="H159" s="19"/>
      <c r="I159" s="19"/>
      <c r="J159" s="85"/>
      <c r="K159" s="85"/>
      <c r="L159" s="19"/>
      <c r="M159" s="19"/>
      <c r="N159" s="19">
        <v>12</v>
      </c>
      <c r="O159" s="19">
        <f>+N159*G159</f>
        <v>72</v>
      </c>
      <c r="P159" s="19"/>
      <c r="Q159" s="19"/>
      <c r="R159" s="19"/>
      <c r="S159" s="19"/>
      <c r="T159" s="20"/>
      <c r="U159" s="20"/>
      <c r="V159" s="19"/>
      <c r="W159" s="19"/>
      <c r="X159" s="19"/>
      <c r="Y159" s="20"/>
      <c r="Z159" s="20"/>
      <c r="AA159" s="20"/>
      <c r="AB159" s="20"/>
      <c r="AC159" s="20"/>
      <c r="AD159" s="20"/>
      <c r="AE159" s="20"/>
      <c r="AF159" s="19">
        <f t="shared" si="28"/>
        <v>12</v>
      </c>
      <c r="AG159" s="19">
        <f t="shared" si="28"/>
        <v>72</v>
      </c>
      <c r="AH159" s="9">
        <v>4412180200066820</v>
      </c>
      <c r="AI159" s="9" t="s">
        <v>318</v>
      </c>
      <c r="AJ159" s="11" t="s">
        <v>68</v>
      </c>
      <c r="AK159" s="12">
        <v>6</v>
      </c>
      <c r="AL159" s="28"/>
      <c r="AM159" s="28"/>
      <c r="AN159" s="114"/>
      <c r="AO159" s="114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7">
        <f t="shared" si="54"/>
        <v>0</v>
      </c>
      <c r="BK159" s="7">
        <f t="shared" si="54"/>
        <v>0</v>
      </c>
    </row>
    <row r="160" spans="2:63" ht="24" x14ac:dyDescent="0.25">
      <c r="B160" s="16" t="s">
        <v>65</v>
      </c>
      <c r="C160" s="17" t="s">
        <v>66</v>
      </c>
      <c r="D160" s="10" t="s">
        <v>319</v>
      </c>
      <c r="E160" s="18" t="s">
        <v>320</v>
      </c>
      <c r="F160" s="9" t="s">
        <v>68</v>
      </c>
      <c r="G160" s="12">
        <v>3.5</v>
      </c>
      <c r="H160" s="19">
        <v>30</v>
      </c>
      <c r="I160" s="19">
        <f t="shared" si="48"/>
        <v>105</v>
      </c>
      <c r="J160" s="85"/>
      <c r="K160" s="85"/>
      <c r="L160" s="19">
        <v>8</v>
      </c>
      <c r="M160" s="19">
        <f t="shared" si="52"/>
        <v>28</v>
      </c>
      <c r="N160" s="19"/>
      <c r="O160" s="19"/>
      <c r="P160" s="19">
        <v>13</v>
      </c>
      <c r="Q160" s="19">
        <f t="shared" si="40"/>
        <v>45.5</v>
      </c>
      <c r="R160" s="19"/>
      <c r="S160" s="19"/>
      <c r="T160" s="20">
        <v>9</v>
      </c>
      <c r="U160" s="20">
        <f t="shared" ref="U160:U177" si="58">+T160*G160</f>
        <v>31.5</v>
      </c>
      <c r="V160" s="19"/>
      <c r="W160" s="19"/>
      <c r="X160" s="19">
        <v>17</v>
      </c>
      <c r="Y160" s="20">
        <f t="shared" ref="Y160:Y161" si="59">+X160*G160</f>
        <v>59.5</v>
      </c>
      <c r="Z160" s="20">
        <v>10</v>
      </c>
      <c r="AA160" s="20">
        <f>+Z160*G160</f>
        <v>35</v>
      </c>
      <c r="AB160" s="20"/>
      <c r="AC160" s="20"/>
      <c r="AD160" s="20">
        <v>4</v>
      </c>
      <c r="AE160" s="20">
        <f>AD160*G160</f>
        <v>14</v>
      </c>
      <c r="AF160" s="19">
        <f t="shared" si="28"/>
        <v>91</v>
      </c>
      <c r="AG160" s="19">
        <f t="shared" si="28"/>
        <v>318.5</v>
      </c>
      <c r="AH160" s="9" t="s">
        <v>319</v>
      </c>
      <c r="AI160" s="18" t="s">
        <v>320</v>
      </c>
      <c r="AJ160" s="9" t="s">
        <v>68</v>
      </c>
      <c r="AK160" s="12">
        <v>3.5</v>
      </c>
      <c r="AL160" s="28">
        <v>22</v>
      </c>
      <c r="AM160" s="28">
        <f t="shared" si="36"/>
        <v>77</v>
      </c>
      <c r="AN160" s="114"/>
      <c r="AO160" s="114"/>
      <c r="AP160" s="28">
        <v>8</v>
      </c>
      <c r="AQ160" s="28">
        <f t="shared" si="57"/>
        <v>28</v>
      </c>
      <c r="AR160" s="28"/>
      <c r="AS160" s="28"/>
      <c r="AT160" s="28">
        <v>12</v>
      </c>
      <c r="AU160" s="28">
        <f t="shared" si="37"/>
        <v>42</v>
      </c>
      <c r="AV160" s="28"/>
      <c r="AW160" s="28"/>
      <c r="AX160" s="28"/>
      <c r="AY160" s="28"/>
      <c r="AZ160" s="28"/>
      <c r="BA160" s="28"/>
      <c r="BB160" s="28">
        <v>17</v>
      </c>
      <c r="BC160" s="114">
        <f>+BB160*AK160</f>
        <v>59.5</v>
      </c>
      <c r="BD160" s="114">
        <v>10</v>
      </c>
      <c r="BE160" s="28">
        <f>+BD160*AK160</f>
        <v>35</v>
      </c>
      <c r="BF160" s="114"/>
      <c r="BG160" s="114"/>
      <c r="BH160" s="114"/>
      <c r="BI160" s="114"/>
      <c r="BJ160" s="7">
        <f t="shared" si="54"/>
        <v>69</v>
      </c>
      <c r="BK160" s="7">
        <f t="shared" si="54"/>
        <v>241.5</v>
      </c>
    </row>
    <row r="161" spans="2:63" ht="24" x14ac:dyDescent="0.25">
      <c r="B161" s="16" t="s">
        <v>65</v>
      </c>
      <c r="C161" s="17" t="s">
        <v>66</v>
      </c>
      <c r="D161" s="10" t="s">
        <v>321</v>
      </c>
      <c r="E161" s="11" t="s">
        <v>322</v>
      </c>
      <c r="F161" s="11" t="s">
        <v>68</v>
      </c>
      <c r="G161" s="12">
        <v>5</v>
      </c>
      <c r="H161" s="19">
        <v>30</v>
      </c>
      <c r="I161" s="19">
        <f t="shared" si="48"/>
        <v>150</v>
      </c>
      <c r="J161" s="85"/>
      <c r="K161" s="85"/>
      <c r="L161" s="19">
        <v>2</v>
      </c>
      <c r="M161" s="19">
        <f t="shared" si="52"/>
        <v>10</v>
      </c>
      <c r="N161" s="19"/>
      <c r="O161" s="19"/>
      <c r="P161" s="19">
        <v>19</v>
      </c>
      <c r="Q161" s="19">
        <f t="shared" si="40"/>
        <v>95</v>
      </c>
      <c r="R161" s="19">
        <v>3</v>
      </c>
      <c r="S161" s="19">
        <f t="shared" ref="S161" si="60">G161*R161</f>
        <v>15</v>
      </c>
      <c r="T161" s="20"/>
      <c r="U161" s="20"/>
      <c r="V161" s="19">
        <f>2+2</f>
        <v>4</v>
      </c>
      <c r="W161" s="19">
        <f t="shared" si="55"/>
        <v>20</v>
      </c>
      <c r="X161" s="19">
        <v>20</v>
      </c>
      <c r="Y161" s="20">
        <f t="shared" si="59"/>
        <v>100</v>
      </c>
      <c r="Z161" s="20">
        <v>5</v>
      </c>
      <c r="AA161" s="20">
        <f>+Z161*G161</f>
        <v>25</v>
      </c>
      <c r="AB161" s="20">
        <v>2</v>
      </c>
      <c r="AC161" s="20">
        <f>+AB161*G161</f>
        <v>10</v>
      </c>
      <c r="AD161" s="20"/>
      <c r="AE161" s="20"/>
      <c r="AF161" s="19">
        <f t="shared" si="28"/>
        <v>85</v>
      </c>
      <c r="AG161" s="19">
        <f t="shared" si="28"/>
        <v>425</v>
      </c>
      <c r="AH161" s="9" t="s">
        <v>321</v>
      </c>
      <c r="AI161" s="11" t="s">
        <v>322</v>
      </c>
      <c r="AJ161" s="11" t="s">
        <v>68</v>
      </c>
      <c r="AK161" s="12">
        <v>5</v>
      </c>
      <c r="AL161" s="28">
        <f>12+3</f>
        <v>15</v>
      </c>
      <c r="AM161" s="28">
        <f t="shared" si="36"/>
        <v>75</v>
      </c>
      <c r="AN161" s="114"/>
      <c r="AO161" s="114"/>
      <c r="AP161" s="28">
        <v>2</v>
      </c>
      <c r="AQ161" s="28">
        <f t="shared" si="57"/>
        <v>10</v>
      </c>
      <c r="AR161" s="28"/>
      <c r="AS161" s="28"/>
      <c r="AT161" s="28">
        <v>19</v>
      </c>
      <c r="AU161" s="28">
        <f t="shared" si="37"/>
        <v>95</v>
      </c>
      <c r="AV161" s="28">
        <v>3</v>
      </c>
      <c r="AW161" s="28">
        <f>AK161*AV161</f>
        <v>15</v>
      </c>
      <c r="AX161" s="28"/>
      <c r="AY161" s="28"/>
      <c r="AZ161" s="28">
        <v>2</v>
      </c>
      <c r="BA161" s="28">
        <f>AK161*AZ161</f>
        <v>10</v>
      </c>
      <c r="BB161" s="28">
        <v>20</v>
      </c>
      <c r="BC161" s="114">
        <f>+BB161*AK161</f>
        <v>100</v>
      </c>
      <c r="BD161" s="114"/>
      <c r="BE161" s="114"/>
      <c r="BF161" s="114"/>
      <c r="BG161" s="114"/>
      <c r="BH161" s="114"/>
      <c r="BI161" s="114"/>
      <c r="BJ161" s="7">
        <f t="shared" si="54"/>
        <v>61</v>
      </c>
      <c r="BK161" s="7">
        <f t="shared" si="54"/>
        <v>305</v>
      </c>
    </row>
    <row r="162" spans="2:63" ht="24" x14ac:dyDescent="0.25">
      <c r="B162" s="16" t="s">
        <v>65</v>
      </c>
      <c r="C162" s="17" t="s">
        <v>66</v>
      </c>
      <c r="D162" s="10">
        <v>4412170800368050</v>
      </c>
      <c r="E162" s="11" t="s">
        <v>323</v>
      </c>
      <c r="F162" s="11" t="s">
        <v>68</v>
      </c>
      <c r="G162" s="12">
        <v>4</v>
      </c>
      <c r="H162" s="19"/>
      <c r="I162" s="19"/>
      <c r="J162" s="85"/>
      <c r="K162" s="85"/>
      <c r="L162" s="19"/>
      <c r="M162" s="19"/>
      <c r="N162" s="19"/>
      <c r="O162" s="19"/>
      <c r="P162" s="19">
        <v>7</v>
      </c>
      <c r="Q162" s="19">
        <f>G162*P162</f>
        <v>28</v>
      </c>
      <c r="R162" s="19"/>
      <c r="S162" s="19"/>
      <c r="T162" s="20">
        <v>4</v>
      </c>
      <c r="U162" s="20">
        <f t="shared" si="58"/>
        <v>16</v>
      </c>
      <c r="V162" s="19"/>
      <c r="W162" s="19"/>
      <c r="X162" s="19"/>
      <c r="Y162" s="20"/>
      <c r="Z162" s="20"/>
      <c r="AA162" s="20"/>
      <c r="AB162" s="20"/>
      <c r="AC162" s="20"/>
      <c r="AD162" s="20"/>
      <c r="AE162" s="20"/>
      <c r="AF162" s="19">
        <f t="shared" si="28"/>
        <v>11</v>
      </c>
      <c r="AG162" s="19">
        <f t="shared" si="28"/>
        <v>44</v>
      </c>
      <c r="AH162" s="9">
        <v>4412170800368050</v>
      </c>
      <c r="AI162" s="11" t="s">
        <v>323</v>
      </c>
      <c r="AJ162" s="11" t="s">
        <v>68</v>
      </c>
      <c r="AK162" s="12">
        <v>4</v>
      </c>
      <c r="AL162" s="28"/>
      <c r="AM162" s="28"/>
      <c r="AN162" s="114"/>
      <c r="AO162" s="114"/>
      <c r="AP162" s="28"/>
      <c r="AQ162" s="28"/>
      <c r="AR162" s="28"/>
      <c r="AS162" s="28"/>
      <c r="AT162" s="28">
        <v>8</v>
      </c>
      <c r="AU162" s="28">
        <f>+AK162*AT162</f>
        <v>32</v>
      </c>
      <c r="AV162" s="28"/>
      <c r="AW162" s="28"/>
      <c r="AX162" s="28">
        <v>4</v>
      </c>
      <c r="AY162" s="28">
        <f t="shared" ref="AY162:AY164" si="61">AX162*AK162</f>
        <v>16</v>
      </c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7">
        <f t="shared" si="54"/>
        <v>12</v>
      </c>
      <c r="BK162" s="7">
        <f t="shared" si="54"/>
        <v>48</v>
      </c>
    </row>
    <row r="163" spans="2:63" ht="24" x14ac:dyDescent="0.25">
      <c r="B163" s="16" t="s">
        <v>65</v>
      </c>
      <c r="C163" s="17" t="s">
        <v>66</v>
      </c>
      <c r="D163" s="10" t="s">
        <v>324</v>
      </c>
      <c r="E163" s="11" t="s">
        <v>325</v>
      </c>
      <c r="F163" s="11" t="s">
        <v>68</v>
      </c>
      <c r="G163" s="12">
        <v>4</v>
      </c>
      <c r="H163" s="19">
        <v>5</v>
      </c>
      <c r="I163" s="19">
        <f t="shared" si="48"/>
        <v>20</v>
      </c>
      <c r="J163" s="85"/>
      <c r="K163" s="85"/>
      <c r="L163" s="19"/>
      <c r="M163" s="19"/>
      <c r="N163" s="19"/>
      <c r="O163" s="19"/>
      <c r="P163" s="19">
        <v>17</v>
      </c>
      <c r="Q163" s="19">
        <f>G163*P163</f>
        <v>68</v>
      </c>
      <c r="R163" s="19"/>
      <c r="S163" s="19"/>
      <c r="T163" s="20">
        <v>5</v>
      </c>
      <c r="U163" s="20">
        <f t="shared" si="58"/>
        <v>20</v>
      </c>
      <c r="V163" s="19"/>
      <c r="W163" s="19"/>
      <c r="X163" s="19"/>
      <c r="Y163" s="20"/>
      <c r="Z163" s="20"/>
      <c r="AA163" s="20"/>
      <c r="AB163" s="20"/>
      <c r="AC163" s="20"/>
      <c r="AD163" s="20"/>
      <c r="AE163" s="20"/>
      <c r="AF163" s="19">
        <f t="shared" si="28"/>
        <v>27</v>
      </c>
      <c r="AG163" s="19">
        <f t="shared" si="28"/>
        <v>108</v>
      </c>
      <c r="AH163" s="9" t="s">
        <v>324</v>
      </c>
      <c r="AI163" s="11" t="s">
        <v>325</v>
      </c>
      <c r="AJ163" s="11" t="s">
        <v>68</v>
      </c>
      <c r="AK163" s="12">
        <v>4</v>
      </c>
      <c r="AL163" s="28"/>
      <c r="AM163" s="28"/>
      <c r="AN163" s="114"/>
      <c r="AO163" s="114"/>
      <c r="AP163" s="28"/>
      <c r="AQ163" s="28"/>
      <c r="AR163" s="28"/>
      <c r="AS163" s="28"/>
      <c r="AT163" s="28">
        <v>15</v>
      </c>
      <c r="AU163" s="28">
        <f>+AK163*AT163</f>
        <v>60</v>
      </c>
      <c r="AV163" s="28"/>
      <c r="AW163" s="28"/>
      <c r="AX163" s="28">
        <v>5</v>
      </c>
      <c r="AY163" s="28">
        <f t="shared" si="61"/>
        <v>20</v>
      </c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7">
        <f t="shared" si="54"/>
        <v>20</v>
      </c>
      <c r="BK163" s="7">
        <f t="shared" si="54"/>
        <v>80</v>
      </c>
    </row>
    <row r="164" spans="2:63" ht="24" x14ac:dyDescent="0.25">
      <c r="B164" s="16" t="s">
        <v>65</v>
      </c>
      <c r="C164" s="17" t="s">
        <v>66</v>
      </c>
      <c r="D164" s="10" t="s">
        <v>326</v>
      </c>
      <c r="E164" s="11" t="s">
        <v>327</v>
      </c>
      <c r="F164" s="11" t="s">
        <v>68</v>
      </c>
      <c r="G164" s="12">
        <v>4</v>
      </c>
      <c r="H164" s="19">
        <v>6</v>
      </c>
      <c r="I164" s="19">
        <f t="shared" si="48"/>
        <v>24</v>
      </c>
      <c r="J164" s="85"/>
      <c r="K164" s="85"/>
      <c r="L164" s="19">
        <v>7</v>
      </c>
      <c r="M164" s="19">
        <f>+L164*G164</f>
        <v>28</v>
      </c>
      <c r="N164" s="19"/>
      <c r="O164" s="19"/>
      <c r="P164" s="19">
        <v>20</v>
      </c>
      <c r="Q164" s="19">
        <f>G164*P164</f>
        <v>80</v>
      </c>
      <c r="R164" s="19"/>
      <c r="S164" s="19"/>
      <c r="T164" s="20">
        <v>5</v>
      </c>
      <c r="U164" s="20">
        <f t="shared" si="58"/>
        <v>20</v>
      </c>
      <c r="V164" s="19">
        <v>5</v>
      </c>
      <c r="W164" s="19">
        <f t="shared" si="55"/>
        <v>20</v>
      </c>
      <c r="X164" s="19"/>
      <c r="Y164" s="20"/>
      <c r="Z164" s="20"/>
      <c r="AA164" s="20"/>
      <c r="AB164" s="20">
        <v>4</v>
      </c>
      <c r="AC164" s="20">
        <f>+AB164*G164</f>
        <v>16</v>
      </c>
      <c r="AD164" s="20"/>
      <c r="AE164" s="20"/>
      <c r="AF164" s="19">
        <f t="shared" si="28"/>
        <v>47</v>
      </c>
      <c r="AG164" s="19">
        <f t="shared" si="28"/>
        <v>188</v>
      </c>
      <c r="AH164" s="9" t="s">
        <v>326</v>
      </c>
      <c r="AI164" s="11" t="s">
        <v>327</v>
      </c>
      <c r="AJ164" s="11" t="s">
        <v>68</v>
      </c>
      <c r="AK164" s="12">
        <v>4</v>
      </c>
      <c r="AL164" s="28"/>
      <c r="AM164" s="28"/>
      <c r="AN164" s="114"/>
      <c r="AO164" s="114"/>
      <c r="AP164" s="28">
        <v>7</v>
      </c>
      <c r="AQ164" s="28">
        <f>+AP164*AK164</f>
        <v>28</v>
      </c>
      <c r="AR164" s="28"/>
      <c r="AS164" s="28"/>
      <c r="AT164" s="28">
        <v>21</v>
      </c>
      <c r="AU164" s="28">
        <f>+AK164*AT164</f>
        <v>84</v>
      </c>
      <c r="AV164" s="28"/>
      <c r="AW164" s="28"/>
      <c r="AX164" s="28">
        <v>5</v>
      </c>
      <c r="AY164" s="28">
        <f t="shared" si="61"/>
        <v>20</v>
      </c>
      <c r="AZ164" s="28">
        <v>4</v>
      </c>
      <c r="BA164" s="28">
        <f>AK164*AZ164</f>
        <v>16</v>
      </c>
      <c r="BB164" s="28"/>
      <c r="BC164" s="28"/>
      <c r="BD164" s="28"/>
      <c r="BE164" s="28"/>
      <c r="BF164" s="28"/>
      <c r="BG164" s="28"/>
      <c r="BH164" s="28"/>
      <c r="BI164" s="28"/>
      <c r="BJ164" s="7">
        <f t="shared" si="54"/>
        <v>37</v>
      </c>
      <c r="BK164" s="7">
        <f t="shared" si="54"/>
        <v>148</v>
      </c>
    </row>
    <row r="165" spans="2:63" ht="24" x14ac:dyDescent="0.25">
      <c r="B165" s="16" t="s">
        <v>65</v>
      </c>
      <c r="C165" s="17" t="s">
        <v>66</v>
      </c>
      <c r="D165" s="10" t="s">
        <v>328</v>
      </c>
      <c r="E165" s="11" t="s">
        <v>329</v>
      </c>
      <c r="F165" s="11" t="s">
        <v>68</v>
      </c>
      <c r="G165" s="12">
        <v>6</v>
      </c>
      <c r="H165" s="20"/>
      <c r="I165" s="19"/>
      <c r="J165" s="85"/>
      <c r="K165" s="85"/>
      <c r="L165" s="19"/>
      <c r="M165" s="19"/>
      <c r="N165" s="19"/>
      <c r="O165" s="19"/>
      <c r="P165" s="19">
        <v>21</v>
      </c>
      <c r="Q165" s="19">
        <f t="shared" ref="Q165:Q179" si="62">G165*P165</f>
        <v>126</v>
      </c>
      <c r="R165" s="19"/>
      <c r="S165" s="19"/>
      <c r="T165" s="20">
        <v>10</v>
      </c>
      <c r="U165" s="20">
        <f t="shared" si="58"/>
        <v>60</v>
      </c>
      <c r="V165" s="19"/>
      <c r="W165" s="19"/>
      <c r="X165" s="19"/>
      <c r="Y165" s="20"/>
      <c r="Z165" s="20"/>
      <c r="AA165" s="20"/>
      <c r="AB165" s="20"/>
      <c r="AC165" s="20"/>
      <c r="AD165" s="20"/>
      <c r="AE165" s="20"/>
      <c r="AF165" s="19">
        <f t="shared" si="28"/>
        <v>31</v>
      </c>
      <c r="AG165" s="19">
        <f t="shared" si="28"/>
        <v>186</v>
      </c>
      <c r="AH165" s="9" t="s">
        <v>328</v>
      </c>
      <c r="AI165" s="11" t="s">
        <v>329</v>
      </c>
      <c r="AJ165" s="11" t="s">
        <v>68</v>
      </c>
      <c r="AK165" s="12">
        <v>6</v>
      </c>
      <c r="AL165" s="28"/>
      <c r="AM165" s="28"/>
      <c r="AN165" s="114"/>
      <c r="AO165" s="114"/>
      <c r="AP165" s="28"/>
      <c r="AQ165" s="28"/>
      <c r="AR165" s="28"/>
      <c r="AS165" s="28"/>
      <c r="AT165" s="28">
        <v>20</v>
      </c>
      <c r="AU165" s="28">
        <f t="shared" ref="AU165:AU188" si="63">+AK165*AT165</f>
        <v>120</v>
      </c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7">
        <f t="shared" si="54"/>
        <v>20</v>
      </c>
      <c r="BK165" s="7">
        <f t="shared" si="54"/>
        <v>120</v>
      </c>
    </row>
    <row r="166" spans="2:63" ht="24" x14ac:dyDescent="0.25">
      <c r="B166" s="16" t="s">
        <v>65</v>
      </c>
      <c r="C166" s="17" t="s">
        <v>66</v>
      </c>
      <c r="D166" s="10" t="s">
        <v>330</v>
      </c>
      <c r="E166" s="11" t="s">
        <v>331</v>
      </c>
      <c r="F166" s="11" t="s">
        <v>68</v>
      </c>
      <c r="G166" s="12">
        <v>6</v>
      </c>
      <c r="H166" s="20"/>
      <c r="I166" s="19"/>
      <c r="J166" s="85"/>
      <c r="K166" s="85"/>
      <c r="L166" s="19"/>
      <c r="M166" s="19"/>
      <c r="N166" s="19"/>
      <c r="O166" s="19"/>
      <c r="P166" s="19">
        <v>21</v>
      </c>
      <c r="Q166" s="19">
        <f t="shared" si="62"/>
        <v>126</v>
      </c>
      <c r="R166" s="19"/>
      <c r="S166" s="19"/>
      <c r="T166" s="20">
        <v>10</v>
      </c>
      <c r="U166" s="20">
        <f t="shared" si="58"/>
        <v>60</v>
      </c>
      <c r="V166" s="19"/>
      <c r="W166" s="19"/>
      <c r="X166" s="19"/>
      <c r="Y166" s="20"/>
      <c r="Z166" s="20"/>
      <c r="AA166" s="20"/>
      <c r="AB166" s="20"/>
      <c r="AC166" s="20"/>
      <c r="AD166" s="20"/>
      <c r="AE166" s="20"/>
      <c r="AF166" s="19">
        <f t="shared" si="28"/>
        <v>31</v>
      </c>
      <c r="AG166" s="19">
        <f t="shared" si="28"/>
        <v>186</v>
      </c>
      <c r="AH166" s="9" t="s">
        <v>330</v>
      </c>
      <c r="AI166" s="11" t="s">
        <v>331</v>
      </c>
      <c r="AJ166" s="11" t="s">
        <v>68</v>
      </c>
      <c r="AK166" s="12">
        <v>6</v>
      </c>
      <c r="AL166" s="28"/>
      <c r="AM166" s="28"/>
      <c r="AN166" s="114"/>
      <c r="AO166" s="114"/>
      <c r="AP166" s="28"/>
      <c r="AQ166" s="28"/>
      <c r="AR166" s="28"/>
      <c r="AS166" s="28"/>
      <c r="AT166" s="28">
        <v>20</v>
      </c>
      <c r="AU166" s="28">
        <f t="shared" si="63"/>
        <v>120</v>
      </c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7">
        <f t="shared" si="54"/>
        <v>20</v>
      </c>
      <c r="BK166" s="7">
        <f t="shared" si="54"/>
        <v>120</v>
      </c>
    </row>
    <row r="167" spans="2:63" ht="24" x14ac:dyDescent="0.25">
      <c r="B167" s="16" t="s">
        <v>65</v>
      </c>
      <c r="C167" s="17" t="s">
        <v>66</v>
      </c>
      <c r="D167" s="10" t="s">
        <v>332</v>
      </c>
      <c r="E167" s="11" t="s">
        <v>333</v>
      </c>
      <c r="F167" s="11" t="s">
        <v>68</v>
      </c>
      <c r="G167" s="12">
        <v>6</v>
      </c>
      <c r="H167" s="20"/>
      <c r="I167" s="19"/>
      <c r="J167" s="85"/>
      <c r="K167" s="85"/>
      <c r="L167" s="19"/>
      <c r="M167" s="19"/>
      <c r="N167" s="19"/>
      <c r="O167" s="19"/>
      <c r="P167" s="19">
        <v>22</v>
      </c>
      <c r="Q167" s="19">
        <f t="shared" si="62"/>
        <v>132</v>
      </c>
      <c r="R167" s="19"/>
      <c r="S167" s="19"/>
      <c r="T167" s="20"/>
      <c r="U167" s="20"/>
      <c r="V167" s="19"/>
      <c r="W167" s="19"/>
      <c r="X167" s="19"/>
      <c r="Y167" s="20"/>
      <c r="Z167" s="20"/>
      <c r="AA167" s="20"/>
      <c r="AB167" s="20"/>
      <c r="AC167" s="20"/>
      <c r="AD167" s="20"/>
      <c r="AE167" s="20"/>
      <c r="AF167" s="19">
        <f t="shared" ref="AF167:AG230" si="64">H167+J167+L167+N167+P167+R167+T167+V167+X167+Z167+AB167+AD167</f>
        <v>22</v>
      </c>
      <c r="AG167" s="19">
        <f t="shared" si="64"/>
        <v>132</v>
      </c>
      <c r="AH167" s="9" t="s">
        <v>332</v>
      </c>
      <c r="AI167" s="11" t="s">
        <v>333</v>
      </c>
      <c r="AJ167" s="11" t="s">
        <v>68</v>
      </c>
      <c r="AK167" s="12">
        <v>6</v>
      </c>
      <c r="AL167" s="28"/>
      <c r="AM167" s="28"/>
      <c r="AN167" s="114"/>
      <c r="AO167" s="114"/>
      <c r="AP167" s="28"/>
      <c r="AQ167" s="28"/>
      <c r="AR167" s="28"/>
      <c r="AS167" s="28"/>
      <c r="AT167" s="28">
        <v>20</v>
      </c>
      <c r="AU167" s="28">
        <f t="shared" si="63"/>
        <v>120</v>
      </c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7">
        <f t="shared" si="54"/>
        <v>20</v>
      </c>
      <c r="BK167" s="7">
        <f t="shared" si="54"/>
        <v>120</v>
      </c>
    </row>
    <row r="168" spans="2:63" ht="24" x14ac:dyDescent="0.25">
      <c r="B168" s="16" t="s">
        <v>65</v>
      </c>
      <c r="C168" s="17" t="s">
        <v>66</v>
      </c>
      <c r="D168" s="10" t="s">
        <v>334</v>
      </c>
      <c r="E168" s="11" t="s">
        <v>335</v>
      </c>
      <c r="F168" s="11" t="s">
        <v>222</v>
      </c>
      <c r="G168" s="12">
        <v>18</v>
      </c>
      <c r="H168" s="19">
        <v>30</v>
      </c>
      <c r="I168" s="19">
        <f t="shared" ref="I168:I174" si="65">H168*G168</f>
        <v>540</v>
      </c>
      <c r="J168" s="85"/>
      <c r="K168" s="85"/>
      <c r="L168" s="19">
        <v>1.5</v>
      </c>
      <c r="M168" s="19">
        <f>+L168*G168</f>
        <v>27</v>
      </c>
      <c r="N168" s="19"/>
      <c r="O168" s="19"/>
      <c r="P168" s="19">
        <v>5</v>
      </c>
      <c r="Q168" s="19">
        <f t="shared" si="62"/>
        <v>90</v>
      </c>
      <c r="R168" s="19"/>
      <c r="S168" s="19"/>
      <c r="T168" s="20">
        <v>5</v>
      </c>
      <c r="U168" s="20">
        <f t="shared" si="58"/>
        <v>90</v>
      </c>
      <c r="V168" s="19">
        <v>1</v>
      </c>
      <c r="W168" s="19">
        <f>G168*V168</f>
        <v>18</v>
      </c>
      <c r="X168" s="19">
        <v>1</v>
      </c>
      <c r="Y168" s="20">
        <f t="shared" ref="Y168" si="66">+X168*G168</f>
        <v>18</v>
      </c>
      <c r="Z168" s="20">
        <v>9</v>
      </c>
      <c r="AA168" s="20">
        <f>+Z168*G168</f>
        <v>162</v>
      </c>
      <c r="AB168" s="20">
        <v>4</v>
      </c>
      <c r="AC168" s="20">
        <f>+AB168*G168</f>
        <v>72</v>
      </c>
      <c r="AD168" s="20"/>
      <c r="AE168" s="20"/>
      <c r="AF168" s="19">
        <f t="shared" si="64"/>
        <v>56.5</v>
      </c>
      <c r="AG168" s="19">
        <f t="shared" si="64"/>
        <v>1017</v>
      </c>
      <c r="AH168" s="9" t="s">
        <v>334</v>
      </c>
      <c r="AI168" s="11" t="s">
        <v>335</v>
      </c>
      <c r="AJ168" s="11" t="s">
        <v>222</v>
      </c>
      <c r="AK168" s="12">
        <v>18</v>
      </c>
      <c r="AL168" s="28">
        <v>15</v>
      </c>
      <c r="AM168" s="28">
        <f t="shared" ref="AM168:AM174" si="67">AL168*AK168</f>
        <v>270</v>
      </c>
      <c r="AN168" s="114"/>
      <c r="AO168" s="114"/>
      <c r="AP168" s="28">
        <v>1.5</v>
      </c>
      <c r="AQ168" s="28">
        <f>+AP168*AK168</f>
        <v>27</v>
      </c>
      <c r="AR168" s="28"/>
      <c r="AS168" s="28"/>
      <c r="AT168" s="28">
        <v>2</v>
      </c>
      <c r="AU168" s="28">
        <f t="shared" si="63"/>
        <v>36</v>
      </c>
      <c r="AV168" s="28"/>
      <c r="AW168" s="28"/>
      <c r="AX168" s="28">
        <v>5</v>
      </c>
      <c r="AY168" s="28">
        <f t="shared" ref="AY168:AY177" si="68">AX168*AK168</f>
        <v>90</v>
      </c>
      <c r="AZ168" s="28"/>
      <c r="BA168" s="28"/>
      <c r="BB168" s="28">
        <v>1</v>
      </c>
      <c r="BC168" s="114">
        <f>+BB168*AK168</f>
        <v>18</v>
      </c>
      <c r="BD168" s="114">
        <v>9</v>
      </c>
      <c r="BE168" s="28">
        <f>+BD168*AK168</f>
        <v>162</v>
      </c>
      <c r="BF168" s="114">
        <v>4</v>
      </c>
      <c r="BG168" s="114">
        <f>+BF168*AK168</f>
        <v>72</v>
      </c>
      <c r="BH168" s="114"/>
      <c r="BI168" s="114"/>
      <c r="BJ168" s="7">
        <f t="shared" si="54"/>
        <v>37.5</v>
      </c>
      <c r="BK168" s="7">
        <f t="shared" si="54"/>
        <v>675</v>
      </c>
    </row>
    <row r="169" spans="2:63" ht="24" x14ac:dyDescent="0.25">
      <c r="B169" s="16" t="s">
        <v>65</v>
      </c>
      <c r="C169" s="17" t="s">
        <v>66</v>
      </c>
      <c r="D169" s="10" t="s">
        <v>336</v>
      </c>
      <c r="E169" s="11" t="s">
        <v>337</v>
      </c>
      <c r="F169" s="11" t="s">
        <v>68</v>
      </c>
      <c r="G169" s="12">
        <v>6</v>
      </c>
      <c r="H169" s="19">
        <v>5</v>
      </c>
      <c r="I169" s="19">
        <f t="shared" si="65"/>
        <v>30</v>
      </c>
      <c r="J169" s="85"/>
      <c r="K169" s="85"/>
      <c r="L169" s="19"/>
      <c r="M169" s="19"/>
      <c r="N169" s="19"/>
      <c r="O169" s="19"/>
      <c r="P169" s="19"/>
      <c r="Q169" s="19"/>
      <c r="R169" s="19"/>
      <c r="S169" s="19"/>
      <c r="T169" s="20">
        <v>2</v>
      </c>
      <c r="U169" s="20">
        <f t="shared" si="58"/>
        <v>12</v>
      </c>
      <c r="V169" s="19"/>
      <c r="W169" s="19"/>
      <c r="X169" s="19"/>
      <c r="Y169" s="20"/>
      <c r="Z169" s="20"/>
      <c r="AA169" s="20"/>
      <c r="AB169" s="20"/>
      <c r="AC169" s="20"/>
      <c r="AD169" s="20"/>
      <c r="AE169" s="20"/>
      <c r="AF169" s="19">
        <f t="shared" si="64"/>
        <v>7</v>
      </c>
      <c r="AG169" s="19">
        <f t="shared" si="64"/>
        <v>42</v>
      </c>
      <c r="AH169" s="9" t="s">
        <v>336</v>
      </c>
      <c r="AI169" s="11" t="s">
        <v>337</v>
      </c>
      <c r="AJ169" s="11" t="s">
        <v>68</v>
      </c>
      <c r="AK169" s="12">
        <v>6</v>
      </c>
      <c r="AL169" s="28">
        <v>2</v>
      </c>
      <c r="AM169" s="28">
        <f t="shared" si="67"/>
        <v>12</v>
      </c>
      <c r="AN169" s="114"/>
      <c r="AO169" s="114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7">
        <f t="shared" si="54"/>
        <v>2</v>
      </c>
      <c r="BK169" s="7">
        <f t="shared" si="54"/>
        <v>12</v>
      </c>
    </row>
    <row r="170" spans="2:63" ht="24" x14ac:dyDescent="0.25">
      <c r="B170" s="16" t="s">
        <v>65</v>
      </c>
      <c r="C170" s="17" t="s">
        <v>66</v>
      </c>
      <c r="D170" s="10" t="s">
        <v>338</v>
      </c>
      <c r="E170" s="11" t="s">
        <v>339</v>
      </c>
      <c r="F170" s="11" t="s">
        <v>68</v>
      </c>
      <c r="G170" s="12">
        <v>15</v>
      </c>
      <c r="H170" s="19">
        <v>10</v>
      </c>
      <c r="I170" s="19">
        <f t="shared" si="65"/>
        <v>150</v>
      </c>
      <c r="J170" s="85"/>
      <c r="K170" s="85"/>
      <c r="L170" s="19"/>
      <c r="M170" s="19"/>
      <c r="N170" s="19"/>
      <c r="O170" s="19"/>
      <c r="P170" s="19">
        <v>3</v>
      </c>
      <c r="Q170" s="19">
        <f t="shared" si="62"/>
        <v>45</v>
      </c>
      <c r="R170" s="19"/>
      <c r="S170" s="19"/>
      <c r="T170" s="20">
        <v>10</v>
      </c>
      <c r="U170" s="20">
        <f t="shared" si="58"/>
        <v>150</v>
      </c>
      <c r="V170" s="19"/>
      <c r="W170" s="19">
        <f>G170*V170</f>
        <v>0</v>
      </c>
      <c r="X170" s="19"/>
      <c r="Y170" s="20"/>
      <c r="Z170" s="20"/>
      <c r="AA170" s="20"/>
      <c r="AB170" s="20"/>
      <c r="AC170" s="20"/>
      <c r="AD170" s="20"/>
      <c r="AE170" s="20"/>
      <c r="AF170" s="19">
        <f t="shared" si="64"/>
        <v>23</v>
      </c>
      <c r="AG170" s="19">
        <f t="shared" si="64"/>
        <v>345</v>
      </c>
      <c r="AH170" s="9" t="s">
        <v>338</v>
      </c>
      <c r="AI170" s="11" t="s">
        <v>339</v>
      </c>
      <c r="AJ170" s="11" t="s">
        <v>68</v>
      </c>
      <c r="AK170" s="12">
        <v>15</v>
      </c>
      <c r="AL170" s="28">
        <v>8</v>
      </c>
      <c r="AM170" s="28">
        <f t="shared" si="67"/>
        <v>120</v>
      </c>
      <c r="AN170" s="114"/>
      <c r="AO170" s="114"/>
      <c r="AP170" s="28"/>
      <c r="AQ170" s="28"/>
      <c r="AR170" s="28"/>
      <c r="AS170" s="28"/>
      <c r="AT170" s="28"/>
      <c r="AU170" s="28"/>
      <c r="AV170" s="28"/>
      <c r="AW170" s="28"/>
      <c r="AX170" s="28">
        <v>9</v>
      </c>
      <c r="AY170" s="28">
        <f t="shared" si="68"/>
        <v>135</v>
      </c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7">
        <f t="shared" si="54"/>
        <v>17</v>
      </c>
      <c r="BK170" s="7">
        <f t="shared" si="54"/>
        <v>255</v>
      </c>
    </row>
    <row r="171" spans="2:63" ht="24" x14ac:dyDescent="0.25">
      <c r="B171" s="16" t="s">
        <v>65</v>
      </c>
      <c r="C171" s="17" t="s">
        <v>66</v>
      </c>
      <c r="D171" s="10" t="s">
        <v>340</v>
      </c>
      <c r="E171" s="11" t="s">
        <v>341</v>
      </c>
      <c r="F171" s="11" t="s">
        <v>68</v>
      </c>
      <c r="G171" s="12">
        <v>6</v>
      </c>
      <c r="H171" s="19">
        <v>4</v>
      </c>
      <c r="I171" s="19">
        <f t="shared" si="65"/>
        <v>24</v>
      </c>
      <c r="J171" s="85"/>
      <c r="K171" s="85"/>
      <c r="L171" s="19">
        <v>5</v>
      </c>
      <c r="M171" s="19">
        <f>+L171*G171</f>
        <v>30</v>
      </c>
      <c r="N171" s="19"/>
      <c r="O171" s="19"/>
      <c r="P171" s="19">
        <v>30</v>
      </c>
      <c r="Q171" s="19">
        <f t="shared" si="62"/>
        <v>180</v>
      </c>
      <c r="R171" s="19"/>
      <c r="S171" s="19"/>
      <c r="T171" s="20"/>
      <c r="U171" s="20"/>
      <c r="V171" s="19">
        <f>4+4</f>
        <v>8</v>
      </c>
      <c r="W171" s="19">
        <f>G171*V171</f>
        <v>48</v>
      </c>
      <c r="X171" s="19"/>
      <c r="Y171" s="20"/>
      <c r="Z171" s="20">
        <v>4</v>
      </c>
      <c r="AA171" s="20">
        <f>+Z171*G171</f>
        <v>24</v>
      </c>
      <c r="AB171" s="20">
        <v>4</v>
      </c>
      <c r="AC171" s="20">
        <f>+AB171*G171</f>
        <v>24</v>
      </c>
      <c r="AD171" s="20"/>
      <c r="AE171" s="20"/>
      <c r="AF171" s="19">
        <f t="shared" si="64"/>
        <v>55</v>
      </c>
      <c r="AG171" s="19">
        <f t="shared" si="64"/>
        <v>330</v>
      </c>
      <c r="AH171" s="9" t="s">
        <v>340</v>
      </c>
      <c r="AI171" s="11" t="s">
        <v>341</v>
      </c>
      <c r="AJ171" s="11" t="s">
        <v>68</v>
      </c>
      <c r="AK171" s="12">
        <v>6</v>
      </c>
      <c r="AL171" s="28">
        <v>4</v>
      </c>
      <c r="AM171" s="28">
        <f t="shared" si="67"/>
        <v>24</v>
      </c>
      <c r="AN171" s="114"/>
      <c r="AO171" s="114"/>
      <c r="AP171" s="28">
        <v>5</v>
      </c>
      <c r="AQ171" s="28">
        <f>+AP171*AK171</f>
        <v>30</v>
      </c>
      <c r="AR171" s="28"/>
      <c r="AS171" s="28"/>
      <c r="AT171" s="28">
        <v>30</v>
      </c>
      <c r="AU171" s="28">
        <f t="shared" si="63"/>
        <v>180</v>
      </c>
      <c r="AV171" s="28">
        <v>0</v>
      </c>
      <c r="AW171" s="28">
        <f>AK171*AV171</f>
        <v>0</v>
      </c>
      <c r="AX171" s="28"/>
      <c r="AY171" s="28"/>
      <c r="AZ171" s="28">
        <v>4</v>
      </c>
      <c r="BA171" s="28">
        <f>AK171*AZ171</f>
        <v>24</v>
      </c>
      <c r="BB171" s="28"/>
      <c r="BC171" s="28"/>
      <c r="BD171" s="28"/>
      <c r="BE171" s="28"/>
      <c r="BF171" s="28"/>
      <c r="BG171" s="28"/>
      <c r="BH171" s="28"/>
      <c r="BI171" s="28"/>
      <c r="BJ171" s="7">
        <f t="shared" si="54"/>
        <v>43</v>
      </c>
      <c r="BK171" s="7">
        <f t="shared" si="54"/>
        <v>258</v>
      </c>
    </row>
    <row r="172" spans="2:63" ht="24" x14ac:dyDescent="0.25">
      <c r="B172" s="16" t="s">
        <v>65</v>
      </c>
      <c r="C172" s="17" t="s">
        <v>66</v>
      </c>
      <c r="D172" s="10" t="s">
        <v>342</v>
      </c>
      <c r="E172" s="11" t="s">
        <v>343</v>
      </c>
      <c r="F172" s="11" t="s">
        <v>344</v>
      </c>
      <c r="G172" s="12">
        <v>6</v>
      </c>
      <c r="H172" s="19">
        <v>10</v>
      </c>
      <c r="I172" s="19">
        <f t="shared" si="65"/>
        <v>60</v>
      </c>
      <c r="J172" s="85"/>
      <c r="K172" s="85"/>
      <c r="L172" s="19">
        <v>3</v>
      </c>
      <c r="M172" s="19">
        <f>+L172*G172</f>
        <v>18</v>
      </c>
      <c r="N172" s="19"/>
      <c r="O172" s="19"/>
      <c r="P172" s="19">
        <v>100</v>
      </c>
      <c r="Q172" s="19">
        <f t="shared" si="62"/>
        <v>600</v>
      </c>
      <c r="R172" s="19"/>
      <c r="S172" s="19"/>
      <c r="T172" s="20">
        <v>20</v>
      </c>
      <c r="U172" s="20">
        <f t="shared" si="58"/>
        <v>120</v>
      </c>
      <c r="V172" s="19">
        <v>1</v>
      </c>
      <c r="W172" s="19">
        <f>G172*V172</f>
        <v>6</v>
      </c>
      <c r="X172" s="19">
        <v>6</v>
      </c>
      <c r="Y172" s="20">
        <f t="shared" ref="Y172:Y173" si="69">+X172*G172</f>
        <v>36</v>
      </c>
      <c r="Z172" s="20">
        <v>15</v>
      </c>
      <c r="AA172" s="20">
        <f>+Z172*G172</f>
        <v>90</v>
      </c>
      <c r="AB172" s="20"/>
      <c r="AC172" s="20"/>
      <c r="AD172" s="20"/>
      <c r="AE172" s="20"/>
      <c r="AF172" s="19">
        <f t="shared" si="64"/>
        <v>155</v>
      </c>
      <c r="AG172" s="19">
        <f t="shared" si="64"/>
        <v>930</v>
      </c>
      <c r="AH172" s="9" t="s">
        <v>342</v>
      </c>
      <c r="AI172" s="11" t="s">
        <v>343</v>
      </c>
      <c r="AJ172" s="11" t="s">
        <v>344</v>
      </c>
      <c r="AK172" s="12">
        <v>6</v>
      </c>
      <c r="AL172" s="28">
        <v>6</v>
      </c>
      <c r="AM172" s="28">
        <f t="shared" si="67"/>
        <v>36</v>
      </c>
      <c r="AN172" s="114"/>
      <c r="AO172" s="114"/>
      <c r="AP172" s="28">
        <f>0.5+0</f>
        <v>0.5</v>
      </c>
      <c r="AQ172" s="28">
        <f>+AP172*AK172</f>
        <v>3</v>
      </c>
      <c r="AR172" s="28"/>
      <c r="AS172" s="28"/>
      <c r="AT172" s="28">
        <v>54</v>
      </c>
      <c r="AU172" s="28">
        <f t="shared" si="63"/>
        <v>324</v>
      </c>
      <c r="AV172" s="28">
        <v>2</v>
      </c>
      <c r="AW172" s="28">
        <f>AK172*AV172</f>
        <v>12</v>
      </c>
      <c r="AX172" s="28">
        <v>20</v>
      </c>
      <c r="AY172" s="28">
        <f t="shared" si="68"/>
        <v>120</v>
      </c>
      <c r="AZ172" s="28">
        <v>0.5</v>
      </c>
      <c r="BA172" s="28">
        <f>AK172*AZ172</f>
        <v>3</v>
      </c>
      <c r="BB172" s="28">
        <v>5.5</v>
      </c>
      <c r="BC172" s="114">
        <f>+BB172*AK172</f>
        <v>33</v>
      </c>
      <c r="BD172" s="114">
        <v>15</v>
      </c>
      <c r="BE172" s="28">
        <f>+BD172*AK172</f>
        <v>90</v>
      </c>
      <c r="BF172" s="114"/>
      <c r="BG172" s="114"/>
      <c r="BH172" s="114"/>
      <c r="BI172" s="114"/>
      <c r="BJ172" s="7">
        <f t="shared" si="54"/>
        <v>103.5</v>
      </c>
      <c r="BK172" s="7">
        <f t="shared" si="54"/>
        <v>621</v>
      </c>
    </row>
    <row r="173" spans="2:63" ht="24" x14ac:dyDescent="0.25">
      <c r="B173" s="16" t="s">
        <v>65</v>
      </c>
      <c r="C173" s="17" t="s">
        <v>66</v>
      </c>
      <c r="D173" s="10" t="s">
        <v>345</v>
      </c>
      <c r="E173" s="11" t="s">
        <v>346</v>
      </c>
      <c r="F173" s="11" t="s">
        <v>344</v>
      </c>
      <c r="G173" s="12">
        <v>6</v>
      </c>
      <c r="H173" s="19">
        <v>10</v>
      </c>
      <c r="I173" s="19">
        <f t="shared" si="65"/>
        <v>60</v>
      </c>
      <c r="J173" s="85"/>
      <c r="K173" s="85"/>
      <c r="L173" s="19">
        <f>1.25+0.5</f>
        <v>1.75</v>
      </c>
      <c r="M173" s="19">
        <f>+L173*G173</f>
        <v>10.5</v>
      </c>
      <c r="N173" s="19">
        <v>12</v>
      </c>
      <c r="O173" s="19">
        <f t="shared" ref="O173:O174" si="70">N173*G173</f>
        <v>72</v>
      </c>
      <c r="P173" s="19">
        <v>7</v>
      </c>
      <c r="Q173" s="19">
        <v>100</v>
      </c>
      <c r="R173" s="19"/>
      <c r="S173" s="19"/>
      <c r="T173" s="20">
        <v>20</v>
      </c>
      <c r="U173" s="20">
        <f t="shared" si="58"/>
        <v>120</v>
      </c>
      <c r="V173" s="19"/>
      <c r="W173" s="19"/>
      <c r="X173" s="19">
        <v>5.833333333333333</v>
      </c>
      <c r="Y173" s="20">
        <f t="shared" si="69"/>
        <v>35</v>
      </c>
      <c r="Z173" s="20"/>
      <c r="AA173" s="20"/>
      <c r="AB173" s="20">
        <v>0.5</v>
      </c>
      <c r="AC173" s="20">
        <f>+AB173*G173</f>
        <v>3</v>
      </c>
      <c r="AD173" s="20"/>
      <c r="AE173" s="20"/>
      <c r="AF173" s="19">
        <f t="shared" si="64"/>
        <v>57.083333333333336</v>
      </c>
      <c r="AG173" s="19">
        <f t="shared" si="64"/>
        <v>400.5</v>
      </c>
      <c r="AH173" s="9" t="s">
        <v>345</v>
      </c>
      <c r="AI173" s="11" t="s">
        <v>346</v>
      </c>
      <c r="AJ173" s="11" t="s">
        <v>344</v>
      </c>
      <c r="AK173" s="12">
        <v>6</v>
      </c>
      <c r="AL173" s="28">
        <v>0.75</v>
      </c>
      <c r="AM173" s="28">
        <f t="shared" si="67"/>
        <v>4.5</v>
      </c>
      <c r="AN173" s="114"/>
      <c r="AO173" s="114"/>
      <c r="AP173" s="28">
        <f>1.25+0.5</f>
        <v>1.75</v>
      </c>
      <c r="AQ173" s="28">
        <f>+AP173*AK173</f>
        <v>10.5</v>
      </c>
      <c r="AR173" s="28">
        <v>0</v>
      </c>
      <c r="AS173" s="28">
        <f>+AR173*AK173</f>
        <v>0</v>
      </c>
      <c r="AT173" s="28">
        <v>7</v>
      </c>
      <c r="AU173" s="28">
        <f t="shared" si="63"/>
        <v>42</v>
      </c>
      <c r="AV173" s="28"/>
      <c r="AW173" s="28"/>
      <c r="AX173" s="28">
        <v>20</v>
      </c>
      <c r="AY173" s="28">
        <f t="shared" si="68"/>
        <v>120</v>
      </c>
      <c r="AZ173" s="28"/>
      <c r="BA173" s="28"/>
      <c r="BB173" s="28">
        <v>5.833333333333333</v>
      </c>
      <c r="BC173" s="114">
        <f>+BB173*AK173</f>
        <v>35</v>
      </c>
      <c r="BD173" s="114"/>
      <c r="BE173" s="114"/>
      <c r="BF173" s="114"/>
      <c r="BG173" s="114"/>
      <c r="BH173" s="114"/>
      <c r="BI173" s="114"/>
      <c r="BJ173" s="7">
        <f t="shared" si="54"/>
        <v>35.333333333333336</v>
      </c>
      <c r="BK173" s="7">
        <f t="shared" si="54"/>
        <v>212</v>
      </c>
    </row>
    <row r="174" spans="2:63" ht="24" x14ac:dyDescent="0.25">
      <c r="B174" s="16" t="s">
        <v>65</v>
      </c>
      <c r="C174" s="17" t="s">
        <v>66</v>
      </c>
      <c r="D174" s="10" t="s">
        <v>347</v>
      </c>
      <c r="E174" s="11" t="s">
        <v>348</v>
      </c>
      <c r="F174" s="11" t="s">
        <v>344</v>
      </c>
      <c r="G174" s="12">
        <v>6</v>
      </c>
      <c r="H174" s="19">
        <v>10</v>
      </c>
      <c r="I174" s="19">
        <f t="shared" si="65"/>
        <v>60</v>
      </c>
      <c r="J174" s="85"/>
      <c r="K174" s="85"/>
      <c r="L174" s="19">
        <v>12</v>
      </c>
      <c r="M174" s="19">
        <f>+L174*G174</f>
        <v>72</v>
      </c>
      <c r="N174" s="19">
        <v>12</v>
      </c>
      <c r="O174" s="19">
        <f t="shared" si="70"/>
        <v>72</v>
      </c>
      <c r="P174" s="19">
        <v>15</v>
      </c>
      <c r="Q174" s="19">
        <f t="shared" si="62"/>
        <v>90</v>
      </c>
      <c r="R174" s="19"/>
      <c r="S174" s="19"/>
      <c r="T174" s="20">
        <v>20</v>
      </c>
      <c r="U174" s="20">
        <f t="shared" si="58"/>
        <v>120</v>
      </c>
      <c r="V174" s="19"/>
      <c r="W174" s="19"/>
      <c r="X174" s="19"/>
      <c r="Y174" s="20"/>
      <c r="Z174" s="20"/>
      <c r="AA174" s="20"/>
      <c r="AB174" s="20"/>
      <c r="AC174" s="20"/>
      <c r="AD174" s="20"/>
      <c r="AE174" s="20"/>
      <c r="AF174" s="19">
        <f t="shared" si="64"/>
        <v>69</v>
      </c>
      <c r="AG174" s="19">
        <f t="shared" si="64"/>
        <v>414</v>
      </c>
      <c r="AH174" s="9" t="s">
        <v>347</v>
      </c>
      <c r="AI174" s="11" t="s">
        <v>348</v>
      </c>
      <c r="AJ174" s="11" t="s">
        <v>344</v>
      </c>
      <c r="AK174" s="12">
        <v>6</v>
      </c>
      <c r="AL174" s="28">
        <v>2</v>
      </c>
      <c r="AM174" s="28">
        <f t="shared" si="67"/>
        <v>12</v>
      </c>
      <c r="AN174" s="114"/>
      <c r="AO174" s="114"/>
      <c r="AP174" s="28">
        <v>12</v>
      </c>
      <c r="AQ174" s="28">
        <f>+AP174*AK174</f>
        <v>72</v>
      </c>
      <c r="AR174" s="28">
        <v>0</v>
      </c>
      <c r="AS174" s="28">
        <f>+AR174*AK174</f>
        <v>0</v>
      </c>
      <c r="AT174" s="28"/>
      <c r="AU174" s="28"/>
      <c r="AV174" s="28"/>
      <c r="AW174" s="28"/>
      <c r="AX174" s="28">
        <v>20</v>
      </c>
      <c r="AY174" s="28">
        <f t="shared" si="68"/>
        <v>120</v>
      </c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7">
        <f t="shared" si="54"/>
        <v>34</v>
      </c>
      <c r="BK174" s="7">
        <f t="shared" si="54"/>
        <v>204</v>
      </c>
    </row>
    <row r="175" spans="2:63" ht="24" x14ac:dyDescent="0.25">
      <c r="B175" s="16" t="s">
        <v>65</v>
      </c>
      <c r="C175" s="17" t="s">
        <v>66</v>
      </c>
      <c r="D175" s="10" t="s">
        <v>349</v>
      </c>
      <c r="E175" s="11" t="s">
        <v>350</v>
      </c>
      <c r="F175" s="11" t="s">
        <v>344</v>
      </c>
      <c r="G175" s="12">
        <v>6</v>
      </c>
      <c r="H175" s="20"/>
      <c r="I175" s="19"/>
      <c r="J175" s="85"/>
      <c r="K175" s="85"/>
      <c r="L175" s="19"/>
      <c r="M175" s="19"/>
      <c r="N175" s="19"/>
      <c r="O175" s="19"/>
      <c r="P175" s="19"/>
      <c r="Q175" s="19"/>
      <c r="R175" s="19"/>
      <c r="S175" s="19"/>
      <c r="T175" s="20">
        <v>20</v>
      </c>
      <c r="U175" s="20">
        <f t="shared" si="58"/>
        <v>120</v>
      </c>
      <c r="V175" s="19"/>
      <c r="W175" s="19"/>
      <c r="X175" s="19"/>
      <c r="Y175" s="20"/>
      <c r="Z175" s="20"/>
      <c r="AA175" s="20"/>
      <c r="AB175" s="20"/>
      <c r="AC175" s="20"/>
      <c r="AD175" s="20"/>
      <c r="AE175" s="20"/>
      <c r="AF175" s="19">
        <f t="shared" si="64"/>
        <v>20</v>
      </c>
      <c r="AG175" s="19">
        <f t="shared" si="64"/>
        <v>120</v>
      </c>
      <c r="AH175" s="9" t="s">
        <v>349</v>
      </c>
      <c r="AI175" s="11" t="s">
        <v>350</v>
      </c>
      <c r="AJ175" s="11" t="s">
        <v>344</v>
      </c>
      <c r="AK175" s="12">
        <v>6</v>
      </c>
      <c r="AL175" s="28"/>
      <c r="AM175" s="28"/>
      <c r="AN175" s="114"/>
      <c r="AO175" s="114"/>
      <c r="AP175" s="28"/>
      <c r="AQ175" s="28"/>
      <c r="AR175" s="28"/>
      <c r="AS175" s="28"/>
      <c r="AT175" s="28">
        <v>0</v>
      </c>
      <c r="AU175" s="28">
        <f t="shared" si="63"/>
        <v>0</v>
      </c>
      <c r="AV175" s="28"/>
      <c r="AW175" s="28"/>
      <c r="AX175" s="28">
        <v>20</v>
      </c>
      <c r="AY175" s="28">
        <f t="shared" si="68"/>
        <v>120</v>
      </c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7">
        <f t="shared" si="54"/>
        <v>20</v>
      </c>
      <c r="BK175" s="7">
        <f t="shared" si="54"/>
        <v>120</v>
      </c>
    </row>
    <row r="176" spans="2:63" ht="24" x14ac:dyDescent="0.25">
      <c r="B176" s="16" t="s">
        <v>65</v>
      </c>
      <c r="C176" s="17" t="s">
        <v>66</v>
      </c>
      <c r="D176" s="10" t="s">
        <v>351</v>
      </c>
      <c r="E176" s="11" t="s">
        <v>352</v>
      </c>
      <c r="F176" s="11" t="s">
        <v>344</v>
      </c>
      <c r="G176" s="12">
        <v>6</v>
      </c>
      <c r="H176" s="20"/>
      <c r="I176" s="19"/>
      <c r="J176" s="85"/>
      <c r="K176" s="85"/>
      <c r="L176" s="19"/>
      <c r="M176" s="19"/>
      <c r="N176" s="19"/>
      <c r="O176" s="19"/>
      <c r="P176" s="19">
        <v>2</v>
      </c>
      <c r="Q176" s="19">
        <f t="shared" si="62"/>
        <v>12</v>
      </c>
      <c r="R176" s="19"/>
      <c r="S176" s="19"/>
      <c r="T176" s="20">
        <v>20</v>
      </c>
      <c r="U176" s="20">
        <f t="shared" si="58"/>
        <v>120</v>
      </c>
      <c r="V176" s="19"/>
      <c r="W176" s="19"/>
      <c r="X176" s="19"/>
      <c r="Y176" s="20"/>
      <c r="Z176" s="20"/>
      <c r="AA176" s="20"/>
      <c r="AB176" s="20"/>
      <c r="AC176" s="20"/>
      <c r="AD176" s="20"/>
      <c r="AE176" s="20"/>
      <c r="AF176" s="19">
        <f t="shared" si="64"/>
        <v>22</v>
      </c>
      <c r="AG176" s="19">
        <f t="shared" si="64"/>
        <v>132</v>
      </c>
      <c r="AH176" s="9" t="s">
        <v>351</v>
      </c>
      <c r="AI176" s="11" t="s">
        <v>352</v>
      </c>
      <c r="AJ176" s="11" t="s">
        <v>344</v>
      </c>
      <c r="AK176" s="12">
        <v>6</v>
      </c>
      <c r="AL176" s="28"/>
      <c r="AM176" s="28"/>
      <c r="AN176" s="114"/>
      <c r="AO176" s="114"/>
      <c r="AP176" s="28"/>
      <c r="AQ176" s="28"/>
      <c r="AR176" s="28"/>
      <c r="AS176" s="28"/>
      <c r="AT176" s="28">
        <v>0</v>
      </c>
      <c r="AU176" s="28">
        <f t="shared" si="63"/>
        <v>0</v>
      </c>
      <c r="AV176" s="28"/>
      <c r="AW176" s="28"/>
      <c r="AX176" s="28">
        <v>20</v>
      </c>
      <c r="AY176" s="28">
        <f t="shared" si="68"/>
        <v>120</v>
      </c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7">
        <f t="shared" si="54"/>
        <v>20</v>
      </c>
      <c r="BK176" s="7">
        <f t="shared" si="54"/>
        <v>120</v>
      </c>
    </row>
    <row r="177" spans="2:63" ht="24" x14ac:dyDescent="0.25">
      <c r="B177" s="16" t="s">
        <v>65</v>
      </c>
      <c r="C177" s="17" t="s">
        <v>66</v>
      </c>
      <c r="D177" s="10" t="s">
        <v>353</v>
      </c>
      <c r="E177" s="11" t="s">
        <v>354</v>
      </c>
      <c r="F177" s="11" t="s">
        <v>344</v>
      </c>
      <c r="G177" s="12">
        <v>6</v>
      </c>
      <c r="H177" s="19">
        <v>10</v>
      </c>
      <c r="I177" s="19">
        <f t="shared" ref="I177:I196" si="71">H177*G177</f>
        <v>60</v>
      </c>
      <c r="J177" s="85"/>
      <c r="K177" s="85"/>
      <c r="L177" s="19"/>
      <c r="M177" s="19"/>
      <c r="N177" s="19"/>
      <c r="O177" s="19"/>
      <c r="P177" s="19">
        <v>6.5</v>
      </c>
      <c r="Q177" s="19">
        <f t="shared" si="62"/>
        <v>39</v>
      </c>
      <c r="R177" s="19"/>
      <c r="S177" s="19"/>
      <c r="T177" s="20">
        <v>20</v>
      </c>
      <c r="U177" s="20">
        <f t="shared" si="58"/>
        <v>120</v>
      </c>
      <c r="V177" s="19"/>
      <c r="W177" s="19"/>
      <c r="X177" s="19"/>
      <c r="Y177" s="20"/>
      <c r="Z177" s="20"/>
      <c r="AA177" s="20"/>
      <c r="AB177" s="20"/>
      <c r="AC177" s="20"/>
      <c r="AD177" s="20">
        <v>12</v>
      </c>
      <c r="AE177" s="20">
        <f>AD177*G177</f>
        <v>72</v>
      </c>
      <c r="AF177" s="19">
        <f t="shared" si="64"/>
        <v>48.5</v>
      </c>
      <c r="AG177" s="19">
        <f t="shared" si="64"/>
        <v>291</v>
      </c>
      <c r="AH177" s="9" t="s">
        <v>353</v>
      </c>
      <c r="AI177" s="11" t="s">
        <v>354</v>
      </c>
      <c r="AJ177" s="11" t="s">
        <v>344</v>
      </c>
      <c r="AK177" s="12">
        <v>6</v>
      </c>
      <c r="AL177" s="28">
        <v>2</v>
      </c>
      <c r="AM177" s="28">
        <f t="shared" ref="AM177:AM196" si="72">AL177*AK177</f>
        <v>12</v>
      </c>
      <c r="AN177" s="114"/>
      <c r="AO177" s="114"/>
      <c r="AP177" s="28"/>
      <c r="AQ177" s="28"/>
      <c r="AR177" s="28"/>
      <c r="AS177" s="28"/>
      <c r="AT177" s="28">
        <v>0</v>
      </c>
      <c r="AU177" s="28">
        <f t="shared" si="63"/>
        <v>0</v>
      </c>
      <c r="AV177" s="28"/>
      <c r="AW177" s="28"/>
      <c r="AX177" s="28">
        <v>20</v>
      </c>
      <c r="AY177" s="28">
        <f t="shared" si="68"/>
        <v>120</v>
      </c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7">
        <f t="shared" si="54"/>
        <v>22</v>
      </c>
      <c r="BK177" s="7">
        <f t="shared" si="54"/>
        <v>132</v>
      </c>
    </row>
    <row r="178" spans="2:63" x14ac:dyDescent="0.25">
      <c r="B178" s="16" t="s">
        <v>139</v>
      </c>
      <c r="C178" s="16" t="s">
        <v>139</v>
      </c>
      <c r="D178" s="10">
        <v>4412180400066800</v>
      </c>
      <c r="E178" s="11" t="s">
        <v>355</v>
      </c>
      <c r="F178" s="11" t="s">
        <v>344</v>
      </c>
      <c r="G178" s="12">
        <v>6</v>
      </c>
      <c r="H178" s="20"/>
      <c r="I178" s="19"/>
      <c r="J178" s="85"/>
      <c r="K178" s="85"/>
      <c r="L178" s="19"/>
      <c r="M178" s="19"/>
      <c r="N178" s="19">
        <v>4</v>
      </c>
      <c r="O178" s="19">
        <f t="shared" ref="O178" si="73">N178*G178</f>
        <v>24</v>
      </c>
      <c r="P178" s="19"/>
      <c r="Q178" s="19"/>
      <c r="R178" s="19"/>
      <c r="S178" s="19"/>
      <c r="T178" s="20"/>
      <c r="U178" s="20"/>
      <c r="V178" s="19"/>
      <c r="W178" s="19"/>
      <c r="X178" s="19"/>
      <c r="Y178" s="20"/>
      <c r="Z178" s="20"/>
      <c r="AA178" s="20"/>
      <c r="AB178" s="20"/>
      <c r="AC178" s="20"/>
      <c r="AD178" s="20"/>
      <c r="AE178" s="20"/>
      <c r="AF178" s="19">
        <f t="shared" si="64"/>
        <v>4</v>
      </c>
      <c r="AG178" s="19">
        <f t="shared" si="64"/>
        <v>24</v>
      </c>
      <c r="AH178" s="9">
        <v>4412180400066800</v>
      </c>
      <c r="AI178" s="11" t="s">
        <v>355</v>
      </c>
      <c r="AJ178" s="11" t="s">
        <v>344</v>
      </c>
      <c r="AK178" s="12">
        <v>6</v>
      </c>
      <c r="AL178" s="28"/>
      <c r="AM178" s="28"/>
      <c r="AN178" s="114"/>
      <c r="AO178" s="114"/>
      <c r="AP178" s="28"/>
      <c r="AQ178" s="28"/>
      <c r="AR178" s="28">
        <v>0</v>
      </c>
      <c r="AS178" s="28">
        <f>+AR178*AK178</f>
        <v>0</v>
      </c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7">
        <f t="shared" si="54"/>
        <v>0</v>
      </c>
      <c r="BK178" s="7">
        <f t="shared" si="54"/>
        <v>0</v>
      </c>
    </row>
    <row r="179" spans="2:63" ht="24" x14ac:dyDescent="0.25">
      <c r="B179" s="16" t="s">
        <v>65</v>
      </c>
      <c r="C179" s="17" t="s">
        <v>66</v>
      </c>
      <c r="D179" s="10" t="s">
        <v>356</v>
      </c>
      <c r="E179" s="11" t="s">
        <v>357</v>
      </c>
      <c r="F179" s="11" t="s">
        <v>68</v>
      </c>
      <c r="G179" s="12">
        <v>10</v>
      </c>
      <c r="H179" s="19">
        <v>10</v>
      </c>
      <c r="I179" s="19">
        <f t="shared" si="71"/>
        <v>100</v>
      </c>
      <c r="J179" s="85"/>
      <c r="K179" s="85"/>
      <c r="L179" s="19">
        <v>3</v>
      </c>
      <c r="M179" s="19">
        <f>+L179*G179</f>
        <v>30</v>
      </c>
      <c r="N179" s="19"/>
      <c r="O179" s="19"/>
      <c r="P179" s="19">
        <f>6+6</f>
        <v>12</v>
      </c>
      <c r="Q179" s="19">
        <f t="shared" si="62"/>
        <v>120</v>
      </c>
      <c r="R179" s="19"/>
      <c r="S179" s="19"/>
      <c r="T179" s="20"/>
      <c r="U179" s="20"/>
      <c r="V179" s="19"/>
      <c r="W179" s="19"/>
      <c r="X179" s="19"/>
      <c r="Y179" s="20"/>
      <c r="Z179" s="20"/>
      <c r="AA179" s="20"/>
      <c r="AB179" s="20"/>
      <c r="AC179" s="20"/>
      <c r="AD179" s="20"/>
      <c r="AE179" s="20"/>
      <c r="AF179" s="19">
        <f t="shared" si="64"/>
        <v>25</v>
      </c>
      <c r="AG179" s="19">
        <f t="shared" si="64"/>
        <v>250</v>
      </c>
      <c r="AH179" s="9" t="s">
        <v>356</v>
      </c>
      <c r="AI179" s="11" t="s">
        <v>357</v>
      </c>
      <c r="AJ179" s="11" t="s">
        <v>68</v>
      </c>
      <c r="AK179" s="12">
        <v>10</v>
      </c>
      <c r="AL179" s="28">
        <v>6</v>
      </c>
      <c r="AM179" s="28">
        <f t="shared" si="72"/>
        <v>60</v>
      </c>
      <c r="AN179" s="114"/>
      <c r="AO179" s="114"/>
      <c r="AP179" s="28">
        <v>3</v>
      </c>
      <c r="AQ179" s="28">
        <f>+AP179*AK179</f>
        <v>30</v>
      </c>
      <c r="AR179" s="28"/>
      <c r="AS179" s="28"/>
      <c r="AT179" s="28">
        <v>6</v>
      </c>
      <c r="AU179" s="28">
        <f t="shared" si="63"/>
        <v>60</v>
      </c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7">
        <f t="shared" si="54"/>
        <v>15</v>
      </c>
      <c r="BK179" s="7">
        <f t="shared" si="54"/>
        <v>150</v>
      </c>
    </row>
    <row r="180" spans="2:63" ht="24" x14ac:dyDescent="0.25">
      <c r="B180" s="16" t="s">
        <v>65</v>
      </c>
      <c r="C180" s="17" t="s">
        <v>66</v>
      </c>
      <c r="D180" s="10" t="s">
        <v>358</v>
      </c>
      <c r="E180" s="11" t="s">
        <v>359</v>
      </c>
      <c r="F180" s="11" t="s">
        <v>138</v>
      </c>
      <c r="G180" s="12">
        <v>55</v>
      </c>
      <c r="H180" s="19">
        <v>6</v>
      </c>
      <c r="I180" s="19">
        <f t="shared" si="71"/>
        <v>330</v>
      </c>
      <c r="J180" s="85"/>
      <c r="K180" s="85"/>
      <c r="L180" s="19">
        <v>3</v>
      </c>
      <c r="M180" s="19">
        <f>+L180*G180</f>
        <v>165</v>
      </c>
      <c r="N180" s="19"/>
      <c r="O180" s="19"/>
      <c r="P180" s="19"/>
      <c r="Q180" s="19"/>
      <c r="R180" s="19"/>
      <c r="S180" s="19"/>
      <c r="T180" s="20"/>
      <c r="U180" s="20"/>
      <c r="V180" s="19"/>
      <c r="W180" s="19"/>
      <c r="X180" s="19"/>
      <c r="Y180" s="20"/>
      <c r="Z180" s="20"/>
      <c r="AA180" s="20"/>
      <c r="AB180" s="20"/>
      <c r="AC180" s="20"/>
      <c r="AD180" s="20"/>
      <c r="AE180" s="20"/>
      <c r="AF180" s="19">
        <f t="shared" si="64"/>
        <v>9</v>
      </c>
      <c r="AG180" s="19">
        <f t="shared" si="64"/>
        <v>495</v>
      </c>
      <c r="AH180" s="9" t="s">
        <v>358</v>
      </c>
      <c r="AI180" s="11" t="s">
        <v>359</v>
      </c>
      <c r="AJ180" s="11" t="s">
        <v>138</v>
      </c>
      <c r="AK180" s="12">
        <v>55</v>
      </c>
      <c r="AL180" s="28">
        <v>5</v>
      </c>
      <c r="AM180" s="28">
        <f t="shared" si="72"/>
        <v>275</v>
      </c>
      <c r="AN180" s="114"/>
      <c r="AO180" s="114"/>
      <c r="AP180" s="28">
        <v>3</v>
      </c>
      <c r="AQ180" s="28">
        <f>+AP180*AK180</f>
        <v>165</v>
      </c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7">
        <f t="shared" si="54"/>
        <v>8</v>
      </c>
      <c r="BK180" s="7">
        <f t="shared" si="54"/>
        <v>440</v>
      </c>
    </row>
    <row r="181" spans="2:63" ht="24" x14ac:dyDescent="0.25">
      <c r="B181" s="16" t="s">
        <v>65</v>
      </c>
      <c r="C181" s="17" t="s">
        <v>66</v>
      </c>
      <c r="D181" s="10" t="s">
        <v>360</v>
      </c>
      <c r="E181" s="11" t="s">
        <v>361</v>
      </c>
      <c r="F181" s="11" t="s">
        <v>68</v>
      </c>
      <c r="G181" s="12">
        <v>12</v>
      </c>
      <c r="H181" s="19">
        <v>10</v>
      </c>
      <c r="I181" s="19">
        <f t="shared" si="71"/>
        <v>120</v>
      </c>
      <c r="J181" s="85"/>
      <c r="K181" s="85"/>
      <c r="L181" s="19"/>
      <c r="M181" s="19"/>
      <c r="N181" s="19">
        <v>2</v>
      </c>
      <c r="O181" s="19">
        <f>N181*G181</f>
        <v>24</v>
      </c>
      <c r="P181" s="19"/>
      <c r="Q181" s="19"/>
      <c r="R181" s="19"/>
      <c r="S181" s="19"/>
      <c r="T181" s="20"/>
      <c r="U181" s="20"/>
      <c r="V181" s="19"/>
      <c r="W181" s="19"/>
      <c r="X181" s="19">
        <v>20</v>
      </c>
      <c r="Y181" s="20">
        <f t="shared" ref="Y181" si="74">+X181*G181</f>
        <v>240</v>
      </c>
      <c r="Z181" s="20"/>
      <c r="AA181" s="20"/>
      <c r="AB181" s="20"/>
      <c r="AC181" s="20"/>
      <c r="AD181" s="20">
        <v>2</v>
      </c>
      <c r="AE181" s="20">
        <f>AD181*G181</f>
        <v>24</v>
      </c>
      <c r="AF181" s="19">
        <f t="shared" si="64"/>
        <v>34</v>
      </c>
      <c r="AG181" s="19">
        <f t="shared" si="64"/>
        <v>408</v>
      </c>
      <c r="AH181" s="9" t="s">
        <v>360</v>
      </c>
      <c r="AI181" s="11" t="s">
        <v>361</v>
      </c>
      <c r="AJ181" s="11" t="s">
        <v>68</v>
      </c>
      <c r="AK181" s="12">
        <v>12</v>
      </c>
      <c r="AL181" s="28">
        <f>2+2</f>
        <v>4</v>
      </c>
      <c r="AM181" s="28">
        <f t="shared" si="72"/>
        <v>48</v>
      </c>
      <c r="AN181" s="114"/>
      <c r="AO181" s="114"/>
      <c r="AP181" s="28"/>
      <c r="AQ181" s="28"/>
      <c r="AR181" s="28">
        <v>0</v>
      </c>
      <c r="AS181" s="28">
        <f>+AR181*AK181</f>
        <v>0</v>
      </c>
      <c r="AT181" s="28"/>
      <c r="AU181" s="28"/>
      <c r="AV181" s="28"/>
      <c r="AW181" s="28"/>
      <c r="AX181" s="28"/>
      <c r="AY181" s="28"/>
      <c r="AZ181" s="28"/>
      <c r="BA181" s="28"/>
      <c r="BB181" s="28">
        <v>20</v>
      </c>
      <c r="BC181" s="114">
        <f>+BB181*AK181</f>
        <v>240</v>
      </c>
      <c r="BD181" s="114"/>
      <c r="BE181" s="114"/>
      <c r="BF181" s="114"/>
      <c r="BG181" s="114"/>
      <c r="BH181" s="114">
        <v>2</v>
      </c>
      <c r="BI181" s="114">
        <f>+BH181*AK181</f>
        <v>24</v>
      </c>
      <c r="BJ181" s="7">
        <f t="shared" si="54"/>
        <v>26</v>
      </c>
      <c r="BK181" s="7">
        <f t="shared" si="54"/>
        <v>312</v>
      </c>
    </row>
    <row r="182" spans="2:63" ht="24" x14ac:dyDescent="0.25">
      <c r="B182" s="16" t="s">
        <v>65</v>
      </c>
      <c r="C182" s="17" t="s">
        <v>66</v>
      </c>
      <c r="D182" s="10" t="s">
        <v>362</v>
      </c>
      <c r="E182" s="106" t="s">
        <v>363</v>
      </c>
      <c r="F182" s="11" t="s">
        <v>68</v>
      </c>
      <c r="G182" s="12">
        <v>10</v>
      </c>
      <c r="H182" s="19">
        <f>3+3+18+3</f>
        <v>27</v>
      </c>
      <c r="I182" s="19">
        <f t="shared" si="71"/>
        <v>270</v>
      </c>
      <c r="J182" s="85"/>
      <c r="K182" s="85"/>
      <c r="L182" s="19">
        <v>7</v>
      </c>
      <c r="M182" s="19">
        <f>+L182*G182</f>
        <v>70</v>
      </c>
      <c r="N182" s="19"/>
      <c r="O182" s="19"/>
      <c r="P182" s="19">
        <v>20</v>
      </c>
      <c r="Q182" s="19">
        <f>G182*P182</f>
        <v>200</v>
      </c>
      <c r="R182" s="19">
        <v>18</v>
      </c>
      <c r="S182" s="19">
        <f t="shared" ref="S182" si="75">G182*R182</f>
        <v>180</v>
      </c>
      <c r="T182" s="20"/>
      <c r="U182" s="20"/>
      <c r="V182" s="19"/>
      <c r="W182" s="19"/>
      <c r="X182" s="19"/>
      <c r="Y182" s="20"/>
      <c r="Z182" s="20"/>
      <c r="AA182" s="20"/>
      <c r="AB182" s="20"/>
      <c r="AC182" s="20"/>
      <c r="AD182" s="20"/>
      <c r="AE182" s="20"/>
      <c r="AF182" s="19">
        <f t="shared" si="64"/>
        <v>72</v>
      </c>
      <c r="AG182" s="19">
        <f t="shared" si="64"/>
        <v>720</v>
      </c>
      <c r="AH182" s="9" t="s">
        <v>362</v>
      </c>
      <c r="AI182" s="106" t="s">
        <v>363</v>
      </c>
      <c r="AJ182" s="11" t="s">
        <v>68</v>
      </c>
      <c r="AK182" s="12">
        <v>10</v>
      </c>
      <c r="AL182" s="28">
        <f>3+3+18+3</f>
        <v>27</v>
      </c>
      <c r="AM182" s="28">
        <f t="shared" si="72"/>
        <v>270</v>
      </c>
      <c r="AN182" s="114"/>
      <c r="AO182" s="114"/>
      <c r="AP182" s="28">
        <v>7</v>
      </c>
      <c r="AQ182" s="28">
        <f>+AP182*AK182</f>
        <v>70</v>
      </c>
      <c r="AR182" s="28"/>
      <c r="AS182" s="28"/>
      <c r="AT182" s="28">
        <f>0+3+5+12+0</f>
        <v>20</v>
      </c>
      <c r="AU182" s="28">
        <f t="shared" si="63"/>
        <v>200</v>
      </c>
      <c r="AV182" s="28">
        <v>18</v>
      </c>
      <c r="AW182" s="28">
        <f>AK182*AV182</f>
        <v>180</v>
      </c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7">
        <f t="shared" si="54"/>
        <v>72</v>
      </c>
      <c r="BK182" s="7">
        <f t="shared" si="54"/>
        <v>720</v>
      </c>
    </row>
    <row r="183" spans="2:63" x14ac:dyDescent="0.25">
      <c r="B183" s="16" t="s">
        <v>139</v>
      </c>
      <c r="C183" s="16" t="s">
        <v>139</v>
      </c>
      <c r="D183" s="10">
        <v>4410200100251420</v>
      </c>
      <c r="E183" s="9" t="s">
        <v>364</v>
      </c>
      <c r="F183" s="11" t="s">
        <v>68</v>
      </c>
      <c r="G183" s="12">
        <v>8</v>
      </c>
      <c r="H183" s="19"/>
      <c r="I183" s="19"/>
      <c r="J183" s="85"/>
      <c r="K183" s="85"/>
      <c r="L183" s="19"/>
      <c r="M183" s="19"/>
      <c r="N183" s="19">
        <v>8</v>
      </c>
      <c r="O183" s="19">
        <f>N183*G183</f>
        <v>64</v>
      </c>
      <c r="P183" s="19"/>
      <c r="Q183" s="19"/>
      <c r="R183" s="19"/>
      <c r="S183" s="19"/>
      <c r="T183" s="20"/>
      <c r="U183" s="20"/>
      <c r="V183" s="19"/>
      <c r="W183" s="19"/>
      <c r="X183" s="19"/>
      <c r="Y183" s="20"/>
      <c r="Z183" s="20"/>
      <c r="AA183" s="20"/>
      <c r="AB183" s="20"/>
      <c r="AC183" s="20"/>
      <c r="AD183" s="20"/>
      <c r="AE183" s="20"/>
      <c r="AF183" s="19">
        <f t="shared" si="64"/>
        <v>8</v>
      </c>
      <c r="AG183" s="19">
        <f t="shared" si="64"/>
        <v>64</v>
      </c>
      <c r="AH183" s="9">
        <v>4410200100251420</v>
      </c>
      <c r="AI183" s="9" t="s">
        <v>364</v>
      </c>
      <c r="AJ183" s="11" t="s">
        <v>68</v>
      </c>
      <c r="AK183" s="12">
        <v>8</v>
      </c>
      <c r="AL183" s="28"/>
      <c r="AM183" s="28"/>
      <c r="AN183" s="114"/>
      <c r="AO183" s="114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7">
        <f t="shared" si="54"/>
        <v>0</v>
      </c>
      <c r="BK183" s="7">
        <f t="shared" si="54"/>
        <v>0</v>
      </c>
    </row>
    <row r="184" spans="2:63" ht="24" x14ac:dyDescent="0.25">
      <c r="B184" s="16" t="s">
        <v>65</v>
      </c>
      <c r="C184" s="17" t="s">
        <v>66</v>
      </c>
      <c r="D184" s="10" t="s">
        <v>365</v>
      </c>
      <c r="E184" s="11" t="s">
        <v>366</v>
      </c>
      <c r="F184" s="11"/>
      <c r="G184" s="12">
        <v>65</v>
      </c>
      <c r="H184" s="19">
        <v>5</v>
      </c>
      <c r="I184" s="19">
        <f t="shared" si="71"/>
        <v>325</v>
      </c>
      <c r="J184" s="85"/>
      <c r="K184" s="85"/>
      <c r="L184" s="19"/>
      <c r="M184" s="19"/>
      <c r="N184" s="19"/>
      <c r="O184" s="19"/>
      <c r="P184" s="19">
        <v>5</v>
      </c>
      <c r="Q184" s="19">
        <f>G184*P184</f>
        <v>325</v>
      </c>
      <c r="R184" s="19"/>
      <c r="S184" s="19"/>
      <c r="T184" s="20">
        <v>3</v>
      </c>
      <c r="U184" s="20">
        <f t="shared" ref="U184:U192" si="76">+T184*G184</f>
        <v>195</v>
      </c>
      <c r="V184" s="19"/>
      <c r="W184" s="19"/>
      <c r="X184" s="19">
        <v>10</v>
      </c>
      <c r="Y184" s="20">
        <f>+X184*G184</f>
        <v>650</v>
      </c>
      <c r="Z184" s="20"/>
      <c r="AA184" s="20"/>
      <c r="AB184" s="20"/>
      <c r="AC184" s="20"/>
      <c r="AD184" s="20"/>
      <c r="AE184" s="20"/>
      <c r="AF184" s="19">
        <f t="shared" si="64"/>
        <v>23</v>
      </c>
      <c r="AG184" s="19">
        <f t="shared" si="64"/>
        <v>1495</v>
      </c>
      <c r="AH184" s="9" t="s">
        <v>365</v>
      </c>
      <c r="AI184" s="11" t="s">
        <v>366</v>
      </c>
      <c r="AJ184" s="11"/>
      <c r="AK184" s="12">
        <v>65</v>
      </c>
      <c r="AL184" s="28">
        <v>2</v>
      </c>
      <c r="AM184" s="28">
        <f t="shared" si="72"/>
        <v>130</v>
      </c>
      <c r="AN184" s="114"/>
      <c r="AO184" s="114"/>
      <c r="AP184" s="28"/>
      <c r="AQ184" s="28"/>
      <c r="AR184" s="28"/>
      <c r="AS184" s="28"/>
      <c r="AT184" s="28">
        <v>5</v>
      </c>
      <c r="AU184" s="28">
        <f t="shared" si="63"/>
        <v>325</v>
      </c>
      <c r="AV184" s="28"/>
      <c r="AW184" s="28"/>
      <c r="AX184" s="28">
        <v>2</v>
      </c>
      <c r="AY184" s="28">
        <f t="shared" ref="AY184:AY192" si="77">AX184*AK184</f>
        <v>130</v>
      </c>
      <c r="AZ184" s="28"/>
      <c r="BA184" s="28"/>
      <c r="BB184" s="28">
        <v>10</v>
      </c>
      <c r="BC184" s="114">
        <f>+BB184*AK184</f>
        <v>650</v>
      </c>
      <c r="BD184" s="114"/>
      <c r="BE184" s="114"/>
      <c r="BF184" s="114"/>
      <c r="BG184" s="114"/>
      <c r="BH184" s="114"/>
      <c r="BI184" s="114"/>
      <c r="BJ184" s="7">
        <f t="shared" si="54"/>
        <v>19</v>
      </c>
      <c r="BK184" s="7">
        <f t="shared" si="54"/>
        <v>1235</v>
      </c>
    </row>
    <row r="185" spans="2:63" ht="24" x14ac:dyDescent="0.25">
      <c r="B185" s="16" t="s">
        <v>65</v>
      </c>
      <c r="C185" s="17" t="s">
        <v>66</v>
      </c>
      <c r="D185" s="10" t="s">
        <v>367</v>
      </c>
      <c r="E185" s="11" t="s">
        <v>368</v>
      </c>
      <c r="F185" s="11" t="s">
        <v>68</v>
      </c>
      <c r="G185" s="12">
        <v>65</v>
      </c>
      <c r="H185" s="19">
        <v>20</v>
      </c>
      <c r="I185" s="19">
        <f t="shared" si="71"/>
        <v>1300</v>
      </c>
      <c r="J185" s="85"/>
      <c r="K185" s="85"/>
      <c r="L185" s="19">
        <f>8+6+2+2</f>
        <v>18</v>
      </c>
      <c r="M185" s="19">
        <f>+L185*G185</f>
        <v>1170</v>
      </c>
      <c r="N185" s="19"/>
      <c r="O185" s="19"/>
      <c r="P185" s="19">
        <v>13</v>
      </c>
      <c r="Q185" s="19">
        <f>G185*P185</f>
        <v>845</v>
      </c>
      <c r="R185" s="19"/>
      <c r="S185" s="19"/>
      <c r="T185" s="20">
        <v>1</v>
      </c>
      <c r="U185" s="20">
        <f t="shared" si="76"/>
        <v>65</v>
      </c>
      <c r="V185" s="19">
        <f>5+5</f>
        <v>10</v>
      </c>
      <c r="W185" s="19">
        <f t="shared" ref="W185:W200" si="78">G185*V185</f>
        <v>650</v>
      </c>
      <c r="X185" s="19">
        <v>8</v>
      </c>
      <c r="Y185" s="20">
        <f>+X185*G185</f>
        <v>520</v>
      </c>
      <c r="Z185" s="20"/>
      <c r="AA185" s="20"/>
      <c r="AB185" s="20">
        <v>2</v>
      </c>
      <c r="AC185" s="20">
        <f>+AB185*G185</f>
        <v>130</v>
      </c>
      <c r="AD185" s="20"/>
      <c r="AE185" s="20"/>
      <c r="AF185" s="19">
        <f t="shared" si="64"/>
        <v>72</v>
      </c>
      <c r="AG185" s="19">
        <f t="shared" si="64"/>
        <v>4680</v>
      </c>
      <c r="AH185" s="9" t="s">
        <v>367</v>
      </c>
      <c r="AI185" s="11" t="s">
        <v>368</v>
      </c>
      <c r="AJ185" s="11" t="s">
        <v>68</v>
      </c>
      <c r="AK185" s="12">
        <v>65</v>
      </c>
      <c r="AL185" s="28">
        <v>20</v>
      </c>
      <c r="AM185" s="28">
        <f t="shared" si="72"/>
        <v>1300</v>
      </c>
      <c r="AN185" s="114"/>
      <c r="AO185" s="114"/>
      <c r="AP185" s="28">
        <f>8+6+0+140</f>
        <v>154</v>
      </c>
      <c r="AQ185" s="28">
        <f>+AP185*AK185</f>
        <v>10010</v>
      </c>
      <c r="AR185" s="28"/>
      <c r="AS185" s="28"/>
      <c r="AT185" s="28">
        <f>0+0+0+5</f>
        <v>5</v>
      </c>
      <c r="AU185" s="28">
        <f t="shared" si="63"/>
        <v>325</v>
      </c>
      <c r="AV185" s="28">
        <v>8</v>
      </c>
      <c r="AW185" s="28">
        <f>AK185*AV185</f>
        <v>520</v>
      </c>
      <c r="AX185" s="28">
        <v>1</v>
      </c>
      <c r="AY185" s="28">
        <f t="shared" si="77"/>
        <v>65</v>
      </c>
      <c r="AZ185" s="28">
        <v>5</v>
      </c>
      <c r="BA185" s="28">
        <f>AK185*AZ185</f>
        <v>325</v>
      </c>
      <c r="BB185" s="28">
        <v>8</v>
      </c>
      <c r="BC185" s="114">
        <f>+BB185*AK185</f>
        <v>520</v>
      </c>
      <c r="BD185" s="114"/>
      <c r="BE185" s="114"/>
      <c r="BF185" s="114">
        <v>1</v>
      </c>
      <c r="BG185" s="114">
        <f>+BF185*AK185</f>
        <v>65</v>
      </c>
      <c r="BH185" s="114"/>
      <c r="BI185" s="114"/>
      <c r="BJ185" s="7">
        <f t="shared" si="54"/>
        <v>202</v>
      </c>
      <c r="BK185" s="7">
        <f t="shared" si="54"/>
        <v>13130</v>
      </c>
    </row>
    <row r="186" spans="2:63" ht="24" x14ac:dyDescent="0.25">
      <c r="B186" s="16" t="s">
        <v>65</v>
      </c>
      <c r="C186" s="17" t="s">
        <v>66</v>
      </c>
      <c r="D186" s="10" t="s">
        <v>369</v>
      </c>
      <c r="E186" s="11" t="s">
        <v>370</v>
      </c>
      <c r="F186" s="11" t="s">
        <v>68</v>
      </c>
      <c r="G186" s="12">
        <v>50</v>
      </c>
      <c r="H186" s="19">
        <v>7</v>
      </c>
      <c r="I186" s="19">
        <f t="shared" si="71"/>
        <v>350</v>
      </c>
      <c r="J186" s="85"/>
      <c r="K186" s="85"/>
      <c r="L186" s="19"/>
      <c r="M186" s="19"/>
      <c r="N186" s="19"/>
      <c r="O186" s="19"/>
      <c r="P186" s="19">
        <v>3</v>
      </c>
      <c r="Q186" s="19">
        <f>G186*P186</f>
        <v>150</v>
      </c>
      <c r="R186" s="19"/>
      <c r="S186" s="19"/>
      <c r="T186" s="20">
        <v>2</v>
      </c>
      <c r="U186" s="20">
        <f t="shared" si="76"/>
        <v>100</v>
      </c>
      <c r="V186" s="19"/>
      <c r="W186" s="19"/>
      <c r="X186" s="19">
        <v>6</v>
      </c>
      <c r="Y186" s="20">
        <f>+X186*G186</f>
        <v>300</v>
      </c>
      <c r="Z186" s="20"/>
      <c r="AA186" s="20"/>
      <c r="AB186" s="20"/>
      <c r="AC186" s="20"/>
      <c r="AD186" s="20"/>
      <c r="AE186" s="20"/>
      <c r="AF186" s="19">
        <f t="shared" si="64"/>
        <v>18</v>
      </c>
      <c r="AG186" s="19">
        <f t="shared" si="64"/>
        <v>900</v>
      </c>
      <c r="AH186" s="9" t="s">
        <v>369</v>
      </c>
      <c r="AI186" s="11" t="s">
        <v>370</v>
      </c>
      <c r="AJ186" s="11" t="s">
        <v>68</v>
      </c>
      <c r="AK186" s="12">
        <v>50</v>
      </c>
      <c r="AL186" s="28">
        <v>7</v>
      </c>
      <c r="AM186" s="28">
        <f t="shared" si="72"/>
        <v>350</v>
      </c>
      <c r="AN186" s="114"/>
      <c r="AO186" s="114"/>
      <c r="AP186" s="28"/>
      <c r="AQ186" s="28"/>
      <c r="AR186" s="28"/>
      <c r="AS186" s="28"/>
      <c r="AT186" s="28">
        <v>3</v>
      </c>
      <c r="AU186" s="28">
        <f t="shared" si="63"/>
        <v>150</v>
      </c>
      <c r="AV186" s="28"/>
      <c r="AW186" s="28"/>
      <c r="AX186" s="28">
        <v>2</v>
      </c>
      <c r="AY186" s="28">
        <f t="shared" si="77"/>
        <v>100</v>
      </c>
      <c r="AZ186" s="28"/>
      <c r="BA186" s="28"/>
      <c r="BB186" s="28">
        <v>6</v>
      </c>
      <c r="BC186" s="114">
        <f>+BB186*AK186</f>
        <v>300</v>
      </c>
      <c r="BD186" s="114"/>
      <c r="BE186" s="114"/>
      <c r="BF186" s="114"/>
      <c r="BG186" s="114"/>
      <c r="BH186" s="114"/>
      <c r="BI186" s="114"/>
      <c r="BJ186" s="7">
        <f t="shared" si="54"/>
        <v>18</v>
      </c>
      <c r="BK186" s="7">
        <f t="shared" si="54"/>
        <v>900</v>
      </c>
    </row>
    <row r="187" spans="2:63" ht="24" x14ac:dyDescent="0.25">
      <c r="B187" s="16" t="s">
        <v>65</v>
      </c>
      <c r="C187" s="17" t="s">
        <v>66</v>
      </c>
      <c r="D187" s="10" t="s">
        <v>371</v>
      </c>
      <c r="E187" s="9" t="s">
        <v>372</v>
      </c>
      <c r="F187" s="115" t="s">
        <v>68</v>
      </c>
      <c r="G187" s="12">
        <v>40</v>
      </c>
      <c r="H187" s="19">
        <v>6</v>
      </c>
      <c r="I187" s="19">
        <f t="shared" si="71"/>
        <v>240</v>
      </c>
      <c r="J187" s="85"/>
      <c r="K187" s="85"/>
      <c r="L187" s="19">
        <f>8+2</f>
        <v>10</v>
      </c>
      <c r="M187" s="19">
        <f>+L187*G187</f>
        <v>400</v>
      </c>
      <c r="N187" s="19"/>
      <c r="O187" s="19"/>
      <c r="P187" s="19">
        <v>5</v>
      </c>
      <c r="Q187" s="19">
        <f>G187*P187</f>
        <v>200</v>
      </c>
      <c r="R187" s="19"/>
      <c r="S187" s="19"/>
      <c r="T187" s="20">
        <v>3</v>
      </c>
      <c r="U187" s="20">
        <f t="shared" si="76"/>
        <v>120</v>
      </c>
      <c r="V187" s="19">
        <v>3</v>
      </c>
      <c r="W187" s="19">
        <f t="shared" si="78"/>
        <v>120</v>
      </c>
      <c r="X187" s="19">
        <v>10</v>
      </c>
      <c r="Y187" s="20">
        <f>+X187*G187</f>
        <v>400</v>
      </c>
      <c r="Z187" s="20">
        <v>3</v>
      </c>
      <c r="AA187" s="20">
        <f>+Z187*G187</f>
        <v>120</v>
      </c>
      <c r="AB187" s="20">
        <v>2</v>
      </c>
      <c r="AC187" s="20">
        <f>+AB187*G187</f>
        <v>80</v>
      </c>
      <c r="AD187" s="20"/>
      <c r="AE187" s="20"/>
      <c r="AF187" s="19">
        <f t="shared" si="64"/>
        <v>42</v>
      </c>
      <c r="AG187" s="19">
        <f t="shared" si="64"/>
        <v>1680</v>
      </c>
      <c r="AH187" s="9" t="s">
        <v>371</v>
      </c>
      <c r="AI187" s="9" t="s">
        <v>372</v>
      </c>
      <c r="AJ187" s="115" t="s">
        <v>68</v>
      </c>
      <c r="AK187" s="12">
        <v>40</v>
      </c>
      <c r="AL187" s="28">
        <v>0</v>
      </c>
      <c r="AM187" s="28">
        <f t="shared" si="72"/>
        <v>0</v>
      </c>
      <c r="AN187" s="114"/>
      <c r="AO187" s="114"/>
      <c r="AP187" s="28">
        <f>8+2</f>
        <v>10</v>
      </c>
      <c r="AQ187" s="28">
        <f>+AP187*AK187</f>
        <v>400</v>
      </c>
      <c r="AR187" s="28"/>
      <c r="AS187" s="28"/>
      <c r="AT187" s="28">
        <v>3</v>
      </c>
      <c r="AU187" s="28">
        <f t="shared" si="63"/>
        <v>120</v>
      </c>
      <c r="AV187" s="28"/>
      <c r="AW187" s="28"/>
      <c r="AX187" s="28">
        <v>3</v>
      </c>
      <c r="AY187" s="28">
        <f t="shared" si="77"/>
        <v>120</v>
      </c>
      <c r="AZ187" s="28"/>
      <c r="BA187" s="28"/>
      <c r="BB187" s="28">
        <v>10</v>
      </c>
      <c r="BC187" s="114">
        <f>+BB187*AK187</f>
        <v>400</v>
      </c>
      <c r="BD187" s="114"/>
      <c r="BE187" s="114"/>
      <c r="BF187" s="114"/>
      <c r="BG187" s="114"/>
      <c r="BH187" s="114"/>
      <c r="BI187" s="114"/>
      <c r="BJ187" s="7">
        <f t="shared" si="54"/>
        <v>26</v>
      </c>
      <c r="BK187" s="7">
        <f t="shared" si="54"/>
        <v>1040</v>
      </c>
    </row>
    <row r="188" spans="2:63" ht="24" x14ac:dyDescent="0.25">
      <c r="B188" s="16" t="s">
        <v>65</v>
      </c>
      <c r="C188" s="17" t="s">
        <v>66</v>
      </c>
      <c r="D188" s="10" t="s">
        <v>373</v>
      </c>
      <c r="E188" s="9" t="s">
        <v>374</v>
      </c>
      <c r="F188" s="115" t="s">
        <v>68</v>
      </c>
      <c r="G188" s="12">
        <v>15</v>
      </c>
      <c r="H188" s="19">
        <v>15</v>
      </c>
      <c r="I188" s="19">
        <f t="shared" si="71"/>
        <v>225</v>
      </c>
      <c r="J188" s="85"/>
      <c r="K188" s="85"/>
      <c r="L188" s="19">
        <v>5</v>
      </c>
      <c r="M188" s="19">
        <f>+L188*G188</f>
        <v>75</v>
      </c>
      <c r="N188" s="19"/>
      <c r="O188" s="19"/>
      <c r="P188" s="19">
        <v>3</v>
      </c>
      <c r="Q188" s="19">
        <f>G188*P188</f>
        <v>45</v>
      </c>
      <c r="R188" s="19"/>
      <c r="S188" s="19"/>
      <c r="T188" s="20">
        <v>10</v>
      </c>
      <c r="U188" s="20">
        <f t="shared" si="76"/>
        <v>150</v>
      </c>
      <c r="V188" s="19"/>
      <c r="W188" s="19"/>
      <c r="X188" s="19"/>
      <c r="Y188" s="20"/>
      <c r="Z188" s="20"/>
      <c r="AA188" s="20"/>
      <c r="AB188" s="20"/>
      <c r="AC188" s="20"/>
      <c r="AD188" s="20"/>
      <c r="AE188" s="20"/>
      <c r="AF188" s="19">
        <f t="shared" si="64"/>
        <v>33</v>
      </c>
      <c r="AG188" s="19">
        <f t="shared" si="64"/>
        <v>495</v>
      </c>
      <c r="AH188" s="9" t="s">
        <v>373</v>
      </c>
      <c r="AI188" s="9" t="s">
        <v>374</v>
      </c>
      <c r="AJ188" s="115" t="s">
        <v>68</v>
      </c>
      <c r="AK188" s="12">
        <v>15</v>
      </c>
      <c r="AL188" s="28">
        <v>5</v>
      </c>
      <c r="AM188" s="28">
        <f t="shared" si="72"/>
        <v>75</v>
      </c>
      <c r="AN188" s="114"/>
      <c r="AO188" s="114"/>
      <c r="AP188" s="28">
        <v>5</v>
      </c>
      <c r="AQ188" s="28">
        <f>+AP188*AK188</f>
        <v>75</v>
      </c>
      <c r="AR188" s="28"/>
      <c r="AS188" s="28"/>
      <c r="AT188" s="28">
        <v>0</v>
      </c>
      <c r="AU188" s="28">
        <f t="shared" si="63"/>
        <v>0</v>
      </c>
      <c r="AV188" s="28"/>
      <c r="AW188" s="28"/>
      <c r="AX188" s="28">
        <v>9</v>
      </c>
      <c r="AY188" s="28">
        <f t="shared" si="77"/>
        <v>135</v>
      </c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7">
        <f t="shared" si="54"/>
        <v>19</v>
      </c>
      <c r="BK188" s="7">
        <f t="shared" si="54"/>
        <v>285</v>
      </c>
    </row>
    <row r="189" spans="2:63" ht="24" x14ac:dyDescent="0.25">
      <c r="B189" s="16" t="s">
        <v>65</v>
      </c>
      <c r="C189" s="17" t="s">
        <v>66</v>
      </c>
      <c r="D189" s="10" t="s">
        <v>375</v>
      </c>
      <c r="E189" s="9" t="s">
        <v>376</v>
      </c>
      <c r="F189" s="115" t="s">
        <v>68</v>
      </c>
      <c r="G189" s="12">
        <v>20</v>
      </c>
      <c r="H189" s="19">
        <v>20</v>
      </c>
      <c r="I189" s="19">
        <f t="shared" si="71"/>
        <v>400</v>
      </c>
      <c r="J189" s="85"/>
      <c r="K189" s="85"/>
      <c r="L189" s="19">
        <v>4</v>
      </c>
      <c r="M189" s="19">
        <f>+L189*G189</f>
        <v>80</v>
      </c>
      <c r="N189" s="19"/>
      <c r="O189" s="19"/>
      <c r="P189" s="19"/>
      <c r="Q189" s="19"/>
      <c r="R189" s="19"/>
      <c r="S189" s="19"/>
      <c r="T189" s="20"/>
      <c r="U189" s="20"/>
      <c r="V189" s="19">
        <v>4</v>
      </c>
      <c r="W189" s="19">
        <f t="shared" si="78"/>
        <v>80</v>
      </c>
      <c r="X189" s="19"/>
      <c r="Y189" s="20"/>
      <c r="Z189" s="20"/>
      <c r="AA189" s="20"/>
      <c r="AB189" s="20">
        <v>2</v>
      </c>
      <c r="AC189" s="20">
        <f>+AB189*G189</f>
        <v>40</v>
      </c>
      <c r="AD189" s="20"/>
      <c r="AE189" s="20"/>
      <c r="AF189" s="19">
        <f t="shared" si="64"/>
        <v>30</v>
      </c>
      <c r="AG189" s="19">
        <f t="shared" si="64"/>
        <v>600</v>
      </c>
      <c r="AH189" s="9" t="s">
        <v>375</v>
      </c>
      <c r="AI189" s="9" t="s">
        <v>376</v>
      </c>
      <c r="AJ189" s="115" t="s">
        <v>68</v>
      </c>
      <c r="AK189" s="12">
        <v>20</v>
      </c>
      <c r="AL189" s="28">
        <v>8</v>
      </c>
      <c r="AM189" s="28">
        <f t="shared" si="72"/>
        <v>160</v>
      </c>
      <c r="AN189" s="114"/>
      <c r="AO189" s="114"/>
      <c r="AP189" s="28">
        <v>4</v>
      </c>
      <c r="AQ189" s="28">
        <f>+AP189*AK189</f>
        <v>80</v>
      </c>
      <c r="AR189" s="28"/>
      <c r="AS189" s="28"/>
      <c r="AT189" s="28"/>
      <c r="AU189" s="28"/>
      <c r="AV189" s="28"/>
      <c r="AW189" s="28"/>
      <c r="AX189" s="28"/>
      <c r="AY189" s="28"/>
      <c r="AZ189" s="28">
        <v>4</v>
      </c>
      <c r="BA189" s="28">
        <f>AK189*AZ189</f>
        <v>80</v>
      </c>
      <c r="BB189" s="28"/>
      <c r="BC189" s="28"/>
      <c r="BD189" s="28"/>
      <c r="BE189" s="28"/>
      <c r="BF189" s="28"/>
      <c r="BG189" s="28"/>
      <c r="BH189" s="28"/>
      <c r="BI189" s="28"/>
      <c r="BJ189" s="7">
        <f t="shared" si="54"/>
        <v>16</v>
      </c>
      <c r="BK189" s="7">
        <f t="shared" si="54"/>
        <v>320</v>
      </c>
    </row>
    <row r="190" spans="2:63" ht="24" x14ac:dyDescent="0.25">
      <c r="B190" s="16" t="s">
        <v>65</v>
      </c>
      <c r="C190" s="17" t="s">
        <v>66</v>
      </c>
      <c r="D190" s="10" t="s">
        <v>377</v>
      </c>
      <c r="E190" s="9" t="s">
        <v>378</v>
      </c>
      <c r="F190" s="115" t="s">
        <v>68</v>
      </c>
      <c r="G190" s="12">
        <v>1</v>
      </c>
      <c r="H190" s="19">
        <v>30</v>
      </c>
      <c r="I190" s="19">
        <f t="shared" si="71"/>
        <v>30</v>
      </c>
      <c r="J190" s="85"/>
      <c r="K190" s="85"/>
      <c r="L190" s="19">
        <v>20</v>
      </c>
      <c r="M190" s="19">
        <f>+L190*G190</f>
        <v>20</v>
      </c>
      <c r="N190" s="19"/>
      <c r="O190" s="19"/>
      <c r="P190" s="19">
        <v>20</v>
      </c>
      <c r="Q190" s="19">
        <f>G190*P190</f>
        <v>20</v>
      </c>
      <c r="R190" s="19"/>
      <c r="S190" s="19"/>
      <c r="T190" s="20">
        <v>21</v>
      </c>
      <c r="U190" s="20">
        <f t="shared" si="76"/>
        <v>21</v>
      </c>
      <c r="V190" s="19">
        <f>2+2</f>
        <v>4</v>
      </c>
      <c r="W190" s="19">
        <f t="shared" si="78"/>
        <v>4</v>
      </c>
      <c r="X190" s="19">
        <v>7</v>
      </c>
      <c r="Y190" s="20">
        <f>+X190*G190</f>
        <v>7</v>
      </c>
      <c r="Z190" s="20">
        <v>4</v>
      </c>
      <c r="AA190" s="20">
        <f>+Z190*G190</f>
        <v>4</v>
      </c>
      <c r="AB190" s="20">
        <v>4</v>
      </c>
      <c r="AC190" s="20">
        <f>+AB190*G190</f>
        <v>4</v>
      </c>
      <c r="AD190" s="20"/>
      <c r="AE190" s="20"/>
      <c r="AF190" s="19">
        <f t="shared" si="64"/>
        <v>110</v>
      </c>
      <c r="AG190" s="19">
        <f t="shared" si="64"/>
        <v>110</v>
      </c>
      <c r="AH190" s="9" t="s">
        <v>377</v>
      </c>
      <c r="AI190" s="9" t="s">
        <v>378</v>
      </c>
      <c r="AJ190" s="115" t="s">
        <v>68</v>
      </c>
      <c r="AK190" s="12">
        <v>1</v>
      </c>
      <c r="AL190" s="28">
        <f>1+3+4+6+2+9+0</f>
        <v>25</v>
      </c>
      <c r="AM190" s="28">
        <f t="shared" si="72"/>
        <v>25</v>
      </c>
      <c r="AN190" s="114"/>
      <c r="AO190" s="114"/>
      <c r="AP190" s="28">
        <v>9</v>
      </c>
      <c r="AQ190" s="28">
        <f>+AP190*AK190</f>
        <v>9</v>
      </c>
      <c r="AR190" s="28"/>
      <c r="AS190" s="28"/>
      <c r="AT190" s="28">
        <v>10</v>
      </c>
      <c r="AU190" s="28">
        <f t="shared" ref="AU190:AU196" si="79">+AK190*AT190</f>
        <v>10</v>
      </c>
      <c r="AV190" s="28"/>
      <c r="AW190" s="28"/>
      <c r="AX190" s="28">
        <v>21</v>
      </c>
      <c r="AY190" s="28">
        <f t="shared" si="77"/>
        <v>21</v>
      </c>
      <c r="AZ190" s="28">
        <v>2</v>
      </c>
      <c r="BA190" s="28">
        <f>AK190*AZ190</f>
        <v>2</v>
      </c>
      <c r="BB190" s="28">
        <v>7</v>
      </c>
      <c r="BC190" s="114">
        <f>+BB190*AK190</f>
        <v>7</v>
      </c>
      <c r="BD190" s="114"/>
      <c r="BE190" s="114"/>
      <c r="BF190" s="114"/>
      <c r="BG190" s="114"/>
      <c r="BH190" s="114"/>
      <c r="BI190" s="114"/>
      <c r="BJ190" s="7">
        <f t="shared" si="54"/>
        <v>74</v>
      </c>
      <c r="BK190" s="7">
        <f t="shared" si="54"/>
        <v>74</v>
      </c>
    </row>
    <row r="191" spans="2:63" ht="24" x14ac:dyDescent="0.25">
      <c r="B191" s="16" t="s">
        <v>65</v>
      </c>
      <c r="C191" s="17" t="s">
        <v>66</v>
      </c>
      <c r="D191" s="10" t="s">
        <v>379</v>
      </c>
      <c r="E191" s="11" t="s">
        <v>380</v>
      </c>
      <c r="F191" s="11" t="s">
        <v>68</v>
      </c>
      <c r="G191" s="12">
        <v>1.5</v>
      </c>
      <c r="H191" s="19">
        <v>10</v>
      </c>
      <c r="I191" s="19">
        <f t="shared" si="71"/>
        <v>15</v>
      </c>
      <c r="J191" s="85"/>
      <c r="K191" s="85"/>
      <c r="L191" s="19"/>
      <c r="M191" s="19"/>
      <c r="N191" s="19"/>
      <c r="O191" s="19"/>
      <c r="P191" s="19"/>
      <c r="Q191" s="19"/>
      <c r="R191" s="19"/>
      <c r="S191" s="19"/>
      <c r="T191" s="20"/>
      <c r="U191" s="20"/>
      <c r="V191" s="19"/>
      <c r="W191" s="19">
        <f t="shared" si="78"/>
        <v>0</v>
      </c>
      <c r="X191" s="19"/>
      <c r="Y191" s="20"/>
      <c r="Z191" s="20"/>
      <c r="AA191" s="20"/>
      <c r="AB191" s="20"/>
      <c r="AC191" s="20"/>
      <c r="AD191" s="20"/>
      <c r="AE191" s="20"/>
      <c r="AF191" s="19">
        <f t="shared" si="64"/>
        <v>10</v>
      </c>
      <c r="AG191" s="19">
        <f t="shared" si="64"/>
        <v>15</v>
      </c>
      <c r="AH191" s="9" t="s">
        <v>379</v>
      </c>
      <c r="AI191" s="11" t="s">
        <v>380</v>
      </c>
      <c r="AJ191" s="11" t="s">
        <v>68</v>
      </c>
      <c r="AK191" s="12">
        <v>1.5</v>
      </c>
      <c r="AL191" s="28">
        <v>10</v>
      </c>
      <c r="AM191" s="28">
        <f t="shared" si="72"/>
        <v>15</v>
      </c>
      <c r="AN191" s="114"/>
      <c r="AO191" s="114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7">
        <f t="shared" si="54"/>
        <v>10</v>
      </c>
      <c r="BK191" s="7">
        <f t="shared" si="54"/>
        <v>15</v>
      </c>
    </row>
    <row r="192" spans="2:63" ht="24" x14ac:dyDescent="0.25">
      <c r="B192" s="16" t="s">
        <v>65</v>
      </c>
      <c r="C192" s="17" t="s">
        <v>66</v>
      </c>
      <c r="D192" s="10" t="s">
        <v>381</v>
      </c>
      <c r="E192" s="11" t="s">
        <v>382</v>
      </c>
      <c r="F192" s="11" t="s">
        <v>68</v>
      </c>
      <c r="G192" s="12">
        <v>15</v>
      </c>
      <c r="H192" s="19">
        <v>70</v>
      </c>
      <c r="I192" s="19">
        <f t="shared" si="71"/>
        <v>1050</v>
      </c>
      <c r="J192" s="85"/>
      <c r="K192" s="85"/>
      <c r="L192" s="19">
        <v>50</v>
      </c>
      <c r="M192" s="19">
        <f>+L192*G192</f>
        <v>750</v>
      </c>
      <c r="N192" s="19"/>
      <c r="O192" s="19"/>
      <c r="P192" s="19">
        <v>7</v>
      </c>
      <c r="Q192" s="19">
        <f t="shared" ref="Q192:Q197" si="80">G192*P192</f>
        <v>105</v>
      </c>
      <c r="R192" s="19"/>
      <c r="S192" s="19"/>
      <c r="T192" s="20">
        <v>20</v>
      </c>
      <c r="U192" s="20">
        <f t="shared" si="76"/>
        <v>300</v>
      </c>
      <c r="V192" s="19">
        <v>54</v>
      </c>
      <c r="W192" s="19">
        <f t="shared" si="78"/>
        <v>810</v>
      </c>
      <c r="X192" s="19"/>
      <c r="Y192" s="20"/>
      <c r="Z192" s="20">
        <v>40</v>
      </c>
      <c r="AA192" s="20">
        <f>+Z192*G192</f>
        <v>600</v>
      </c>
      <c r="AB192" s="20">
        <v>5</v>
      </c>
      <c r="AC192" s="20">
        <f>+AB192*G192</f>
        <v>75</v>
      </c>
      <c r="AD192" s="20"/>
      <c r="AE192" s="20"/>
      <c r="AF192" s="19">
        <f t="shared" si="64"/>
        <v>246</v>
      </c>
      <c r="AG192" s="19">
        <f t="shared" si="64"/>
        <v>3690</v>
      </c>
      <c r="AH192" s="9" t="s">
        <v>381</v>
      </c>
      <c r="AI192" s="11" t="s">
        <v>382</v>
      </c>
      <c r="AJ192" s="11" t="s">
        <v>68</v>
      </c>
      <c r="AK192" s="12">
        <v>15</v>
      </c>
      <c r="AL192" s="28">
        <f>39+6+12+3</f>
        <v>60</v>
      </c>
      <c r="AM192" s="28">
        <f t="shared" si="72"/>
        <v>900</v>
      </c>
      <c r="AN192" s="114"/>
      <c r="AO192" s="114"/>
      <c r="AP192" s="28">
        <v>48</v>
      </c>
      <c r="AQ192" s="28">
        <f>+AP192*AK192</f>
        <v>720</v>
      </c>
      <c r="AR192" s="28"/>
      <c r="AS192" s="28"/>
      <c r="AT192" s="28">
        <v>7</v>
      </c>
      <c r="AU192" s="28">
        <f t="shared" si="79"/>
        <v>105</v>
      </c>
      <c r="AV192" s="28"/>
      <c r="AW192" s="28"/>
      <c r="AX192" s="28">
        <v>20</v>
      </c>
      <c r="AY192" s="28">
        <f t="shared" si="77"/>
        <v>300</v>
      </c>
      <c r="AZ192" s="28">
        <v>53</v>
      </c>
      <c r="BA192" s="28">
        <f>AK192*AZ192</f>
        <v>795</v>
      </c>
      <c r="BB192" s="28"/>
      <c r="BC192" s="28"/>
      <c r="BD192" s="28">
        <v>40</v>
      </c>
      <c r="BE192" s="28">
        <f>+BD192*AK192</f>
        <v>600</v>
      </c>
      <c r="BF192" s="28">
        <v>5</v>
      </c>
      <c r="BG192" s="114">
        <f>+BF192*AK192</f>
        <v>75</v>
      </c>
      <c r="BH192" s="28"/>
      <c r="BI192" s="28"/>
      <c r="BJ192" s="7">
        <f t="shared" si="54"/>
        <v>233</v>
      </c>
      <c r="BK192" s="7">
        <f t="shared" si="54"/>
        <v>3495</v>
      </c>
    </row>
    <row r="193" spans="2:63" ht="24" x14ac:dyDescent="0.25">
      <c r="B193" s="16" t="s">
        <v>65</v>
      </c>
      <c r="C193" s="17" t="s">
        <v>66</v>
      </c>
      <c r="D193" s="10" t="s">
        <v>383</v>
      </c>
      <c r="E193" s="11" t="s">
        <v>384</v>
      </c>
      <c r="F193" s="11" t="s">
        <v>68</v>
      </c>
      <c r="G193" s="12">
        <v>15</v>
      </c>
      <c r="H193" s="19">
        <v>55</v>
      </c>
      <c r="I193" s="19">
        <f t="shared" si="71"/>
        <v>825</v>
      </c>
      <c r="J193" s="85"/>
      <c r="K193" s="85"/>
      <c r="L193" s="19">
        <f>15+8+1</f>
        <v>24</v>
      </c>
      <c r="M193" s="19">
        <f>+L193*G193</f>
        <v>360</v>
      </c>
      <c r="N193" s="19"/>
      <c r="O193" s="19"/>
      <c r="P193" s="19">
        <f>2+6</f>
        <v>8</v>
      </c>
      <c r="Q193" s="19">
        <f t="shared" si="80"/>
        <v>120</v>
      </c>
      <c r="R193" s="19"/>
      <c r="S193" s="19"/>
      <c r="T193" s="20"/>
      <c r="U193" s="20"/>
      <c r="V193" s="19"/>
      <c r="W193" s="19">
        <f t="shared" si="78"/>
        <v>0</v>
      </c>
      <c r="X193" s="19"/>
      <c r="Y193" s="20"/>
      <c r="Z193" s="20"/>
      <c r="AA193" s="20"/>
      <c r="AB193" s="20"/>
      <c r="AC193" s="20"/>
      <c r="AD193" s="20"/>
      <c r="AE193" s="20"/>
      <c r="AF193" s="19">
        <f t="shared" si="64"/>
        <v>87</v>
      </c>
      <c r="AG193" s="19">
        <f t="shared" si="64"/>
        <v>1305</v>
      </c>
      <c r="AH193" s="9" t="s">
        <v>383</v>
      </c>
      <c r="AI193" s="11" t="s">
        <v>384</v>
      </c>
      <c r="AJ193" s="11" t="s">
        <v>68</v>
      </c>
      <c r="AK193" s="12">
        <v>15</v>
      </c>
      <c r="AL193" s="28">
        <v>48</v>
      </c>
      <c r="AM193" s="28">
        <f t="shared" si="72"/>
        <v>720</v>
      </c>
      <c r="AN193" s="114"/>
      <c r="AO193" s="114"/>
      <c r="AP193" s="28">
        <f>15+8+1</f>
        <v>24</v>
      </c>
      <c r="AQ193" s="28">
        <f>+AP193*AK193</f>
        <v>360</v>
      </c>
      <c r="AR193" s="28"/>
      <c r="AS193" s="28"/>
      <c r="AT193" s="28">
        <f>2+6</f>
        <v>8</v>
      </c>
      <c r="AU193" s="28">
        <f t="shared" si="79"/>
        <v>120</v>
      </c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7">
        <f t="shared" si="54"/>
        <v>80</v>
      </c>
      <c r="BK193" s="7">
        <f t="shared" si="54"/>
        <v>1200</v>
      </c>
    </row>
    <row r="194" spans="2:63" ht="24" x14ac:dyDescent="0.25">
      <c r="B194" s="16" t="s">
        <v>65</v>
      </c>
      <c r="C194" s="17" t="s">
        <v>66</v>
      </c>
      <c r="D194" s="10" t="s">
        <v>383</v>
      </c>
      <c r="E194" s="11" t="s">
        <v>385</v>
      </c>
      <c r="F194" s="11" t="s">
        <v>68</v>
      </c>
      <c r="G194" s="12">
        <v>45</v>
      </c>
      <c r="H194" s="19"/>
      <c r="I194" s="19"/>
      <c r="J194" s="85"/>
      <c r="K194" s="85"/>
      <c r="L194" s="19">
        <v>6</v>
      </c>
      <c r="M194" s="19">
        <f>+L194*G194</f>
        <v>270</v>
      </c>
      <c r="N194" s="19"/>
      <c r="O194" s="19"/>
      <c r="P194" s="19">
        <v>2</v>
      </c>
      <c r="Q194" s="19">
        <f t="shared" si="80"/>
        <v>90</v>
      </c>
      <c r="R194" s="19"/>
      <c r="S194" s="19"/>
      <c r="T194" s="20"/>
      <c r="U194" s="20"/>
      <c r="V194" s="19"/>
      <c r="W194" s="19"/>
      <c r="X194" s="19"/>
      <c r="Y194" s="20"/>
      <c r="Z194" s="20"/>
      <c r="AA194" s="20"/>
      <c r="AB194" s="20"/>
      <c r="AC194" s="20"/>
      <c r="AD194" s="20"/>
      <c r="AE194" s="20"/>
      <c r="AF194" s="19">
        <f t="shared" si="64"/>
        <v>8</v>
      </c>
      <c r="AG194" s="19">
        <f t="shared" si="64"/>
        <v>360</v>
      </c>
      <c r="AH194" s="9" t="s">
        <v>383</v>
      </c>
      <c r="AI194" s="11" t="s">
        <v>385</v>
      </c>
      <c r="AJ194" s="11" t="s">
        <v>68</v>
      </c>
      <c r="AK194" s="12">
        <v>45</v>
      </c>
      <c r="AL194" s="28"/>
      <c r="AM194" s="28"/>
      <c r="AN194" s="114"/>
      <c r="AO194" s="114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7">
        <f t="shared" si="54"/>
        <v>0</v>
      </c>
      <c r="BK194" s="7">
        <f t="shared" si="54"/>
        <v>0</v>
      </c>
    </row>
    <row r="195" spans="2:63" ht="24" x14ac:dyDescent="0.25">
      <c r="B195" s="16" t="s">
        <v>65</v>
      </c>
      <c r="C195" s="17" t="s">
        <v>66</v>
      </c>
      <c r="D195" s="10" t="s">
        <v>386</v>
      </c>
      <c r="E195" s="11" t="s">
        <v>387</v>
      </c>
      <c r="F195" s="11" t="s">
        <v>68</v>
      </c>
      <c r="G195" s="12">
        <v>50</v>
      </c>
      <c r="H195" s="19">
        <v>25</v>
      </c>
      <c r="I195" s="19">
        <f t="shared" si="71"/>
        <v>1250</v>
      </c>
      <c r="J195" s="85"/>
      <c r="K195" s="85"/>
      <c r="L195" s="19"/>
      <c r="M195" s="19"/>
      <c r="N195" s="19"/>
      <c r="O195" s="19"/>
      <c r="P195" s="19">
        <v>11</v>
      </c>
      <c r="Q195" s="19">
        <f t="shared" si="80"/>
        <v>550</v>
      </c>
      <c r="R195" s="19"/>
      <c r="S195" s="19"/>
      <c r="T195" s="20"/>
      <c r="U195" s="20"/>
      <c r="V195" s="19"/>
      <c r="W195" s="19"/>
      <c r="X195" s="19"/>
      <c r="Y195" s="20"/>
      <c r="Z195" s="20">
        <v>2</v>
      </c>
      <c r="AA195" s="20">
        <f>+Z195*G195</f>
        <v>100</v>
      </c>
      <c r="AB195" s="20">
        <v>2</v>
      </c>
      <c r="AC195" s="20">
        <f>+AB195*G195</f>
        <v>100</v>
      </c>
      <c r="AD195" s="20">
        <v>1</v>
      </c>
      <c r="AE195" s="20">
        <f>AD195*G195</f>
        <v>50</v>
      </c>
      <c r="AF195" s="19">
        <f t="shared" si="64"/>
        <v>41</v>
      </c>
      <c r="AG195" s="19">
        <f t="shared" si="64"/>
        <v>2050</v>
      </c>
      <c r="AH195" s="9" t="s">
        <v>386</v>
      </c>
      <c r="AI195" s="11" t="s">
        <v>387</v>
      </c>
      <c r="AJ195" s="11" t="s">
        <v>68</v>
      </c>
      <c r="AK195" s="12">
        <v>50</v>
      </c>
      <c r="AL195" s="28">
        <v>20</v>
      </c>
      <c r="AM195" s="28">
        <f t="shared" si="72"/>
        <v>1000</v>
      </c>
      <c r="AN195" s="114"/>
      <c r="AO195" s="114"/>
      <c r="AP195" s="28"/>
      <c r="AQ195" s="28"/>
      <c r="AR195" s="28"/>
      <c r="AS195" s="28"/>
      <c r="AT195" s="28">
        <v>10</v>
      </c>
      <c r="AU195" s="28">
        <f t="shared" si="79"/>
        <v>500</v>
      </c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7">
        <f t="shared" si="54"/>
        <v>30</v>
      </c>
      <c r="BK195" s="7">
        <f t="shared" si="54"/>
        <v>1500</v>
      </c>
    </row>
    <row r="196" spans="2:63" ht="24" x14ac:dyDescent="0.25">
      <c r="B196" s="16" t="s">
        <v>65</v>
      </c>
      <c r="C196" s="17" t="s">
        <v>66</v>
      </c>
      <c r="D196" s="10" t="s">
        <v>388</v>
      </c>
      <c r="E196" s="11" t="s">
        <v>389</v>
      </c>
      <c r="F196" s="11" t="s">
        <v>68</v>
      </c>
      <c r="G196" s="12">
        <v>50</v>
      </c>
      <c r="H196" s="19">
        <v>5</v>
      </c>
      <c r="I196" s="19">
        <f t="shared" si="71"/>
        <v>250</v>
      </c>
      <c r="J196" s="85"/>
      <c r="K196" s="85"/>
      <c r="L196" s="19">
        <v>2</v>
      </c>
      <c r="M196" s="19">
        <f>+L196*G196</f>
        <v>100</v>
      </c>
      <c r="N196" s="19"/>
      <c r="O196" s="19"/>
      <c r="P196" s="19">
        <v>8</v>
      </c>
      <c r="Q196" s="19">
        <f t="shared" si="80"/>
        <v>400</v>
      </c>
      <c r="R196" s="19"/>
      <c r="S196" s="19"/>
      <c r="T196" s="20"/>
      <c r="U196" s="20"/>
      <c r="V196" s="19"/>
      <c r="W196" s="19"/>
      <c r="X196" s="19">
        <v>15</v>
      </c>
      <c r="Y196" s="20">
        <f>+X196*G196</f>
        <v>750</v>
      </c>
      <c r="Z196" s="20"/>
      <c r="AA196" s="20"/>
      <c r="AB196" s="20"/>
      <c r="AC196" s="20"/>
      <c r="AD196" s="20"/>
      <c r="AE196" s="20"/>
      <c r="AF196" s="19">
        <f t="shared" si="64"/>
        <v>30</v>
      </c>
      <c r="AG196" s="19">
        <f t="shared" si="64"/>
        <v>1500</v>
      </c>
      <c r="AH196" s="9" t="s">
        <v>388</v>
      </c>
      <c r="AI196" s="11" t="s">
        <v>389</v>
      </c>
      <c r="AJ196" s="11" t="s">
        <v>68</v>
      </c>
      <c r="AK196" s="12">
        <v>50</v>
      </c>
      <c r="AL196" s="28">
        <v>2</v>
      </c>
      <c r="AM196" s="28">
        <f t="shared" si="72"/>
        <v>100</v>
      </c>
      <c r="AN196" s="114"/>
      <c r="AO196" s="114"/>
      <c r="AP196" s="28"/>
      <c r="AQ196" s="28"/>
      <c r="AR196" s="28"/>
      <c r="AS196" s="28"/>
      <c r="AT196" s="28">
        <v>8</v>
      </c>
      <c r="AU196" s="28">
        <f t="shared" si="79"/>
        <v>400</v>
      </c>
      <c r="AV196" s="28"/>
      <c r="AW196" s="28"/>
      <c r="AX196" s="28"/>
      <c r="AY196" s="28"/>
      <c r="AZ196" s="28"/>
      <c r="BA196" s="28"/>
      <c r="BB196" s="28">
        <v>15</v>
      </c>
      <c r="BC196" s="114">
        <f>+BB196*AK196</f>
        <v>750</v>
      </c>
      <c r="BD196" s="114"/>
      <c r="BE196" s="114"/>
      <c r="BF196" s="114"/>
      <c r="BG196" s="114"/>
      <c r="BH196" s="114"/>
      <c r="BI196" s="114"/>
      <c r="BJ196" s="7">
        <f t="shared" si="54"/>
        <v>25</v>
      </c>
      <c r="BK196" s="7">
        <f t="shared" si="54"/>
        <v>1250</v>
      </c>
    </row>
    <row r="197" spans="2:63" ht="24" x14ac:dyDescent="0.25">
      <c r="B197" s="16" t="s">
        <v>65</v>
      </c>
      <c r="C197" s="17" t="s">
        <v>66</v>
      </c>
      <c r="D197" s="10" t="s">
        <v>390</v>
      </c>
      <c r="E197" s="9" t="s">
        <v>391</v>
      </c>
      <c r="F197" s="115" t="s">
        <v>68</v>
      </c>
      <c r="G197" s="12">
        <v>11</v>
      </c>
      <c r="H197" s="20"/>
      <c r="I197" s="19"/>
      <c r="J197" s="85"/>
      <c r="K197" s="85"/>
      <c r="L197" s="19"/>
      <c r="M197" s="19"/>
      <c r="N197" s="19"/>
      <c r="O197" s="19"/>
      <c r="P197" s="19">
        <v>3</v>
      </c>
      <c r="Q197" s="19">
        <f t="shared" si="80"/>
        <v>33</v>
      </c>
      <c r="R197" s="19"/>
      <c r="S197" s="19"/>
      <c r="T197" s="20"/>
      <c r="U197" s="20"/>
      <c r="V197" s="19">
        <f>4+4</f>
        <v>8</v>
      </c>
      <c r="W197" s="19">
        <f t="shared" si="78"/>
        <v>88</v>
      </c>
      <c r="X197" s="19"/>
      <c r="Y197" s="20"/>
      <c r="Z197" s="20"/>
      <c r="AA197" s="20"/>
      <c r="AB197" s="20"/>
      <c r="AC197" s="20"/>
      <c r="AD197" s="20"/>
      <c r="AE197" s="20"/>
      <c r="AF197" s="19">
        <f t="shared" si="64"/>
        <v>11</v>
      </c>
      <c r="AG197" s="19">
        <f t="shared" si="64"/>
        <v>121</v>
      </c>
      <c r="AH197" s="9" t="s">
        <v>390</v>
      </c>
      <c r="AI197" s="9" t="s">
        <v>391</v>
      </c>
      <c r="AJ197" s="115" t="s">
        <v>68</v>
      </c>
      <c r="AK197" s="12">
        <v>11</v>
      </c>
      <c r="AL197" s="28"/>
      <c r="AM197" s="28"/>
      <c r="AN197" s="114"/>
      <c r="AO197" s="114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>
        <v>4</v>
      </c>
      <c r="BA197" s="28">
        <f>AK197*AZ197</f>
        <v>44</v>
      </c>
      <c r="BB197" s="28"/>
      <c r="BC197" s="28"/>
      <c r="BD197" s="28"/>
      <c r="BE197" s="28"/>
      <c r="BF197" s="28"/>
      <c r="BG197" s="28"/>
      <c r="BH197" s="28"/>
      <c r="BI197" s="28"/>
      <c r="BJ197" s="7">
        <f t="shared" si="54"/>
        <v>4</v>
      </c>
      <c r="BK197" s="7">
        <f t="shared" si="54"/>
        <v>44</v>
      </c>
    </row>
    <row r="198" spans="2:63" ht="24" x14ac:dyDescent="0.25">
      <c r="B198" s="16" t="s">
        <v>65</v>
      </c>
      <c r="C198" s="17" t="s">
        <v>66</v>
      </c>
      <c r="D198" s="10" t="s">
        <v>392</v>
      </c>
      <c r="E198" s="11" t="s">
        <v>393</v>
      </c>
      <c r="F198" s="11" t="s">
        <v>68</v>
      </c>
      <c r="G198" s="12">
        <v>300</v>
      </c>
      <c r="H198" s="19">
        <v>10</v>
      </c>
      <c r="I198" s="19">
        <f>H198*G198</f>
        <v>3000</v>
      </c>
      <c r="J198" s="85"/>
      <c r="K198" s="85"/>
      <c r="L198" s="19"/>
      <c r="M198" s="19"/>
      <c r="N198" s="19"/>
      <c r="O198" s="19"/>
      <c r="P198" s="19"/>
      <c r="Q198" s="19"/>
      <c r="R198" s="19"/>
      <c r="S198" s="19"/>
      <c r="T198" s="20"/>
      <c r="U198" s="20"/>
      <c r="V198" s="19"/>
      <c r="W198" s="19"/>
      <c r="X198" s="19"/>
      <c r="Y198" s="20"/>
      <c r="Z198" s="20"/>
      <c r="AA198" s="20"/>
      <c r="AB198" s="20"/>
      <c r="AC198" s="20"/>
      <c r="AD198" s="20"/>
      <c r="AE198" s="20"/>
      <c r="AF198" s="19">
        <f t="shared" si="64"/>
        <v>10</v>
      </c>
      <c r="AG198" s="19">
        <f t="shared" si="64"/>
        <v>3000</v>
      </c>
      <c r="AH198" s="9" t="s">
        <v>392</v>
      </c>
      <c r="AI198" s="11" t="s">
        <v>393</v>
      </c>
      <c r="AJ198" s="11" t="s">
        <v>68</v>
      </c>
      <c r="AK198" s="12">
        <v>300</v>
      </c>
      <c r="AL198" s="28">
        <v>6</v>
      </c>
      <c r="AM198" s="28">
        <f>AL198*AK198</f>
        <v>1800</v>
      </c>
      <c r="AN198" s="114"/>
      <c r="AO198" s="114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7">
        <f t="shared" si="54"/>
        <v>6</v>
      </c>
      <c r="BK198" s="7">
        <f t="shared" si="54"/>
        <v>1800</v>
      </c>
    </row>
    <row r="199" spans="2:63" ht="24" x14ac:dyDescent="0.25">
      <c r="B199" s="16" t="s">
        <v>65</v>
      </c>
      <c r="C199" s="17" t="s">
        <v>66</v>
      </c>
      <c r="D199" s="10" t="s">
        <v>394</v>
      </c>
      <c r="E199" s="11" t="s">
        <v>395</v>
      </c>
      <c r="F199" s="11" t="s">
        <v>68</v>
      </c>
      <c r="G199" s="12">
        <v>270</v>
      </c>
      <c r="H199" s="19">
        <v>10</v>
      </c>
      <c r="I199" s="19">
        <f>H199*G199</f>
        <v>2700</v>
      </c>
      <c r="J199" s="85"/>
      <c r="K199" s="85"/>
      <c r="L199" s="19"/>
      <c r="M199" s="19"/>
      <c r="N199" s="19"/>
      <c r="O199" s="19"/>
      <c r="P199" s="19"/>
      <c r="Q199" s="19"/>
      <c r="R199" s="19"/>
      <c r="S199" s="19"/>
      <c r="T199" s="20">
        <v>12</v>
      </c>
      <c r="U199" s="20">
        <f t="shared" ref="U199" si="81">+T199*G199</f>
        <v>3240</v>
      </c>
      <c r="V199" s="19">
        <f>15+8</f>
        <v>23</v>
      </c>
      <c r="W199" s="19">
        <f t="shared" si="78"/>
        <v>6210</v>
      </c>
      <c r="X199" s="19"/>
      <c r="Y199" s="20"/>
      <c r="Z199" s="20"/>
      <c r="AA199" s="20"/>
      <c r="AB199" s="20"/>
      <c r="AC199" s="20"/>
      <c r="AD199" s="20"/>
      <c r="AE199" s="20"/>
      <c r="AF199" s="19">
        <f t="shared" si="64"/>
        <v>45</v>
      </c>
      <c r="AG199" s="19">
        <f t="shared" si="64"/>
        <v>12150</v>
      </c>
      <c r="AH199" s="9" t="s">
        <v>394</v>
      </c>
      <c r="AI199" s="11" t="s">
        <v>395</v>
      </c>
      <c r="AJ199" s="11" t="s">
        <v>68</v>
      </c>
      <c r="AK199" s="12">
        <v>270</v>
      </c>
      <c r="AL199" s="28">
        <v>6</v>
      </c>
      <c r="AM199" s="28">
        <f>AL199*AK199</f>
        <v>1620</v>
      </c>
      <c r="AN199" s="114"/>
      <c r="AO199" s="114"/>
      <c r="AP199" s="28"/>
      <c r="AQ199" s="28"/>
      <c r="AR199" s="28"/>
      <c r="AS199" s="28"/>
      <c r="AT199" s="28"/>
      <c r="AU199" s="28"/>
      <c r="AV199" s="28"/>
      <c r="AW199" s="28"/>
      <c r="AX199" s="28">
        <v>12</v>
      </c>
      <c r="AY199" s="28">
        <f t="shared" ref="AY199" si="82">AX199*AK199</f>
        <v>3240</v>
      </c>
      <c r="AZ199" s="28">
        <v>13</v>
      </c>
      <c r="BA199" s="28">
        <f>AK199*AZ199</f>
        <v>3510</v>
      </c>
      <c r="BB199" s="28"/>
      <c r="BC199" s="28"/>
      <c r="BD199" s="28"/>
      <c r="BE199" s="28"/>
      <c r="BF199" s="28"/>
      <c r="BG199" s="28"/>
      <c r="BH199" s="28"/>
      <c r="BI199" s="28"/>
      <c r="BJ199" s="7">
        <f t="shared" si="54"/>
        <v>31</v>
      </c>
      <c r="BK199" s="7">
        <f t="shared" si="54"/>
        <v>8370</v>
      </c>
    </row>
    <row r="200" spans="2:63" ht="24" x14ac:dyDescent="0.25">
      <c r="B200" s="16" t="s">
        <v>65</v>
      </c>
      <c r="C200" s="17" t="s">
        <v>66</v>
      </c>
      <c r="D200" s="10">
        <v>4410310300355570</v>
      </c>
      <c r="E200" s="11" t="s">
        <v>396</v>
      </c>
      <c r="F200" s="11" t="s">
        <v>68</v>
      </c>
      <c r="G200" s="12">
        <v>270</v>
      </c>
      <c r="H200" s="19">
        <v>10</v>
      </c>
      <c r="I200" s="19">
        <f>H200*G200</f>
        <v>2700</v>
      </c>
      <c r="J200" s="85"/>
      <c r="K200" s="85"/>
      <c r="L200" s="19">
        <v>8</v>
      </c>
      <c r="M200" s="19">
        <f>+L200*G200</f>
        <v>2160</v>
      </c>
      <c r="N200" s="19">
        <f>2</f>
        <v>2</v>
      </c>
      <c r="O200" s="19">
        <f>+N200*G200</f>
        <v>540</v>
      </c>
      <c r="P200" s="19"/>
      <c r="Q200" s="19"/>
      <c r="R200" s="19"/>
      <c r="S200" s="19"/>
      <c r="T200" s="20"/>
      <c r="U200" s="20"/>
      <c r="V200" s="19">
        <f>15+8+3+4+3</f>
        <v>33</v>
      </c>
      <c r="W200" s="19">
        <f t="shared" si="78"/>
        <v>8910</v>
      </c>
      <c r="X200" s="19"/>
      <c r="Y200" s="20"/>
      <c r="Z200" s="20"/>
      <c r="AA200" s="20"/>
      <c r="AB200" s="20"/>
      <c r="AC200" s="20"/>
      <c r="AD200" s="20"/>
      <c r="AE200" s="20"/>
      <c r="AF200" s="19">
        <f t="shared" si="64"/>
        <v>53</v>
      </c>
      <c r="AG200" s="19">
        <f t="shared" si="64"/>
        <v>14310</v>
      </c>
      <c r="AH200" s="9">
        <v>4410310300355570</v>
      </c>
      <c r="AI200" s="11" t="s">
        <v>396</v>
      </c>
      <c r="AJ200" s="11" t="s">
        <v>68</v>
      </c>
      <c r="AK200" s="12">
        <v>270</v>
      </c>
      <c r="AL200" s="28">
        <v>6</v>
      </c>
      <c r="AM200" s="28">
        <f>AL200*AK200</f>
        <v>1620</v>
      </c>
      <c r="AN200" s="114"/>
      <c r="AO200" s="114"/>
      <c r="AP200" s="28">
        <v>8</v>
      </c>
      <c r="AQ200" s="28">
        <f>+AP200*AK200</f>
        <v>2160</v>
      </c>
      <c r="AR200" s="28"/>
      <c r="AS200" s="28"/>
      <c r="AT200" s="28"/>
      <c r="AU200" s="28"/>
      <c r="AV200" s="28"/>
      <c r="AW200" s="28"/>
      <c r="AX200" s="28"/>
      <c r="AY200" s="28"/>
      <c r="AZ200" s="28">
        <f>13+3+4+3</f>
        <v>23</v>
      </c>
      <c r="BA200" s="28">
        <f>AK200*AZ200</f>
        <v>6210</v>
      </c>
      <c r="BB200" s="28"/>
      <c r="BC200" s="28"/>
      <c r="BD200" s="28"/>
      <c r="BE200" s="28"/>
      <c r="BF200" s="28"/>
      <c r="BG200" s="28"/>
      <c r="BH200" s="28"/>
      <c r="BI200" s="28"/>
      <c r="BJ200" s="7">
        <f t="shared" si="54"/>
        <v>37</v>
      </c>
      <c r="BK200" s="7">
        <f t="shared" si="54"/>
        <v>9990</v>
      </c>
    </row>
    <row r="201" spans="2:63" x14ac:dyDescent="0.25">
      <c r="B201" s="16" t="s">
        <v>139</v>
      </c>
      <c r="C201" s="17" t="s">
        <v>139</v>
      </c>
      <c r="D201" s="10">
        <v>4410310300355570</v>
      </c>
      <c r="E201" s="11" t="s">
        <v>396</v>
      </c>
      <c r="F201" s="11" t="s">
        <v>68</v>
      </c>
      <c r="G201" s="12">
        <v>280</v>
      </c>
      <c r="H201" s="19"/>
      <c r="I201" s="19"/>
      <c r="J201" s="85"/>
      <c r="K201" s="85"/>
      <c r="L201" s="19"/>
      <c r="M201" s="19"/>
      <c r="N201" s="19">
        <v>4</v>
      </c>
      <c r="O201" s="19">
        <f>+N201*G201</f>
        <v>1120</v>
      </c>
      <c r="P201" s="19"/>
      <c r="Q201" s="19"/>
      <c r="R201" s="19"/>
      <c r="S201" s="19"/>
      <c r="T201" s="20"/>
      <c r="U201" s="20"/>
      <c r="V201" s="19"/>
      <c r="W201" s="19"/>
      <c r="X201" s="19"/>
      <c r="Y201" s="20"/>
      <c r="Z201" s="20"/>
      <c r="AA201" s="20"/>
      <c r="AB201" s="20"/>
      <c r="AC201" s="20"/>
      <c r="AD201" s="20"/>
      <c r="AE201" s="20"/>
      <c r="AF201" s="19">
        <f t="shared" si="64"/>
        <v>4</v>
      </c>
      <c r="AG201" s="19">
        <f t="shared" si="64"/>
        <v>1120</v>
      </c>
      <c r="AH201" s="9">
        <v>4410310300355570</v>
      </c>
      <c r="AI201" s="11" t="s">
        <v>396</v>
      </c>
      <c r="AJ201" s="11" t="s">
        <v>68</v>
      </c>
      <c r="AK201" s="12">
        <v>280</v>
      </c>
      <c r="AL201" s="28"/>
      <c r="AM201" s="28"/>
      <c r="AN201" s="114"/>
      <c r="AO201" s="114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7">
        <f t="shared" si="54"/>
        <v>0</v>
      </c>
      <c r="BK201" s="7">
        <f t="shared" si="54"/>
        <v>0</v>
      </c>
    </row>
    <row r="202" spans="2:63" ht="24" x14ac:dyDescent="0.25">
      <c r="B202" s="16" t="s">
        <v>65</v>
      </c>
      <c r="C202" s="17" t="s">
        <v>66</v>
      </c>
      <c r="D202" s="10" t="s">
        <v>394</v>
      </c>
      <c r="E202" s="11" t="s">
        <v>397</v>
      </c>
      <c r="F202" s="11" t="s">
        <v>68</v>
      </c>
      <c r="G202" s="12">
        <v>300</v>
      </c>
      <c r="H202" s="19">
        <v>7</v>
      </c>
      <c r="I202" s="19">
        <f>H202*G202</f>
        <v>2100</v>
      </c>
      <c r="J202" s="85"/>
      <c r="K202" s="85"/>
      <c r="L202" s="19"/>
      <c r="M202" s="19"/>
      <c r="N202" s="19"/>
      <c r="O202" s="19"/>
      <c r="P202" s="19"/>
      <c r="Q202" s="19"/>
      <c r="R202" s="19"/>
      <c r="S202" s="19"/>
      <c r="T202" s="20"/>
      <c r="U202" s="20"/>
      <c r="V202" s="19"/>
      <c r="W202" s="19"/>
      <c r="X202" s="19"/>
      <c r="Y202" s="20"/>
      <c r="Z202" s="20"/>
      <c r="AA202" s="20"/>
      <c r="AB202" s="20"/>
      <c r="AC202" s="20"/>
      <c r="AD202" s="20"/>
      <c r="AE202" s="20"/>
      <c r="AF202" s="19">
        <f t="shared" si="64"/>
        <v>7</v>
      </c>
      <c r="AG202" s="19">
        <f t="shared" si="64"/>
        <v>2100</v>
      </c>
      <c r="AH202" s="9" t="s">
        <v>394</v>
      </c>
      <c r="AI202" s="11" t="s">
        <v>397</v>
      </c>
      <c r="AJ202" s="11" t="s">
        <v>68</v>
      </c>
      <c r="AK202" s="12">
        <v>300</v>
      </c>
      <c r="AL202" s="28">
        <v>6</v>
      </c>
      <c r="AM202" s="28">
        <f>AL202*AK202</f>
        <v>1800</v>
      </c>
      <c r="AN202" s="114"/>
      <c r="AO202" s="114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7">
        <f t="shared" si="54"/>
        <v>6</v>
      </c>
      <c r="BK202" s="7">
        <f t="shared" si="54"/>
        <v>1800</v>
      </c>
    </row>
    <row r="203" spans="2:63" ht="25.5" customHeight="1" x14ac:dyDescent="0.25">
      <c r="B203" s="16" t="s">
        <v>65</v>
      </c>
      <c r="C203" s="17" t="s">
        <v>66</v>
      </c>
      <c r="D203" s="10" t="s">
        <v>392</v>
      </c>
      <c r="E203" s="11" t="s">
        <v>398</v>
      </c>
      <c r="F203" s="11" t="s">
        <v>68</v>
      </c>
      <c r="G203" s="12">
        <v>500</v>
      </c>
      <c r="H203" s="19">
        <v>11</v>
      </c>
      <c r="I203" s="19">
        <f t="shared" ref="I203:I212" si="83">H203*G203</f>
        <v>5500</v>
      </c>
      <c r="J203" s="85"/>
      <c r="K203" s="85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20"/>
      <c r="Z203" s="19"/>
      <c r="AA203" s="19"/>
      <c r="AB203" s="19"/>
      <c r="AC203" s="19"/>
      <c r="AD203" s="19"/>
      <c r="AE203" s="19"/>
      <c r="AF203" s="19">
        <f t="shared" si="64"/>
        <v>11</v>
      </c>
      <c r="AG203" s="19">
        <f t="shared" si="64"/>
        <v>5500</v>
      </c>
      <c r="AH203" s="9" t="s">
        <v>392</v>
      </c>
      <c r="AI203" s="11" t="s">
        <v>398</v>
      </c>
      <c r="AJ203" s="11" t="s">
        <v>68</v>
      </c>
      <c r="AK203" s="12">
        <v>500</v>
      </c>
      <c r="AL203" s="28">
        <v>1</v>
      </c>
      <c r="AM203" s="28">
        <f t="shared" ref="AM203:AM212" si="84">AL203*AK203</f>
        <v>500</v>
      </c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7">
        <f t="shared" si="54"/>
        <v>1</v>
      </c>
      <c r="BK203" s="7">
        <f t="shared" si="54"/>
        <v>500</v>
      </c>
    </row>
    <row r="204" spans="2:63" ht="25.5" customHeight="1" x14ac:dyDescent="0.25">
      <c r="B204" s="16" t="s">
        <v>65</v>
      </c>
      <c r="C204" s="17" t="s">
        <v>66</v>
      </c>
      <c r="D204" s="10">
        <v>4410312700367330</v>
      </c>
      <c r="E204" s="11" t="s">
        <v>399</v>
      </c>
      <c r="F204" s="11" t="s">
        <v>68</v>
      </c>
      <c r="G204" s="12">
        <v>300</v>
      </c>
      <c r="H204" s="19"/>
      <c r="I204" s="19"/>
      <c r="J204" s="85"/>
      <c r="K204" s="85"/>
      <c r="L204" s="19">
        <v>1</v>
      </c>
      <c r="M204" s="19">
        <f>+L204*G204</f>
        <v>300</v>
      </c>
      <c r="N204" s="19">
        <v>1</v>
      </c>
      <c r="O204" s="19">
        <f>+N204*G204</f>
        <v>300</v>
      </c>
      <c r="P204" s="19"/>
      <c r="Q204" s="19"/>
      <c r="R204" s="19"/>
      <c r="S204" s="19"/>
      <c r="T204" s="19"/>
      <c r="U204" s="19"/>
      <c r="V204" s="19"/>
      <c r="W204" s="19"/>
      <c r="X204" s="19"/>
      <c r="Y204" s="20"/>
      <c r="Z204" s="19"/>
      <c r="AA204" s="19"/>
      <c r="AB204" s="19"/>
      <c r="AC204" s="19"/>
      <c r="AD204" s="19"/>
      <c r="AE204" s="19"/>
      <c r="AF204" s="19">
        <f t="shared" si="64"/>
        <v>2</v>
      </c>
      <c r="AG204" s="19">
        <f t="shared" si="64"/>
        <v>600</v>
      </c>
      <c r="AH204" s="9">
        <v>4410312700367330</v>
      </c>
      <c r="AI204" s="11" t="s">
        <v>399</v>
      </c>
      <c r="AJ204" s="11" t="s">
        <v>68</v>
      </c>
      <c r="AK204" s="12">
        <v>300</v>
      </c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7">
        <f t="shared" si="54"/>
        <v>0</v>
      </c>
      <c r="BK204" s="7">
        <f t="shared" si="54"/>
        <v>0</v>
      </c>
    </row>
    <row r="205" spans="2:63" x14ac:dyDescent="0.25">
      <c r="B205" s="16" t="s">
        <v>139</v>
      </c>
      <c r="C205" s="16" t="s">
        <v>139</v>
      </c>
      <c r="D205" s="10">
        <v>4410312700367330</v>
      </c>
      <c r="E205" s="11" t="s">
        <v>399</v>
      </c>
      <c r="F205" s="11" t="s">
        <v>68</v>
      </c>
      <c r="G205" s="12">
        <v>300</v>
      </c>
      <c r="H205" s="19"/>
      <c r="I205" s="19"/>
      <c r="J205" s="85"/>
      <c r="K205" s="85"/>
      <c r="L205" s="19"/>
      <c r="M205" s="19"/>
      <c r="N205" s="19">
        <v>2</v>
      </c>
      <c r="O205" s="19">
        <f>+N205*G205</f>
        <v>600</v>
      </c>
      <c r="P205" s="19"/>
      <c r="Q205" s="19"/>
      <c r="R205" s="19"/>
      <c r="S205" s="19"/>
      <c r="T205" s="19"/>
      <c r="U205" s="19"/>
      <c r="V205" s="19"/>
      <c r="W205" s="19"/>
      <c r="X205" s="19"/>
      <c r="Y205" s="20"/>
      <c r="Z205" s="19"/>
      <c r="AA205" s="19"/>
      <c r="AB205" s="19"/>
      <c r="AC205" s="19"/>
      <c r="AD205" s="19"/>
      <c r="AE205" s="19"/>
      <c r="AF205" s="19">
        <f t="shared" si="64"/>
        <v>2</v>
      </c>
      <c r="AG205" s="19">
        <f t="shared" si="64"/>
        <v>600</v>
      </c>
      <c r="AH205" s="9">
        <v>4410312700367330</v>
      </c>
      <c r="AI205" s="11" t="s">
        <v>399</v>
      </c>
      <c r="AJ205" s="11" t="s">
        <v>68</v>
      </c>
      <c r="AK205" s="12">
        <v>300</v>
      </c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7">
        <f t="shared" si="54"/>
        <v>0</v>
      </c>
      <c r="BK205" s="7">
        <f t="shared" si="54"/>
        <v>0</v>
      </c>
    </row>
    <row r="206" spans="2:63" ht="24" x14ac:dyDescent="0.25">
      <c r="B206" s="43" t="s">
        <v>65</v>
      </c>
      <c r="C206" s="17" t="s">
        <v>66</v>
      </c>
      <c r="D206" s="10" t="s">
        <v>392</v>
      </c>
      <c r="E206" s="11" t="s">
        <v>400</v>
      </c>
      <c r="F206" s="11" t="s">
        <v>68</v>
      </c>
      <c r="G206" s="12">
        <v>300</v>
      </c>
      <c r="H206" s="19">
        <v>6</v>
      </c>
      <c r="I206" s="19">
        <f t="shared" si="83"/>
        <v>1800</v>
      </c>
      <c r="J206" s="85"/>
      <c r="K206" s="85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20"/>
      <c r="Z206" s="19"/>
      <c r="AA206" s="19"/>
      <c r="AB206" s="19"/>
      <c r="AC206" s="19"/>
      <c r="AD206" s="19"/>
      <c r="AE206" s="19"/>
      <c r="AF206" s="19">
        <f t="shared" si="64"/>
        <v>6</v>
      </c>
      <c r="AG206" s="19">
        <f t="shared" si="64"/>
        <v>1800</v>
      </c>
      <c r="AH206" s="9" t="s">
        <v>392</v>
      </c>
      <c r="AI206" s="11" t="s">
        <v>400</v>
      </c>
      <c r="AJ206" s="11" t="s">
        <v>68</v>
      </c>
      <c r="AK206" s="12">
        <v>300</v>
      </c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7">
        <f t="shared" si="54"/>
        <v>0</v>
      </c>
      <c r="BK206" s="7">
        <f t="shared" si="54"/>
        <v>0</v>
      </c>
    </row>
    <row r="207" spans="2:63" ht="24" x14ac:dyDescent="0.25">
      <c r="B207" s="16" t="s">
        <v>65</v>
      </c>
      <c r="C207" s="17" t="s">
        <v>66</v>
      </c>
      <c r="D207" s="10" t="s">
        <v>401</v>
      </c>
      <c r="E207" s="11" t="s">
        <v>402</v>
      </c>
      <c r="F207" s="11" t="s">
        <v>68</v>
      </c>
      <c r="G207" s="12">
        <v>3.5</v>
      </c>
      <c r="H207" s="19">
        <v>20</v>
      </c>
      <c r="I207" s="19">
        <f t="shared" si="83"/>
        <v>70</v>
      </c>
      <c r="J207" s="85"/>
      <c r="K207" s="85"/>
      <c r="L207" s="19">
        <v>8</v>
      </c>
      <c r="M207" s="19">
        <f>+L207*G207</f>
        <v>28</v>
      </c>
      <c r="N207" s="19"/>
      <c r="O207" s="19"/>
      <c r="P207" s="19">
        <v>20</v>
      </c>
      <c r="Q207" s="19">
        <f t="shared" ref="Q207:Q222" si="85">G207*P207</f>
        <v>70</v>
      </c>
      <c r="R207" s="19"/>
      <c r="S207" s="19"/>
      <c r="T207" s="20">
        <v>8</v>
      </c>
      <c r="U207" s="20">
        <f t="shared" ref="U207" si="86">+T207*G207</f>
        <v>28</v>
      </c>
      <c r="V207" s="19">
        <f>5+5</f>
        <v>10</v>
      </c>
      <c r="W207" s="19">
        <f t="shared" ref="W207:W213" si="87">G207*V207</f>
        <v>35</v>
      </c>
      <c r="X207" s="19"/>
      <c r="Y207" s="20"/>
      <c r="Z207" s="20">
        <v>4</v>
      </c>
      <c r="AA207" s="20">
        <f>+Z207*G207</f>
        <v>14</v>
      </c>
      <c r="AB207" s="20">
        <v>2</v>
      </c>
      <c r="AC207" s="20">
        <f>+AB207*G207</f>
        <v>7</v>
      </c>
      <c r="AD207" s="20"/>
      <c r="AE207" s="20"/>
      <c r="AF207" s="19">
        <f t="shared" si="64"/>
        <v>72</v>
      </c>
      <c r="AG207" s="19">
        <f t="shared" si="64"/>
        <v>252</v>
      </c>
      <c r="AH207" s="9" t="s">
        <v>401</v>
      </c>
      <c r="AI207" s="11" t="s">
        <v>402</v>
      </c>
      <c r="AJ207" s="11" t="s">
        <v>68</v>
      </c>
      <c r="AK207" s="12">
        <v>3.5</v>
      </c>
      <c r="AL207" s="28">
        <v>12</v>
      </c>
      <c r="AM207" s="28">
        <f t="shared" si="84"/>
        <v>42</v>
      </c>
      <c r="AN207" s="114"/>
      <c r="AO207" s="114"/>
      <c r="AP207" s="28">
        <v>6</v>
      </c>
      <c r="AQ207" s="28">
        <f>+AP207*AK207</f>
        <v>21</v>
      </c>
      <c r="AR207" s="28"/>
      <c r="AS207" s="28"/>
      <c r="AT207" s="28">
        <v>10</v>
      </c>
      <c r="AU207" s="28">
        <f t="shared" ref="AU207:AU212" si="88">+AK207*AT207</f>
        <v>35</v>
      </c>
      <c r="AV207" s="28"/>
      <c r="AW207" s="28"/>
      <c r="AX207" s="28"/>
      <c r="AY207" s="28"/>
      <c r="AZ207" s="28">
        <v>5</v>
      </c>
      <c r="BA207" s="28">
        <f>AK207*AZ207</f>
        <v>17.5</v>
      </c>
      <c r="BB207" s="28"/>
      <c r="BC207" s="28"/>
      <c r="BD207" s="28"/>
      <c r="BE207" s="28"/>
      <c r="BF207" s="28"/>
      <c r="BG207" s="28"/>
      <c r="BH207" s="28"/>
      <c r="BI207" s="28"/>
      <c r="BJ207" s="7">
        <f t="shared" si="54"/>
        <v>33</v>
      </c>
      <c r="BK207" s="7">
        <f t="shared" si="54"/>
        <v>115.5</v>
      </c>
    </row>
    <row r="208" spans="2:63" ht="24" x14ac:dyDescent="0.25">
      <c r="B208" s="16" t="s">
        <v>65</v>
      </c>
      <c r="C208" s="17" t="s">
        <v>66</v>
      </c>
      <c r="D208" s="10" t="s">
        <v>403</v>
      </c>
      <c r="E208" s="11" t="s">
        <v>404</v>
      </c>
      <c r="F208" s="11" t="s">
        <v>68</v>
      </c>
      <c r="G208" s="12">
        <v>70</v>
      </c>
      <c r="H208" s="19">
        <f>3+4+4+3</f>
        <v>14</v>
      </c>
      <c r="I208" s="19">
        <f t="shared" si="83"/>
        <v>980</v>
      </c>
      <c r="J208" s="85"/>
      <c r="K208" s="85"/>
      <c r="L208" s="19">
        <v>5</v>
      </c>
      <c r="M208" s="19">
        <f>+L208*G208</f>
        <v>350</v>
      </c>
      <c r="N208" s="19"/>
      <c r="O208" s="19"/>
      <c r="P208" s="19">
        <v>9</v>
      </c>
      <c r="Q208" s="19">
        <f t="shared" si="85"/>
        <v>630</v>
      </c>
      <c r="R208" s="19"/>
      <c r="S208" s="19"/>
      <c r="T208" s="20"/>
      <c r="U208" s="20"/>
      <c r="V208" s="19"/>
      <c r="W208" s="19">
        <f t="shared" si="87"/>
        <v>0</v>
      </c>
      <c r="X208" s="19"/>
      <c r="Y208" s="20"/>
      <c r="Z208" s="20"/>
      <c r="AA208" s="20"/>
      <c r="AB208" s="20"/>
      <c r="AC208" s="20"/>
      <c r="AD208" s="20"/>
      <c r="AE208" s="20"/>
      <c r="AF208" s="19">
        <f t="shared" si="64"/>
        <v>28</v>
      </c>
      <c r="AG208" s="19">
        <f t="shared" si="64"/>
        <v>1960</v>
      </c>
      <c r="AH208" s="9" t="s">
        <v>403</v>
      </c>
      <c r="AI208" s="11" t="s">
        <v>404</v>
      </c>
      <c r="AJ208" s="11" t="s">
        <v>68</v>
      </c>
      <c r="AK208" s="12">
        <v>70</v>
      </c>
      <c r="AL208" s="28">
        <f>3+4+4+3</f>
        <v>14</v>
      </c>
      <c r="AM208" s="28">
        <f t="shared" si="84"/>
        <v>980</v>
      </c>
      <c r="AN208" s="114"/>
      <c r="AO208" s="114"/>
      <c r="AP208" s="28">
        <v>2</v>
      </c>
      <c r="AQ208" s="28">
        <f>+AP208*AK208</f>
        <v>140</v>
      </c>
      <c r="AR208" s="28"/>
      <c r="AS208" s="28"/>
      <c r="AT208" s="28">
        <v>9</v>
      </c>
      <c r="AU208" s="28">
        <f t="shared" si="88"/>
        <v>630</v>
      </c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7">
        <f t="shared" si="54"/>
        <v>25</v>
      </c>
      <c r="BK208" s="7">
        <f t="shared" si="54"/>
        <v>1750</v>
      </c>
    </row>
    <row r="209" spans="1:63" ht="24" x14ac:dyDescent="0.25">
      <c r="B209" s="16" t="s">
        <v>65</v>
      </c>
      <c r="C209" s="17" t="s">
        <v>66</v>
      </c>
      <c r="D209" s="10" t="s">
        <v>405</v>
      </c>
      <c r="E209" s="11" t="s">
        <v>406</v>
      </c>
      <c r="F209" s="11" t="s">
        <v>68</v>
      </c>
      <c r="G209" s="12">
        <v>70</v>
      </c>
      <c r="H209" s="19">
        <f>3+4+4</f>
        <v>11</v>
      </c>
      <c r="I209" s="19">
        <f t="shared" si="83"/>
        <v>770</v>
      </c>
      <c r="J209" s="85"/>
      <c r="K209" s="85"/>
      <c r="L209" s="19"/>
      <c r="M209" s="19"/>
      <c r="N209" s="19"/>
      <c r="O209" s="19"/>
      <c r="P209" s="19">
        <v>6</v>
      </c>
      <c r="Q209" s="19">
        <f t="shared" si="85"/>
        <v>420</v>
      </c>
      <c r="R209" s="19"/>
      <c r="S209" s="19"/>
      <c r="T209" s="20"/>
      <c r="U209" s="20"/>
      <c r="V209" s="19"/>
      <c r="W209" s="19">
        <f t="shared" si="87"/>
        <v>0</v>
      </c>
      <c r="X209" s="19"/>
      <c r="Y209" s="20"/>
      <c r="Z209" s="20"/>
      <c r="AA209" s="20"/>
      <c r="AB209" s="20"/>
      <c r="AC209" s="20"/>
      <c r="AD209" s="20"/>
      <c r="AE209" s="20"/>
      <c r="AF209" s="19">
        <f t="shared" si="64"/>
        <v>17</v>
      </c>
      <c r="AG209" s="19">
        <f t="shared" si="64"/>
        <v>1190</v>
      </c>
      <c r="AH209" s="9" t="s">
        <v>405</v>
      </c>
      <c r="AI209" s="11" t="s">
        <v>406</v>
      </c>
      <c r="AJ209" s="11" t="s">
        <v>68</v>
      </c>
      <c r="AK209" s="12">
        <v>70</v>
      </c>
      <c r="AL209" s="28">
        <f>3+4+4</f>
        <v>11</v>
      </c>
      <c r="AM209" s="28">
        <f t="shared" si="84"/>
        <v>770</v>
      </c>
      <c r="AN209" s="114"/>
      <c r="AO209" s="114"/>
      <c r="AP209" s="28"/>
      <c r="AQ209" s="28"/>
      <c r="AR209" s="28"/>
      <c r="AS209" s="28"/>
      <c r="AT209" s="28">
        <v>6</v>
      </c>
      <c r="AU209" s="28">
        <f t="shared" si="88"/>
        <v>420</v>
      </c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7">
        <f t="shared" si="54"/>
        <v>17</v>
      </c>
      <c r="BK209" s="7">
        <f t="shared" si="54"/>
        <v>1190</v>
      </c>
    </row>
    <row r="210" spans="1:63" ht="24" x14ac:dyDescent="0.25">
      <c r="B210" s="16" t="s">
        <v>65</v>
      </c>
      <c r="C210" s="17" t="s">
        <v>66</v>
      </c>
      <c r="D210" s="10" t="s">
        <v>407</v>
      </c>
      <c r="E210" s="11" t="s">
        <v>408</v>
      </c>
      <c r="F210" s="11" t="s">
        <v>68</v>
      </c>
      <c r="G210" s="12">
        <v>70</v>
      </c>
      <c r="H210" s="19">
        <f>3+4+4+3</f>
        <v>14</v>
      </c>
      <c r="I210" s="19">
        <f t="shared" si="83"/>
        <v>980</v>
      </c>
      <c r="J210" s="85"/>
      <c r="K210" s="85"/>
      <c r="L210" s="19">
        <v>2</v>
      </c>
      <c r="M210" s="19">
        <f>+L210*G210</f>
        <v>140</v>
      </c>
      <c r="N210" s="19"/>
      <c r="O210" s="19"/>
      <c r="P210" s="19">
        <v>9</v>
      </c>
      <c r="Q210" s="19">
        <f t="shared" si="85"/>
        <v>630</v>
      </c>
      <c r="R210" s="19"/>
      <c r="S210" s="19"/>
      <c r="T210" s="20"/>
      <c r="U210" s="20"/>
      <c r="V210" s="19"/>
      <c r="W210" s="19">
        <f t="shared" si="87"/>
        <v>0</v>
      </c>
      <c r="X210" s="19"/>
      <c r="Y210" s="20"/>
      <c r="Z210" s="20"/>
      <c r="AA210" s="20"/>
      <c r="AB210" s="20"/>
      <c r="AC210" s="20"/>
      <c r="AD210" s="20"/>
      <c r="AE210" s="20"/>
      <c r="AF210" s="19">
        <f t="shared" si="64"/>
        <v>25</v>
      </c>
      <c r="AG210" s="19">
        <f t="shared" si="64"/>
        <v>1750</v>
      </c>
      <c r="AH210" s="9" t="s">
        <v>407</v>
      </c>
      <c r="AI210" s="11" t="s">
        <v>408</v>
      </c>
      <c r="AJ210" s="11" t="s">
        <v>68</v>
      </c>
      <c r="AK210" s="12">
        <v>70</v>
      </c>
      <c r="AL210" s="28">
        <f>3+4+4+3</f>
        <v>14</v>
      </c>
      <c r="AM210" s="28">
        <f t="shared" si="84"/>
        <v>980</v>
      </c>
      <c r="AN210" s="114"/>
      <c r="AO210" s="114"/>
      <c r="AP210" s="28">
        <v>2</v>
      </c>
      <c r="AQ210" s="28">
        <f>+AP210*AK210</f>
        <v>140</v>
      </c>
      <c r="AR210" s="28"/>
      <c r="AS210" s="28"/>
      <c r="AT210" s="28">
        <v>9</v>
      </c>
      <c r="AU210" s="28">
        <f t="shared" si="88"/>
        <v>630</v>
      </c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7">
        <f t="shared" si="54"/>
        <v>25</v>
      </c>
      <c r="BK210" s="7">
        <f t="shared" si="54"/>
        <v>1750</v>
      </c>
    </row>
    <row r="211" spans="1:63" ht="24" x14ac:dyDescent="0.25">
      <c r="B211" s="16" t="s">
        <v>65</v>
      </c>
      <c r="C211" s="17" t="s">
        <v>66</v>
      </c>
      <c r="D211" s="10" t="s">
        <v>409</v>
      </c>
      <c r="E211" s="9" t="s">
        <v>410</v>
      </c>
      <c r="F211" s="11" t="s">
        <v>68</v>
      </c>
      <c r="G211" s="12">
        <v>70</v>
      </c>
      <c r="H211" s="19">
        <f>3+4+4+3</f>
        <v>14</v>
      </c>
      <c r="I211" s="19">
        <f t="shared" si="83"/>
        <v>980</v>
      </c>
      <c r="J211" s="85"/>
      <c r="K211" s="85"/>
      <c r="L211" s="19">
        <v>2</v>
      </c>
      <c r="M211" s="19">
        <f>+L211*G211</f>
        <v>140</v>
      </c>
      <c r="N211" s="19"/>
      <c r="O211" s="19"/>
      <c r="P211" s="19">
        <v>9</v>
      </c>
      <c r="Q211" s="19">
        <f t="shared" si="85"/>
        <v>630</v>
      </c>
      <c r="R211" s="19"/>
      <c r="S211" s="19"/>
      <c r="T211" s="20"/>
      <c r="U211" s="20"/>
      <c r="V211" s="19"/>
      <c r="W211" s="19"/>
      <c r="X211" s="19"/>
      <c r="Y211" s="20"/>
      <c r="Z211" s="20"/>
      <c r="AA211" s="20"/>
      <c r="AB211" s="20"/>
      <c r="AC211" s="20"/>
      <c r="AD211" s="20"/>
      <c r="AE211" s="20"/>
      <c r="AF211" s="19">
        <f t="shared" si="64"/>
        <v>25</v>
      </c>
      <c r="AG211" s="19">
        <f t="shared" si="64"/>
        <v>1750</v>
      </c>
      <c r="AH211" s="9" t="s">
        <v>409</v>
      </c>
      <c r="AI211" s="9" t="s">
        <v>410</v>
      </c>
      <c r="AJ211" s="11" t="s">
        <v>68</v>
      </c>
      <c r="AK211" s="12">
        <v>70</v>
      </c>
      <c r="AL211" s="28">
        <f>3+4+4+3</f>
        <v>14</v>
      </c>
      <c r="AM211" s="28">
        <f t="shared" si="84"/>
        <v>980</v>
      </c>
      <c r="AN211" s="114"/>
      <c r="AO211" s="114"/>
      <c r="AP211" s="28">
        <v>2</v>
      </c>
      <c r="AQ211" s="28">
        <f>+AP211*AK211</f>
        <v>140</v>
      </c>
      <c r="AR211" s="28"/>
      <c r="AS211" s="28"/>
      <c r="AT211" s="28">
        <v>9</v>
      </c>
      <c r="AU211" s="28">
        <f t="shared" si="88"/>
        <v>630</v>
      </c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7">
        <f t="shared" si="54"/>
        <v>25</v>
      </c>
      <c r="BK211" s="7">
        <f t="shared" si="54"/>
        <v>1750</v>
      </c>
    </row>
    <row r="212" spans="1:63" ht="24" x14ac:dyDescent="0.25">
      <c r="B212" s="16" t="s">
        <v>65</v>
      </c>
      <c r="C212" s="17" t="s">
        <v>66</v>
      </c>
      <c r="D212" s="10" t="s">
        <v>411</v>
      </c>
      <c r="E212" s="11" t="s">
        <v>412</v>
      </c>
      <c r="F212" s="11" t="s">
        <v>68</v>
      </c>
      <c r="G212" s="12">
        <v>70</v>
      </c>
      <c r="H212" s="19">
        <f>3+4+4+3</f>
        <v>14</v>
      </c>
      <c r="I212" s="19">
        <f t="shared" si="83"/>
        <v>980</v>
      </c>
      <c r="J212" s="85"/>
      <c r="K212" s="85"/>
      <c r="L212" s="19">
        <v>2</v>
      </c>
      <c r="M212" s="19">
        <f>+L212*G212</f>
        <v>140</v>
      </c>
      <c r="N212" s="19"/>
      <c r="O212" s="19"/>
      <c r="P212" s="19">
        <v>9</v>
      </c>
      <c r="Q212" s="19">
        <f t="shared" si="85"/>
        <v>630</v>
      </c>
      <c r="R212" s="19"/>
      <c r="S212" s="19"/>
      <c r="T212" s="20"/>
      <c r="U212" s="20"/>
      <c r="V212" s="19"/>
      <c r="W212" s="19">
        <f t="shared" si="87"/>
        <v>0</v>
      </c>
      <c r="X212" s="19"/>
      <c r="Y212" s="20"/>
      <c r="Z212" s="20"/>
      <c r="AA212" s="20"/>
      <c r="AB212" s="20"/>
      <c r="AC212" s="20"/>
      <c r="AD212" s="20"/>
      <c r="AE212" s="20"/>
      <c r="AF212" s="19">
        <f t="shared" si="64"/>
        <v>25</v>
      </c>
      <c r="AG212" s="19">
        <f t="shared" si="64"/>
        <v>1750</v>
      </c>
      <c r="AH212" s="9" t="s">
        <v>411</v>
      </c>
      <c r="AI212" s="11" t="s">
        <v>412</v>
      </c>
      <c r="AJ212" s="11" t="s">
        <v>68</v>
      </c>
      <c r="AK212" s="12">
        <v>70</v>
      </c>
      <c r="AL212" s="28">
        <f>3+4+4+3</f>
        <v>14</v>
      </c>
      <c r="AM212" s="28">
        <f t="shared" si="84"/>
        <v>980</v>
      </c>
      <c r="AN212" s="114"/>
      <c r="AO212" s="114"/>
      <c r="AP212" s="28">
        <v>2</v>
      </c>
      <c r="AQ212" s="28">
        <f>+AP212*AK212</f>
        <v>140</v>
      </c>
      <c r="AR212" s="28"/>
      <c r="AS212" s="28"/>
      <c r="AT212" s="28">
        <v>9</v>
      </c>
      <c r="AU212" s="28">
        <f t="shared" si="88"/>
        <v>630</v>
      </c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7">
        <f t="shared" si="54"/>
        <v>25</v>
      </c>
      <c r="BK212" s="7">
        <f t="shared" si="54"/>
        <v>1750</v>
      </c>
    </row>
    <row r="213" spans="1:63" ht="24" x14ac:dyDescent="0.25">
      <c r="B213" s="16" t="s">
        <v>65</v>
      </c>
      <c r="C213" s="17" t="s">
        <v>66</v>
      </c>
      <c r="D213" s="10" t="s">
        <v>411</v>
      </c>
      <c r="E213" s="11" t="s">
        <v>413</v>
      </c>
      <c r="F213" s="11" t="s">
        <v>68</v>
      </c>
      <c r="G213" s="12">
        <v>160</v>
      </c>
      <c r="H213" s="20"/>
      <c r="I213" s="19"/>
      <c r="J213" s="85"/>
      <c r="K213" s="85"/>
      <c r="L213" s="19"/>
      <c r="M213" s="19"/>
      <c r="N213" s="19"/>
      <c r="O213" s="19"/>
      <c r="P213" s="19">
        <v>10</v>
      </c>
      <c r="Q213" s="19">
        <f t="shared" si="85"/>
        <v>1600</v>
      </c>
      <c r="R213" s="19"/>
      <c r="S213" s="19"/>
      <c r="T213" s="20"/>
      <c r="U213" s="20"/>
      <c r="V213" s="19"/>
      <c r="W213" s="19">
        <f t="shared" si="87"/>
        <v>0</v>
      </c>
      <c r="X213" s="19"/>
      <c r="Y213" s="20"/>
      <c r="Z213" s="20"/>
      <c r="AA213" s="20"/>
      <c r="AB213" s="20"/>
      <c r="AC213" s="20"/>
      <c r="AD213" s="20"/>
      <c r="AE213" s="20"/>
      <c r="AF213" s="19">
        <f t="shared" si="64"/>
        <v>10</v>
      </c>
      <c r="AG213" s="19">
        <f t="shared" si="64"/>
        <v>1600</v>
      </c>
      <c r="AH213" s="9" t="s">
        <v>411</v>
      </c>
      <c r="AI213" s="11" t="s">
        <v>413</v>
      </c>
      <c r="AJ213" s="11" t="s">
        <v>68</v>
      </c>
      <c r="AK213" s="12">
        <v>160</v>
      </c>
      <c r="AL213" s="28"/>
      <c r="AM213" s="28"/>
      <c r="AN213" s="114"/>
      <c r="AO213" s="114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7">
        <f t="shared" si="54"/>
        <v>0</v>
      </c>
      <c r="BK213" s="7">
        <f t="shared" si="54"/>
        <v>0</v>
      </c>
    </row>
    <row r="214" spans="1:63" ht="24" x14ac:dyDescent="0.25">
      <c r="B214" s="16" t="s">
        <v>65</v>
      </c>
      <c r="C214" s="17" t="s">
        <v>66</v>
      </c>
      <c r="D214" s="10" t="s">
        <v>414</v>
      </c>
      <c r="E214" s="11" t="s">
        <v>415</v>
      </c>
      <c r="F214" s="11" t="s">
        <v>68</v>
      </c>
      <c r="G214" s="12">
        <v>160</v>
      </c>
      <c r="H214" s="20"/>
      <c r="I214" s="19"/>
      <c r="J214" s="85"/>
      <c r="K214" s="85"/>
      <c r="L214" s="19"/>
      <c r="M214" s="19"/>
      <c r="N214" s="19"/>
      <c r="O214" s="19"/>
      <c r="P214" s="19">
        <v>10</v>
      </c>
      <c r="Q214" s="19">
        <f t="shared" si="85"/>
        <v>1600</v>
      </c>
      <c r="R214" s="19"/>
      <c r="S214" s="19"/>
      <c r="T214" s="20"/>
      <c r="U214" s="20"/>
      <c r="V214" s="19"/>
      <c r="W214" s="19"/>
      <c r="X214" s="19"/>
      <c r="Y214" s="20"/>
      <c r="Z214" s="20"/>
      <c r="AA214" s="20"/>
      <c r="AB214" s="20"/>
      <c r="AC214" s="20"/>
      <c r="AD214" s="20"/>
      <c r="AE214" s="20"/>
      <c r="AF214" s="19">
        <f t="shared" si="64"/>
        <v>10</v>
      </c>
      <c r="AG214" s="19">
        <f t="shared" si="64"/>
        <v>1600</v>
      </c>
      <c r="AH214" s="9" t="s">
        <v>414</v>
      </c>
      <c r="AI214" s="11" t="s">
        <v>415</v>
      </c>
      <c r="AJ214" s="11" t="s">
        <v>68</v>
      </c>
      <c r="AK214" s="12">
        <v>160</v>
      </c>
      <c r="AL214" s="28"/>
      <c r="AM214" s="28"/>
      <c r="AN214" s="114"/>
      <c r="AO214" s="114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7">
        <f t="shared" si="54"/>
        <v>0</v>
      </c>
      <c r="BK214" s="7">
        <f t="shared" si="54"/>
        <v>0</v>
      </c>
    </row>
    <row r="215" spans="1:63" ht="24" x14ac:dyDescent="0.25">
      <c r="B215" s="16" t="s">
        <v>65</v>
      </c>
      <c r="C215" s="17" t="s">
        <v>66</v>
      </c>
      <c r="D215" s="10" t="s">
        <v>416</v>
      </c>
      <c r="E215" s="11" t="s">
        <v>417</v>
      </c>
      <c r="F215" s="11" t="s">
        <v>68</v>
      </c>
      <c r="G215" s="12">
        <v>160</v>
      </c>
      <c r="H215" s="20"/>
      <c r="I215" s="19"/>
      <c r="J215" s="85"/>
      <c r="K215" s="85"/>
      <c r="L215" s="19"/>
      <c r="M215" s="19"/>
      <c r="N215" s="19"/>
      <c r="O215" s="19"/>
      <c r="P215" s="19">
        <v>10</v>
      </c>
      <c r="Q215" s="19">
        <f t="shared" si="85"/>
        <v>1600</v>
      </c>
      <c r="R215" s="19"/>
      <c r="S215" s="19"/>
      <c r="T215" s="20"/>
      <c r="U215" s="20"/>
      <c r="V215" s="19"/>
      <c r="W215" s="19"/>
      <c r="X215" s="19"/>
      <c r="Y215" s="20"/>
      <c r="Z215" s="20"/>
      <c r="AA215" s="20"/>
      <c r="AB215" s="20"/>
      <c r="AC215" s="20"/>
      <c r="AD215" s="20"/>
      <c r="AE215" s="20"/>
      <c r="AF215" s="19">
        <f t="shared" si="64"/>
        <v>10</v>
      </c>
      <c r="AG215" s="19">
        <f t="shared" si="64"/>
        <v>1600</v>
      </c>
      <c r="AH215" s="9" t="s">
        <v>416</v>
      </c>
      <c r="AI215" s="11" t="s">
        <v>417</v>
      </c>
      <c r="AJ215" s="11" t="s">
        <v>68</v>
      </c>
      <c r="AK215" s="12">
        <v>160</v>
      </c>
      <c r="AL215" s="28"/>
      <c r="AM215" s="28"/>
      <c r="AN215" s="114"/>
      <c r="AO215" s="114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7">
        <f t="shared" ref="BJ215:BK246" si="89">AL215+AN215+AP215+AR215+AT215+AV215+AX215+AZ215+BB215+BD215+BF215+BH215</f>
        <v>0</v>
      </c>
      <c r="BK215" s="7">
        <f t="shared" si="89"/>
        <v>0</v>
      </c>
    </row>
    <row r="216" spans="1:63" ht="24" x14ac:dyDescent="0.25">
      <c r="B216" s="16" t="s">
        <v>65</v>
      </c>
      <c r="C216" s="17" t="s">
        <v>66</v>
      </c>
      <c r="D216" s="10" t="s">
        <v>418</v>
      </c>
      <c r="E216" s="11" t="s">
        <v>419</v>
      </c>
      <c r="F216" s="11" t="s">
        <v>68</v>
      </c>
      <c r="G216" s="12">
        <v>160</v>
      </c>
      <c r="H216" s="20"/>
      <c r="I216" s="19"/>
      <c r="J216" s="85"/>
      <c r="K216" s="85"/>
      <c r="L216" s="19"/>
      <c r="M216" s="19"/>
      <c r="N216" s="19"/>
      <c r="O216" s="19"/>
      <c r="P216" s="19">
        <v>10</v>
      </c>
      <c r="Q216" s="19">
        <f t="shared" si="85"/>
        <v>1600</v>
      </c>
      <c r="R216" s="19"/>
      <c r="S216" s="19"/>
      <c r="T216" s="20"/>
      <c r="U216" s="20"/>
      <c r="V216" s="19"/>
      <c r="W216" s="19"/>
      <c r="X216" s="19"/>
      <c r="Y216" s="20"/>
      <c r="Z216" s="20"/>
      <c r="AA216" s="20"/>
      <c r="AB216" s="20"/>
      <c r="AC216" s="20"/>
      <c r="AD216" s="20"/>
      <c r="AE216" s="20"/>
      <c r="AF216" s="19">
        <f t="shared" si="64"/>
        <v>10</v>
      </c>
      <c r="AG216" s="19">
        <f t="shared" si="64"/>
        <v>1600</v>
      </c>
      <c r="AH216" s="9" t="s">
        <v>418</v>
      </c>
      <c r="AI216" s="11" t="s">
        <v>419</v>
      </c>
      <c r="AJ216" s="11" t="s">
        <v>68</v>
      </c>
      <c r="AK216" s="12">
        <v>160</v>
      </c>
      <c r="AL216" s="28"/>
      <c r="AM216" s="28"/>
      <c r="AN216" s="114"/>
      <c r="AO216" s="114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7">
        <f t="shared" si="89"/>
        <v>0</v>
      </c>
      <c r="BK216" s="7">
        <f t="shared" si="89"/>
        <v>0</v>
      </c>
    </row>
    <row r="217" spans="1:63" ht="24" x14ac:dyDescent="0.25">
      <c r="B217" s="16" t="s">
        <v>65</v>
      </c>
      <c r="C217" s="17" t="s">
        <v>66</v>
      </c>
      <c r="D217" s="10">
        <v>767400051823</v>
      </c>
      <c r="E217" s="9" t="s">
        <v>420</v>
      </c>
      <c r="F217" s="11" t="s">
        <v>68</v>
      </c>
      <c r="G217" s="12">
        <v>150</v>
      </c>
      <c r="H217" s="19">
        <v>8</v>
      </c>
      <c r="I217" s="19">
        <f t="shared" ref="I217:I227" si="90">H217*G217</f>
        <v>1200</v>
      </c>
      <c r="J217" s="85"/>
      <c r="K217" s="85"/>
      <c r="L217" s="19"/>
      <c r="M217" s="19"/>
      <c r="N217" s="19"/>
      <c r="O217" s="19"/>
      <c r="P217" s="19">
        <v>5</v>
      </c>
      <c r="Q217" s="19">
        <f t="shared" si="85"/>
        <v>750</v>
      </c>
      <c r="R217" s="19"/>
      <c r="S217" s="19"/>
      <c r="T217" s="20"/>
      <c r="U217" s="20"/>
      <c r="V217" s="19"/>
      <c r="W217" s="19"/>
      <c r="X217" s="19"/>
      <c r="Y217" s="20"/>
      <c r="Z217" s="20"/>
      <c r="AA217" s="20"/>
      <c r="AB217" s="20"/>
      <c r="AC217" s="20"/>
      <c r="AD217" s="20"/>
      <c r="AE217" s="20"/>
      <c r="AF217" s="19">
        <f t="shared" si="64"/>
        <v>13</v>
      </c>
      <c r="AG217" s="19">
        <f t="shared" si="64"/>
        <v>1950</v>
      </c>
      <c r="AH217" s="9">
        <v>767400051823</v>
      </c>
      <c r="AI217" s="9" t="s">
        <v>420</v>
      </c>
      <c r="AJ217" s="11" t="s">
        <v>68</v>
      </c>
      <c r="AK217" s="12">
        <v>150</v>
      </c>
      <c r="AL217" s="28">
        <v>8</v>
      </c>
      <c r="AM217" s="28">
        <f t="shared" ref="AM217:AM226" si="91">AL217*AK217</f>
        <v>1200</v>
      </c>
      <c r="AN217" s="114"/>
      <c r="AO217" s="114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7">
        <f t="shared" si="89"/>
        <v>8</v>
      </c>
      <c r="BK217" s="7">
        <f t="shared" si="89"/>
        <v>1200</v>
      </c>
    </row>
    <row r="218" spans="1:63" ht="24" x14ac:dyDescent="0.25">
      <c r="B218" s="16" t="s">
        <v>65</v>
      </c>
      <c r="C218" s="17" t="s">
        <v>66</v>
      </c>
      <c r="D218" s="10">
        <v>767400051809</v>
      </c>
      <c r="E218" s="9" t="s">
        <v>421</v>
      </c>
      <c r="F218" s="11" t="s">
        <v>68</v>
      </c>
      <c r="G218" s="12">
        <v>150</v>
      </c>
      <c r="H218" s="19">
        <v>8</v>
      </c>
      <c r="I218" s="19">
        <f t="shared" si="90"/>
        <v>1200</v>
      </c>
      <c r="J218" s="85"/>
      <c r="K218" s="85"/>
      <c r="L218" s="19"/>
      <c r="M218" s="19"/>
      <c r="N218" s="19"/>
      <c r="O218" s="19"/>
      <c r="P218" s="19">
        <v>3</v>
      </c>
      <c r="Q218" s="19">
        <f t="shared" si="85"/>
        <v>450</v>
      </c>
      <c r="R218" s="19"/>
      <c r="S218" s="19"/>
      <c r="T218" s="20"/>
      <c r="U218" s="20"/>
      <c r="V218" s="19"/>
      <c r="W218" s="19"/>
      <c r="X218" s="19"/>
      <c r="Y218" s="20"/>
      <c r="Z218" s="20"/>
      <c r="AA218" s="20"/>
      <c r="AB218" s="20"/>
      <c r="AC218" s="20"/>
      <c r="AD218" s="20"/>
      <c r="AE218" s="20"/>
      <c r="AF218" s="19">
        <f t="shared" si="64"/>
        <v>11</v>
      </c>
      <c r="AG218" s="19">
        <f t="shared" si="64"/>
        <v>1650</v>
      </c>
      <c r="AH218" s="9">
        <v>767400051809</v>
      </c>
      <c r="AI218" s="9" t="s">
        <v>421</v>
      </c>
      <c r="AJ218" s="11" t="s">
        <v>68</v>
      </c>
      <c r="AK218" s="12">
        <v>150</v>
      </c>
      <c r="AL218" s="28">
        <v>8</v>
      </c>
      <c r="AM218" s="28">
        <f t="shared" si="91"/>
        <v>1200</v>
      </c>
      <c r="AN218" s="114"/>
      <c r="AO218" s="114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7">
        <f t="shared" si="89"/>
        <v>8</v>
      </c>
      <c r="BK218" s="7">
        <f t="shared" si="89"/>
        <v>1200</v>
      </c>
    </row>
    <row r="219" spans="1:63" ht="24" x14ac:dyDescent="0.25">
      <c r="B219" s="16" t="s">
        <v>65</v>
      </c>
      <c r="C219" s="17" t="s">
        <v>66</v>
      </c>
      <c r="D219" s="10">
        <v>767400050045</v>
      </c>
      <c r="E219" s="9" t="s">
        <v>422</v>
      </c>
      <c r="F219" s="11" t="s">
        <v>68</v>
      </c>
      <c r="G219" s="12">
        <v>150</v>
      </c>
      <c r="H219" s="19">
        <v>8</v>
      </c>
      <c r="I219" s="19">
        <f t="shared" si="90"/>
        <v>1200</v>
      </c>
      <c r="J219" s="85"/>
      <c r="K219" s="85"/>
      <c r="L219" s="19"/>
      <c r="M219" s="19"/>
      <c r="N219" s="19"/>
      <c r="O219" s="19"/>
      <c r="P219" s="19">
        <v>3</v>
      </c>
      <c r="Q219" s="19">
        <f t="shared" si="85"/>
        <v>450</v>
      </c>
      <c r="R219" s="19"/>
      <c r="S219" s="19"/>
      <c r="T219" s="20"/>
      <c r="U219" s="20"/>
      <c r="V219" s="19"/>
      <c r="W219" s="19"/>
      <c r="X219" s="19"/>
      <c r="Y219" s="20"/>
      <c r="Z219" s="20"/>
      <c r="AA219" s="20"/>
      <c r="AB219" s="20"/>
      <c r="AC219" s="20"/>
      <c r="AD219" s="20"/>
      <c r="AE219" s="20"/>
      <c r="AF219" s="19">
        <f t="shared" si="64"/>
        <v>11</v>
      </c>
      <c r="AG219" s="19">
        <f t="shared" si="64"/>
        <v>1650</v>
      </c>
      <c r="AH219" s="9">
        <v>767400050045</v>
      </c>
      <c r="AI219" s="9" t="s">
        <v>422</v>
      </c>
      <c r="AJ219" s="11" t="s">
        <v>68</v>
      </c>
      <c r="AK219" s="12">
        <v>150</v>
      </c>
      <c r="AL219" s="28">
        <v>8</v>
      </c>
      <c r="AM219" s="28">
        <f t="shared" si="91"/>
        <v>1200</v>
      </c>
      <c r="AN219" s="114"/>
      <c r="AO219" s="114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7">
        <f t="shared" si="89"/>
        <v>8</v>
      </c>
      <c r="BK219" s="7">
        <f t="shared" si="89"/>
        <v>1200</v>
      </c>
    </row>
    <row r="220" spans="1:63" ht="24" x14ac:dyDescent="0.25">
      <c r="B220" s="16" t="s">
        <v>65</v>
      </c>
      <c r="C220" s="17" t="s">
        <v>66</v>
      </c>
      <c r="D220" s="10">
        <v>767400050044</v>
      </c>
      <c r="E220" s="9" t="s">
        <v>423</v>
      </c>
      <c r="F220" s="11" t="s">
        <v>68</v>
      </c>
      <c r="G220" s="12">
        <v>150</v>
      </c>
      <c r="H220" s="19">
        <v>8</v>
      </c>
      <c r="I220" s="19">
        <f t="shared" si="90"/>
        <v>1200</v>
      </c>
      <c r="J220" s="85"/>
      <c r="K220" s="85"/>
      <c r="L220" s="19"/>
      <c r="M220" s="19"/>
      <c r="N220" s="19"/>
      <c r="O220" s="19"/>
      <c r="P220" s="19">
        <v>3</v>
      </c>
      <c r="Q220" s="19">
        <f t="shared" si="85"/>
        <v>450</v>
      </c>
      <c r="R220" s="19"/>
      <c r="S220" s="19"/>
      <c r="T220" s="20"/>
      <c r="U220" s="20"/>
      <c r="V220" s="19"/>
      <c r="W220" s="19"/>
      <c r="X220" s="19"/>
      <c r="Y220" s="20"/>
      <c r="Z220" s="20"/>
      <c r="AA220" s="20"/>
      <c r="AB220" s="20"/>
      <c r="AC220" s="20"/>
      <c r="AD220" s="20"/>
      <c r="AE220" s="20"/>
      <c r="AF220" s="19">
        <f t="shared" si="64"/>
        <v>11</v>
      </c>
      <c r="AG220" s="19">
        <f t="shared" si="64"/>
        <v>1650</v>
      </c>
      <c r="AH220" s="9">
        <v>767400050044</v>
      </c>
      <c r="AI220" s="9" t="s">
        <v>423</v>
      </c>
      <c r="AJ220" s="11" t="s">
        <v>68</v>
      </c>
      <c r="AK220" s="12">
        <v>150</v>
      </c>
      <c r="AL220" s="28">
        <v>8</v>
      </c>
      <c r="AM220" s="28">
        <f t="shared" si="91"/>
        <v>1200</v>
      </c>
      <c r="AN220" s="114"/>
      <c r="AO220" s="114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7">
        <f t="shared" si="89"/>
        <v>8</v>
      </c>
      <c r="BK220" s="7">
        <f t="shared" si="89"/>
        <v>1200</v>
      </c>
    </row>
    <row r="221" spans="1:63" ht="24" x14ac:dyDescent="0.25">
      <c r="B221" s="16" t="s">
        <v>65</v>
      </c>
      <c r="C221" s="17" t="s">
        <v>66</v>
      </c>
      <c r="D221" s="10">
        <v>767400050046</v>
      </c>
      <c r="E221" s="9" t="s">
        <v>424</v>
      </c>
      <c r="F221" s="11" t="s">
        <v>68</v>
      </c>
      <c r="G221" s="12">
        <v>150</v>
      </c>
      <c r="H221" s="19">
        <v>16</v>
      </c>
      <c r="I221" s="19">
        <f t="shared" si="90"/>
        <v>2400</v>
      </c>
      <c r="J221" s="85"/>
      <c r="K221" s="85"/>
      <c r="L221" s="19"/>
      <c r="M221" s="19"/>
      <c r="N221" s="19"/>
      <c r="O221" s="19"/>
      <c r="P221" s="19">
        <v>3</v>
      </c>
      <c r="Q221" s="19">
        <f t="shared" si="85"/>
        <v>450</v>
      </c>
      <c r="R221" s="19"/>
      <c r="S221" s="19"/>
      <c r="T221" s="20"/>
      <c r="U221" s="20"/>
      <c r="V221" s="19"/>
      <c r="W221" s="19"/>
      <c r="X221" s="19"/>
      <c r="Y221" s="20"/>
      <c r="Z221" s="20"/>
      <c r="AA221" s="20"/>
      <c r="AB221" s="20"/>
      <c r="AC221" s="20"/>
      <c r="AD221" s="20"/>
      <c r="AE221" s="20"/>
      <c r="AF221" s="19">
        <f t="shared" si="64"/>
        <v>19</v>
      </c>
      <c r="AG221" s="19">
        <f t="shared" si="64"/>
        <v>2850</v>
      </c>
      <c r="AH221" s="9">
        <v>767400050046</v>
      </c>
      <c r="AI221" s="9" t="s">
        <v>424</v>
      </c>
      <c r="AJ221" s="11" t="s">
        <v>68</v>
      </c>
      <c r="AK221" s="12">
        <v>150</v>
      </c>
      <c r="AL221" s="28">
        <v>16</v>
      </c>
      <c r="AM221" s="28">
        <f t="shared" si="91"/>
        <v>2400</v>
      </c>
      <c r="AN221" s="114"/>
      <c r="AO221" s="114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7">
        <f t="shared" si="89"/>
        <v>16</v>
      </c>
      <c r="BK221" s="7">
        <f t="shared" si="89"/>
        <v>2400</v>
      </c>
    </row>
    <row r="222" spans="1:63" ht="24" x14ac:dyDescent="0.25">
      <c r="B222" s="16" t="s">
        <v>65</v>
      </c>
      <c r="C222" s="17" t="s">
        <v>66</v>
      </c>
      <c r="D222" s="10">
        <v>4410310500356160</v>
      </c>
      <c r="E222" s="18" t="s">
        <v>425</v>
      </c>
      <c r="F222" s="11" t="s">
        <v>68</v>
      </c>
      <c r="G222" s="12">
        <v>45</v>
      </c>
      <c r="H222" s="19"/>
      <c r="I222" s="19"/>
      <c r="J222" s="85"/>
      <c r="K222" s="85"/>
      <c r="L222" s="19"/>
      <c r="M222" s="19"/>
      <c r="N222" s="19">
        <v>3</v>
      </c>
      <c r="O222" s="19">
        <f>+N222*G222</f>
        <v>135</v>
      </c>
      <c r="P222" s="19">
        <v>2</v>
      </c>
      <c r="Q222" s="19">
        <f t="shared" si="85"/>
        <v>90</v>
      </c>
      <c r="R222" s="19"/>
      <c r="S222" s="19"/>
      <c r="T222" s="20"/>
      <c r="U222" s="20"/>
      <c r="V222" s="19"/>
      <c r="W222" s="19"/>
      <c r="X222" s="19"/>
      <c r="Y222" s="20"/>
      <c r="Z222" s="20"/>
      <c r="AA222" s="20"/>
      <c r="AB222" s="20"/>
      <c r="AC222" s="20"/>
      <c r="AD222" s="20"/>
      <c r="AE222" s="20"/>
      <c r="AF222" s="19">
        <f t="shared" si="64"/>
        <v>5</v>
      </c>
      <c r="AG222" s="19">
        <f t="shared" si="64"/>
        <v>225</v>
      </c>
      <c r="AH222" s="9">
        <v>4410310500356160</v>
      </c>
      <c r="AI222" s="18" t="s">
        <v>425</v>
      </c>
      <c r="AJ222" s="11" t="s">
        <v>68</v>
      </c>
      <c r="AK222" s="12">
        <v>45</v>
      </c>
      <c r="AL222" s="28"/>
      <c r="AM222" s="28"/>
      <c r="AN222" s="114"/>
      <c r="AO222" s="114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7">
        <f t="shared" si="89"/>
        <v>0</v>
      </c>
      <c r="BK222" s="7">
        <f t="shared" si="89"/>
        <v>0</v>
      </c>
    </row>
    <row r="223" spans="1:63" ht="30" customHeight="1" x14ac:dyDescent="0.25">
      <c r="B223" s="16" t="s">
        <v>139</v>
      </c>
      <c r="C223" s="17" t="s">
        <v>139</v>
      </c>
      <c r="D223" s="10">
        <v>4410310500356160</v>
      </c>
      <c r="E223" s="18" t="s">
        <v>425</v>
      </c>
      <c r="F223" s="11" t="s">
        <v>68</v>
      </c>
      <c r="G223" s="12">
        <v>45</v>
      </c>
      <c r="H223" s="19"/>
      <c r="I223" s="19"/>
      <c r="J223" s="85"/>
      <c r="K223" s="85"/>
      <c r="L223" s="19"/>
      <c r="M223" s="19"/>
      <c r="N223" s="19">
        <v>9</v>
      </c>
      <c r="O223" s="19">
        <f>+N223*G223</f>
        <v>405</v>
      </c>
      <c r="P223" s="19"/>
      <c r="Q223" s="19"/>
      <c r="R223" s="19"/>
      <c r="S223" s="19"/>
      <c r="T223" s="20"/>
      <c r="U223" s="20"/>
      <c r="V223" s="19"/>
      <c r="W223" s="19"/>
      <c r="X223" s="19"/>
      <c r="Y223" s="20"/>
      <c r="Z223" s="20"/>
      <c r="AA223" s="20"/>
      <c r="AB223" s="20"/>
      <c r="AC223" s="20"/>
      <c r="AD223" s="20"/>
      <c r="AE223" s="20"/>
      <c r="AF223" s="19">
        <f t="shared" si="64"/>
        <v>9</v>
      </c>
      <c r="AG223" s="19">
        <f t="shared" si="64"/>
        <v>405</v>
      </c>
      <c r="AH223" s="9">
        <v>4410310500356160</v>
      </c>
      <c r="AI223" s="18" t="s">
        <v>425</v>
      </c>
      <c r="AJ223" s="11" t="s">
        <v>68</v>
      </c>
      <c r="AK223" s="12">
        <v>45</v>
      </c>
      <c r="AL223" s="28"/>
      <c r="AM223" s="28"/>
      <c r="AN223" s="114"/>
      <c r="AO223" s="114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7">
        <f t="shared" si="89"/>
        <v>0</v>
      </c>
      <c r="BK223" s="7">
        <f t="shared" si="89"/>
        <v>0</v>
      </c>
    </row>
    <row r="224" spans="1:63" ht="24" x14ac:dyDescent="0.25">
      <c r="A224" s="118" t="s">
        <v>426</v>
      </c>
      <c r="B224" s="16" t="s">
        <v>65</v>
      </c>
      <c r="C224" s="17" t="s">
        <v>66</v>
      </c>
      <c r="D224" s="10" t="s">
        <v>362</v>
      </c>
      <c r="E224" s="11" t="s">
        <v>427</v>
      </c>
      <c r="F224" s="11" t="s">
        <v>68</v>
      </c>
      <c r="G224" s="12">
        <v>10</v>
      </c>
      <c r="H224" s="19">
        <v>16</v>
      </c>
      <c r="I224" s="19">
        <f t="shared" si="90"/>
        <v>160</v>
      </c>
      <c r="J224" s="85"/>
      <c r="K224" s="85"/>
      <c r="L224" s="19">
        <v>9</v>
      </c>
      <c r="M224" s="19">
        <f>+L224*G224</f>
        <v>90</v>
      </c>
      <c r="N224" s="19"/>
      <c r="O224" s="19"/>
      <c r="P224" s="19">
        <v>4</v>
      </c>
      <c r="Q224" s="19">
        <f>G224*P224</f>
        <v>40</v>
      </c>
      <c r="R224" s="19"/>
      <c r="S224" s="19"/>
      <c r="T224" s="20">
        <v>30</v>
      </c>
      <c r="U224" s="20">
        <f t="shared" ref="U224" si="92">+T224*G224</f>
        <v>300</v>
      </c>
      <c r="V224" s="19">
        <f>3+3</f>
        <v>6</v>
      </c>
      <c r="W224" s="19">
        <f>G224*V224</f>
        <v>60</v>
      </c>
      <c r="X224" s="19"/>
      <c r="Y224" s="20"/>
      <c r="Z224" s="20"/>
      <c r="AA224" s="20"/>
      <c r="AB224" s="20"/>
      <c r="AC224" s="20"/>
      <c r="AD224" s="20"/>
      <c r="AE224" s="20"/>
      <c r="AF224" s="19">
        <f t="shared" si="64"/>
        <v>65</v>
      </c>
      <c r="AG224" s="19">
        <f t="shared" si="64"/>
        <v>650</v>
      </c>
      <c r="AH224" s="9" t="s">
        <v>362</v>
      </c>
      <c r="AI224" s="11" t="s">
        <v>427</v>
      </c>
      <c r="AJ224" s="11" t="s">
        <v>68</v>
      </c>
      <c r="AK224" s="12">
        <v>10</v>
      </c>
      <c r="AL224" s="28">
        <v>15</v>
      </c>
      <c r="AM224" s="28">
        <f t="shared" si="91"/>
        <v>150</v>
      </c>
      <c r="AN224" s="114"/>
      <c r="AO224" s="114"/>
      <c r="AP224" s="28">
        <f>4+2</f>
        <v>6</v>
      </c>
      <c r="AQ224" s="28">
        <f>+AP224*AK224</f>
        <v>60</v>
      </c>
      <c r="AR224" s="28"/>
      <c r="AS224" s="28"/>
      <c r="AT224" s="28"/>
      <c r="AU224" s="28"/>
      <c r="AV224" s="28"/>
      <c r="AW224" s="28"/>
      <c r="AX224" s="28">
        <v>10</v>
      </c>
      <c r="AY224" s="28">
        <f t="shared" ref="AY224" si="93">AX224*AK224</f>
        <v>100</v>
      </c>
      <c r="AZ224" s="28">
        <v>3</v>
      </c>
      <c r="BA224" s="28">
        <f>AK224*AZ224</f>
        <v>30</v>
      </c>
      <c r="BB224" s="28"/>
      <c r="BC224" s="28"/>
      <c r="BD224" s="28"/>
      <c r="BE224" s="28"/>
      <c r="BF224" s="28"/>
      <c r="BG224" s="28"/>
      <c r="BH224" s="28"/>
      <c r="BI224" s="28"/>
      <c r="BJ224" s="7">
        <f t="shared" si="89"/>
        <v>34</v>
      </c>
      <c r="BK224" s="7">
        <f t="shared" si="89"/>
        <v>340</v>
      </c>
    </row>
    <row r="225" spans="2:63" ht="24" x14ac:dyDescent="0.25">
      <c r="B225" s="16" t="s">
        <v>65</v>
      </c>
      <c r="C225" s="17" t="s">
        <v>66</v>
      </c>
      <c r="D225" s="10" t="s">
        <v>428</v>
      </c>
      <c r="E225" s="11" t="s">
        <v>429</v>
      </c>
      <c r="F225" s="11" t="s">
        <v>68</v>
      </c>
      <c r="G225" s="12">
        <v>1</v>
      </c>
      <c r="H225" s="19">
        <v>11</v>
      </c>
      <c r="I225" s="19">
        <f t="shared" si="90"/>
        <v>11</v>
      </c>
      <c r="J225" s="85"/>
      <c r="K225" s="85"/>
      <c r="L225" s="19">
        <v>9</v>
      </c>
      <c r="M225" s="19">
        <f>+L225*G225</f>
        <v>9</v>
      </c>
      <c r="N225" s="19"/>
      <c r="O225" s="19"/>
      <c r="P225" s="19">
        <f>1200+24</f>
        <v>1224</v>
      </c>
      <c r="Q225" s="19">
        <f t="shared" ref="Q225:Q234" si="94">G225*P225</f>
        <v>1224</v>
      </c>
      <c r="R225" s="19"/>
      <c r="S225" s="19"/>
      <c r="T225" s="20"/>
      <c r="U225" s="20"/>
      <c r="V225" s="19"/>
      <c r="W225" s="19"/>
      <c r="X225" s="19"/>
      <c r="Y225" s="20"/>
      <c r="Z225" s="20"/>
      <c r="AA225" s="20"/>
      <c r="AB225" s="20"/>
      <c r="AC225" s="20"/>
      <c r="AD225" s="20"/>
      <c r="AE225" s="20"/>
      <c r="AF225" s="19">
        <f t="shared" si="64"/>
        <v>1244</v>
      </c>
      <c r="AG225" s="19">
        <f t="shared" si="64"/>
        <v>1244</v>
      </c>
      <c r="AH225" s="9" t="s">
        <v>428</v>
      </c>
      <c r="AI225" s="11" t="s">
        <v>429</v>
      </c>
      <c r="AJ225" s="11" t="s">
        <v>68</v>
      </c>
      <c r="AK225" s="12">
        <v>1</v>
      </c>
      <c r="AL225" s="28">
        <v>10</v>
      </c>
      <c r="AM225" s="28">
        <f t="shared" si="91"/>
        <v>10</v>
      </c>
      <c r="AN225" s="114"/>
      <c r="AO225" s="114"/>
      <c r="AP225" s="28">
        <v>6</v>
      </c>
      <c r="AQ225" s="28">
        <f>+AP225*AK225</f>
        <v>6</v>
      </c>
      <c r="AR225" s="28"/>
      <c r="AS225" s="28"/>
      <c r="AT225" s="28">
        <f>0+24</f>
        <v>24</v>
      </c>
      <c r="AU225" s="28">
        <f t="shared" ref="AU225:AU233" si="95">+AK225*AT225</f>
        <v>24</v>
      </c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7">
        <f t="shared" si="89"/>
        <v>40</v>
      </c>
      <c r="BK225" s="7">
        <f t="shared" si="89"/>
        <v>40</v>
      </c>
    </row>
    <row r="226" spans="2:63" ht="24" x14ac:dyDescent="0.25">
      <c r="B226" s="16" t="s">
        <v>65</v>
      </c>
      <c r="C226" s="17" t="s">
        <v>66</v>
      </c>
      <c r="D226" s="10" t="s">
        <v>430</v>
      </c>
      <c r="E226" s="11" t="s">
        <v>431</v>
      </c>
      <c r="F226" s="11" t="s">
        <v>68</v>
      </c>
      <c r="G226" s="12">
        <v>60</v>
      </c>
      <c r="H226" s="19">
        <v>8</v>
      </c>
      <c r="I226" s="19">
        <f t="shared" si="90"/>
        <v>480</v>
      </c>
      <c r="J226" s="85"/>
      <c r="K226" s="85"/>
      <c r="L226" s="19"/>
      <c r="M226" s="19"/>
      <c r="N226" s="19"/>
      <c r="O226" s="19"/>
      <c r="P226" s="19"/>
      <c r="Q226" s="19"/>
      <c r="R226" s="19"/>
      <c r="S226" s="19"/>
      <c r="T226" s="20"/>
      <c r="U226" s="20"/>
      <c r="V226" s="19"/>
      <c r="W226" s="19"/>
      <c r="X226" s="19"/>
      <c r="Y226" s="20"/>
      <c r="Z226" s="20"/>
      <c r="AA226" s="20"/>
      <c r="AB226" s="20">
        <v>2</v>
      </c>
      <c r="AC226" s="20">
        <f>+AB226*G226</f>
        <v>120</v>
      </c>
      <c r="AD226" s="20"/>
      <c r="AE226" s="20"/>
      <c r="AF226" s="19">
        <f t="shared" si="64"/>
        <v>10</v>
      </c>
      <c r="AG226" s="19">
        <f t="shared" si="64"/>
        <v>600</v>
      </c>
      <c r="AH226" s="9" t="s">
        <v>430</v>
      </c>
      <c r="AI226" s="11" t="s">
        <v>431</v>
      </c>
      <c r="AJ226" s="11" t="s">
        <v>68</v>
      </c>
      <c r="AK226" s="12">
        <v>60</v>
      </c>
      <c r="AL226" s="28">
        <v>5</v>
      </c>
      <c r="AM226" s="28">
        <f t="shared" si="91"/>
        <v>300</v>
      </c>
      <c r="AN226" s="114"/>
      <c r="AO226" s="114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7">
        <f t="shared" si="89"/>
        <v>5</v>
      </c>
      <c r="BK226" s="7">
        <f t="shared" si="89"/>
        <v>300</v>
      </c>
    </row>
    <row r="227" spans="2:63" ht="24" x14ac:dyDescent="0.25">
      <c r="B227" s="16" t="s">
        <v>65</v>
      </c>
      <c r="C227" s="17" t="s">
        <v>66</v>
      </c>
      <c r="D227" s="10" t="s">
        <v>432</v>
      </c>
      <c r="E227" s="11" t="s">
        <v>433</v>
      </c>
      <c r="F227" s="11" t="s">
        <v>68</v>
      </c>
      <c r="G227" s="12">
        <v>1.5</v>
      </c>
      <c r="H227" s="19">
        <v>8</v>
      </c>
      <c r="I227" s="19">
        <f t="shared" si="90"/>
        <v>12</v>
      </c>
      <c r="J227" s="85"/>
      <c r="K227" s="85"/>
      <c r="L227" s="19"/>
      <c r="M227" s="19"/>
      <c r="N227" s="19"/>
      <c r="O227" s="19"/>
      <c r="P227" s="19">
        <v>5</v>
      </c>
      <c r="Q227" s="19">
        <f t="shared" si="94"/>
        <v>7.5</v>
      </c>
      <c r="R227" s="20"/>
      <c r="S227" s="20"/>
      <c r="T227" s="20"/>
      <c r="U227" s="20"/>
      <c r="V227" s="20"/>
      <c r="W227" s="20"/>
      <c r="X227" s="19"/>
      <c r="Y227" s="20"/>
      <c r="Z227" s="20"/>
      <c r="AA227" s="20"/>
      <c r="AB227" s="20"/>
      <c r="AC227" s="20"/>
      <c r="AD227" s="20"/>
      <c r="AE227" s="20"/>
      <c r="AF227" s="19">
        <f t="shared" si="64"/>
        <v>13</v>
      </c>
      <c r="AG227" s="19">
        <f t="shared" si="64"/>
        <v>19.5</v>
      </c>
      <c r="AH227" s="9" t="s">
        <v>432</v>
      </c>
      <c r="AI227" s="11" t="s">
        <v>433</v>
      </c>
      <c r="AJ227" s="11" t="s">
        <v>68</v>
      </c>
      <c r="AK227" s="12">
        <v>1.5</v>
      </c>
      <c r="AL227" s="28"/>
      <c r="AM227" s="28"/>
      <c r="AN227" s="114"/>
      <c r="AO227" s="114"/>
      <c r="AP227" s="28"/>
      <c r="AQ227" s="28"/>
      <c r="AR227" s="28"/>
      <c r="AS227" s="28"/>
      <c r="AT227" s="28"/>
      <c r="AU227" s="28"/>
      <c r="AV227" s="28"/>
      <c r="AW227" s="114"/>
      <c r="AX227" s="114"/>
      <c r="AY227" s="114"/>
      <c r="AZ227" s="28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7">
        <f t="shared" si="89"/>
        <v>0</v>
      </c>
      <c r="BK227" s="7">
        <f t="shared" si="89"/>
        <v>0</v>
      </c>
    </row>
    <row r="228" spans="2:63" ht="24" x14ac:dyDescent="0.25">
      <c r="B228" s="16" t="s">
        <v>65</v>
      </c>
      <c r="C228" s="17" t="s">
        <v>66</v>
      </c>
      <c r="D228" s="10" t="s">
        <v>434</v>
      </c>
      <c r="E228" s="11" t="s">
        <v>435</v>
      </c>
      <c r="F228" s="11" t="s">
        <v>68</v>
      </c>
      <c r="G228" s="12">
        <v>7</v>
      </c>
      <c r="H228" s="19">
        <v>35</v>
      </c>
      <c r="I228" s="19">
        <f>H228*G228</f>
        <v>245</v>
      </c>
      <c r="J228" s="27"/>
      <c r="K228" s="27"/>
      <c r="L228" s="26">
        <v>9</v>
      </c>
      <c r="M228" s="19">
        <f>+L228*G228</f>
        <v>63</v>
      </c>
      <c r="N228" s="19">
        <v>1</v>
      </c>
      <c r="O228" s="19">
        <f>+N228*G228</f>
        <v>7</v>
      </c>
      <c r="P228" s="19">
        <v>20</v>
      </c>
      <c r="Q228" s="19">
        <f t="shared" si="94"/>
        <v>140</v>
      </c>
      <c r="R228" s="112"/>
      <c r="S228" s="112"/>
      <c r="T228" s="112"/>
      <c r="U228" s="112"/>
      <c r="V228" s="112"/>
      <c r="W228" s="112"/>
      <c r="X228" s="19">
        <v>20</v>
      </c>
      <c r="Y228" s="20">
        <f>+X228*G228</f>
        <v>140</v>
      </c>
      <c r="Z228" s="112">
        <v>8</v>
      </c>
      <c r="AA228" s="20">
        <f>+Z228*G228</f>
        <v>56</v>
      </c>
      <c r="AB228" s="112">
        <v>4</v>
      </c>
      <c r="AC228" s="20">
        <f>+AB228*G228</f>
        <v>28</v>
      </c>
      <c r="AD228" s="112"/>
      <c r="AE228" s="112"/>
      <c r="AF228" s="19">
        <f t="shared" si="64"/>
        <v>97</v>
      </c>
      <c r="AG228" s="19">
        <f t="shared" si="64"/>
        <v>679</v>
      </c>
      <c r="AH228" s="9" t="s">
        <v>434</v>
      </c>
      <c r="AI228" s="11" t="s">
        <v>435</v>
      </c>
      <c r="AJ228" s="11" t="s">
        <v>68</v>
      </c>
      <c r="AK228" s="12">
        <v>7</v>
      </c>
      <c r="AL228" s="28">
        <v>20</v>
      </c>
      <c r="AM228" s="28">
        <f>AL228*AK228</f>
        <v>140</v>
      </c>
      <c r="AN228" s="81"/>
      <c r="AO228" s="81"/>
      <c r="AP228" s="7">
        <f>3+2</f>
        <v>5</v>
      </c>
      <c r="AQ228" s="28">
        <f>+AP228*AK228</f>
        <v>35</v>
      </c>
      <c r="AR228" s="28">
        <v>0</v>
      </c>
      <c r="AS228" s="28">
        <f>+AR228*AK228</f>
        <v>0</v>
      </c>
      <c r="AT228" s="28">
        <v>11</v>
      </c>
      <c r="AU228" s="28">
        <f t="shared" si="95"/>
        <v>77</v>
      </c>
      <c r="AV228" s="7"/>
      <c r="AW228" s="81"/>
      <c r="AX228" s="81"/>
      <c r="AY228" s="81"/>
      <c r="AZ228" s="28"/>
      <c r="BA228" s="81"/>
      <c r="BB228" s="28">
        <v>20</v>
      </c>
      <c r="BC228" s="114">
        <f>+BB228*AK228</f>
        <v>140</v>
      </c>
      <c r="BD228" s="114"/>
      <c r="BE228" s="114"/>
      <c r="BF228" s="114"/>
      <c r="BG228" s="114"/>
      <c r="BH228" s="114"/>
      <c r="BI228" s="114"/>
      <c r="BJ228" s="7">
        <f t="shared" si="89"/>
        <v>56</v>
      </c>
      <c r="BK228" s="7">
        <f t="shared" si="89"/>
        <v>392</v>
      </c>
    </row>
    <row r="229" spans="2:63" x14ac:dyDescent="0.25">
      <c r="B229" s="16" t="s">
        <v>139</v>
      </c>
      <c r="C229" s="16" t="s">
        <v>139</v>
      </c>
      <c r="D229" s="10">
        <v>6012150900068360</v>
      </c>
      <c r="E229" s="11" t="s">
        <v>436</v>
      </c>
      <c r="F229" s="11" t="s">
        <v>68</v>
      </c>
      <c r="G229" s="12">
        <v>7</v>
      </c>
      <c r="H229" s="19"/>
      <c r="I229" s="19"/>
      <c r="J229" s="27"/>
      <c r="K229" s="27"/>
      <c r="L229" s="26"/>
      <c r="M229" s="19"/>
      <c r="N229" s="19">
        <v>10</v>
      </c>
      <c r="O229" s="19">
        <f>+N229*G229</f>
        <v>70</v>
      </c>
      <c r="P229" s="19"/>
      <c r="Q229" s="19"/>
      <c r="R229" s="112"/>
      <c r="S229" s="112"/>
      <c r="T229" s="112"/>
      <c r="U229" s="112"/>
      <c r="V229" s="112"/>
      <c r="W229" s="112"/>
      <c r="X229" s="19"/>
      <c r="Y229" s="20"/>
      <c r="Z229" s="112"/>
      <c r="AA229" s="112"/>
      <c r="AB229" s="112"/>
      <c r="AC229" s="112"/>
      <c r="AD229" s="112"/>
      <c r="AE229" s="112"/>
      <c r="AF229" s="19">
        <f t="shared" si="64"/>
        <v>10</v>
      </c>
      <c r="AG229" s="19">
        <f t="shared" si="64"/>
        <v>70</v>
      </c>
      <c r="AH229" s="9">
        <v>6012150900068360</v>
      </c>
      <c r="AI229" s="11" t="s">
        <v>436</v>
      </c>
      <c r="AJ229" s="11" t="s">
        <v>68</v>
      </c>
      <c r="AK229" s="12">
        <v>7</v>
      </c>
      <c r="AL229" s="28"/>
      <c r="AM229" s="28"/>
      <c r="AN229" s="81"/>
      <c r="AO229" s="81"/>
      <c r="AP229" s="7"/>
      <c r="AQ229" s="28"/>
      <c r="AR229" s="28"/>
      <c r="AS229" s="28"/>
      <c r="AT229" s="28"/>
      <c r="AU229" s="28"/>
      <c r="AV229" s="7"/>
      <c r="AW229" s="81"/>
      <c r="AX229" s="81"/>
      <c r="AY229" s="81"/>
      <c r="AZ229" s="28"/>
      <c r="BA229" s="81"/>
      <c r="BB229" s="81"/>
      <c r="BC229" s="81"/>
      <c r="BD229" s="81"/>
      <c r="BE229" s="81"/>
      <c r="BF229" s="81"/>
      <c r="BG229" s="81"/>
      <c r="BH229" s="81"/>
      <c r="BI229" s="81"/>
      <c r="BJ229" s="7">
        <f t="shared" si="89"/>
        <v>0</v>
      </c>
      <c r="BK229" s="7">
        <f t="shared" si="89"/>
        <v>0</v>
      </c>
    </row>
    <row r="230" spans="2:63" ht="24" x14ac:dyDescent="0.25">
      <c r="B230" s="16" t="s">
        <v>65</v>
      </c>
      <c r="C230" s="17" t="s">
        <v>66</v>
      </c>
      <c r="D230" s="10" t="s">
        <v>437</v>
      </c>
      <c r="E230" s="11" t="s">
        <v>438</v>
      </c>
      <c r="F230" s="11" t="s">
        <v>68</v>
      </c>
      <c r="G230" s="12">
        <v>2</v>
      </c>
      <c r="H230" s="19">
        <v>10</v>
      </c>
      <c r="I230" s="19">
        <f>H230*G230</f>
        <v>20</v>
      </c>
      <c r="J230" s="85"/>
      <c r="K230" s="85"/>
      <c r="L230" s="19"/>
      <c r="M230" s="19"/>
      <c r="N230" s="19"/>
      <c r="O230" s="19"/>
      <c r="P230" s="19">
        <v>2</v>
      </c>
      <c r="Q230" s="19">
        <f t="shared" si="94"/>
        <v>4</v>
      </c>
      <c r="R230" s="19"/>
      <c r="S230" s="19"/>
      <c r="T230" s="19"/>
      <c r="U230" s="19"/>
      <c r="V230" s="19"/>
      <c r="W230" s="19"/>
      <c r="X230" s="19"/>
      <c r="Y230" s="20"/>
      <c r="Z230" s="19"/>
      <c r="AA230" s="19"/>
      <c r="AB230" s="19"/>
      <c r="AC230" s="19"/>
      <c r="AD230" s="19"/>
      <c r="AE230" s="19"/>
      <c r="AF230" s="19">
        <f t="shared" si="64"/>
        <v>12</v>
      </c>
      <c r="AG230" s="19">
        <f t="shared" si="64"/>
        <v>24</v>
      </c>
      <c r="AH230" s="9" t="s">
        <v>437</v>
      </c>
      <c r="AI230" s="11" t="s">
        <v>438</v>
      </c>
      <c r="AJ230" s="11" t="s">
        <v>68</v>
      </c>
      <c r="AK230" s="12">
        <v>2</v>
      </c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7">
        <f t="shared" si="89"/>
        <v>0</v>
      </c>
      <c r="BK230" s="7">
        <f t="shared" si="89"/>
        <v>0</v>
      </c>
    </row>
    <row r="231" spans="2:63" ht="24" x14ac:dyDescent="0.25">
      <c r="B231" s="16" t="s">
        <v>65</v>
      </c>
      <c r="C231" s="17" t="s">
        <v>66</v>
      </c>
      <c r="D231" s="10" t="s">
        <v>439</v>
      </c>
      <c r="E231" s="11" t="s">
        <v>440</v>
      </c>
      <c r="F231" s="11" t="s">
        <v>68</v>
      </c>
      <c r="G231" s="12">
        <v>3</v>
      </c>
      <c r="H231" s="19">
        <v>10</v>
      </c>
      <c r="I231" s="19">
        <f>H231*G231</f>
        <v>30</v>
      </c>
      <c r="J231" s="85"/>
      <c r="K231" s="85"/>
      <c r="L231" s="19"/>
      <c r="M231" s="19"/>
      <c r="N231" s="19"/>
      <c r="O231" s="19"/>
      <c r="P231" s="19">
        <v>8</v>
      </c>
      <c r="Q231" s="19">
        <f t="shared" si="94"/>
        <v>24</v>
      </c>
      <c r="R231" s="19"/>
      <c r="S231" s="19"/>
      <c r="T231" s="19">
        <v>12</v>
      </c>
      <c r="U231" s="20">
        <f t="shared" ref="U231" si="96">+T231*G231</f>
        <v>36</v>
      </c>
      <c r="V231" s="19"/>
      <c r="W231" s="19"/>
      <c r="X231" s="19"/>
      <c r="Y231" s="20"/>
      <c r="Z231" s="19"/>
      <c r="AA231" s="19"/>
      <c r="AB231" s="19"/>
      <c r="AC231" s="19"/>
      <c r="AD231" s="19"/>
      <c r="AE231" s="19"/>
      <c r="AF231" s="19">
        <f t="shared" ref="AF231:AG246" si="97">H231+J231+L231+N231+P231+R231+T231+V231+X231+Z231+AB231+AD231</f>
        <v>30</v>
      </c>
      <c r="AG231" s="19">
        <f t="shared" si="97"/>
        <v>90</v>
      </c>
      <c r="AH231" s="9" t="s">
        <v>439</v>
      </c>
      <c r="AI231" s="11" t="s">
        <v>440</v>
      </c>
      <c r="AJ231" s="11" t="s">
        <v>68</v>
      </c>
      <c r="AK231" s="12">
        <v>3</v>
      </c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7">
        <f t="shared" si="89"/>
        <v>0</v>
      </c>
      <c r="BK231" s="7">
        <f t="shared" si="89"/>
        <v>0</v>
      </c>
    </row>
    <row r="232" spans="2:63" ht="24" x14ac:dyDescent="0.25">
      <c r="B232" s="16" t="s">
        <v>65</v>
      </c>
      <c r="C232" s="17" t="s">
        <v>66</v>
      </c>
      <c r="D232" s="10" t="s">
        <v>441</v>
      </c>
      <c r="E232" s="11" t="s">
        <v>442</v>
      </c>
      <c r="F232" s="11" t="s">
        <v>212</v>
      </c>
      <c r="G232" s="12">
        <v>2.5</v>
      </c>
      <c r="H232" s="19">
        <v>2</v>
      </c>
      <c r="I232" s="19">
        <f>H232*G232</f>
        <v>5</v>
      </c>
      <c r="J232" s="85"/>
      <c r="K232" s="85"/>
      <c r="L232" s="19"/>
      <c r="M232" s="19"/>
      <c r="N232" s="19"/>
      <c r="O232" s="19"/>
      <c r="P232" s="19">
        <v>20</v>
      </c>
      <c r="Q232" s="19">
        <f t="shared" si="94"/>
        <v>50</v>
      </c>
      <c r="R232" s="19"/>
      <c r="S232" s="19"/>
      <c r="T232" s="19"/>
      <c r="U232" s="19"/>
      <c r="V232" s="19"/>
      <c r="W232" s="19"/>
      <c r="X232" s="19"/>
      <c r="Y232" s="20"/>
      <c r="Z232" s="19"/>
      <c r="AA232" s="19"/>
      <c r="AB232" s="19"/>
      <c r="AC232" s="19"/>
      <c r="AD232" s="19"/>
      <c r="AE232" s="19"/>
      <c r="AF232" s="19">
        <f t="shared" si="97"/>
        <v>22</v>
      </c>
      <c r="AG232" s="19">
        <f t="shared" si="97"/>
        <v>55</v>
      </c>
      <c r="AH232" s="9" t="s">
        <v>441</v>
      </c>
      <c r="AI232" s="11" t="s">
        <v>442</v>
      </c>
      <c r="AJ232" s="11" t="s">
        <v>212</v>
      </c>
      <c r="AK232" s="12">
        <v>2.5</v>
      </c>
      <c r="AL232" s="28"/>
      <c r="AM232" s="28"/>
      <c r="AN232" s="28"/>
      <c r="AO232" s="28"/>
      <c r="AP232" s="28"/>
      <c r="AQ232" s="28"/>
      <c r="AR232" s="28"/>
      <c r="AS232" s="28"/>
      <c r="AT232" s="28">
        <v>10</v>
      </c>
      <c r="AU232" s="28">
        <f t="shared" si="95"/>
        <v>25</v>
      </c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7">
        <f t="shared" si="89"/>
        <v>10</v>
      </c>
      <c r="BK232" s="7">
        <f t="shared" si="89"/>
        <v>25</v>
      </c>
    </row>
    <row r="233" spans="2:63" ht="24" x14ac:dyDescent="0.25">
      <c r="B233" s="16" t="s">
        <v>65</v>
      </c>
      <c r="C233" s="17" t="s">
        <v>66</v>
      </c>
      <c r="D233" s="10" t="s">
        <v>443</v>
      </c>
      <c r="E233" s="11" t="s">
        <v>444</v>
      </c>
      <c r="F233" s="11" t="s">
        <v>68</v>
      </c>
      <c r="G233" s="12">
        <v>1</v>
      </c>
      <c r="H233" s="19">
        <v>2</v>
      </c>
      <c r="I233" s="19">
        <f>H233*G233</f>
        <v>2</v>
      </c>
      <c r="J233" s="85"/>
      <c r="K233" s="85"/>
      <c r="L233" s="19"/>
      <c r="M233" s="19"/>
      <c r="N233" s="19"/>
      <c r="O233" s="19"/>
      <c r="P233" s="19">
        <v>100</v>
      </c>
      <c r="Q233" s="19">
        <f t="shared" si="94"/>
        <v>100</v>
      </c>
      <c r="R233" s="19"/>
      <c r="S233" s="19"/>
      <c r="T233" s="19"/>
      <c r="U233" s="19"/>
      <c r="V233" s="19"/>
      <c r="W233" s="19"/>
      <c r="X233" s="19"/>
      <c r="Y233" s="20"/>
      <c r="Z233" s="19"/>
      <c r="AA233" s="19"/>
      <c r="AB233" s="19"/>
      <c r="AC233" s="19"/>
      <c r="AD233" s="19"/>
      <c r="AE233" s="19"/>
      <c r="AF233" s="19">
        <f t="shared" si="97"/>
        <v>102</v>
      </c>
      <c r="AG233" s="19">
        <f t="shared" si="97"/>
        <v>102</v>
      </c>
      <c r="AH233" s="9" t="s">
        <v>443</v>
      </c>
      <c r="AI233" s="11" t="s">
        <v>444</v>
      </c>
      <c r="AJ233" s="11" t="s">
        <v>68</v>
      </c>
      <c r="AK233" s="12">
        <v>1</v>
      </c>
      <c r="AL233" s="28"/>
      <c r="AM233" s="28"/>
      <c r="AN233" s="28"/>
      <c r="AO233" s="28"/>
      <c r="AP233" s="28"/>
      <c r="AQ233" s="28"/>
      <c r="AR233" s="28"/>
      <c r="AS233" s="28"/>
      <c r="AT233" s="28">
        <v>10</v>
      </c>
      <c r="AU233" s="28">
        <f t="shared" si="95"/>
        <v>10</v>
      </c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7">
        <f t="shared" si="89"/>
        <v>10</v>
      </c>
      <c r="BK233" s="7">
        <f t="shared" si="89"/>
        <v>10</v>
      </c>
    </row>
    <row r="234" spans="2:63" ht="24" x14ac:dyDescent="0.25">
      <c r="B234" s="16" t="s">
        <v>65</v>
      </c>
      <c r="C234" s="17" t="s">
        <v>66</v>
      </c>
      <c r="D234" s="10" t="s">
        <v>445</v>
      </c>
      <c r="E234" s="11" t="s">
        <v>446</v>
      </c>
      <c r="F234" s="11" t="s">
        <v>68</v>
      </c>
      <c r="G234" s="12">
        <v>2.08</v>
      </c>
      <c r="H234" s="19">
        <v>1000</v>
      </c>
      <c r="I234" s="19">
        <f t="shared" ref="I234:I240" si="98">H234*G234</f>
        <v>2080</v>
      </c>
      <c r="J234" s="85"/>
      <c r="K234" s="85"/>
      <c r="L234" s="19">
        <v>1500</v>
      </c>
      <c r="M234" s="19">
        <f>+L234*G234</f>
        <v>3120</v>
      </c>
      <c r="N234" s="19"/>
      <c r="O234" s="19"/>
      <c r="P234" s="19">
        <v>25</v>
      </c>
      <c r="Q234" s="19">
        <f t="shared" si="94"/>
        <v>52</v>
      </c>
      <c r="R234" s="19"/>
      <c r="S234" s="19"/>
      <c r="T234" s="19"/>
      <c r="U234" s="19"/>
      <c r="V234" s="19"/>
      <c r="W234" s="19"/>
      <c r="X234" s="19"/>
      <c r="Y234" s="20"/>
      <c r="Z234" s="19"/>
      <c r="AA234" s="19"/>
      <c r="AB234" s="19"/>
      <c r="AC234" s="19"/>
      <c r="AD234" s="19"/>
      <c r="AE234" s="19"/>
      <c r="AF234" s="19">
        <f t="shared" si="97"/>
        <v>2525</v>
      </c>
      <c r="AG234" s="19">
        <f t="shared" si="97"/>
        <v>5252</v>
      </c>
      <c r="AH234" s="9" t="s">
        <v>445</v>
      </c>
      <c r="AI234" s="11" t="s">
        <v>446</v>
      </c>
      <c r="AJ234" s="11" t="s">
        <v>68</v>
      </c>
      <c r="AK234" s="11">
        <v>2.08</v>
      </c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7">
        <f t="shared" si="89"/>
        <v>0</v>
      </c>
      <c r="BK234" s="7">
        <f t="shared" si="89"/>
        <v>0</v>
      </c>
    </row>
    <row r="235" spans="2:63" ht="24" x14ac:dyDescent="0.25">
      <c r="B235" s="16" t="s">
        <v>65</v>
      </c>
      <c r="C235" s="17" t="s">
        <v>66</v>
      </c>
      <c r="D235" s="10" t="s">
        <v>447</v>
      </c>
      <c r="E235" s="11" t="s">
        <v>448</v>
      </c>
      <c r="F235" s="11" t="s">
        <v>68</v>
      </c>
      <c r="G235" s="12">
        <v>35</v>
      </c>
      <c r="H235" s="19">
        <v>5</v>
      </c>
      <c r="I235" s="19">
        <f t="shared" si="98"/>
        <v>175</v>
      </c>
      <c r="J235" s="85"/>
      <c r="K235" s="85"/>
      <c r="L235" s="19">
        <v>6</v>
      </c>
      <c r="M235" s="19">
        <f>+L235*G235</f>
        <v>210</v>
      </c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20"/>
      <c r="Z235" s="19"/>
      <c r="AA235" s="19"/>
      <c r="AB235" s="19"/>
      <c r="AC235" s="19"/>
      <c r="AD235" s="19"/>
      <c r="AE235" s="19"/>
      <c r="AF235" s="19">
        <f t="shared" si="97"/>
        <v>11</v>
      </c>
      <c r="AG235" s="19">
        <f t="shared" si="97"/>
        <v>385</v>
      </c>
      <c r="AH235" s="9" t="s">
        <v>447</v>
      </c>
      <c r="AI235" s="11" t="s">
        <v>448</v>
      </c>
      <c r="AJ235" s="11" t="s">
        <v>68</v>
      </c>
      <c r="AK235" s="112">
        <v>35</v>
      </c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7">
        <f t="shared" si="89"/>
        <v>0</v>
      </c>
      <c r="BK235" s="7">
        <f t="shared" si="89"/>
        <v>0</v>
      </c>
    </row>
    <row r="236" spans="2:63" ht="24" x14ac:dyDescent="0.25">
      <c r="B236" s="16" t="s">
        <v>65</v>
      </c>
      <c r="C236" s="17" t="s">
        <v>66</v>
      </c>
      <c r="D236" s="10" t="s">
        <v>449</v>
      </c>
      <c r="E236" s="11" t="s">
        <v>450</v>
      </c>
      <c r="F236" s="11" t="s">
        <v>68</v>
      </c>
      <c r="G236" s="12">
        <v>100</v>
      </c>
      <c r="H236" s="19">
        <v>2</v>
      </c>
      <c r="I236" s="19">
        <f t="shared" si="98"/>
        <v>200</v>
      </c>
      <c r="J236" s="85"/>
      <c r="K236" s="85"/>
      <c r="L236" s="19">
        <v>5</v>
      </c>
      <c r="M236" s="19">
        <f>+L236*G236</f>
        <v>500</v>
      </c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20"/>
      <c r="Z236" s="19"/>
      <c r="AA236" s="19"/>
      <c r="AB236" s="19"/>
      <c r="AC236" s="19"/>
      <c r="AD236" s="19"/>
      <c r="AE236" s="19"/>
      <c r="AF236" s="19">
        <f t="shared" si="97"/>
        <v>7</v>
      </c>
      <c r="AG236" s="19">
        <f t="shared" si="97"/>
        <v>700</v>
      </c>
      <c r="AH236" s="9" t="s">
        <v>449</v>
      </c>
      <c r="AI236" s="11" t="s">
        <v>450</v>
      </c>
      <c r="AJ236" s="11" t="s">
        <v>68</v>
      </c>
      <c r="AK236" s="112">
        <v>100</v>
      </c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7">
        <f t="shared" si="89"/>
        <v>0</v>
      </c>
      <c r="BK236" s="7">
        <f t="shared" si="89"/>
        <v>0</v>
      </c>
    </row>
    <row r="237" spans="2:63" ht="24" x14ac:dyDescent="0.25">
      <c r="B237" s="16" t="s">
        <v>65</v>
      </c>
      <c r="C237" s="17" t="s">
        <v>66</v>
      </c>
      <c r="D237" s="10" t="s">
        <v>451</v>
      </c>
      <c r="E237" s="11" t="s">
        <v>452</v>
      </c>
      <c r="F237" s="11" t="s">
        <v>68</v>
      </c>
      <c r="G237" s="12">
        <v>30</v>
      </c>
      <c r="H237" s="19">
        <v>10</v>
      </c>
      <c r="I237" s="19">
        <f t="shared" si="98"/>
        <v>300</v>
      </c>
      <c r="J237" s="85"/>
      <c r="K237" s="85"/>
      <c r="L237" s="19">
        <v>10</v>
      </c>
      <c r="M237" s="19">
        <f>+L237*G237</f>
        <v>300</v>
      </c>
      <c r="N237" s="19"/>
      <c r="O237" s="19"/>
      <c r="P237" s="19">
        <v>9</v>
      </c>
      <c r="Q237" s="19">
        <f t="shared" ref="Q237" si="99">G237*P237</f>
        <v>270</v>
      </c>
      <c r="R237" s="19"/>
      <c r="S237" s="19"/>
      <c r="T237" s="19"/>
      <c r="U237" s="19"/>
      <c r="V237" s="19"/>
      <c r="W237" s="19"/>
      <c r="X237" s="19"/>
      <c r="Y237" s="20"/>
      <c r="Z237" s="19"/>
      <c r="AA237" s="19"/>
      <c r="AB237" s="19"/>
      <c r="AC237" s="19"/>
      <c r="AD237" s="19"/>
      <c r="AE237" s="19"/>
      <c r="AF237" s="19">
        <f t="shared" si="97"/>
        <v>29</v>
      </c>
      <c r="AG237" s="19">
        <f t="shared" si="97"/>
        <v>870</v>
      </c>
      <c r="AH237" s="9" t="s">
        <v>451</v>
      </c>
      <c r="AI237" s="11" t="s">
        <v>452</v>
      </c>
      <c r="AJ237" s="11" t="s">
        <v>68</v>
      </c>
      <c r="AK237" s="112">
        <v>30</v>
      </c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7">
        <f t="shared" si="89"/>
        <v>0</v>
      </c>
      <c r="BK237" s="7">
        <f t="shared" si="89"/>
        <v>0</v>
      </c>
    </row>
    <row r="238" spans="2:63" ht="24" x14ac:dyDescent="0.25">
      <c r="B238" s="16" t="s">
        <v>65</v>
      </c>
      <c r="C238" s="17" t="s">
        <v>66</v>
      </c>
      <c r="D238" s="10" t="s">
        <v>453</v>
      </c>
      <c r="E238" s="9" t="s">
        <v>454</v>
      </c>
      <c r="F238" s="9" t="s">
        <v>455</v>
      </c>
      <c r="G238" s="12">
        <v>50</v>
      </c>
      <c r="H238" s="19">
        <v>150</v>
      </c>
      <c r="I238" s="19">
        <f t="shared" si="98"/>
        <v>7500</v>
      </c>
      <c r="J238" s="85"/>
      <c r="K238" s="85"/>
      <c r="L238" s="19">
        <v>70</v>
      </c>
      <c r="M238" s="19">
        <f t="shared" ref="M238:M239" si="100">+L238*G238</f>
        <v>3500</v>
      </c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20"/>
      <c r="Z238" s="19"/>
      <c r="AA238" s="19"/>
      <c r="AB238" s="19"/>
      <c r="AC238" s="19"/>
      <c r="AD238" s="19"/>
      <c r="AE238" s="19"/>
      <c r="AF238" s="19">
        <f t="shared" si="97"/>
        <v>220</v>
      </c>
      <c r="AG238" s="19">
        <f t="shared" si="97"/>
        <v>11000</v>
      </c>
      <c r="AH238" s="9" t="s">
        <v>453</v>
      </c>
      <c r="AI238" s="9" t="s">
        <v>454</v>
      </c>
      <c r="AJ238" s="9" t="s">
        <v>455</v>
      </c>
      <c r="AK238" s="112">
        <v>50</v>
      </c>
      <c r="AL238" s="28">
        <v>50</v>
      </c>
      <c r="AM238" s="28">
        <f>AL238*AK238</f>
        <v>2500</v>
      </c>
      <c r="AN238" s="28"/>
      <c r="AO238" s="28"/>
      <c r="AP238" s="28">
        <v>50</v>
      </c>
      <c r="AQ238" s="28">
        <f t="shared" ref="AQ238:AQ239" si="101">+AP238*AK238</f>
        <v>2500</v>
      </c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7">
        <f t="shared" si="89"/>
        <v>100</v>
      </c>
      <c r="BK238" s="7">
        <f t="shared" si="89"/>
        <v>5000</v>
      </c>
    </row>
    <row r="239" spans="2:63" ht="24" x14ac:dyDescent="0.25">
      <c r="B239" s="16" t="s">
        <v>65</v>
      </c>
      <c r="C239" s="17" t="s">
        <v>66</v>
      </c>
      <c r="D239" s="10" t="s">
        <v>456</v>
      </c>
      <c r="E239" s="9" t="s">
        <v>457</v>
      </c>
      <c r="F239" s="9" t="s">
        <v>68</v>
      </c>
      <c r="G239" s="12">
        <v>100</v>
      </c>
      <c r="H239" s="19">
        <v>200</v>
      </c>
      <c r="I239" s="19">
        <f t="shared" si="98"/>
        <v>20000</v>
      </c>
      <c r="J239" s="85"/>
      <c r="K239" s="85"/>
      <c r="L239" s="19">
        <v>150</v>
      </c>
      <c r="M239" s="19">
        <f t="shared" si="100"/>
        <v>15000</v>
      </c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20"/>
      <c r="Z239" s="19"/>
      <c r="AA239" s="19"/>
      <c r="AB239" s="19"/>
      <c r="AC239" s="19"/>
      <c r="AD239" s="19"/>
      <c r="AE239" s="19"/>
      <c r="AF239" s="19">
        <f t="shared" si="97"/>
        <v>350</v>
      </c>
      <c r="AG239" s="19">
        <f t="shared" si="97"/>
        <v>35000</v>
      </c>
      <c r="AH239" s="9" t="s">
        <v>456</v>
      </c>
      <c r="AI239" s="9" t="s">
        <v>457</v>
      </c>
      <c r="AJ239" s="9" t="s">
        <v>68</v>
      </c>
      <c r="AK239" s="112">
        <v>100</v>
      </c>
      <c r="AL239" s="28">
        <v>200</v>
      </c>
      <c r="AM239" s="28">
        <f>AL239*AK239</f>
        <v>20000</v>
      </c>
      <c r="AN239" s="28"/>
      <c r="AO239" s="28"/>
      <c r="AP239" s="28">
        <v>100</v>
      </c>
      <c r="AQ239" s="28">
        <f t="shared" si="101"/>
        <v>10000</v>
      </c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7">
        <f t="shared" si="89"/>
        <v>300</v>
      </c>
      <c r="BK239" s="7">
        <f t="shared" si="89"/>
        <v>30000</v>
      </c>
    </row>
    <row r="240" spans="2:63" ht="24" x14ac:dyDescent="0.25">
      <c r="B240" s="16" t="s">
        <v>65</v>
      </c>
      <c r="C240" s="17" t="s">
        <v>66</v>
      </c>
      <c r="D240" s="10" t="s">
        <v>458</v>
      </c>
      <c r="E240" s="9" t="s">
        <v>459</v>
      </c>
      <c r="F240" s="9" t="s">
        <v>68</v>
      </c>
      <c r="G240" s="12">
        <v>15</v>
      </c>
      <c r="H240" s="19">
        <v>6</v>
      </c>
      <c r="I240" s="19">
        <f t="shared" si="98"/>
        <v>90</v>
      </c>
      <c r="J240" s="85"/>
      <c r="K240" s="85"/>
      <c r="L240" s="19"/>
      <c r="M240" s="19"/>
      <c r="N240" s="19"/>
      <c r="O240" s="19"/>
      <c r="P240" s="19">
        <v>8</v>
      </c>
      <c r="Q240" s="19">
        <f t="shared" ref="Q240" si="102">G240*P240</f>
        <v>120</v>
      </c>
      <c r="R240" s="19"/>
      <c r="S240" s="19"/>
      <c r="T240" s="19"/>
      <c r="U240" s="19"/>
      <c r="V240" s="19"/>
      <c r="W240" s="19"/>
      <c r="X240" s="19">
        <v>10</v>
      </c>
      <c r="Y240" s="20">
        <f>+X240*G240</f>
        <v>150</v>
      </c>
      <c r="Z240" s="19"/>
      <c r="AA240" s="19"/>
      <c r="AB240" s="19"/>
      <c r="AC240" s="19"/>
      <c r="AD240" s="19"/>
      <c r="AE240" s="19"/>
      <c r="AF240" s="19">
        <f t="shared" si="97"/>
        <v>24</v>
      </c>
      <c r="AG240" s="19">
        <f t="shared" si="97"/>
        <v>360</v>
      </c>
      <c r="AH240" s="9" t="s">
        <v>458</v>
      </c>
      <c r="AI240" s="9" t="s">
        <v>459</v>
      </c>
      <c r="AJ240" s="9" t="s">
        <v>68</v>
      </c>
      <c r="AK240" s="112">
        <v>15</v>
      </c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>
        <v>10</v>
      </c>
      <c r="BC240" s="28">
        <f>BB240*AK240</f>
        <v>150</v>
      </c>
      <c r="BD240" s="28"/>
      <c r="BE240" s="28"/>
      <c r="BF240" s="28"/>
      <c r="BG240" s="28"/>
      <c r="BH240" s="28"/>
      <c r="BI240" s="28"/>
      <c r="BJ240" s="7">
        <f t="shared" si="89"/>
        <v>10</v>
      </c>
      <c r="BK240" s="7">
        <f t="shared" si="89"/>
        <v>150</v>
      </c>
    </row>
    <row r="241" spans="2:63" ht="24" x14ac:dyDescent="0.25">
      <c r="B241" s="16" t="s">
        <v>65</v>
      </c>
      <c r="C241" s="17" t="s">
        <v>66</v>
      </c>
      <c r="D241" s="10" t="s">
        <v>460</v>
      </c>
      <c r="E241" s="18" t="s">
        <v>461</v>
      </c>
      <c r="F241" s="9" t="s">
        <v>462</v>
      </c>
      <c r="G241" s="12">
        <v>7</v>
      </c>
      <c r="H241" s="19"/>
      <c r="I241" s="19"/>
      <c r="J241" s="85"/>
      <c r="K241" s="85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>
        <v>250</v>
      </c>
      <c r="Y241" s="20">
        <f>+X241*G241</f>
        <v>1750</v>
      </c>
      <c r="Z241" s="19"/>
      <c r="AA241" s="19"/>
      <c r="AB241" s="19"/>
      <c r="AC241" s="19"/>
      <c r="AD241" s="19"/>
      <c r="AE241" s="19"/>
      <c r="AF241" s="19">
        <f t="shared" si="97"/>
        <v>250</v>
      </c>
      <c r="AG241" s="19">
        <f t="shared" si="97"/>
        <v>1750</v>
      </c>
      <c r="AH241" s="9" t="s">
        <v>460</v>
      </c>
      <c r="AI241" s="18" t="s">
        <v>461</v>
      </c>
      <c r="AJ241" s="9" t="s">
        <v>462</v>
      </c>
      <c r="AK241" s="112">
        <v>7</v>
      </c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>
        <v>250</v>
      </c>
      <c r="BC241" s="28">
        <f>BB241*AK241</f>
        <v>1750</v>
      </c>
      <c r="BD241" s="28"/>
      <c r="BE241" s="28"/>
      <c r="BF241" s="28"/>
      <c r="BG241" s="28"/>
      <c r="BH241" s="28"/>
      <c r="BI241" s="28"/>
      <c r="BJ241" s="7">
        <f t="shared" si="89"/>
        <v>250</v>
      </c>
      <c r="BK241" s="7">
        <f t="shared" si="89"/>
        <v>1750</v>
      </c>
    </row>
    <row r="242" spans="2:63" ht="24" x14ac:dyDescent="0.25">
      <c r="B242" s="16" t="s">
        <v>65</v>
      </c>
      <c r="C242" s="17" t="s">
        <v>66</v>
      </c>
      <c r="D242" s="10" t="s">
        <v>463</v>
      </c>
      <c r="E242" s="18" t="s">
        <v>464</v>
      </c>
      <c r="F242" s="9" t="s">
        <v>68</v>
      </c>
      <c r="G242" s="12">
        <v>100</v>
      </c>
      <c r="H242" s="19">
        <v>5</v>
      </c>
      <c r="I242" s="19">
        <f>H242*G242</f>
        <v>500</v>
      </c>
      <c r="J242" s="85"/>
      <c r="K242" s="85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20"/>
      <c r="Z242" s="19"/>
      <c r="AA242" s="19"/>
      <c r="AB242" s="19"/>
      <c r="AC242" s="19"/>
      <c r="AD242" s="19"/>
      <c r="AE242" s="19"/>
      <c r="AF242" s="19">
        <f t="shared" si="97"/>
        <v>5</v>
      </c>
      <c r="AG242" s="19">
        <f t="shared" si="97"/>
        <v>500</v>
      </c>
      <c r="AH242" s="9" t="s">
        <v>463</v>
      </c>
      <c r="AI242" s="18" t="s">
        <v>464</v>
      </c>
      <c r="AJ242" s="9" t="s">
        <v>68</v>
      </c>
      <c r="AK242" s="112">
        <v>100</v>
      </c>
      <c r="AL242" s="28">
        <v>1</v>
      </c>
      <c r="AM242" s="28">
        <f>AL242*AK242</f>
        <v>100</v>
      </c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7">
        <f t="shared" si="89"/>
        <v>1</v>
      </c>
      <c r="BK242" s="7">
        <f t="shared" si="89"/>
        <v>100</v>
      </c>
    </row>
    <row r="243" spans="2:63" ht="24" x14ac:dyDescent="0.25">
      <c r="B243" s="16" t="s">
        <v>65</v>
      </c>
      <c r="C243" s="17" t="s">
        <v>66</v>
      </c>
      <c r="D243" s="10" t="s">
        <v>465</v>
      </c>
      <c r="E243" s="9" t="s">
        <v>466</v>
      </c>
      <c r="F243" s="11" t="s">
        <v>68</v>
      </c>
      <c r="G243" s="12">
        <v>6</v>
      </c>
      <c r="H243" s="19">
        <f>2+3</f>
        <v>5</v>
      </c>
      <c r="I243" s="19">
        <f>H243*G243</f>
        <v>30</v>
      </c>
      <c r="J243" s="119"/>
      <c r="K243" s="111"/>
      <c r="L243" s="26"/>
      <c r="M243" s="26"/>
      <c r="N243" s="26"/>
      <c r="O243" s="26"/>
      <c r="P243" s="26"/>
      <c r="Q243" s="19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19">
        <f t="shared" si="97"/>
        <v>5</v>
      </c>
      <c r="AG243" s="19">
        <f t="shared" si="97"/>
        <v>30</v>
      </c>
      <c r="AH243" s="9" t="s">
        <v>465</v>
      </c>
      <c r="AI243" s="9" t="s">
        <v>466</v>
      </c>
      <c r="AJ243" s="11" t="s">
        <v>68</v>
      </c>
      <c r="AK243" s="12">
        <v>6</v>
      </c>
      <c r="AL243" s="7">
        <v>2</v>
      </c>
      <c r="AM243" s="28">
        <f>AL243*AK243</f>
        <v>12</v>
      </c>
      <c r="AN243" s="7"/>
      <c r="AO243" s="7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7">
        <f t="shared" si="89"/>
        <v>2</v>
      </c>
      <c r="BK243" s="7">
        <f t="shared" si="89"/>
        <v>12</v>
      </c>
    </row>
    <row r="244" spans="2:63" ht="24" x14ac:dyDescent="0.25">
      <c r="B244" s="16" t="s">
        <v>65</v>
      </c>
      <c r="C244" s="17" t="s">
        <v>66</v>
      </c>
      <c r="D244" s="10" t="s">
        <v>467</v>
      </c>
      <c r="E244" s="9" t="s">
        <v>468</v>
      </c>
      <c r="F244" s="11" t="s">
        <v>68</v>
      </c>
      <c r="G244" s="12">
        <v>10</v>
      </c>
      <c r="H244" s="19">
        <v>25</v>
      </c>
      <c r="I244" s="19">
        <f>H244*G244</f>
        <v>250</v>
      </c>
      <c r="J244" s="119"/>
      <c r="K244" s="111"/>
      <c r="L244" s="26"/>
      <c r="M244" s="26"/>
      <c r="N244" s="26"/>
      <c r="O244" s="26"/>
      <c r="P244" s="26"/>
      <c r="Q244" s="19"/>
      <c r="R244" s="26"/>
      <c r="S244" s="26"/>
      <c r="T244" s="26">
        <v>45</v>
      </c>
      <c r="U244" s="20">
        <f t="shared" ref="U244:U246" si="103">+T244*G244</f>
        <v>450</v>
      </c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19">
        <f t="shared" si="97"/>
        <v>70</v>
      </c>
      <c r="AG244" s="19">
        <f t="shared" si="97"/>
        <v>700</v>
      </c>
      <c r="AH244" s="9" t="s">
        <v>467</v>
      </c>
      <c r="AI244" s="9" t="s">
        <v>468</v>
      </c>
      <c r="AJ244" s="11" t="s">
        <v>68</v>
      </c>
      <c r="AK244" s="12">
        <v>10</v>
      </c>
      <c r="AL244" s="7"/>
      <c r="AM244" s="28"/>
      <c r="AN244" s="7"/>
      <c r="AO244" s="7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7">
        <f t="shared" si="89"/>
        <v>0</v>
      </c>
      <c r="BK244" s="7">
        <f t="shared" si="89"/>
        <v>0</v>
      </c>
    </row>
    <row r="245" spans="2:63" ht="24" x14ac:dyDescent="0.25">
      <c r="B245" s="16" t="s">
        <v>65</v>
      </c>
      <c r="C245" s="17" t="s">
        <v>66</v>
      </c>
      <c r="D245" s="10" t="s">
        <v>469</v>
      </c>
      <c r="E245" s="9" t="s">
        <v>470</v>
      </c>
      <c r="F245" s="11" t="s">
        <v>68</v>
      </c>
      <c r="G245" s="12">
        <v>3</v>
      </c>
      <c r="H245" s="19">
        <v>5</v>
      </c>
      <c r="I245" s="19">
        <f>H245*G245</f>
        <v>15</v>
      </c>
      <c r="J245" s="119"/>
      <c r="K245" s="111"/>
      <c r="L245" s="26"/>
      <c r="M245" s="26"/>
      <c r="N245" s="26"/>
      <c r="O245" s="26"/>
      <c r="P245" s="26"/>
      <c r="Q245" s="19"/>
      <c r="R245" s="26"/>
      <c r="S245" s="26"/>
      <c r="T245" s="26">
        <v>20</v>
      </c>
      <c r="U245" s="20">
        <f t="shared" si="103"/>
        <v>60</v>
      </c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19">
        <f t="shared" si="97"/>
        <v>25</v>
      </c>
      <c r="AG245" s="19">
        <f t="shared" si="97"/>
        <v>75</v>
      </c>
      <c r="AH245" s="9" t="s">
        <v>469</v>
      </c>
      <c r="AI245" s="9" t="s">
        <v>470</v>
      </c>
      <c r="AJ245" s="11" t="s">
        <v>68</v>
      </c>
      <c r="AK245" s="12">
        <v>3</v>
      </c>
      <c r="AL245" s="7"/>
      <c r="AM245" s="28"/>
      <c r="AN245" s="7"/>
      <c r="AO245" s="7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7">
        <f t="shared" si="89"/>
        <v>0</v>
      </c>
      <c r="BK245" s="7">
        <f t="shared" si="89"/>
        <v>0</v>
      </c>
    </row>
    <row r="246" spans="2:63" ht="24" x14ac:dyDescent="0.25">
      <c r="B246" s="16" t="s">
        <v>65</v>
      </c>
      <c r="C246" s="17" t="s">
        <v>66</v>
      </c>
      <c r="D246" s="10" t="s">
        <v>471</v>
      </c>
      <c r="E246" s="9" t="s">
        <v>472</v>
      </c>
      <c r="F246" s="11" t="s">
        <v>90</v>
      </c>
      <c r="G246" s="12">
        <v>3</v>
      </c>
      <c r="H246" s="19"/>
      <c r="I246" s="19"/>
      <c r="J246" s="119"/>
      <c r="K246" s="111"/>
      <c r="L246" s="26"/>
      <c r="M246" s="26"/>
      <c r="N246" s="26"/>
      <c r="O246" s="26"/>
      <c r="P246" s="26">
        <v>12</v>
      </c>
      <c r="Q246" s="19">
        <f t="shared" ref="Q246" si="104">G246*P246</f>
        <v>36</v>
      </c>
      <c r="R246" s="26"/>
      <c r="S246" s="26"/>
      <c r="T246" s="26">
        <v>10</v>
      </c>
      <c r="U246" s="20">
        <f t="shared" si="103"/>
        <v>30</v>
      </c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19">
        <f t="shared" si="97"/>
        <v>22</v>
      </c>
      <c r="AG246" s="19">
        <f t="shared" si="97"/>
        <v>66</v>
      </c>
      <c r="AH246" s="9" t="s">
        <v>471</v>
      </c>
      <c r="AI246" s="9" t="s">
        <v>472</v>
      </c>
      <c r="AJ246" s="11" t="s">
        <v>90</v>
      </c>
      <c r="AK246" s="12">
        <v>3</v>
      </c>
      <c r="AL246" s="7"/>
      <c r="AM246" s="28"/>
      <c r="AN246" s="7"/>
      <c r="AO246" s="7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7">
        <f t="shared" si="89"/>
        <v>0</v>
      </c>
      <c r="BK246" s="7">
        <f t="shared" si="89"/>
        <v>0</v>
      </c>
    </row>
    <row r="247" spans="2:63" x14ac:dyDescent="0.25">
      <c r="B247" s="69"/>
      <c r="C247" s="93"/>
      <c r="D247" s="73" t="s">
        <v>473</v>
      </c>
      <c r="E247" s="95" t="s">
        <v>474</v>
      </c>
      <c r="F247" s="90"/>
      <c r="G247" s="90"/>
      <c r="H247" s="77"/>
      <c r="I247" s="78"/>
      <c r="J247" s="77"/>
      <c r="K247" s="77"/>
      <c r="L247" s="77"/>
      <c r="M247" s="77"/>
      <c r="N247" s="77"/>
      <c r="O247" s="77"/>
      <c r="P247" s="78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3" t="s">
        <v>473</v>
      </c>
      <c r="AI247" s="95" t="s">
        <v>474</v>
      </c>
      <c r="AJ247" s="91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</row>
    <row r="248" spans="2:63" x14ac:dyDescent="0.25">
      <c r="B248" s="67"/>
      <c r="C248" s="74"/>
      <c r="D248" s="84" t="s">
        <v>475</v>
      </c>
      <c r="E248" s="97" t="s">
        <v>476</v>
      </c>
      <c r="F248" s="90"/>
      <c r="G248" s="90"/>
      <c r="H248" s="90"/>
      <c r="I248" s="100"/>
      <c r="J248" s="90"/>
      <c r="K248" s="90"/>
      <c r="L248" s="90"/>
      <c r="M248" s="90"/>
      <c r="N248" s="90"/>
      <c r="O248" s="90"/>
      <c r="P248" s="10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84" t="s">
        <v>475</v>
      </c>
      <c r="AI248" s="97" t="s">
        <v>476</v>
      </c>
      <c r="AJ248" s="94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</row>
    <row r="249" spans="2:63" ht="24" x14ac:dyDescent="0.25">
      <c r="B249" s="16" t="s">
        <v>65</v>
      </c>
      <c r="C249" s="17" t="s">
        <v>66</v>
      </c>
      <c r="D249" s="17" t="s">
        <v>477</v>
      </c>
      <c r="E249" s="120" t="s">
        <v>478</v>
      </c>
      <c r="F249" s="11" t="s">
        <v>479</v>
      </c>
      <c r="G249" s="12">
        <v>15</v>
      </c>
      <c r="H249" s="19">
        <v>40</v>
      </c>
      <c r="I249" s="19">
        <f>H249*G249</f>
        <v>600</v>
      </c>
      <c r="J249" s="111"/>
      <c r="K249" s="111"/>
      <c r="L249" s="19"/>
      <c r="M249" s="19"/>
      <c r="N249" s="19"/>
      <c r="O249" s="19"/>
      <c r="P249" s="19">
        <v>160</v>
      </c>
      <c r="Q249" s="19">
        <f t="shared" ref="Q249:Q250" si="105">G249*P249</f>
        <v>2400</v>
      </c>
      <c r="R249" s="19"/>
      <c r="S249" s="19"/>
      <c r="T249" s="20"/>
      <c r="U249" s="20"/>
      <c r="V249" s="19"/>
      <c r="W249" s="19"/>
      <c r="X249" s="20">
        <v>20</v>
      </c>
      <c r="Y249" s="20">
        <f>+X249*G249</f>
        <v>300</v>
      </c>
      <c r="Z249" s="20"/>
      <c r="AA249" s="20"/>
      <c r="AB249" s="20">
        <v>15</v>
      </c>
      <c r="AC249" s="20">
        <f>+AB249*G249</f>
        <v>225</v>
      </c>
      <c r="AD249" s="20"/>
      <c r="AE249" s="20"/>
      <c r="AF249" s="19">
        <f t="shared" ref="AF249:AG310" si="106">H249+J249+L249+N249+P249+R249+T249+V249+X249+Z249+AB249+AD249</f>
        <v>235</v>
      </c>
      <c r="AG249" s="19">
        <f t="shared" si="106"/>
        <v>3525</v>
      </c>
      <c r="AH249" s="120" t="s">
        <v>477</v>
      </c>
      <c r="AI249" s="120" t="s">
        <v>478</v>
      </c>
      <c r="AJ249" s="11" t="s">
        <v>479</v>
      </c>
      <c r="AK249" s="12">
        <v>15</v>
      </c>
      <c r="AL249" s="28">
        <f>12+3+20</f>
        <v>35</v>
      </c>
      <c r="AM249" s="28">
        <f>AL249*AK249</f>
        <v>525</v>
      </c>
      <c r="AN249" s="121"/>
      <c r="AO249" s="121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114">
        <v>15</v>
      </c>
      <c r="BC249" s="114">
        <f>+BB249*AK249</f>
        <v>225</v>
      </c>
      <c r="BD249" s="114"/>
      <c r="BE249" s="114"/>
      <c r="BF249" s="114"/>
      <c r="BG249" s="114"/>
      <c r="BH249" s="114"/>
      <c r="BI249" s="114"/>
      <c r="BJ249" s="7">
        <f t="shared" ref="BJ249:BK310" si="107">AL249+AN249+AP249+AR249+AT249+AV249+AX249+AZ249+BB249+BD249+BF249+BH249</f>
        <v>50</v>
      </c>
      <c r="BK249" s="7">
        <f t="shared" si="107"/>
        <v>750</v>
      </c>
    </row>
    <row r="250" spans="2:63" ht="24" x14ac:dyDescent="0.25">
      <c r="B250" s="16" t="s">
        <v>65</v>
      </c>
      <c r="C250" s="17" t="s">
        <v>66</v>
      </c>
      <c r="D250" s="17" t="s">
        <v>480</v>
      </c>
      <c r="E250" s="120" t="s">
        <v>481</v>
      </c>
      <c r="F250" s="11" t="s">
        <v>479</v>
      </c>
      <c r="G250" s="12">
        <v>18</v>
      </c>
      <c r="H250" s="19">
        <f>30+3+10</f>
        <v>43</v>
      </c>
      <c r="I250" s="19">
        <f>H250*G250</f>
        <v>774</v>
      </c>
      <c r="J250" s="111"/>
      <c r="K250" s="111"/>
      <c r="L250" s="19"/>
      <c r="M250" s="19"/>
      <c r="N250" s="19"/>
      <c r="O250" s="19"/>
      <c r="P250" s="19">
        <v>10</v>
      </c>
      <c r="Q250" s="19">
        <f t="shared" si="105"/>
        <v>180</v>
      </c>
      <c r="R250" s="19"/>
      <c r="S250" s="19"/>
      <c r="T250" s="20">
        <v>18</v>
      </c>
      <c r="U250" s="20">
        <f t="shared" ref="U250" si="108">+T250*G250</f>
        <v>324</v>
      </c>
      <c r="V250" s="19"/>
      <c r="W250" s="19"/>
      <c r="X250" s="20"/>
      <c r="Y250" s="20"/>
      <c r="Z250" s="20"/>
      <c r="AA250" s="20"/>
      <c r="AB250" s="20">
        <v>10</v>
      </c>
      <c r="AC250" s="20">
        <f>+AB250*G250</f>
        <v>180</v>
      </c>
      <c r="AD250" s="20">
        <v>12</v>
      </c>
      <c r="AE250" s="20">
        <f>AD250*G250</f>
        <v>216</v>
      </c>
      <c r="AF250" s="19">
        <f t="shared" si="106"/>
        <v>93</v>
      </c>
      <c r="AG250" s="19">
        <f t="shared" si="106"/>
        <v>1674</v>
      </c>
      <c r="AH250" s="120" t="s">
        <v>480</v>
      </c>
      <c r="AI250" s="120" t="s">
        <v>481</v>
      </c>
      <c r="AJ250" s="11" t="s">
        <v>479</v>
      </c>
      <c r="AK250" s="12">
        <v>18</v>
      </c>
      <c r="AL250" s="28">
        <f>30+3+10</f>
        <v>43</v>
      </c>
      <c r="AM250" s="28">
        <f>AL250*AK250</f>
        <v>774</v>
      </c>
      <c r="AN250" s="114"/>
      <c r="AO250" s="114"/>
      <c r="AP250" s="28"/>
      <c r="AQ250" s="28"/>
      <c r="AR250" s="28"/>
      <c r="AS250" s="28"/>
      <c r="AT250" s="28"/>
      <c r="AU250" s="28"/>
      <c r="AV250" s="28"/>
      <c r="AW250" s="28"/>
      <c r="AX250" s="28">
        <v>12</v>
      </c>
      <c r="AY250" s="28">
        <f t="shared" ref="AY250" si="109">AX250*AK250</f>
        <v>216</v>
      </c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7">
        <f t="shared" si="107"/>
        <v>55</v>
      </c>
      <c r="BK250" s="7">
        <f t="shared" si="107"/>
        <v>990</v>
      </c>
    </row>
    <row r="251" spans="2:63" ht="24" x14ac:dyDescent="0.25">
      <c r="B251" s="16" t="s">
        <v>65</v>
      </c>
      <c r="C251" s="17" t="s">
        <v>66</v>
      </c>
      <c r="D251" s="17">
        <v>353800020006</v>
      </c>
      <c r="E251" s="120" t="s">
        <v>482</v>
      </c>
      <c r="F251" s="11" t="s">
        <v>479</v>
      </c>
      <c r="G251" s="12">
        <v>15</v>
      </c>
      <c r="H251" s="19">
        <v>5</v>
      </c>
      <c r="I251" s="19">
        <f>H251*G251</f>
        <v>75</v>
      </c>
      <c r="J251" s="111"/>
      <c r="K251" s="111"/>
      <c r="L251" s="19">
        <v>200</v>
      </c>
      <c r="M251" s="19">
        <f>+L251*G251</f>
        <v>3000</v>
      </c>
      <c r="N251" s="19"/>
      <c r="O251" s="19"/>
      <c r="P251" s="19"/>
      <c r="Q251" s="19"/>
      <c r="R251" s="19"/>
      <c r="S251" s="19"/>
      <c r="T251" s="20"/>
      <c r="U251" s="20"/>
      <c r="V251" s="19"/>
      <c r="W251" s="19"/>
      <c r="X251" s="20"/>
      <c r="Y251" s="20"/>
      <c r="Z251" s="20"/>
      <c r="AA251" s="20"/>
      <c r="AB251" s="20"/>
      <c r="AC251" s="20"/>
      <c r="AD251" s="20"/>
      <c r="AE251" s="20"/>
      <c r="AF251" s="19">
        <f t="shared" si="106"/>
        <v>205</v>
      </c>
      <c r="AG251" s="19">
        <f t="shared" si="106"/>
        <v>3075</v>
      </c>
      <c r="AH251" s="120">
        <v>353800020006</v>
      </c>
      <c r="AI251" s="120" t="s">
        <v>482</v>
      </c>
      <c r="AJ251" s="11" t="s">
        <v>479</v>
      </c>
      <c r="AK251" s="12">
        <v>15</v>
      </c>
      <c r="AL251" s="28">
        <v>2</v>
      </c>
      <c r="AM251" s="28">
        <f>AL251*AK251</f>
        <v>30</v>
      </c>
      <c r="AN251" s="114"/>
      <c r="AO251" s="114"/>
      <c r="AP251" s="28">
        <f>32*6</f>
        <v>192</v>
      </c>
      <c r="AQ251" s="28">
        <f t="shared" ref="AQ251" si="110">+AP251*AK251</f>
        <v>2880</v>
      </c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7">
        <f t="shared" si="107"/>
        <v>194</v>
      </c>
      <c r="BK251" s="7">
        <f t="shared" si="107"/>
        <v>2910</v>
      </c>
    </row>
    <row r="252" spans="2:63" ht="24" x14ac:dyDescent="0.25">
      <c r="B252" s="16" t="s">
        <v>65</v>
      </c>
      <c r="C252" s="17" t="s">
        <v>66</v>
      </c>
      <c r="D252" s="10" t="s">
        <v>483</v>
      </c>
      <c r="E252" s="11" t="s">
        <v>484</v>
      </c>
      <c r="F252" s="11" t="s">
        <v>479</v>
      </c>
      <c r="G252" s="12">
        <v>15</v>
      </c>
      <c r="H252" s="19">
        <v>5</v>
      </c>
      <c r="I252" s="19">
        <f>H252*G252</f>
        <v>75</v>
      </c>
      <c r="J252" s="111"/>
      <c r="K252" s="111"/>
      <c r="L252" s="19"/>
      <c r="M252" s="19"/>
      <c r="N252" s="19"/>
      <c r="O252" s="19"/>
      <c r="P252" s="19"/>
      <c r="Q252" s="19"/>
      <c r="R252" s="19"/>
      <c r="S252" s="19"/>
      <c r="T252" s="20"/>
      <c r="U252" s="20"/>
      <c r="V252" s="19"/>
      <c r="W252" s="19"/>
      <c r="X252" s="20"/>
      <c r="Y252" s="20"/>
      <c r="Z252" s="20"/>
      <c r="AA252" s="20"/>
      <c r="AB252" s="20"/>
      <c r="AC252" s="20"/>
      <c r="AD252" s="20"/>
      <c r="AE252" s="20"/>
      <c r="AF252" s="19">
        <f t="shared" si="106"/>
        <v>5</v>
      </c>
      <c r="AG252" s="19">
        <f t="shared" si="106"/>
        <v>75</v>
      </c>
      <c r="AH252" s="9" t="s">
        <v>483</v>
      </c>
      <c r="AI252" s="11" t="s">
        <v>484</v>
      </c>
      <c r="AJ252" s="11" t="s">
        <v>479</v>
      </c>
      <c r="AK252" s="12">
        <v>15</v>
      </c>
      <c r="AL252" s="28">
        <v>3</v>
      </c>
      <c r="AM252" s="28">
        <f>AL252*AK252</f>
        <v>45</v>
      </c>
      <c r="AN252" s="114"/>
      <c r="AO252" s="114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7">
        <f t="shared" si="107"/>
        <v>3</v>
      </c>
      <c r="BK252" s="7">
        <f t="shared" si="107"/>
        <v>45</v>
      </c>
    </row>
    <row r="253" spans="2:63" ht="24" x14ac:dyDescent="0.25">
      <c r="B253" s="16" t="s">
        <v>65</v>
      </c>
      <c r="C253" s="17" t="s">
        <v>66</v>
      </c>
      <c r="D253" s="10" t="s">
        <v>485</v>
      </c>
      <c r="E253" s="11" t="s">
        <v>486</v>
      </c>
      <c r="F253" s="11" t="s">
        <v>487</v>
      </c>
      <c r="G253" s="12">
        <v>25</v>
      </c>
      <c r="H253" s="19">
        <v>4</v>
      </c>
      <c r="I253" s="19">
        <f t="shared" ref="I253:I273" si="111">H253*G253</f>
        <v>100</v>
      </c>
      <c r="J253" s="111"/>
      <c r="K253" s="111"/>
      <c r="L253" s="19"/>
      <c r="M253" s="19"/>
      <c r="N253" s="19"/>
      <c r="O253" s="19"/>
      <c r="P253" s="19"/>
      <c r="Q253" s="19"/>
      <c r="R253" s="19"/>
      <c r="S253" s="19"/>
      <c r="T253" s="20"/>
      <c r="U253" s="20"/>
      <c r="V253" s="19"/>
      <c r="W253" s="19"/>
      <c r="X253" s="20"/>
      <c r="Y253" s="20"/>
      <c r="Z253" s="20"/>
      <c r="AA253" s="20"/>
      <c r="AB253" s="20"/>
      <c r="AC253" s="20"/>
      <c r="AD253" s="20"/>
      <c r="AE253" s="20"/>
      <c r="AF253" s="19">
        <f t="shared" si="106"/>
        <v>4</v>
      </c>
      <c r="AG253" s="19">
        <f t="shared" si="106"/>
        <v>100</v>
      </c>
      <c r="AH253" s="9" t="s">
        <v>485</v>
      </c>
      <c r="AI253" s="11" t="s">
        <v>486</v>
      </c>
      <c r="AJ253" s="11" t="s">
        <v>487</v>
      </c>
      <c r="AK253" s="12">
        <v>25</v>
      </c>
      <c r="AL253" s="28">
        <v>2</v>
      </c>
      <c r="AM253" s="28">
        <f t="shared" ref="AM253:AM273" si="112">AL253*AK253</f>
        <v>50</v>
      </c>
      <c r="AN253" s="114"/>
      <c r="AO253" s="114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7">
        <f t="shared" si="107"/>
        <v>2</v>
      </c>
      <c r="BK253" s="7">
        <f t="shared" si="107"/>
        <v>50</v>
      </c>
    </row>
    <row r="254" spans="2:63" ht="24" x14ac:dyDescent="0.25">
      <c r="B254" s="16" t="s">
        <v>65</v>
      </c>
      <c r="C254" s="17" t="s">
        <v>66</v>
      </c>
      <c r="D254" s="10" t="s">
        <v>488</v>
      </c>
      <c r="E254" s="11" t="s">
        <v>489</v>
      </c>
      <c r="F254" s="11" t="s">
        <v>68</v>
      </c>
      <c r="G254" s="12">
        <v>5</v>
      </c>
      <c r="H254" s="19">
        <v>2</v>
      </c>
      <c r="I254" s="19">
        <f t="shared" si="111"/>
        <v>10</v>
      </c>
      <c r="J254" s="111"/>
      <c r="K254" s="111"/>
      <c r="L254" s="19"/>
      <c r="M254" s="19"/>
      <c r="N254" s="19"/>
      <c r="O254" s="19"/>
      <c r="P254" s="19"/>
      <c r="Q254" s="19"/>
      <c r="R254" s="19"/>
      <c r="S254" s="19"/>
      <c r="T254" s="20"/>
      <c r="U254" s="20"/>
      <c r="V254" s="19"/>
      <c r="W254" s="19"/>
      <c r="X254" s="20"/>
      <c r="Y254" s="20"/>
      <c r="Z254" s="20"/>
      <c r="AA254" s="20"/>
      <c r="AB254" s="20"/>
      <c r="AC254" s="20"/>
      <c r="AD254" s="20">
        <v>35</v>
      </c>
      <c r="AE254" s="20">
        <f>AD254*G254</f>
        <v>175</v>
      </c>
      <c r="AF254" s="19">
        <f t="shared" si="106"/>
        <v>37</v>
      </c>
      <c r="AG254" s="19">
        <f t="shared" si="106"/>
        <v>185</v>
      </c>
      <c r="AH254" s="9" t="s">
        <v>488</v>
      </c>
      <c r="AI254" s="11" t="s">
        <v>489</v>
      </c>
      <c r="AJ254" s="11" t="s">
        <v>68</v>
      </c>
      <c r="AK254" s="12">
        <v>5</v>
      </c>
      <c r="AL254" s="28">
        <v>10</v>
      </c>
      <c r="AM254" s="28">
        <f t="shared" si="112"/>
        <v>50</v>
      </c>
      <c r="AN254" s="114"/>
      <c r="AO254" s="114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>
        <v>20</v>
      </c>
      <c r="BI254" s="114">
        <f>+BH254*AK254</f>
        <v>100</v>
      </c>
      <c r="BJ254" s="7">
        <f t="shared" si="107"/>
        <v>30</v>
      </c>
      <c r="BK254" s="7">
        <f t="shared" si="107"/>
        <v>150</v>
      </c>
    </row>
    <row r="255" spans="2:63" ht="24" x14ac:dyDescent="0.25">
      <c r="B255" s="16" t="s">
        <v>65</v>
      </c>
      <c r="C255" s="17" t="s">
        <v>66</v>
      </c>
      <c r="D255" s="10" t="s">
        <v>490</v>
      </c>
      <c r="E255" s="11" t="s">
        <v>491</v>
      </c>
      <c r="F255" s="11" t="s">
        <v>68</v>
      </c>
      <c r="G255" s="12">
        <v>7</v>
      </c>
      <c r="H255" s="19">
        <v>2</v>
      </c>
      <c r="I255" s="19">
        <f t="shared" si="111"/>
        <v>14</v>
      </c>
      <c r="J255" s="111"/>
      <c r="K255" s="111"/>
      <c r="L255" s="19">
        <v>10</v>
      </c>
      <c r="M255" s="19">
        <f>+L255*G255</f>
        <v>70</v>
      </c>
      <c r="N255" s="19"/>
      <c r="O255" s="19"/>
      <c r="P255" s="19"/>
      <c r="Q255" s="19"/>
      <c r="R255" s="19"/>
      <c r="S255" s="19"/>
      <c r="T255" s="20"/>
      <c r="U255" s="20"/>
      <c r="V255" s="19"/>
      <c r="W255" s="19"/>
      <c r="X255" s="20"/>
      <c r="Y255" s="20"/>
      <c r="Z255" s="20"/>
      <c r="AA255" s="20"/>
      <c r="AB255" s="20"/>
      <c r="AC255" s="20"/>
      <c r="AD255" s="20"/>
      <c r="AE255" s="20"/>
      <c r="AF255" s="19">
        <f t="shared" si="106"/>
        <v>12</v>
      </c>
      <c r="AG255" s="19">
        <f t="shared" si="106"/>
        <v>84</v>
      </c>
      <c r="AH255" s="9" t="s">
        <v>490</v>
      </c>
      <c r="AI255" s="11" t="s">
        <v>491</v>
      </c>
      <c r="AJ255" s="11" t="s">
        <v>68</v>
      </c>
      <c r="AK255" s="12">
        <v>7</v>
      </c>
      <c r="AL255" s="28">
        <v>15</v>
      </c>
      <c r="AM255" s="28">
        <f t="shared" si="112"/>
        <v>105</v>
      </c>
      <c r="AN255" s="114"/>
      <c r="AO255" s="114"/>
      <c r="AP255" s="28">
        <v>8</v>
      </c>
      <c r="AQ255" s="28">
        <f t="shared" ref="AQ255:AQ256" si="113">+AP255*AK255</f>
        <v>56</v>
      </c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7">
        <f t="shared" si="107"/>
        <v>23</v>
      </c>
      <c r="BK255" s="7">
        <f t="shared" si="107"/>
        <v>161</v>
      </c>
    </row>
    <row r="256" spans="2:63" ht="24" x14ac:dyDescent="0.25">
      <c r="B256" s="16" t="s">
        <v>65</v>
      </c>
      <c r="C256" s="17" t="s">
        <v>66</v>
      </c>
      <c r="D256" s="10" t="s">
        <v>492</v>
      </c>
      <c r="E256" s="11" t="s">
        <v>493</v>
      </c>
      <c r="F256" s="11" t="s">
        <v>494</v>
      </c>
      <c r="G256" s="12">
        <v>8</v>
      </c>
      <c r="H256" s="19">
        <v>20</v>
      </c>
      <c r="I256" s="19">
        <f t="shared" si="111"/>
        <v>160</v>
      </c>
      <c r="J256" s="111"/>
      <c r="K256" s="111"/>
      <c r="L256" s="19">
        <v>9</v>
      </c>
      <c r="M256" s="19">
        <f>+L256*G256</f>
        <v>72</v>
      </c>
      <c r="N256" s="19"/>
      <c r="O256" s="19"/>
      <c r="P256" s="19">
        <v>10</v>
      </c>
      <c r="Q256" s="19">
        <f>G256*P256</f>
        <v>80</v>
      </c>
      <c r="R256" s="19"/>
      <c r="S256" s="19"/>
      <c r="T256" s="20"/>
      <c r="U256" s="20"/>
      <c r="V256" s="19"/>
      <c r="W256" s="19"/>
      <c r="X256" s="20"/>
      <c r="Y256" s="20"/>
      <c r="Z256" s="20"/>
      <c r="AA256" s="20"/>
      <c r="AB256" s="20">
        <v>10</v>
      </c>
      <c r="AC256" s="20">
        <f>+AB256*G256</f>
        <v>80</v>
      </c>
      <c r="AD256" s="20"/>
      <c r="AE256" s="20"/>
      <c r="AF256" s="19">
        <f t="shared" si="106"/>
        <v>49</v>
      </c>
      <c r="AG256" s="19">
        <f t="shared" si="106"/>
        <v>392</v>
      </c>
      <c r="AH256" s="9" t="s">
        <v>492</v>
      </c>
      <c r="AI256" s="11" t="s">
        <v>493</v>
      </c>
      <c r="AJ256" s="11" t="s">
        <v>494</v>
      </c>
      <c r="AK256" s="12">
        <v>8</v>
      </c>
      <c r="AL256" s="28">
        <v>11</v>
      </c>
      <c r="AM256" s="28">
        <f t="shared" si="112"/>
        <v>88</v>
      </c>
      <c r="AN256" s="114"/>
      <c r="AO256" s="114"/>
      <c r="AP256" s="28">
        <f>2+2</f>
        <v>4</v>
      </c>
      <c r="AQ256" s="28">
        <f t="shared" si="113"/>
        <v>32</v>
      </c>
      <c r="AR256" s="121"/>
      <c r="AS256" s="28"/>
      <c r="AT256" s="28">
        <v>8</v>
      </c>
      <c r="AU256" s="28">
        <f t="shared" ref="AU256" si="114">+AK256*AT256</f>
        <v>64</v>
      </c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7">
        <f t="shared" si="107"/>
        <v>23</v>
      </c>
      <c r="BK256" s="7">
        <f t="shared" si="107"/>
        <v>184</v>
      </c>
    </row>
    <row r="257" spans="2:63" ht="24" x14ac:dyDescent="0.25">
      <c r="B257" s="16" t="s">
        <v>65</v>
      </c>
      <c r="C257" s="17" t="s">
        <v>66</v>
      </c>
      <c r="D257" s="10" t="s">
        <v>495</v>
      </c>
      <c r="E257" s="11" t="s">
        <v>496</v>
      </c>
      <c r="F257" s="11" t="s">
        <v>479</v>
      </c>
      <c r="G257" s="12">
        <v>10</v>
      </c>
      <c r="H257" s="19">
        <v>2</v>
      </c>
      <c r="I257" s="19">
        <f t="shared" si="111"/>
        <v>20</v>
      </c>
      <c r="J257" s="111"/>
      <c r="K257" s="111"/>
      <c r="L257" s="19"/>
      <c r="M257" s="19"/>
      <c r="N257" s="19"/>
      <c r="O257" s="19"/>
      <c r="P257" s="19">
        <v>5</v>
      </c>
      <c r="Q257" s="19">
        <f>G257*P257</f>
        <v>50</v>
      </c>
      <c r="R257" s="19"/>
      <c r="S257" s="19"/>
      <c r="T257" s="20"/>
      <c r="U257" s="20"/>
      <c r="V257" s="19"/>
      <c r="W257" s="19"/>
      <c r="X257" s="20"/>
      <c r="Y257" s="20"/>
      <c r="Z257" s="20"/>
      <c r="AA257" s="20"/>
      <c r="AB257" s="20"/>
      <c r="AC257" s="20"/>
      <c r="AD257" s="20">
        <v>12</v>
      </c>
      <c r="AE257" s="20">
        <f>AD257*G257</f>
        <v>120</v>
      </c>
      <c r="AF257" s="19">
        <f t="shared" si="106"/>
        <v>19</v>
      </c>
      <c r="AG257" s="19">
        <f t="shared" si="106"/>
        <v>190</v>
      </c>
      <c r="AH257" s="9" t="s">
        <v>495</v>
      </c>
      <c r="AI257" s="11" t="s">
        <v>496</v>
      </c>
      <c r="AJ257" s="11" t="s">
        <v>479</v>
      </c>
      <c r="AK257" s="12">
        <v>10</v>
      </c>
      <c r="AL257" s="28">
        <v>1</v>
      </c>
      <c r="AM257" s="28">
        <f t="shared" si="112"/>
        <v>10</v>
      </c>
      <c r="AN257" s="114"/>
      <c r="AO257" s="114"/>
      <c r="AP257" s="28"/>
      <c r="AQ257" s="28"/>
      <c r="AR257" s="121"/>
      <c r="AS257" s="121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7">
        <f t="shared" si="107"/>
        <v>1</v>
      </c>
      <c r="BK257" s="7">
        <f t="shared" si="107"/>
        <v>10</v>
      </c>
    </row>
    <row r="258" spans="2:63" x14ac:dyDescent="0.25">
      <c r="B258" s="16" t="s">
        <v>139</v>
      </c>
      <c r="C258" s="16" t="s">
        <v>139</v>
      </c>
      <c r="D258" s="10">
        <v>4713181600005440</v>
      </c>
      <c r="E258" s="9" t="s">
        <v>497</v>
      </c>
      <c r="F258" s="9" t="s">
        <v>68</v>
      </c>
      <c r="G258" s="12">
        <v>20</v>
      </c>
      <c r="H258" s="19"/>
      <c r="I258" s="19"/>
      <c r="J258" s="111"/>
      <c r="K258" s="111"/>
      <c r="L258" s="19"/>
      <c r="M258" s="19"/>
      <c r="N258" s="19"/>
      <c r="O258" s="19"/>
      <c r="P258" s="19"/>
      <c r="Q258" s="19"/>
      <c r="R258" s="19"/>
      <c r="S258" s="19"/>
      <c r="T258" s="20"/>
      <c r="U258" s="20"/>
      <c r="V258" s="19"/>
      <c r="W258" s="19"/>
      <c r="X258" s="20"/>
      <c r="Y258" s="20"/>
      <c r="Z258" s="20"/>
      <c r="AA258" s="20"/>
      <c r="AB258" s="20"/>
      <c r="AC258" s="20"/>
      <c r="AD258" s="20"/>
      <c r="AE258" s="20"/>
      <c r="AF258" s="19">
        <f t="shared" si="106"/>
        <v>0</v>
      </c>
      <c r="AG258" s="19">
        <f t="shared" si="106"/>
        <v>0</v>
      </c>
      <c r="AH258" s="9">
        <v>4713181600005440</v>
      </c>
      <c r="AI258" s="9" t="s">
        <v>497</v>
      </c>
      <c r="AJ258" s="9" t="s">
        <v>68</v>
      </c>
      <c r="AK258" s="12">
        <v>20</v>
      </c>
      <c r="AL258" s="28"/>
      <c r="AM258" s="28"/>
      <c r="AN258" s="114"/>
      <c r="AO258" s="114"/>
      <c r="AP258" s="28"/>
      <c r="AQ258" s="28"/>
      <c r="AR258" s="28">
        <v>2</v>
      </c>
      <c r="AS258" s="28">
        <f>+AR258*AK258</f>
        <v>40</v>
      </c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7">
        <f t="shared" si="107"/>
        <v>2</v>
      </c>
      <c r="BK258" s="7">
        <f t="shared" si="107"/>
        <v>40</v>
      </c>
    </row>
    <row r="259" spans="2:63" ht="24" x14ac:dyDescent="0.25">
      <c r="B259" s="16" t="s">
        <v>65</v>
      </c>
      <c r="C259" s="17" t="s">
        <v>66</v>
      </c>
      <c r="D259" s="10">
        <v>4713181600005440</v>
      </c>
      <c r="E259" s="9" t="s">
        <v>497</v>
      </c>
      <c r="F259" s="9" t="s">
        <v>68</v>
      </c>
      <c r="G259" s="12">
        <v>20</v>
      </c>
      <c r="H259" s="19">
        <v>15</v>
      </c>
      <c r="I259" s="19">
        <f t="shared" si="111"/>
        <v>300</v>
      </c>
      <c r="J259" s="111"/>
      <c r="K259" s="111"/>
      <c r="L259" s="19"/>
      <c r="M259" s="19"/>
      <c r="N259" s="19">
        <v>4</v>
      </c>
      <c r="O259" s="19">
        <f>+N259*G259</f>
        <v>80</v>
      </c>
      <c r="P259" s="19"/>
      <c r="Q259" s="19"/>
      <c r="R259" s="19"/>
      <c r="S259" s="19"/>
      <c r="T259" s="20">
        <v>18</v>
      </c>
      <c r="U259" s="20">
        <f t="shared" ref="U259" si="115">+T259*G259</f>
        <v>360</v>
      </c>
      <c r="V259" s="19">
        <v>12</v>
      </c>
      <c r="W259" s="19">
        <f>G259*V259</f>
        <v>240</v>
      </c>
      <c r="X259" s="20"/>
      <c r="Y259" s="20"/>
      <c r="Z259" s="20"/>
      <c r="AA259" s="20"/>
      <c r="AB259" s="20"/>
      <c r="AC259" s="20"/>
      <c r="AD259" s="20"/>
      <c r="AE259" s="20"/>
      <c r="AF259" s="19">
        <f t="shared" si="106"/>
        <v>49</v>
      </c>
      <c r="AG259" s="19">
        <f t="shared" si="106"/>
        <v>980</v>
      </c>
      <c r="AH259" s="9">
        <v>4713181600005440</v>
      </c>
      <c r="AI259" s="9" t="s">
        <v>497</v>
      </c>
      <c r="AJ259" s="9" t="s">
        <v>68</v>
      </c>
      <c r="AK259" s="12">
        <v>20</v>
      </c>
      <c r="AL259" s="28">
        <v>15</v>
      </c>
      <c r="AM259" s="28">
        <f t="shared" si="112"/>
        <v>300</v>
      </c>
      <c r="AN259" s="114"/>
      <c r="AO259" s="114"/>
      <c r="AP259" s="28"/>
      <c r="AQ259" s="28"/>
      <c r="AR259" s="28">
        <v>0</v>
      </c>
      <c r="AS259" s="28">
        <f>+AR259*AK259</f>
        <v>0</v>
      </c>
      <c r="AT259" s="28"/>
      <c r="AU259" s="28"/>
      <c r="AV259" s="28"/>
      <c r="AW259" s="28"/>
      <c r="AX259" s="28">
        <v>12</v>
      </c>
      <c r="AY259" s="28">
        <f t="shared" ref="AY259" si="116">AX259*AK259</f>
        <v>240</v>
      </c>
      <c r="AZ259" s="28">
        <v>9</v>
      </c>
      <c r="BA259" s="28">
        <f>AK259*AZ259</f>
        <v>180</v>
      </c>
      <c r="BB259" s="28"/>
      <c r="BC259" s="28"/>
      <c r="BD259" s="28"/>
      <c r="BE259" s="28"/>
      <c r="BF259" s="28"/>
      <c r="BG259" s="28"/>
      <c r="BH259" s="28"/>
      <c r="BI259" s="28"/>
      <c r="BJ259" s="7">
        <f t="shared" si="107"/>
        <v>36</v>
      </c>
      <c r="BK259" s="7">
        <f t="shared" si="107"/>
        <v>720</v>
      </c>
    </row>
    <row r="260" spans="2:63" ht="24" x14ac:dyDescent="0.25">
      <c r="B260" s="16" t="s">
        <v>65</v>
      </c>
      <c r="C260" s="17" t="s">
        <v>66</v>
      </c>
      <c r="D260" s="10" t="s">
        <v>498</v>
      </c>
      <c r="E260" s="11" t="s">
        <v>499</v>
      </c>
      <c r="F260" s="11" t="s">
        <v>68</v>
      </c>
      <c r="G260" s="12">
        <v>10</v>
      </c>
      <c r="H260" s="19">
        <v>1</v>
      </c>
      <c r="I260" s="19">
        <f t="shared" si="111"/>
        <v>10</v>
      </c>
      <c r="J260" s="111"/>
      <c r="K260" s="111"/>
      <c r="L260" s="19">
        <v>7</v>
      </c>
      <c r="M260" s="19">
        <f>+L260*G260</f>
        <v>70</v>
      </c>
      <c r="N260" s="19"/>
      <c r="O260" s="19"/>
      <c r="P260" s="19">
        <v>6</v>
      </c>
      <c r="Q260" s="19">
        <f>G260*P260</f>
        <v>60</v>
      </c>
      <c r="R260" s="19"/>
      <c r="S260" s="19"/>
      <c r="T260" s="20"/>
      <c r="U260" s="20"/>
      <c r="V260" s="19"/>
      <c r="W260" s="19"/>
      <c r="X260" s="20"/>
      <c r="Y260" s="20"/>
      <c r="Z260" s="20"/>
      <c r="AA260" s="20"/>
      <c r="AB260" s="20"/>
      <c r="AC260" s="20"/>
      <c r="AD260" s="20"/>
      <c r="AE260" s="20"/>
      <c r="AF260" s="19">
        <f t="shared" si="106"/>
        <v>14</v>
      </c>
      <c r="AG260" s="19">
        <f t="shared" si="106"/>
        <v>140</v>
      </c>
      <c r="AH260" s="9" t="s">
        <v>498</v>
      </c>
      <c r="AI260" s="11" t="s">
        <v>499</v>
      </c>
      <c r="AJ260" s="11" t="s">
        <v>68</v>
      </c>
      <c r="AK260" s="12">
        <v>10</v>
      </c>
      <c r="AL260" s="28">
        <v>1</v>
      </c>
      <c r="AM260" s="28">
        <f t="shared" si="112"/>
        <v>10</v>
      </c>
      <c r="AN260" s="114"/>
      <c r="AO260" s="114"/>
      <c r="AP260" s="28"/>
      <c r="AQ260" s="28"/>
      <c r="AR260" s="121"/>
      <c r="AS260" s="121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7">
        <f t="shared" si="107"/>
        <v>1</v>
      </c>
      <c r="BK260" s="7">
        <f t="shared" si="107"/>
        <v>10</v>
      </c>
    </row>
    <row r="261" spans="2:63" ht="24" x14ac:dyDescent="0.25">
      <c r="B261" s="16" t="s">
        <v>65</v>
      </c>
      <c r="C261" s="17" t="s">
        <v>66</v>
      </c>
      <c r="D261" s="10" t="s">
        <v>500</v>
      </c>
      <c r="E261" s="11" t="s">
        <v>501</v>
      </c>
      <c r="F261" s="11" t="s">
        <v>68</v>
      </c>
      <c r="G261" s="12">
        <v>5</v>
      </c>
      <c r="H261" s="19">
        <v>260</v>
      </c>
      <c r="I261" s="19">
        <f t="shared" si="111"/>
        <v>1300</v>
      </c>
      <c r="J261" s="111"/>
      <c r="K261" s="111"/>
      <c r="L261" s="19"/>
      <c r="M261" s="19"/>
      <c r="N261" s="19"/>
      <c r="O261" s="19"/>
      <c r="P261" s="19">
        <v>7</v>
      </c>
      <c r="Q261" s="19">
        <f>G261*P261</f>
        <v>35</v>
      </c>
      <c r="R261" s="19"/>
      <c r="S261" s="19"/>
      <c r="T261" s="20"/>
      <c r="U261" s="20"/>
      <c r="V261" s="19"/>
      <c r="W261" s="19"/>
      <c r="X261" s="20"/>
      <c r="Y261" s="20"/>
      <c r="Z261" s="20"/>
      <c r="AA261" s="20"/>
      <c r="AB261" s="20"/>
      <c r="AC261" s="20"/>
      <c r="AD261" s="20"/>
      <c r="AE261" s="20"/>
      <c r="AF261" s="19">
        <f t="shared" si="106"/>
        <v>267</v>
      </c>
      <c r="AG261" s="19">
        <f t="shared" si="106"/>
        <v>1335</v>
      </c>
      <c r="AH261" s="9" t="s">
        <v>500</v>
      </c>
      <c r="AI261" s="11" t="s">
        <v>501</v>
      </c>
      <c r="AJ261" s="11" t="s">
        <v>68</v>
      </c>
      <c r="AK261" s="12">
        <v>5</v>
      </c>
      <c r="AL261" s="28">
        <f>3+200+50</f>
        <v>253</v>
      </c>
      <c r="AM261" s="28">
        <f t="shared" si="112"/>
        <v>1265</v>
      </c>
      <c r="AN261" s="114"/>
      <c r="AO261" s="114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7">
        <f t="shared" si="107"/>
        <v>253</v>
      </c>
      <c r="BK261" s="7">
        <f t="shared" si="107"/>
        <v>1265</v>
      </c>
    </row>
    <row r="262" spans="2:63" ht="24" x14ac:dyDescent="0.25">
      <c r="B262" s="16" t="s">
        <v>65</v>
      </c>
      <c r="C262" s="17" t="s">
        <v>66</v>
      </c>
      <c r="D262" s="10">
        <v>5313160800006490</v>
      </c>
      <c r="E262" s="11" t="s">
        <v>502</v>
      </c>
      <c r="F262" s="11" t="s">
        <v>68</v>
      </c>
      <c r="G262" s="12">
        <v>8</v>
      </c>
      <c r="H262" s="19"/>
      <c r="I262" s="19"/>
      <c r="J262" s="111"/>
      <c r="K262" s="111"/>
      <c r="L262" s="19"/>
      <c r="M262" s="19"/>
      <c r="N262" s="19">
        <v>15</v>
      </c>
      <c r="O262" s="19">
        <f>+N262*G262</f>
        <v>120</v>
      </c>
      <c r="P262" s="19">
        <v>35</v>
      </c>
      <c r="Q262" s="19">
        <f>G262*P262</f>
        <v>280</v>
      </c>
      <c r="R262" s="19"/>
      <c r="S262" s="19"/>
      <c r="T262" s="20">
        <v>18</v>
      </c>
      <c r="U262" s="20">
        <f t="shared" ref="U262" si="117">+T262*G262</f>
        <v>144</v>
      </c>
      <c r="V262" s="19"/>
      <c r="W262" s="19"/>
      <c r="X262" s="20"/>
      <c r="Y262" s="20"/>
      <c r="Z262" s="20"/>
      <c r="AA262" s="20"/>
      <c r="AB262" s="20"/>
      <c r="AC262" s="20"/>
      <c r="AD262" s="20"/>
      <c r="AE262" s="20"/>
      <c r="AF262" s="19">
        <f t="shared" si="106"/>
        <v>68</v>
      </c>
      <c r="AG262" s="19">
        <f t="shared" si="106"/>
        <v>544</v>
      </c>
      <c r="AH262" s="9">
        <v>5313160800006490</v>
      </c>
      <c r="AI262" s="11" t="s">
        <v>502</v>
      </c>
      <c r="AJ262" s="11" t="s">
        <v>68</v>
      </c>
      <c r="AK262" s="12">
        <v>8</v>
      </c>
      <c r="AL262" s="28"/>
      <c r="AM262" s="28"/>
      <c r="AN262" s="114"/>
      <c r="AO262" s="114"/>
      <c r="AP262" s="28"/>
      <c r="AQ262" s="28"/>
      <c r="AR262" s="28">
        <v>0</v>
      </c>
      <c r="AS262" s="28">
        <f>+AR262*AK262</f>
        <v>0</v>
      </c>
      <c r="AT262" s="28">
        <v>30</v>
      </c>
      <c r="AU262" s="28">
        <f t="shared" ref="AU262:AU264" si="118">+AK262*AT262</f>
        <v>240</v>
      </c>
      <c r="AV262" s="28"/>
      <c r="AW262" s="28"/>
      <c r="AX262" s="28">
        <v>12</v>
      </c>
      <c r="AY262" s="28">
        <f t="shared" ref="AY262" si="119">AX262*AK262</f>
        <v>96</v>
      </c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7">
        <f t="shared" si="107"/>
        <v>42</v>
      </c>
      <c r="BK262" s="7">
        <f t="shared" si="107"/>
        <v>336</v>
      </c>
    </row>
    <row r="263" spans="2:63" x14ac:dyDescent="0.25">
      <c r="B263" s="16" t="s">
        <v>139</v>
      </c>
      <c r="C263" s="16" t="s">
        <v>139</v>
      </c>
      <c r="D263" s="10">
        <v>5313160800006490</v>
      </c>
      <c r="E263" s="11" t="s">
        <v>502</v>
      </c>
      <c r="F263" s="11" t="s">
        <v>68</v>
      </c>
      <c r="G263" s="12">
        <v>8</v>
      </c>
      <c r="H263" s="19"/>
      <c r="I263" s="19"/>
      <c r="J263" s="111"/>
      <c r="K263" s="111"/>
      <c r="L263" s="19"/>
      <c r="M263" s="19"/>
      <c r="N263" s="19"/>
      <c r="O263" s="19"/>
      <c r="P263" s="19"/>
      <c r="Q263" s="19"/>
      <c r="R263" s="19"/>
      <c r="S263" s="19"/>
      <c r="T263" s="20"/>
      <c r="U263" s="20"/>
      <c r="V263" s="19"/>
      <c r="W263" s="19"/>
      <c r="X263" s="20"/>
      <c r="Y263" s="20"/>
      <c r="Z263" s="20"/>
      <c r="AA263" s="20"/>
      <c r="AB263" s="20"/>
      <c r="AC263" s="20"/>
      <c r="AD263" s="20"/>
      <c r="AE263" s="20"/>
      <c r="AF263" s="19">
        <f t="shared" si="106"/>
        <v>0</v>
      </c>
      <c r="AG263" s="19">
        <f t="shared" si="106"/>
        <v>0</v>
      </c>
      <c r="AH263" s="9">
        <v>5313160800006490</v>
      </c>
      <c r="AI263" s="11" t="s">
        <v>502</v>
      </c>
      <c r="AJ263" s="11" t="s">
        <v>68</v>
      </c>
      <c r="AK263" s="12">
        <v>8</v>
      </c>
      <c r="AL263" s="28"/>
      <c r="AM263" s="28"/>
      <c r="AN263" s="114"/>
      <c r="AO263" s="114"/>
      <c r="AP263" s="28"/>
      <c r="AQ263" s="28"/>
      <c r="AR263" s="28">
        <v>5</v>
      </c>
      <c r="AS263" s="28">
        <f>+AR263*AK263</f>
        <v>40</v>
      </c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7">
        <f t="shared" si="107"/>
        <v>5</v>
      </c>
      <c r="BK263" s="7">
        <f t="shared" si="107"/>
        <v>40</v>
      </c>
    </row>
    <row r="264" spans="2:63" ht="24" x14ac:dyDescent="0.25">
      <c r="B264" s="16" t="s">
        <v>65</v>
      </c>
      <c r="C264" s="17" t="s">
        <v>66</v>
      </c>
      <c r="D264" s="10" t="s">
        <v>503</v>
      </c>
      <c r="E264" s="11" t="s">
        <v>504</v>
      </c>
      <c r="F264" s="11" t="s">
        <v>68</v>
      </c>
      <c r="G264" s="12">
        <v>3.4</v>
      </c>
      <c r="H264" s="19">
        <v>20</v>
      </c>
      <c r="I264" s="19">
        <f t="shared" si="111"/>
        <v>68</v>
      </c>
      <c r="J264" s="111"/>
      <c r="K264" s="111"/>
      <c r="L264" s="19"/>
      <c r="M264" s="19"/>
      <c r="N264" s="19"/>
      <c r="O264" s="19"/>
      <c r="P264" s="19">
        <v>30</v>
      </c>
      <c r="Q264" s="19">
        <f>G264*P264</f>
        <v>102</v>
      </c>
      <c r="R264" s="19"/>
      <c r="S264" s="19"/>
      <c r="T264" s="20"/>
      <c r="U264" s="20"/>
      <c r="V264" s="19"/>
      <c r="W264" s="19"/>
      <c r="X264" s="20"/>
      <c r="Y264" s="20"/>
      <c r="Z264" s="20"/>
      <c r="AA264" s="20"/>
      <c r="AB264" s="20"/>
      <c r="AC264" s="20"/>
      <c r="AD264" s="20"/>
      <c r="AE264" s="20"/>
      <c r="AF264" s="19">
        <f t="shared" si="106"/>
        <v>50</v>
      </c>
      <c r="AG264" s="19">
        <f t="shared" si="106"/>
        <v>170</v>
      </c>
      <c r="AH264" s="9" t="s">
        <v>503</v>
      </c>
      <c r="AI264" s="11" t="s">
        <v>504</v>
      </c>
      <c r="AJ264" s="11" t="s">
        <v>68</v>
      </c>
      <c r="AK264" s="12">
        <v>3.4</v>
      </c>
      <c r="AL264" s="28">
        <v>8</v>
      </c>
      <c r="AM264" s="28">
        <f t="shared" si="112"/>
        <v>27.2</v>
      </c>
      <c r="AN264" s="114"/>
      <c r="AO264" s="114"/>
      <c r="AP264" s="28"/>
      <c r="AQ264" s="28"/>
      <c r="AR264" s="28"/>
      <c r="AS264" s="28"/>
      <c r="AT264" s="28">
        <v>25</v>
      </c>
      <c r="AU264" s="28">
        <f t="shared" si="118"/>
        <v>85</v>
      </c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7">
        <f t="shared" si="107"/>
        <v>33</v>
      </c>
      <c r="BK264" s="7">
        <f t="shared" si="107"/>
        <v>112.2</v>
      </c>
    </row>
    <row r="265" spans="2:63" ht="24" x14ac:dyDescent="0.25">
      <c r="B265" s="16" t="s">
        <v>65</v>
      </c>
      <c r="C265" s="17" t="s">
        <v>66</v>
      </c>
      <c r="D265" s="17" t="s">
        <v>505</v>
      </c>
      <c r="E265" s="120" t="s">
        <v>506</v>
      </c>
      <c r="F265" s="11" t="s">
        <v>68</v>
      </c>
      <c r="G265" s="12">
        <v>8</v>
      </c>
      <c r="H265" s="19">
        <f>75+10</f>
        <v>85</v>
      </c>
      <c r="I265" s="19">
        <f t="shared" si="111"/>
        <v>680</v>
      </c>
      <c r="J265" s="111"/>
      <c r="K265" s="111"/>
      <c r="L265" s="19"/>
      <c r="M265" s="19"/>
      <c r="N265" s="19">
        <v>8</v>
      </c>
      <c r="O265" s="19">
        <f>+N265*G265</f>
        <v>64</v>
      </c>
      <c r="P265" s="19"/>
      <c r="Q265" s="19"/>
      <c r="R265" s="19">
        <v>7</v>
      </c>
      <c r="S265" s="19">
        <f t="shared" ref="S265:S272" si="120">G265*R265</f>
        <v>56</v>
      </c>
      <c r="T265" s="20"/>
      <c r="U265" s="20"/>
      <c r="V265" s="19">
        <v>15</v>
      </c>
      <c r="W265" s="19">
        <f>G265*V265</f>
        <v>120</v>
      </c>
      <c r="X265" s="20"/>
      <c r="Y265" s="20"/>
      <c r="Z265" s="20"/>
      <c r="AA265" s="20"/>
      <c r="AB265" s="20"/>
      <c r="AC265" s="20"/>
      <c r="AD265" s="20"/>
      <c r="AE265" s="20"/>
      <c r="AF265" s="19">
        <f t="shared" si="106"/>
        <v>115</v>
      </c>
      <c r="AG265" s="19">
        <f t="shared" si="106"/>
        <v>920</v>
      </c>
      <c r="AH265" s="120" t="s">
        <v>505</v>
      </c>
      <c r="AI265" s="120" t="s">
        <v>506</v>
      </c>
      <c r="AJ265" s="11" t="s">
        <v>68</v>
      </c>
      <c r="AK265" s="12">
        <v>8</v>
      </c>
      <c r="AL265" s="28">
        <f>75+10</f>
        <v>85</v>
      </c>
      <c r="AM265" s="28">
        <f t="shared" si="112"/>
        <v>680</v>
      </c>
      <c r="AN265" s="114"/>
      <c r="AO265" s="114"/>
      <c r="AP265" s="28"/>
      <c r="AQ265" s="28"/>
      <c r="AR265" s="28">
        <v>0</v>
      </c>
      <c r="AS265" s="28">
        <f>+AR265*AK265</f>
        <v>0</v>
      </c>
      <c r="AT265" s="28"/>
      <c r="AU265" s="28"/>
      <c r="AV265" s="28"/>
      <c r="AW265" s="28"/>
      <c r="AX265" s="28"/>
      <c r="AY265" s="28"/>
      <c r="AZ265" s="28">
        <v>3</v>
      </c>
      <c r="BA265" s="28">
        <f>AK265*AZ265</f>
        <v>24</v>
      </c>
      <c r="BB265" s="28"/>
      <c r="BC265" s="28"/>
      <c r="BD265" s="28"/>
      <c r="BE265" s="28"/>
      <c r="BF265" s="28"/>
      <c r="BG265" s="28"/>
      <c r="BH265" s="28"/>
      <c r="BI265" s="28"/>
      <c r="BJ265" s="7">
        <f t="shared" si="107"/>
        <v>88</v>
      </c>
      <c r="BK265" s="7">
        <f t="shared" si="107"/>
        <v>704</v>
      </c>
    </row>
    <row r="266" spans="2:63" x14ac:dyDescent="0.25">
      <c r="B266" s="16" t="s">
        <v>139</v>
      </c>
      <c r="C266" s="17" t="s">
        <v>139</v>
      </c>
      <c r="D266" s="17">
        <v>4713150100006090</v>
      </c>
      <c r="E266" s="120" t="s">
        <v>507</v>
      </c>
      <c r="F266" s="120" t="s">
        <v>68</v>
      </c>
      <c r="G266" s="12">
        <v>8</v>
      </c>
      <c r="H266" s="19"/>
      <c r="I266" s="19"/>
      <c r="J266" s="111"/>
      <c r="K266" s="111"/>
      <c r="L266" s="19"/>
      <c r="M266" s="19"/>
      <c r="N266" s="19"/>
      <c r="O266" s="19"/>
      <c r="P266" s="19"/>
      <c r="Q266" s="19"/>
      <c r="R266" s="19"/>
      <c r="S266" s="19"/>
      <c r="T266" s="20"/>
      <c r="U266" s="20"/>
      <c r="V266" s="19"/>
      <c r="W266" s="19"/>
      <c r="X266" s="20"/>
      <c r="Y266" s="20"/>
      <c r="Z266" s="20"/>
      <c r="AA266" s="20"/>
      <c r="AB266" s="20"/>
      <c r="AC266" s="20"/>
      <c r="AD266" s="20"/>
      <c r="AE266" s="20"/>
      <c r="AF266" s="19">
        <f t="shared" si="106"/>
        <v>0</v>
      </c>
      <c r="AG266" s="19">
        <f t="shared" si="106"/>
        <v>0</v>
      </c>
      <c r="AH266" s="120">
        <v>4713150100006090</v>
      </c>
      <c r="AI266" s="120" t="s">
        <v>508</v>
      </c>
      <c r="AJ266" s="122" t="s">
        <v>68</v>
      </c>
      <c r="AK266" s="114">
        <v>8</v>
      </c>
      <c r="AL266" s="28"/>
      <c r="AM266" s="28"/>
      <c r="AN266" s="114"/>
      <c r="AO266" s="114"/>
      <c r="AP266" s="28"/>
      <c r="AQ266" s="28"/>
      <c r="AR266" s="28">
        <v>2</v>
      </c>
      <c r="AS266" s="28">
        <f>+AR266*AK266</f>
        <v>16</v>
      </c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7">
        <f t="shared" si="107"/>
        <v>2</v>
      </c>
      <c r="BK266" s="7">
        <f t="shared" si="107"/>
        <v>16</v>
      </c>
    </row>
    <row r="267" spans="2:63" ht="24" x14ac:dyDescent="0.25">
      <c r="B267" s="16" t="s">
        <v>65</v>
      </c>
      <c r="C267" s="17" t="s">
        <v>66</v>
      </c>
      <c r="D267" s="17" t="s">
        <v>509</v>
      </c>
      <c r="E267" s="120" t="s">
        <v>510</v>
      </c>
      <c r="F267" s="11" t="s">
        <v>68</v>
      </c>
      <c r="G267" s="12">
        <v>15</v>
      </c>
      <c r="H267" s="19">
        <v>50</v>
      </c>
      <c r="I267" s="19">
        <f t="shared" si="111"/>
        <v>750</v>
      </c>
      <c r="J267" s="111"/>
      <c r="K267" s="111"/>
      <c r="L267" s="19"/>
      <c r="M267" s="19"/>
      <c r="N267" s="19"/>
      <c r="O267" s="19"/>
      <c r="P267" s="19"/>
      <c r="Q267" s="19"/>
      <c r="R267" s="19">
        <v>5</v>
      </c>
      <c r="S267" s="19">
        <f t="shared" si="120"/>
        <v>75</v>
      </c>
      <c r="T267" s="20"/>
      <c r="U267" s="20"/>
      <c r="V267" s="19"/>
      <c r="W267" s="19"/>
      <c r="X267" s="20"/>
      <c r="Y267" s="20"/>
      <c r="Z267" s="20"/>
      <c r="AA267" s="20"/>
      <c r="AB267" s="20"/>
      <c r="AC267" s="20"/>
      <c r="AD267" s="20"/>
      <c r="AE267" s="20"/>
      <c r="AF267" s="19">
        <f t="shared" si="106"/>
        <v>55</v>
      </c>
      <c r="AG267" s="19">
        <f t="shared" si="106"/>
        <v>825</v>
      </c>
      <c r="AH267" s="120" t="s">
        <v>509</v>
      </c>
      <c r="AI267" s="120" t="s">
        <v>510</v>
      </c>
      <c r="AJ267" s="123" t="s">
        <v>68</v>
      </c>
      <c r="AK267" s="114">
        <v>15</v>
      </c>
      <c r="AL267" s="28">
        <v>50</v>
      </c>
      <c r="AM267" s="28">
        <f t="shared" si="112"/>
        <v>750</v>
      </c>
      <c r="AN267" s="114"/>
      <c r="AO267" s="114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7">
        <f t="shared" si="107"/>
        <v>50</v>
      </c>
      <c r="BK267" s="7">
        <f t="shared" si="107"/>
        <v>750</v>
      </c>
    </row>
    <row r="268" spans="2:63" ht="24" x14ac:dyDescent="0.25">
      <c r="B268" s="16" t="s">
        <v>65</v>
      </c>
      <c r="C268" s="17" t="s">
        <v>66</v>
      </c>
      <c r="D268" s="17" t="s">
        <v>511</v>
      </c>
      <c r="E268" s="124" t="s">
        <v>512</v>
      </c>
      <c r="F268" s="11" t="s">
        <v>138</v>
      </c>
      <c r="G268" s="12">
        <v>39</v>
      </c>
      <c r="H268" s="19">
        <v>150</v>
      </c>
      <c r="I268" s="19">
        <f t="shared" si="111"/>
        <v>5850</v>
      </c>
      <c r="J268" s="111"/>
      <c r="K268" s="111"/>
      <c r="L268" s="19"/>
      <c r="M268" s="19"/>
      <c r="N268" s="19"/>
      <c r="O268" s="19"/>
      <c r="P268" s="19"/>
      <c r="Q268" s="19"/>
      <c r="R268" s="19">
        <v>9</v>
      </c>
      <c r="S268" s="19">
        <f t="shared" si="120"/>
        <v>351</v>
      </c>
      <c r="T268" s="20"/>
      <c r="U268" s="20"/>
      <c r="V268" s="19"/>
      <c r="W268" s="19"/>
      <c r="X268" s="20"/>
      <c r="Y268" s="20"/>
      <c r="Z268" s="20"/>
      <c r="AA268" s="20"/>
      <c r="AB268" s="20"/>
      <c r="AC268" s="20"/>
      <c r="AD268" s="20"/>
      <c r="AE268" s="20"/>
      <c r="AF268" s="19">
        <f t="shared" si="106"/>
        <v>159</v>
      </c>
      <c r="AG268" s="19">
        <f t="shared" si="106"/>
        <v>6201</v>
      </c>
      <c r="AH268" s="120" t="s">
        <v>511</v>
      </c>
      <c r="AI268" s="120" t="s">
        <v>512</v>
      </c>
      <c r="AJ268" s="123" t="s">
        <v>138</v>
      </c>
      <c r="AK268" s="114">
        <v>39</v>
      </c>
      <c r="AL268" s="28">
        <v>150</v>
      </c>
      <c r="AM268" s="28">
        <f t="shared" si="112"/>
        <v>5850</v>
      </c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7">
        <f t="shared" si="107"/>
        <v>150</v>
      </c>
      <c r="BK268" s="7">
        <f t="shared" si="107"/>
        <v>5850</v>
      </c>
    </row>
    <row r="269" spans="2:63" ht="24.75" x14ac:dyDescent="0.25">
      <c r="B269" s="16" t="s">
        <v>65</v>
      </c>
      <c r="C269" s="17" t="s">
        <v>66</v>
      </c>
      <c r="D269" s="17" t="s">
        <v>513</v>
      </c>
      <c r="E269" s="125" t="s">
        <v>514</v>
      </c>
      <c r="F269" s="11" t="s">
        <v>138</v>
      </c>
      <c r="G269" s="12">
        <v>39</v>
      </c>
      <c r="H269" s="19">
        <v>15</v>
      </c>
      <c r="I269" s="19">
        <f t="shared" si="111"/>
        <v>585</v>
      </c>
      <c r="J269" s="111"/>
      <c r="K269" s="111"/>
      <c r="L269" s="19"/>
      <c r="M269" s="19"/>
      <c r="N269" s="19"/>
      <c r="O269" s="19"/>
      <c r="P269" s="19"/>
      <c r="Q269" s="19"/>
      <c r="R269" s="19"/>
      <c r="S269" s="19"/>
      <c r="T269" s="20"/>
      <c r="U269" s="20"/>
      <c r="V269" s="19"/>
      <c r="W269" s="19"/>
      <c r="X269" s="20"/>
      <c r="Y269" s="20"/>
      <c r="Z269" s="20"/>
      <c r="AA269" s="20"/>
      <c r="AB269" s="20"/>
      <c r="AC269" s="20"/>
      <c r="AD269" s="20"/>
      <c r="AE269" s="20"/>
      <c r="AF269" s="19">
        <f t="shared" si="106"/>
        <v>15</v>
      </c>
      <c r="AG269" s="19">
        <f t="shared" si="106"/>
        <v>585</v>
      </c>
      <c r="AH269" s="120" t="s">
        <v>513</v>
      </c>
      <c r="AI269" s="125" t="s">
        <v>514</v>
      </c>
      <c r="AJ269" s="123" t="s">
        <v>138</v>
      </c>
      <c r="AK269" s="114">
        <v>39</v>
      </c>
      <c r="AL269" s="28">
        <v>15</v>
      </c>
      <c r="AM269" s="28">
        <f t="shared" si="112"/>
        <v>585</v>
      </c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7">
        <f t="shared" si="107"/>
        <v>15</v>
      </c>
      <c r="BK269" s="7">
        <f t="shared" si="107"/>
        <v>585</v>
      </c>
    </row>
    <row r="270" spans="2:63" ht="24" x14ac:dyDescent="0.25">
      <c r="B270" s="16" t="s">
        <v>65</v>
      </c>
      <c r="C270" s="17" t="s">
        <v>66</v>
      </c>
      <c r="D270" s="17" t="s">
        <v>515</v>
      </c>
      <c r="E270" s="125" t="s">
        <v>516</v>
      </c>
      <c r="F270" s="11" t="s">
        <v>138</v>
      </c>
      <c r="G270" s="12">
        <v>39</v>
      </c>
      <c r="H270" s="19">
        <v>15</v>
      </c>
      <c r="I270" s="19">
        <f t="shared" si="111"/>
        <v>585</v>
      </c>
      <c r="J270" s="111"/>
      <c r="K270" s="111"/>
      <c r="L270" s="19"/>
      <c r="M270" s="19"/>
      <c r="N270" s="19"/>
      <c r="O270" s="19"/>
      <c r="P270" s="19"/>
      <c r="Q270" s="19"/>
      <c r="R270" s="19"/>
      <c r="S270" s="19"/>
      <c r="T270" s="20"/>
      <c r="U270" s="20"/>
      <c r="V270" s="19"/>
      <c r="W270" s="19"/>
      <c r="X270" s="20"/>
      <c r="Y270" s="20"/>
      <c r="Z270" s="20"/>
      <c r="AA270" s="20"/>
      <c r="AB270" s="20"/>
      <c r="AC270" s="20"/>
      <c r="AD270" s="20"/>
      <c r="AE270" s="20"/>
      <c r="AF270" s="19">
        <f t="shared" si="106"/>
        <v>15</v>
      </c>
      <c r="AG270" s="19">
        <f t="shared" si="106"/>
        <v>585</v>
      </c>
      <c r="AH270" s="120" t="s">
        <v>515</v>
      </c>
      <c r="AI270" s="125" t="s">
        <v>516</v>
      </c>
      <c r="AJ270" s="123" t="s">
        <v>138</v>
      </c>
      <c r="AK270" s="114">
        <v>39</v>
      </c>
      <c r="AL270" s="28">
        <v>15</v>
      </c>
      <c r="AM270" s="28">
        <f t="shared" si="112"/>
        <v>585</v>
      </c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7">
        <f t="shared" si="107"/>
        <v>15</v>
      </c>
      <c r="BK270" s="7">
        <f t="shared" si="107"/>
        <v>585</v>
      </c>
    </row>
    <row r="271" spans="2:63" ht="24" x14ac:dyDescent="0.25">
      <c r="B271" s="16" t="s">
        <v>65</v>
      </c>
      <c r="C271" s="17" t="s">
        <v>66</v>
      </c>
      <c r="D271" s="17" t="s">
        <v>517</v>
      </c>
      <c r="E271" s="120" t="s">
        <v>518</v>
      </c>
      <c r="F271" s="11" t="s">
        <v>68</v>
      </c>
      <c r="G271" s="12">
        <v>12</v>
      </c>
      <c r="H271" s="19">
        <f>150+10</f>
        <v>160</v>
      </c>
      <c r="I271" s="19">
        <f t="shared" si="111"/>
        <v>1920</v>
      </c>
      <c r="J271" s="111"/>
      <c r="K271" s="111"/>
      <c r="L271" s="19"/>
      <c r="M271" s="19"/>
      <c r="N271" s="19"/>
      <c r="O271" s="19"/>
      <c r="P271" s="19"/>
      <c r="Q271" s="19"/>
      <c r="R271" s="19">
        <v>15</v>
      </c>
      <c r="S271" s="19">
        <f t="shared" si="120"/>
        <v>180</v>
      </c>
      <c r="T271" s="20"/>
      <c r="U271" s="20"/>
      <c r="V271" s="19">
        <v>15</v>
      </c>
      <c r="W271" s="19">
        <f>G271*V271</f>
        <v>180</v>
      </c>
      <c r="X271" s="20"/>
      <c r="Y271" s="20"/>
      <c r="Z271" s="20"/>
      <c r="AA271" s="20"/>
      <c r="AB271" s="20"/>
      <c r="AC271" s="20"/>
      <c r="AD271" s="20"/>
      <c r="AE271" s="20"/>
      <c r="AF271" s="19">
        <f t="shared" si="106"/>
        <v>190</v>
      </c>
      <c r="AG271" s="19">
        <f t="shared" si="106"/>
        <v>2280</v>
      </c>
      <c r="AH271" s="120" t="s">
        <v>517</v>
      </c>
      <c r="AI271" s="120" t="s">
        <v>518</v>
      </c>
      <c r="AJ271" s="123" t="s">
        <v>68</v>
      </c>
      <c r="AK271" s="114">
        <v>12</v>
      </c>
      <c r="AL271" s="28">
        <f>150+10</f>
        <v>160</v>
      </c>
      <c r="AM271" s="28">
        <f t="shared" si="112"/>
        <v>1920</v>
      </c>
      <c r="AN271" s="28"/>
      <c r="AO271" s="28"/>
      <c r="AP271" s="28"/>
      <c r="AQ271" s="28"/>
      <c r="AR271" s="28"/>
      <c r="AS271" s="28"/>
      <c r="AT271" s="28"/>
      <c r="AU271" s="28"/>
      <c r="AV271" s="28">
        <v>3</v>
      </c>
      <c r="AW271" s="28">
        <f t="shared" ref="AW271" si="121">AK271*AV271</f>
        <v>36</v>
      </c>
      <c r="AX271" s="28"/>
      <c r="AY271" s="28"/>
      <c r="AZ271" s="28">
        <v>6</v>
      </c>
      <c r="BA271" s="28">
        <f>AK271*AZ271</f>
        <v>72</v>
      </c>
      <c r="BB271" s="28"/>
      <c r="BC271" s="28"/>
      <c r="BD271" s="28"/>
      <c r="BE271" s="28"/>
      <c r="BF271" s="28"/>
      <c r="BG271" s="28"/>
      <c r="BH271" s="28"/>
      <c r="BI271" s="28"/>
      <c r="BJ271" s="7">
        <f t="shared" si="107"/>
        <v>169</v>
      </c>
      <c r="BK271" s="7">
        <f t="shared" si="107"/>
        <v>2028</v>
      </c>
    </row>
    <row r="272" spans="2:63" ht="24" x14ac:dyDescent="0.25">
      <c r="B272" s="16" t="s">
        <v>65</v>
      </c>
      <c r="C272" s="17" t="s">
        <v>66</v>
      </c>
      <c r="D272" s="17" t="s">
        <v>519</v>
      </c>
      <c r="E272" s="120" t="s">
        <v>520</v>
      </c>
      <c r="F272" s="11" t="s">
        <v>68</v>
      </c>
      <c r="G272" s="12">
        <v>12</v>
      </c>
      <c r="H272" s="19">
        <v>65</v>
      </c>
      <c r="I272" s="19">
        <f t="shared" si="111"/>
        <v>780</v>
      </c>
      <c r="J272" s="111"/>
      <c r="K272" s="111"/>
      <c r="L272" s="19"/>
      <c r="M272" s="19"/>
      <c r="N272" s="19"/>
      <c r="O272" s="19"/>
      <c r="P272" s="19"/>
      <c r="Q272" s="19"/>
      <c r="R272" s="19">
        <v>15</v>
      </c>
      <c r="S272" s="19">
        <f t="shared" si="120"/>
        <v>180</v>
      </c>
      <c r="T272" s="20"/>
      <c r="U272" s="20"/>
      <c r="V272" s="19"/>
      <c r="W272" s="19"/>
      <c r="X272" s="20"/>
      <c r="Y272" s="20"/>
      <c r="Z272" s="20"/>
      <c r="AA272" s="20"/>
      <c r="AB272" s="20"/>
      <c r="AC272" s="20"/>
      <c r="AD272" s="20"/>
      <c r="AE272" s="20"/>
      <c r="AF272" s="19">
        <f t="shared" si="106"/>
        <v>80</v>
      </c>
      <c r="AG272" s="19">
        <f t="shared" si="106"/>
        <v>960</v>
      </c>
      <c r="AH272" s="120" t="s">
        <v>519</v>
      </c>
      <c r="AI272" s="120" t="s">
        <v>520</v>
      </c>
      <c r="AJ272" s="123" t="s">
        <v>68</v>
      </c>
      <c r="AK272" s="114">
        <v>12</v>
      </c>
      <c r="AL272" s="28">
        <v>65</v>
      </c>
      <c r="AM272" s="28">
        <f t="shared" si="112"/>
        <v>780</v>
      </c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7">
        <f t="shared" si="107"/>
        <v>65</v>
      </c>
      <c r="BK272" s="7">
        <f t="shared" si="107"/>
        <v>780</v>
      </c>
    </row>
    <row r="273" spans="2:63" ht="24" x14ac:dyDescent="0.25">
      <c r="B273" s="16" t="s">
        <v>65</v>
      </c>
      <c r="C273" s="17" t="s">
        <v>66</v>
      </c>
      <c r="D273" s="17">
        <v>1411170400379570</v>
      </c>
      <c r="E273" s="120" t="s">
        <v>521</v>
      </c>
      <c r="F273" s="11" t="s">
        <v>68</v>
      </c>
      <c r="G273" s="12">
        <v>12</v>
      </c>
      <c r="H273" s="19">
        <v>20</v>
      </c>
      <c r="I273" s="19">
        <f t="shared" si="111"/>
        <v>240</v>
      </c>
      <c r="J273" s="111"/>
      <c r="K273" s="111"/>
      <c r="L273" s="19"/>
      <c r="M273" s="19"/>
      <c r="N273" s="19"/>
      <c r="O273" s="19"/>
      <c r="P273" s="26">
        <v>9</v>
      </c>
      <c r="Q273" s="19">
        <f>G273*P273</f>
        <v>108</v>
      </c>
      <c r="R273" s="19"/>
      <c r="S273" s="19"/>
      <c r="T273" s="20">
        <v>18</v>
      </c>
      <c r="U273" s="20">
        <f t="shared" ref="U273:U279" si="122">+T273*G273</f>
        <v>216</v>
      </c>
      <c r="V273" s="19"/>
      <c r="W273" s="19"/>
      <c r="X273" s="20"/>
      <c r="Y273" s="20"/>
      <c r="Z273" s="20"/>
      <c r="AA273" s="20"/>
      <c r="AB273" s="20"/>
      <c r="AC273" s="20"/>
      <c r="AD273" s="20"/>
      <c r="AE273" s="20"/>
      <c r="AF273" s="19">
        <f t="shared" si="106"/>
        <v>47</v>
      </c>
      <c r="AG273" s="19">
        <f t="shared" si="106"/>
        <v>564</v>
      </c>
      <c r="AH273" s="120">
        <v>1411170400379570</v>
      </c>
      <c r="AI273" s="120" t="s">
        <v>521</v>
      </c>
      <c r="AJ273" s="123" t="s">
        <v>68</v>
      </c>
      <c r="AK273" s="114">
        <v>12</v>
      </c>
      <c r="AL273" s="28">
        <v>20</v>
      </c>
      <c r="AM273" s="28">
        <f t="shared" si="112"/>
        <v>240</v>
      </c>
      <c r="AN273" s="28"/>
      <c r="AO273" s="28"/>
      <c r="AP273" s="28"/>
      <c r="AQ273" s="28"/>
      <c r="AR273" s="28"/>
      <c r="AS273" s="28"/>
      <c r="AT273" s="28">
        <v>6</v>
      </c>
      <c r="AU273" s="28">
        <f t="shared" ref="AU273:AU274" si="123">+AK273*AT273</f>
        <v>72</v>
      </c>
      <c r="AV273" s="28"/>
      <c r="AW273" s="28"/>
      <c r="AX273" s="28">
        <v>12</v>
      </c>
      <c r="AY273" s="28">
        <f t="shared" ref="AY273:AY277" si="124">AX273*AK273</f>
        <v>144</v>
      </c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7">
        <f t="shared" si="107"/>
        <v>38</v>
      </c>
      <c r="BK273" s="7">
        <f t="shared" si="107"/>
        <v>456</v>
      </c>
    </row>
    <row r="274" spans="2:63" ht="29.25" customHeight="1" x14ac:dyDescent="0.25">
      <c r="B274" s="16" t="s">
        <v>65</v>
      </c>
      <c r="C274" s="17" t="s">
        <v>66</v>
      </c>
      <c r="D274" s="17">
        <v>1411170400379570</v>
      </c>
      <c r="E274" s="125" t="s">
        <v>522</v>
      </c>
      <c r="F274" s="11" t="s">
        <v>523</v>
      </c>
      <c r="G274" s="12">
        <v>28</v>
      </c>
      <c r="H274" s="19">
        <f>71+18</f>
        <v>89</v>
      </c>
      <c r="I274" s="19">
        <f>H274*G274</f>
        <v>2492</v>
      </c>
      <c r="J274" s="111"/>
      <c r="K274" s="111"/>
      <c r="L274" s="19"/>
      <c r="M274" s="19"/>
      <c r="N274" s="19">
        <v>10</v>
      </c>
      <c r="O274" s="19">
        <f>+N274*G274</f>
        <v>280</v>
      </c>
      <c r="P274" s="26">
        <v>26</v>
      </c>
      <c r="Q274" s="19">
        <f>G274*P274</f>
        <v>728</v>
      </c>
      <c r="R274" s="19"/>
      <c r="S274" s="19"/>
      <c r="T274" s="20"/>
      <c r="U274" s="20"/>
      <c r="V274" s="19">
        <v>12</v>
      </c>
      <c r="W274" s="19">
        <f>G274*V274</f>
        <v>336</v>
      </c>
      <c r="X274" s="20"/>
      <c r="Y274" s="20"/>
      <c r="Z274" s="20"/>
      <c r="AA274" s="20"/>
      <c r="AB274" s="20">
        <v>90</v>
      </c>
      <c r="AC274" s="20">
        <f>+AB274*G274</f>
        <v>2520</v>
      </c>
      <c r="AD274" s="20"/>
      <c r="AE274" s="20"/>
      <c r="AF274" s="19">
        <f t="shared" si="106"/>
        <v>227</v>
      </c>
      <c r="AG274" s="19">
        <f t="shared" si="106"/>
        <v>6356</v>
      </c>
      <c r="AH274" s="120">
        <v>1411170400379570</v>
      </c>
      <c r="AI274" s="125" t="s">
        <v>522</v>
      </c>
      <c r="AJ274" s="123" t="s">
        <v>523</v>
      </c>
      <c r="AK274" s="114">
        <v>28</v>
      </c>
      <c r="AL274" s="28">
        <f>71+18</f>
        <v>89</v>
      </c>
      <c r="AM274" s="28">
        <f>AL274*AK274</f>
        <v>2492</v>
      </c>
      <c r="AN274" s="28"/>
      <c r="AO274" s="28"/>
      <c r="AP274" s="28"/>
      <c r="AQ274" s="28"/>
      <c r="AR274" s="28">
        <v>0</v>
      </c>
      <c r="AS274" s="28">
        <f>+AR274*AK274</f>
        <v>0</v>
      </c>
      <c r="AT274" s="28">
        <v>23</v>
      </c>
      <c r="AU274" s="28">
        <f t="shared" si="123"/>
        <v>644</v>
      </c>
      <c r="AV274" s="28"/>
      <c r="AW274" s="28"/>
      <c r="AX274" s="28"/>
      <c r="AY274" s="28"/>
      <c r="AZ274" s="28">
        <v>5</v>
      </c>
      <c r="BA274" s="28">
        <f>AK274*AZ274</f>
        <v>140</v>
      </c>
      <c r="BB274" s="28"/>
      <c r="BC274" s="28"/>
      <c r="BD274" s="28"/>
      <c r="BE274" s="28"/>
      <c r="BF274" s="28">
        <v>71</v>
      </c>
      <c r="BG274" s="114">
        <f>BF274*AK274</f>
        <v>1988</v>
      </c>
      <c r="BH274" s="28"/>
      <c r="BI274" s="28"/>
      <c r="BJ274" s="7">
        <f t="shared" si="107"/>
        <v>188</v>
      </c>
      <c r="BK274" s="7">
        <f t="shared" si="107"/>
        <v>5264</v>
      </c>
    </row>
    <row r="275" spans="2:63" x14ac:dyDescent="0.25">
      <c r="B275" s="16" t="s">
        <v>139</v>
      </c>
      <c r="C275" s="17" t="s">
        <v>139</v>
      </c>
      <c r="D275" s="17">
        <v>1411170400379570</v>
      </c>
      <c r="E275" s="120" t="s">
        <v>524</v>
      </c>
      <c r="F275" s="11" t="s">
        <v>523</v>
      </c>
      <c r="G275" s="12">
        <v>28</v>
      </c>
      <c r="H275" s="19">
        <v>60</v>
      </c>
      <c r="I275" s="19">
        <f>H275*G275</f>
        <v>1680</v>
      </c>
      <c r="J275" s="111"/>
      <c r="K275" s="111"/>
      <c r="L275" s="19"/>
      <c r="M275" s="19"/>
      <c r="N275" s="19"/>
      <c r="O275" s="19"/>
      <c r="P275" s="26">
        <v>5</v>
      </c>
      <c r="Q275" s="19">
        <f>G275*P275</f>
        <v>140</v>
      </c>
      <c r="R275" s="19"/>
      <c r="S275" s="19"/>
      <c r="T275" s="20">
        <v>18</v>
      </c>
      <c r="U275" s="20">
        <f t="shared" si="122"/>
        <v>504</v>
      </c>
      <c r="V275" s="19"/>
      <c r="W275" s="19"/>
      <c r="X275" s="20"/>
      <c r="Y275" s="20"/>
      <c r="Z275" s="20"/>
      <c r="AA275" s="20"/>
      <c r="AB275" s="20"/>
      <c r="AC275" s="20"/>
      <c r="AD275" s="20"/>
      <c r="AE275" s="20"/>
      <c r="AF275" s="19">
        <f t="shared" si="106"/>
        <v>83</v>
      </c>
      <c r="AG275" s="19">
        <f t="shared" si="106"/>
        <v>2324</v>
      </c>
      <c r="AH275" s="120">
        <v>1411170400379570</v>
      </c>
      <c r="AI275" s="120" t="s">
        <v>524</v>
      </c>
      <c r="AJ275" s="126" t="s">
        <v>523</v>
      </c>
      <c r="AK275" s="114">
        <v>28</v>
      </c>
      <c r="AL275" s="28">
        <v>60</v>
      </c>
      <c r="AM275" s="28">
        <f>AL275*AK275</f>
        <v>1680</v>
      </c>
      <c r="AN275" s="28"/>
      <c r="AO275" s="28"/>
      <c r="AP275" s="28"/>
      <c r="AQ275" s="28"/>
      <c r="AR275" s="28">
        <v>5</v>
      </c>
      <c r="AS275" s="28">
        <f>+AR275*AK275</f>
        <v>140</v>
      </c>
      <c r="AT275" s="28"/>
      <c r="AU275" s="28"/>
      <c r="AV275" s="28"/>
      <c r="AW275" s="28"/>
      <c r="AX275" s="28">
        <v>12</v>
      </c>
      <c r="AY275" s="28">
        <f t="shared" si="124"/>
        <v>336</v>
      </c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7">
        <f t="shared" si="107"/>
        <v>77</v>
      </c>
      <c r="BK275" s="7">
        <f t="shared" si="107"/>
        <v>2156</v>
      </c>
    </row>
    <row r="276" spans="2:63" ht="24" x14ac:dyDescent="0.25">
      <c r="B276" s="16" t="s">
        <v>65</v>
      </c>
      <c r="C276" s="17" t="s">
        <v>66</v>
      </c>
      <c r="D276" s="17" t="s">
        <v>525</v>
      </c>
      <c r="E276" s="120" t="s">
        <v>526</v>
      </c>
      <c r="F276" s="11" t="s">
        <v>68</v>
      </c>
      <c r="G276" s="12">
        <v>40</v>
      </c>
      <c r="H276" s="19">
        <v>15</v>
      </c>
      <c r="I276" s="19">
        <f>H276*G276</f>
        <v>600</v>
      </c>
      <c r="J276" s="85"/>
      <c r="K276" s="85"/>
      <c r="L276" s="19">
        <v>5</v>
      </c>
      <c r="M276" s="19">
        <f>+L276*G276</f>
        <v>200</v>
      </c>
      <c r="N276" s="19"/>
      <c r="O276" s="19"/>
      <c r="P276" s="19"/>
      <c r="Q276" s="19"/>
      <c r="R276" s="19"/>
      <c r="S276" s="19"/>
      <c r="T276" s="20"/>
      <c r="U276" s="20"/>
      <c r="V276" s="19"/>
      <c r="W276" s="19"/>
      <c r="X276" s="20"/>
      <c r="Y276" s="20"/>
      <c r="Z276" s="20"/>
      <c r="AA276" s="20"/>
      <c r="AB276" s="20"/>
      <c r="AC276" s="20"/>
      <c r="AD276" s="20"/>
      <c r="AE276" s="20"/>
      <c r="AF276" s="19">
        <f t="shared" si="106"/>
        <v>20</v>
      </c>
      <c r="AG276" s="19">
        <f t="shared" si="106"/>
        <v>800</v>
      </c>
      <c r="AH276" s="120" t="s">
        <v>525</v>
      </c>
      <c r="AI276" s="120" t="s">
        <v>527</v>
      </c>
      <c r="AJ276" s="122" t="s">
        <v>68</v>
      </c>
      <c r="AK276" s="114">
        <v>40</v>
      </c>
      <c r="AL276" s="28">
        <v>15</v>
      </c>
      <c r="AM276" s="28">
        <f>AL276*AK276</f>
        <v>600</v>
      </c>
      <c r="AN276" s="114"/>
      <c r="AO276" s="114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7">
        <f t="shared" si="107"/>
        <v>15</v>
      </c>
      <c r="BK276" s="7">
        <f t="shared" si="107"/>
        <v>600</v>
      </c>
    </row>
    <row r="277" spans="2:63" ht="24" x14ac:dyDescent="0.25">
      <c r="B277" s="16" t="s">
        <v>65</v>
      </c>
      <c r="C277" s="17" t="s">
        <v>66</v>
      </c>
      <c r="D277" s="10" t="s">
        <v>492</v>
      </c>
      <c r="E277" s="11" t="s">
        <v>528</v>
      </c>
      <c r="F277" s="11" t="s">
        <v>494</v>
      </c>
      <c r="G277" s="12">
        <v>16</v>
      </c>
      <c r="H277" s="19"/>
      <c r="I277" s="19"/>
      <c r="J277" s="85"/>
      <c r="K277" s="85"/>
      <c r="L277" s="19"/>
      <c r="M277" s="19"/>
      <c r="N277" s="19">
        <v>8</v>
      </c>
      <c r="O277" s="19">
        <f>+N277*G277</f>
        <v>128</v>
      </c>
      <c r="P277" s="26"/>
      <c r="Q277" s="19"/>
      <c r="R277" s="19"/>
      <c r="S277" s="19"/>
      <c r="T277" s="20">
        <v>12</v>
      </c>
      <c r="U277" s="20">
        <f t="shared" si="122"/>
        <v>192</v>
      </c>
      <c r="V277" s="19">
        <v>9</v>
      </c>
      <c r="W277" s="19">
        <f t="shared" ref="W277:W289" si="125">G277*V277</f>
        <v>144</v>
      </c>
      <c r="X277" s="20"/>
      <c r="Y277" s="20"/>
      <c r="Z277" s="20"/>
      <c r="AA277" s="20"/>
      <c r="AB277" s="20"/>
      <c r="AC277" s="20"/>
      <c r="AD277" s="20"/>
      <c r="AE277" s="20"/>
      <c r="AF277" s="19">
        <f t="shared" si="106"/>
        <v>29</v>
      </c>
      <c r="AG277" s="19">
        <f t="shared" si="106"/>
        <v>464</v>
      </c>
      <c r="AH277" s="9" t="s">
        <v>492</v>
      </c>
      <c r="AI277" s="11" t="s">
        <v>528</v>
      </c>
      <c r="AJ277" s="123" t="s">
        <v>494</v>
      </c>
      <c r="AK277" s="114">
        <v>5</v>
      </c>
      <c r="AL277" s="28">
        <f>2+2+65</f>
        <v>69</v>
      </c>
      <c r="AM277" s="28">
        <f>AL277*AK277</f>
        <v>345</v>
      </c>
      <c r="AN277" s="114"/>
      <c r="AO277" s="114"/>
      <c r="AP277" s="28"/>
      <c r="AQ277" s="28"/>
      <c r="AR277" s="28">
        <v>5</v>
      </c>
      <c r="AS277" s="28">
        <f>+AR277*AK277</f>
        <v>25</v>
      </c>
      <c r="AT277" s="28"/>
      <c r="AU277" s="28"/>
      <c r="AV277" s="28"/>
      <c r="AW277" s="28"/>
      <c r="AX277" s="28">
        <v>6</v>
      </c>
      <c r="AY277" s="28">
        <f t="shared" si="124"/>
        <v>30</v>
      </c>
      <c r="AZ277" s="28">
        <v>7</v>
      </c>
      <c r="BA277" s="28">
        <f t="shared" ref="BA277:BA289" si="126">AK277*AZ277</f>
        <v>35</v>
      </c>
      <c r="BB277" s="28"/>
      <c r="BC277" s="28"/>
      <c r="BD277" s="28"/>
      <c r="BE277" s="28"/>
      <c r="BF277" s="28"/>
      <c r="BG277" s="28"/>
      <c r="BH277" s="28"/>
      <c r="BI277" s="28"/>
      <c r="BJ277" s="7">
        <f t="shared" si="107"/>
        <v>87</v>
      </c>
      <c r="BK277" s="7">
        <f t="shared" si="107"/>
        <v>435</v>
      </c>
    </row>
    <row r="278" spans="2:63" x14ac:dyDescent="0.25">
      <c r="B278" s="16" t="s">
        <v>139</v>
      </c>
      <c r="C278" s="16" t="s">
        <v>139</v>
      </c>
      <c r="D278" s="10">
        <v>1116170400090600</v>
      </c>
      <c r="E278" s="9" t="s">
        <v>529</v>
      </c>
      <c r="F278" s="11" t="s">
        <v>530</v>
      </c>
      <c r="G278" s="12">
        <v>16</v>
      </c>
      <c r="H278" s="19"/>
      <c r="I278" s="19"/>
      <c r="J278" s="85"/>
      <c r="K278" s="85"/>
      <c r="L278" s="19"/>
      <c r="M278" s="19"/>
      <c r="N278" s="19"/>
      <c r="O278" s="19"/>
      <c r="P278" s="26"/>
      <c r="Q278" s="19"/>
      <c r="R278" s="19"/>
      <c r="S278" s="19"/>
      <c r="T278" s="20"/>
      <c r="U278" s="20"/>
      <c r="V278" s="19"/>
      <c r="W278" s="19"/>
      <c r="X278" s="20"/>
      <c r="Y278" s="20"/>
      <c r="Z278" s="20"/>
      <c r="AA278" s="20"/>
      <c r="AB278" s="20"/>
      <c r="AC278" s="20"/>
      <c r="AD278" s="20"/>
      <c r="AE278" s="20"/>
      <c r="AF278" s="19">
        <f t="shared" si="106"/>
        <v>0</v>
      </c>
      <c r="AG278" s="19">
        <f t="shared" si="106"/>
        <v>0</v>
      </c>
      <c r="AH278" s="9">
        <v>1116170400090600</v>
      </c>
      <c r="AI278" s="9" t="s">
        <v>529</v>
      </c>
      <c r="AJ278" s="126" t="s">
        <v>530</v>
      </c>
      <c r="AK278" s="114">
        <v>18</v>
      </c>
      <c r="AL278" s="28"/>
      <c r="AM278" s="28"/>
      <c r="AN278" s="114"/>
      <c r="AO278" s="114"/>
      <c r="AP278" s="28"/>
      <c r="AQ278" s="28"/>
      <c r="AR278" s="28">
        <v>5</v>
      </c>
      <c r="AS278" s="28">
        <f t="shared" ref="AS278:AS282" si="127">+AR278*AK278</f>
        <v>90</v>
      </c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7">
        <f t="shared" si="107"/>
        <v>5</v>
      </c>
      <c r="BK278" s="7">
        <f t="shared" si="107"/>
        <v>90</v>
      </c>
    </row>
    <row r="279" spans="2:63" ht="24" x14ac:dyDescent="0.25">
      <c r="B279" s="16" t="s">
        <v>65</v>
      </c>
      <c r="C279" s="17" t="s">
        <v>66</v>
      </c>
      <c r="D279" s="10">
        <v>4713160400379580</v>
      </c>
      <c r="E279" s="11" t="s">
        <v>531</v>
      </c>
      <c r="F279" s="11" t="s">
        <v>68</v>
      </c>
      <c r="G279" s="12">
        <v>10</v>
      </c>
      <c r="H279" s="19">
        <v>8</v>
      </c>
      <c r="I279" s="19">
        <f>H279*G279</f>
        <v>80</v>
      </c>
      <c r="J279" s="85"/>
      <c r="K279" s="85"/>
      <c r="L279" s="19"/>
      <c r="M279" s="19"/>
      <c r="N279" s="19">
        <v>9</v>
      </c>
      <c r="O279" s="19">
        <f t="shared" ref="O279:O283" si="128">+N279*G279</f>
        <v>90</v>
      </c>
      <c r="P279" s="19"/>
      <c r="Q279" s="19"/>
      <c r="R279" s="19"/>
      <c r="S279" s="19"/>
      <c r="T279" s="20">
        <v>12</v>
      </c>
      <c r="U279" s="20">
        <f t="shared" si="122"/>
        <v>120</v>
      </c>
      <c r="V279" s="19">
        <v>15</v>
      </c>
      <c r="W279" s="19">
        <f t="shared" si="125"/>
        <v>150</v>
      </c>
      <c r="X279" s="20"/>
      <c r="Y279" s="20"/>
      <c r="Z279" s="20"/>
      <c r="AA279" s="20"/>
      <c r="AB279" s="20"/>
      <c r="AC279" s="20"/>
      <c r="AD279" s="20"/>
      <c r="AE279" s="20"/>
      <c r="AF279" s="19">
        <f t="shared" si="106"/>
        <v>44</v>
      </c>
      <c r="AG279" s="19">
        <f t="shared" si="106"/>
        <v>440</v>
      </c>
      <c r="AH279" s="9">
        <v>4713160400379580</v>
      </c>
      <c r="AI279" s="11" t="s">
        <v>531</v>
      </c>
      <c r="AJ279" s="123" t="s">
        <v>68</v>
      </c>
      <c r="AK279" s="114">
        <v>10</v>
      </c>
      <c r="AL279" s="28">
        <v>7</v>
      </c>
      <c r="AM279" s="28">
        <f>AL279*AK279</f>
        <v>70</v>
      </c>
      <c r="AN279" s="114"/>
      <c r="AO279" s="114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>
        <v>4</v>
      </c>
      <c r="BA279" s="28">
        <f t="shared" si="126"/>
        <v>40</v>
      </c>
      <c r="BB279" s="28"/>
      <c r="BC279" s="28"/>
      <c r="BD279" s="28"/>
      <c r="BE279" s="28"/>
      <c r="BF279" s="28"/>
      <c r="BG279" s="28"/>
      <c r="BH279" s="28"/>
      <c r="BI279" s="28"/>
      <c r="BJ279" s="7">
        <f t="shared" si="107"/>
        <v>11</v>
      </c>
      <c r="BK279" s="7">
        <f t="shared" si="107"/>
        <v>110</v>
      </c>
    </row>
    <row r="280" spans="2:63" x14ac:dyDescent="0.25">
      <c r="B280" s="16" t="s">
        <v>139</v>
      </c>
      <c r="C280" s="17" t="s">
        <v>139</v>
      </c>
      <c r="D280" s="10">
        <v>4713160400379580</v>
      </c>
      <c r="E280" s="9" t="s">
        <v>531</v>
      </c>
      <c r="F280" s="9" t="s">
        <v>68</v>
      </c>
      <c r="G280" s="12">
        <v>12</v>
      </c>
      <c r="H280" s="19"/>
      <c r="I280" s="19"/>
      <c r="J280" s="85"/>
      <c r="K280" s="85"/>
      <c r="L280" s="19"/>
      <c r="M280" s="19"/>
      <c r="N280" s="19"/>
      <c r="O280" s="19"/>
      <c r="P280" s="19"/>
      <c r="Q280" s="19"/>
      <c r="R280" s="19"/>
      <c r="S280" s="19"/>
      <c r="T280" s="20"/>
      <c r="U280" s="20"/>
      <c r="V280" s="19"/>
      <c r="W280" s="19"/>
      <c r="X280" s="20"/>
      <c r="Y280" s="20"/>
      <c r="Z280" s="20"/>
      <c r="AA280" s="20"/>
      <c r="AB280" s="20"/>
      <c r="AC280" s="20"/>
      <c r="AD280" s="20"/>
      <c r="AE280" s="20"/>
      <c r="AF280" s="19">
        <f t="shared" si="106"/>
        <v>0</v>
      </c>
      <c r="AG280" s="19">
        <f t="shared" si="106"/>
        <v>0</v>
      </c>
      <c r="AH280" s="9">
        <v>4713160400379580</v>
      </c>
      <c r="AI280" s="9" t="s">
        <v>531</v>
      </c>
      <c r="AJ280" s="127" t="s">
        <v>68</v>
      </c>
      <c r="AK280" s="114">
        <v>12</v>
      </c>
      <c r="AL280" s="28"/>
      <c r="AM280" s="28"/>
      <c r="AN280" s="114"/>
      <c r="AO280" s="114"/>
      <c r="AP280" s="28"/>
      <c r="AQ280" s="28"/>
      <c r="AR280" s="28">
        <v>2</v>
      </c>
      <c r="AS280" s="28">
        <f t="shared" si="127"/>
        <v>24</v>
      </c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7">
        <f t="shared" si="107"/>
        <v>2</v>
      </c>
      <c r="BK280" s="7">
        <f t="shared" si="107"/>
        <v>24</v>
      </c>
    </row>
    <row r="281" spans="2:63" ht="24" x14ac:dyDescent="0.25">
      <c r="B281" s="16" t="s">
        <v>65</v>
      </c>
      <c r="C281" s="17" t="s">
        <v>66</v>
      </c>
      <c r="D281" s="17" t="s">
        <v>532</v>
      </c>
      <c r="E281" s="11" t="s">
        <v>533</v>
      </c>
      <c r="F281" s="11" t="s">
        <v>68</v>
      </c>
      <c r="G281" s="12">
        <v>3</v>
      </c>
      <c r="H281" s="19">
        <v>8</v>
      </c>
      <c r="I281" s="19">
        <f>H281*G281</f>
        <v>24</v>
      </c>
      <c r="J281" s="111"/>
      <c r="K281" s="111"/>
      <c r="L281" s="19"/>
      <c r="M281" s="19"/>
      <c r="N281" s="19">
        <v>5</v>
      </c>
      <c r="O281" s="19">
        <f t="shared" si="128"/>
        <v>15</v>
      </c>
      <c r="P281" s="19"/>
      <c r="Q281" s="19"/>
      <c r="R281" s="20"/>
      <c r="S281" s="20"/>
      <c r="T281" s="20"/>
      <c r="U281" s="20"/>
      <c r="V281" s="19">
        <v>5</v>
      </c>
      <c r="W281" s="19">
        <f t="shared" si="125"/>
        <v>15</v>
      </c>
      <c r="X281" s="20"/>
      <c r="Y281" s="20"/>
      <c r="Z281" s="20"/>
      <c r="AA281" s="20"/>
      <c r="AB281" s="20"/>
      <c r="AC281" s="20"/>
      <c r="AD281" s="20"/>
      <c r="AE281" s="20"/>
      <c r="AF281" s="19">
        <f t="shared" si="106"/>
        <v>18</v>
      </c>
      <c r="AG281" s="19">
        <f t="shared" si="106"/>
        <v>54</v>
      </c>
      <c r="AH281" s="120" t="s">
        <v>532</v>
      </c>
      <c r="AI281" s="11" t="s">
        <v>533</v>
      </c>
      <c r="AJ281" s="123" t="s">
        <v>68</v>
      </c>
      <c r="AK281" s="114">
        <v>3</v>
      </c>
      <c r="AL281" s="28">
        <v>7</v>
      </c>
      <c r="AM281" s="28">
        <f>AL281*AK281</f>
        <v>21</v>
      </c>
      <c r="AN281" s="114"/>
      <c r="AO281" s="114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>
        <v>3</v>
      </c>
      <c r="BA281" s="28">
        <f t="shared" si="126"/>
        <v>9</v>
      </c>
      <c r="BB281" s="28"/>
      <c r="BC281" s="28"/>
      <c r="BD281" s="28"/>
      <c r="BE281" s="28"/>
      <c r="BF281" s="28"/>
      <c r="BG281" s="28"/>
      <c r="BH281" s="28"/>
      <c r="BI281" s="28"/>
      <c r="BJ281" s="7">
        <f t="shared" si="107"/>
        <v>10</v>
      </c>
      <c r="BK281" s="7">
        <f t="shared" si="107"/>
        <v>30</v>
      </c>
    </row>
    <row r="282" spans="2:63" x14ac:dyDescent="0.25">
      <c r="B282" s="16" t="s">
        <v>139</v>
      </c>
      <c r="C282" s="17" t="s">
        <v>139</v>
      </c>
      <c r="D282" s="10">
        <v>2711200900164940</v>
      </c>
      <c r="E282" s="9" t="s">
        <v>533</v>
      </c>
      <c r="F282" s="11" t="s">
        <v>68</v>
      </c>
      <c r="G282" s="12">
        <v>12</v>
      </c>
      <c r="H282" s="19"/>
      <c r="I282" s="19"/>
      <c r="J282" s="111"/>
      <c r="K282" s="111"/>
      <c r="L282" s="19"/>
      <c r="M282" s="19"/>
      <c r="N282" s="26"/>
      <c r="O282" s="19"/>
      <c r="P282" s="19"/>
      <c r="Q282" s="19"/>
      <c r="R282" s="20"/>
      <c r="S282" s="20"/>
      <c r="T282" s="20"/>
      <c r="U282" s="20"/>
      <c r="V282" s="19"/>
      <c r="W282" s="19"/>
      <c r="X282" s="20"/>
      <c r="Y282" s="20"/>
      <c r="Z282" s="20"/>
      <c r="AA282" s="20"/>
      <c r="AB282" s="20"/>
      <c r="AC282" s="20"/>
      <c r="AD282" s="20"/>
      <c r="AE282" s="20"/>
      <c r="AF282" s="19">
        <f t="shared" si="106"/>
        <v>0</v>
      </c>
      <c r="AG282" s="19">
        <f t="shared" si="106"/>
        <v>0</v>
      </c>
      <c r="AH282" s="9">
        <v>2711200900164940</v>
      </c>
      <c r="AI282" s="9" t="s">
        <v>533</v>
      </c>
      <c r="AJ282" s="126" t="s">
        <v>68</v>
      </c>
      <c r="AK282" s="114">
        <v>12</v>
      </c>
      <c r="AL282" s="28"/>
      <c r="AM282" s="28"/>
      <c r="AN282" s="114"/>
      <c r="AO282" s="114"/>
      <c r="AP282" s="28"/>
      <c r="AQ282" s="28"/>
      <c r="AR282" s="28">
        <v>1</v>
      </c>
      <c r="AS282" s="28">
        <f t="shared" si="127"/>
        <v>12</v>
      </c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7">
        <f t="shared" si="107"/>
        <v>1</v>
      </c>
      <c r="BK282" s="7">
        <f t="shared" si="107"/>
        <v>12</v>
      </c>
    </row>
    <row r="283" spans="2:63" ht="24" x14ac:dyDescent="0.25">
      <c r="B283" s="16" t="s">
        <v>65</v>
      </c>
      <c r="C283" s="17" t="s">
        <v>66</v>
      </c>
      <c r="D283" s="10" t="s">
        <v>534</v>
      </c>
      <c r="E283" s="11" t="s">
        <v>535</v>
      </c>
      <c r="F283" s="11" t="s">
        <v>536</v>
      </c>
      <c r="G283" s="12">
        <v>90</v>
      </c>
      <c r="H283" s="19">
        <v>12</v>
      </c>
      <c r="I283" s="19">
        <f>H283*G283</f>
        <v>1080</v>
      </c>
      <c r="J283" s="119"/>
      <c r="K283" s="119"/>
      <c r="L283" s="26"/>
      <c r="M283" s="26"/>
      <c r="N283" s="26">
        <v>10</v>
      </c>
      <c r="O283" s="26">
        <f t="shared" si="128"/>
        <v>900</v>
      </c>
      <c r="P283" s="26"/>
      <c r="Q283" s="26"/>
      <c r="R283" s="26"/>
      <c r="S283" s="26"/>
      <c r="T283" s="26"/>
      <c r="U283" s="26"/>
      <c r="V283" s="26">
        <v>20</v>
      </c>
      <c r="W283" s="19">
        <f t="shared" si="125"/>
        <v>1800</v>
      </c>
      <c r="X283" s="26"/>
      <c r="Y283" s="26"/>
      <c r="Z283" s="26"/>
      <c r="AA283" s="26"/>
      <c r="AB283" s="26"/>
      <c r="AC283" s="26"/>
      <c r="AD283" s="26"/>
      <c r="AE283" s="26"/>
      <c r="AF283" s="19">
        <f t="shared" si="106"/>
        <v>42</v>
      </c>
      <c r="AG283" s="19">
        <f t="shared" si="106"/>
        <v>3780</v>
      </c>
      <c r="AH283" s="9" t="s">
        <v>534</v>
      </c>
      <c r="AI283" s="11" t="s">
        <v>537</v>
      </c>
      <c r="AJ283" s="123" t="s">
        <v>536</v>
      </c>
      <c r="AK283" s="114">
        <v>90</v>
      </c>
      <c r="AL283" s="28">
        <v>10</v>
      </c>
      <c r="AM283" s="28">
        <f>AL283*AK283</f>
        <v>900</v>
      </c>
      <c r="AN283" s="7"/>
      <c r="AO283" s="7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>
        <v>7</v>
      </c>
      <c r="BA283" s="28">
        <f t="shared" si="126"/>
        <v>630</v>
      </c>
      <c r="BB283" s="28"/>
      <c r="BC283" s="28"/>
      <c r="BD283" s="28"/>
      <c r="BE283" s="28"/>
      <c r="BF283" s="28"/>
      <c r="BG283" s="28"/>
      <c r="BH283" s="28"/>
      <c r="BI283" s="28"/>
      <c r="BJ283" s="7">
        <f t="shared" si="107"/>
        <v>17</v>
      </c>
      <c r="BK283" s="7">
        <f t="shared" si="107"/>
        <v>1530</v>
      </c>
    </row>
    <row r="284" spans="2:63" x14ac:dyDescent="0.25">
      <c r="B284" s="16" t="s">
        <v>139</v>
      </c>
      <c r="C284" s="17" t="s">
        <v>139</v>
      </c>
      <c r="D284" s="10">
        <v>4713181100005500</v>
      </c>
      <c r="E284" s="9" t="s">
        <v>538</v>
      </c>
      <c r="F284" s="9" t="s">
        <v>539</v>
      </c>
      <c r="G284" s="12">
        <v>20</v>
      </c>
      <c r="H284" s="19"/>
      <c r="I284" s="19"/>
      <c r="J284" s="119"/>
      <c r="K284" s="119"/>
      <c r="L284" s="26"/>
      <c r="M284" s="26"/>
      <c r="N284" s="26"/>
      <c r="O284" s="19"/>
      <c r="P284" s="26"/>
      <c r="Q284" s="26"/>
      <c r="R284" s="26"/>
      <c r="S284" s="26"/>
      <c r="T284" s="26"/>
      <c r="U284" s="26"/>
      <c r="V284" s="26"/>
      <c r="W284" s="19"/>
      <c r="X284" s="26"/>
      <c r="Y284" s="26"/>
      <c r="Z284" s="26"/>
      <c r="AA284" s="26"/>
      <c r="AB284" s="26"/>
      <c r="AC284" s="26"/>
      <c r="AD284" s="26"/>
      <c r="AE284" s="26"/>
      <c r="AF284" s="19">
        <f t="shared" si="106"/>
        <v>0</v>
      </c>
      <c r="AG284" s="19">
        <f t="shared" si="106"/>
        <v>0</v>
      </c>
      <c r="AH284" s="9">
        <v>4713181100005500</v>
      </c>
      <c r="AI284" s="9" t="s">
        <v>538</v>
      </c>
      <c r="AJ284" s="127" t="s">
        <v>539</v>
      </c>
      <c r="AK284" s="114">
        <v>20</v>
      </c>
      <c r="AL284" s="28"/>
      <c r="AM284" s="28"/>
      <c r="AN284" s="7"/>
      <c r="AO284" s="7"/>
      <c r="AP284" s="28"/>
      <c r="AQ284" s="28"/>
      <c r="AR284" s="28">
        <v>3</v>
      </c>
      <c r="AS284" s="28">
        <f>+AR284*AK284</f>
        <v>60</v>
      </c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7">
        <f t="shared" si="107"/>
        <v>3</v>
      </c>
      <c r="BK284" s="7">
        <f t="shared" si="107"/>
        <v>60</v>
      </c>
    </row>
    <row r="285" spans="2:63" ht="24" x14ac:dyDescent="0.25">
      <c r="B285" s="16" t="s">
        <v>65</v>
      </c>
      <c r="C285" s="17" t="s">
        <v>66</v>
      </c>
      <c r="D285" s="17" t="s">
        <v>540</v>
      </c>
      <c r="E285" s="11" t="s">
        <v>541</v>
      </c>
      <c r="F285" s="11" t="s">
        <v>68</v>
      </c>
      <c r="G285" s="12">
        <v>21</v>
      </c>
      <c r="H285" s="19">
        <v>15</v>
      </c>
      <c r="I285" s="19">
        <f>H285*G285</f>
        <v>315</v>
      </c>
      <c r="J285" s="119"/>
      <c r="K285" s="119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>
        <v>15</v>
      </c>
      <c r="W285" s="19">
        <f t="shared" si="125"/>
        <v>315</v>
      </c>
      <c r="X285" s="26"/>
      <c r="Y285" s="26"/>
      <c r="Z285" s="26"/>
      <c r="AA285" s="26"/>
      <c r="AB285" s="26"/>
      <c r="AC285" s="26"/>
      <c r="AD285" s="26"/>
      <c r="AE285" s="26"/>
      <c r="AF285" s="19">
        <f t="shared" si="106"/>
        <v>30</v>
      </c>
      <c r="AG285" s="19">
        <f t="shared" si="106"/>
        <v>630</v>
      </c>
      <c r="AH285" s="120" t="s">
        <v>540</v>
      </c>
      <c r="AI285" s="11" t="s">
        <v>541</v>
      </c>
      <c r="AJ285" s="11" t="s">
        <v>68</v>
      </c>
      <c r="AK285" s="12">
        <v>21</v>
      </c>
      <c r="AL285" s="28">
        <v>10</v>
      </c>
      <c r="AM285" s="28">
        <f>AL285*AK285</f>
        <v>210</v>
      </c>
      <c r="AN285" s="7"/>
      <c r="AO285" s="7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>
        <v>6</v>
      </c>
      <c r="BA285" s="28">
        <f t="shared" si="126"/>
        <v>126</v>
      </c>
      <c r="BB285" s="28"/>
      <c r="BC285" s="28"/>
      <c r="BD285" s="28"/>
      <c r="BE285" s="28"/>
      <c r="BF285" s="28"/>
      <c r="BG285" s="28"/>
      <c r="BH285" s="28"/>
      <c r="BI285" s="28"/>
      <c r="BJ285" s="7">
        <f t="shared" si="107"/>
        <v>16</v>
      </c>
      <c r="BK285" s="7">
        <f t="shared" si="107"/>
        <v>336</v>
      </c>
    </row>
    <row r="286" spans="2:63" ht="24" x14ac:dyDescent="0.25">
      <c r="B286" s="16" t="s">
        <v>65</v>
      </c>
      <c r="C286" s="17" t="s">
        <v>66</v>
      </c>
      <c r="D286" s="17" t="s">
        <v>542</v>
      </c>
      <c r="E286" s="11" t="s">
        <v>543</v>
      </c>
      <c r="F286" s="11" t="s">
        <v>68</v>
      </c>
      <c r="G286" s="12">
        <v>18</v>
      </c>
      <c r="H286" s="19"/>
      <c r="I286" s="19"/>
      <c r="J286" s="119"/>
      <c r="K286" s="119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>
        <v>15</v>
      </c>
      <c r="W286" s="19">
        <f t="shared" si="125"/>
        <v>270</v>
      </c>
      <c r="X286" s="26"/>
      <c r="Y286" s="26"/>
      <c r="Z286" s="26"/>
      <c r="AA286" s="26"/>
      <c r="AB286" s="26"/>
      <c r="AC286" s="26"/>
      <c r="AD286" s="26"/>
      <c r="AE286" s="26"/>
      <c r="AF286" s="19">
        <f t="shared" si="106"/>
        <v>15</v>
      </c>
      <c r="AG286" s="19">
        <f t="shared" si="106"/>
        <v>270</v>
      </c>
      <c r="AH286" s="120" t="s">
        <v>542</v>
      </c>
      <c r="AI286" s="11" t="s">
        <v>543</v>
      </c>
      <c r="AJ286" s="11" t="s">
        <v>68</v>
      </c>
      <c r="AK286" s="12">
        <v>18</v>
      </c>
      <c r="AL286" s="28"/>
      <c r="AM286" s="28"/>
      <c r="AN286" s="7"/>
      <c r="AO286" s="7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>
        <v>6</v>
      </c>
      <c r="BA286" s="28">
        <f t="shared" si="126"/>
        <v>108</v>
      </c>
      <c r="BB286" s="28"/>
      <c r="BC286" s="28"/>
      <c r="BD286" s="28"/>
      <c r="BE286" s="28"/>
      <c r="BF286" s="28"/>
      <c r="BG286" s="28"/>
      <c r="BH286" s="28"/>
      <c r="BI286" s="28"/>
      <c r="BJ286" s="7">
        <f t="shared" si="107"/>
        <v>6</v>
      </c>
      <c r="BK286" s="7">
        <f t="shared" si="107"/>
        <v>108</v>
      </c>
    </row>
    <row r="287" spans="2:63" x14ac:dyDescent="0.25">
      <c r="B287" s="16" t="s">
        <v>139</v>
      </c>
      <c r="C287" s="17" t="s">
        <v>139</v>
      </c>
      <c r="D287" s="10">
        <v>2411200600371090</v>
      </c>
      <c r="E287" s="9" t="s">
        <v>544</v>
      </c>
      <c r="F287" s="9" t="s">
        <v>68</v>
      </c>
      <c r="G287" s="12">
        <v>14</v>
      </c>
      <c r="H287" s="19"/>
      <c r="I287" s="19"/>
      <c r="J287" s="119"/>
      <c r="K287" s="119"/>
      <c r="L287" s="26"/>
      <c r="M287" s="26"/>
      <c r="N287" s="26"/>
      <c r="O287" s="19"/>
      <c r="P287" s="26"/>
      <c r="Q287" s="26"/>
      <c r="R287" s="26"/>
      <c r="S287" s="26"/>
      <c r="T287" s="26"/>
      <c r="U287" s="26"/>
      <c r="V287" s="26"/>
      <c r="W287" s="19"/>
      <c r="X287" s="26"/>
      <c r="Y287" s="26"/>
      <c r="Z287" s="26"/>
      <c r="AA287" s="26"/>
      <c r="AB287" s="26"/>
      <c r="AC287" s="26"/>
      <c r="AD287" s="26"/>
      <c r="AE287" s="26"/>
      <c r="AF287" s="19">
        <f t="shared" si="106"/>
        <v>0</v>
      </c>
      <c r="AG287" s="19">
        <f t="shared" si="106"/>
        <v>0</v>
      </c>
      <c r="AH287" s="9">
        <v>2411200600371090</v>
      </c>
      <c r="AI287" s="9" t="s">
        <v>544</v>
      </c>
      <c r="AJ287" s="9" t="s">
        <v>68</v>
      </c>
      <c r="AK287" s="12">
        <v>14</v>
      </c>
      <c r="AL287" s="28"/>
      <c r="AM287" s="28"/>
      <c r="AN287" s="7"/>
      <c r="AO287" s="7"/>
      <c r="AP287" s="28"/>
      <c r="AQ287" s="28"/>
      <c r="AR287" s="28">
        <v>1</v>
      </c>
      <c r="AS287" s="28">
        <f>+AR287*AK287</f>
        <v>14</v>
      </c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7">
        <f t="shared" si="107"/>
        <v>1</v>
      </c>
      <c r="BK287" s="7">
        <f t="shared" si="107"/>
        <v>14</v>
      </c>
    </row>
    <row r="288" spans="2:63" ht="24" x14ac:dyDescent="0.25">
      <c r="B288" s="16" t="s">
        <v>65</v>
      </c>
      <c r="C288" s="17" t="s">
        <v>66</v>
      </c>
      <c r="D288" s="10">
        <v>2411200600371090</v>
      </c>
      <c r="E288" s="9" t="s">
        <v>544</v>
      </c>
      <c r="F288" s="9" t="s">
        <v>68</v>
      </c>
      <c r="G288" s="12">
        <v>14</v>
      </c>
      <c r="H288" s="19">
        <v>12</v>
      </c>
      <c r="I288" s="19">
        <f>H288*G288</f>
        <v>168</v>
      </c>
      <c r="J288" s="119"/>
      <c r="K288" s="119"/>
      <c r="L288" s="26"/>
      <c r="M288" s="26"/>
      <c r="N288" s="26">
        <v>5</v>
      </c>
      <c r="O288" s="19">
        <f>+N288*G288</f>
        <v>70</v>
      </c>
      <c r="P288" s="26"/>
      <c r="Q288" s="26"/>
      <c r="R288" s="26"/>
      <c r="S288" s="26"/>
      <c r="T288" s="26"/>
      <c r="U288" s="26"/>
      <c r="V288" s="26"/>
      <c r="W288" s="19"/>
      <c r="X288" s="26"/>
      <c r="Y288" s="26"/>
      <c r="Z288" s="26"/>
      <c r="AA288" s="26"/>
      <c r="AB288" s="26"/>
      <c r="AC288" s="26"/>
      <c r="AD288" s="26"/>
      <c r="AE288" s="26"/>
      <c r="AF288" s="19">
        <f t="shared" si="106"/>
        <v>17</v>
      </c>
      <c r="AG288" s="19">
        <f t="shared" si="106"/>
        <v>238</v>
      </c>
      <c r="AH288" s="9">
        <v>2411200600371090</v>
      </c>
      <c r="AI288" s="9" t="s">
        <v>544</v>
      </c>
      <c r="AJ288" s="9" t="s">
        <v>68</v>
      </c>
      <c r="AK288" s="12">
        <v>14</v>
      </c>
      <c r="AL288" s="28">
        <v>7</v>
      </c>
      <c r="AM288" s="28">
        <f>AL288*AK288</f>
        <v>98</v>
      </c>
      <c r="AN288" s="7"/>
      <c r="AO288" s="7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7">
        <f t="shared" si="107"/>
        <v>7</v>
      </c>
      <c r="BK288" s="7">
        <f t="shared" si="107"/>
        <v>98</v>
      </c>
    </row>
    <row r="289" spans="2:63" ht="24" x14ac:dyDescent="0.25">
      <c r="B289" s="16" t="s">
        <v>65</v>
      </c>
      <c r="C289" s="17" t="s">
        <v>66</v>
      </c>
      <c r="D289" s="10" t="s">
        <v>545</v>
      </c>
      <c r="E289" s="11" t="s">
        <v>546</v>
      </c>
      <c r="F289" s="11" t="s">
        <v>138</v>
      </c>
      <c r="G289" s="12">
        <v>15</v>
      </c>
      <c r="H289" s="19">
        <v>4</v>
      </c>
      <c r="I289" s="19">
        <f>H289*G289</f>
        <v>60</v>
      </c>
      <c r="J289" s="119"/>
      <c r="K289" s="119"/>
      <c r="L289" s="26"/>
      <c r="M289" s="26"/>
      <c r="N289" s="26">
        <v>8</v>
      </c>
      <c r="O289" s="19">
        <f>+N289*G289</f>
        <v>120</v>
      </c>
      <c r="P289" s="26"/>
      <c r="Q289" s="26"/>
      <c r="R289" s="26"/>
      <c r="S289" s="26"/>
      <c r="T289" s="26"/>
      <c r="U289" s="26"/>
      <c r="V289" s="26">
        <v>15</v>
      </c>
      <c r="W289" s="19">
        <f t="shared" si="125"/>
        <v>225</v>
      </c>
      <c r="X289" s="26"/>
      <c r="Y289" s="26"/>
      <c r="Z289" s="26"/>
      <c r="AA289" s="26"/>
      <c r="AB289" s="26"/>
      <c r="AC289" s="26"/>
      <c r="AD289" s="26"/>
      <c r="AE289" s="26"/>
      <c r="AF289" s="19">
        <f t="shared" si="106"/>
        <v>27</v>
      </c>
      <c r="AG289" s="19">
        <f t="shared" si="106"/>
        <v>405</v>
      </c>
      <c r="AH289" s="9" t="s">
        <v>545</v>
      </c>
      <c r="AI289" s="11" t="s">
        <v>546</v>
      </c>
      <c r="AJ289" s="11" t="s">
        <v>138</v>
      </c>
      <c r="AK289" s="12">
        <v>15</v>
      </c>
      <c r="AL289" s="28"/>
      <c r="AM289" s="28"/>
      <c r="AN289" s="7"/>
      <c r="AO289" s="7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>
        <v>5</v>
      </c>
      <c r="BA289" s="28">
        <f t="shared" si="126"/>
        <v>75</v>
      </c>
      <c r="BB289" s="28"/>
      <c r="BC289" s="28"/>
      <c r="BD289" s="28"/>
      <c r="BE289" s="28"/>
      <c r="BF289" s="28"/>
      <c r="BG289" s="28"/>
      <c r="BH289" s="28"/>
      <c r="BI289" s="28"/>
      <c r="BJ289" s="7">
        <f t="shared" si="107"/>
        <v>5</v>
      </c>
      <c r="BK289" s="7">
        <f t="shared" si="107"/>
        <v>75</v>
      </c>
    </row>
    <row r="290" spans="2:63" x14ac:dyDescent="0.25">
      <c r="B290" s="16" t="s">
        <v>139</v>
      </c>
      <c r="C290" s="17" t="s">
        <v>139</v>
      </c>
      <c r="D290" s="10">
        <v>4713180700005620</v>
      </c>
      <c r="E290" s="9" t="s">
        <v>547</v>
      </c>
      <c r="F290" s="11" t="s">
        <v>138</v>
      </c>
      <c r="G290" s="12">
        <v>15</v>
      </c>
      <c r="H290" s="19"/>
      <c r="I290" s="19"/>
      <c r="J290" s="119"/>
      <c r="K290" s="119"/>
      <c r="L290" s="26"/>
      <c r="M290" s="26"/>
      <c r="N290" s="26"/>
      <c r="O290" s="19"/>
      <c r="P290" s="26"/>
      <c r="Q290" s="26"/>
      <c r="R290" s="26"/>
      <c r="S290" s="26"/>
      <c r="T290" s="26"/>
      <c r="U290" s="26"/>
      <c r="V290" s="26"/>
      <c r="W290" s="19"/>
      <c r="X290" s="26"/>
      <c r="Y290" s="26"/>
      <c r="Z290" s="26"/>
      <c r="AA290" s="26"/>
      <c r="AB290" s="26"/>
      <c r="AC290" s="26"/>
      <c r="AD290" s="26"/>
      <c r="AE290" s="26"/>
      <c r="AF290" s="19">
        <f t="shared" si="106"/>
        <v>0</v>
      </c>
      <c r="AG290" s="19">
        <f t="shared" si="106"/>
        <v>0</v>
      </c>
      <c r="AH290" s="9">
        <v>4713180700005620</v>
      </c>
      <c r="AI290" s="9" t="s">
        <v>547</v>
      </c>
      <c r="AJ290" s="11" t="s">
        <v>138</v>
      </c>
      <c r="AK290" s="12">
        <v>15</v>
      </c>
      <c r="AL290" s="28"/>
      <c r="AM290" s="28"/>
      <c r="AN290" s="7"/>
      <c r="AO290" s="7"/>
      <c r="AP290" s="28"/>
      <c r="AQ290" s="28"/>
      <c r="AR290" s="28">
        <v>2</v>
      </c>
      <c r="AS290" s="28">
        <f>+AR290*AK290</f>
        <v>30</v>
      </c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7">
        <f t="shared" si="107"/>
        <v>2</v>
      </c>
      <c r="BK290" s="7">
        <f t="shared" si="107"/>
        <v>30</v>
      </c>
    </row>
    <row r="291" spans="2:63" ht="24" x14ac:dyDescent="0.25">
      <c r="B291" s="16" t="s">
        <v>65</v>
      </c>
      <c r="C291" s="17" t="s">
        <v>66</v>
      </c>
      <c r="D291" s="10" t="s">
        <v>548</v>
      </c>
      <c r="E291" s="11" t="s">
        <v>549</v>
      </c>
      <c r="F291" s="11" t="s">
        <v>68</v>
      </c>
      <c r="G291" s="12">
        <v>1</v>
      </c>
      <c r="H291" s="19">
        <f>125+20</f>
        <v>145</v>
      </c>
      <c r="I291" s="19">
        <f t="shared" ref="I291:I301" si="129">H291*G291</f>
        <v>145</v>
      </c>
      <c r="J291" s="119"/>
      <c r="K291" s="119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19">
        <f t="shared" si="106"/>
        <v>145</v>
      </c>
      <c r="AG291" s="19">
        <f t="shared" si="106"/>
        <v>145</v>
      </c>
      <c r="AH291" s="9" t="s">
        <v>548</v>
      </c>
      <c r="AI291" s="11" t="s">
        <v>549</v>
      </c>
      <c r="AJ291" s="11" t="s">
        <v>68</v>
      </c>
      <c r="AK291" s="12">
        <v>1</v>
      </c>
      <c r="AL291" s="28">
        <f>125+20</f>
        <v>145</v>
      </c>
      <c r="AM291" s="28">
        <f t="shared" ref="AM291:AM301" si="130">AL291*AK291</f>
        <v>145</v>
      </c>
      <c r="AN291" s="7"/>
      <c r="AO291" s="7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7">
        <f t="shared" si="107"/>
        <v>145</v>
      </c>
      <c r="BK291" s="7">
        <f t="shared" si="107"/>
        <v>145</v>
      </c>
    </row>
    <row r="292" spans="2:63" ht="24" x14ac:dyDescent="0.25">
      <c r="B292" s="16" t="s">
        <v>65</v>
      </c>
      <c r="C292" s="17" t="s">
        <v>66</v>
      </c>
      <c r="D292" s="10" t="s">
        <v>550</v>
      </c>
      <c r="E292" s="11" t="s">
        <v>551</v>
      </c>
      <c r="F292" s="11" t="s">
        <v>68</v>
      </c>
      <c r="G292" s="12">
        <v>30</v>
      </c>
      <c r="H292" s="19">
        <f>6+3</f>
        <v>9</v>
      </c>
      <c r="I292" s="19">
        <f t="shared" si="129"/>
        <v>270</v>
      </c>
      <c r="J292" s="119"/>
      <c r="K292" s="119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19">
        <f t="shared" si="106"/>
        <v>9</v>
      </c>
      <c r="AG292" s="19">
        <f t="shared" si="106"/>
        <v>270</v>
      </c>
      <c r="AH292" s="9" t="s">
        <v>550</v>
      </c>
      <c r="AI292" s="11" t="s">
        <v>551</v>
      </c>
      <c r="AJ292" s="11" t="s">
        <v>68</v>
      </c>
      <c r="AK292" s="12">
        <v>30</v>
      </c>
      <c r="AL292" s="28">
        <f>6+3</f>
        <v>9</v>
      </c>
      <c r="AM292" s="28">
        <f t="shared" si="130"/>
        <v>270</v>
      </c>
      <c r="AN292" s="7"/>
      <c r="AO292" s="7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7">
        <f t="shared" si="107"/>
        <v>9</v>
      </c>
      <c r="BK292" s="7">
        <f t="shared" si="107"/>
        <v>270</v>
      </c>
    </row>
    <row r="293" spans="2:63" ht="24" x14ac:dyDescent="0.25">
      <c r="B293" s="16" t="s">
        <v>65</v>
      </c>
      <c r="C293" s="17" t="s">
        <v>66</v>
      </c>
      <c r="D293" s="10" t="s">
        <v>552</v>
      </c>
      <c r="E293" s="9" t="s">
        <v>553</v>
      </c>
      <c r="F293" s="11" t="s">
        <v>68</v>
      </c>
      <c r="G293" s="12">
        <v>20</v>
      </c>
      <c r="H293" s="19">
        <v>3</v>
      </c>
      <c r="I293" s="19">
        <f t="shared" si="129"/>
        <v>60</v>
      </c>
      <c r="J293" s="119"/>
      <c r="K293" s="119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19">
        <f t="shared" si="106"/>
        <v>3</v>
      </c>
      <c r="AG293" s="19">
        <f t="shared" si="106"/>
        <v>60</v>
      </c>
      <c r="AH293" s="9" t="s">
        <v>552</v>
      </c>
      <c r="AI293" s="9" t="s">
        <v>553</v>
      </c>
      <c r="AJ293" s="11" t="s">
        <v>68</v>
      </c>
      <c r="AK293" s="12">
        <v>20</v>
      </c>
      <c r="AL293" s="28">
        <v>3</v>
      </c>
      <c r="AM293" s="28">
        <f t="shared" si="130"/>
        <v>60</v>
      </c>
      <c r="AN293" s="7"/>
      <c r="AO293" s="7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7">
        <f t="shared" si="107"/>
        <v>3</v>
      </c>
      <c r="BK293" s="7">
        <f t="shared" si="107"/>
        <v>60</v>
      </c>
    </row>
    <row r="294" spans="2:63" ht="24" x14ac:dyDescent="0.25">
      <c r="B294" s="16" t="s">
        <v>65</v>
      </c>
      <c r="C294" s="17" t="s">
        <v>66</v>
      </c>
      <c r="D294" s="10" t="s">
        <v>554</v>
      </c>
      <c r="E294" s="9" t="s">
        <v>555</v>
      </c>
      <c r="F294" s="11" t="s">
        <v>138</v>
      </c>
      <c r="G294" s="12">
        <v>40</v>
      </c>
      <c r="H294" s="19">
        <v>2</v>
      </c>
      <c r="I294" s="19">
        <f t="shared" si="129"/>
        <v>80</v>
      </c>
      <c r="J294" s="119"/>
      <c r="K294" s="119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19">
        <f t="shared" si="106"/>
        <v>2</v>
      </c>
      <c r="AG294" s="19">
        <f t="shared" si="106"/>
        <v>80</v>
      </c>
      <c r="AH294" s="9" t="s">
        <v>554</v>
      </c>
      <c r="AI294" s="9" t="s">
        <v>555</v>
      </c>
      <c r="AJ294" s="11" t="s">
        <v>138</v>
      </c>
      <c r="AK294" s="12">
        <v>40</v>
      </c>
      <c r="AL294" s="28">
        <v>1</v>
      </c>
      <c r="AM294" s="28">
        <f t="shared" si="130"/>
        <v>40</v>
      </c>
      <c r="AN294" s="7"/>
      <c r="AO294" s="7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7">
        <f t="shared" si="107"/>
        <v>1</v>
      </c>
      <c r="BK294" s="7">
        <f t="shared" si="107"/>
        <v>40</v>
      </c>
    </row>
    <row r="295" spans="2:63" ht="24" x14ac:dyDescent="0.25">
      <c r="B295" s="16" t="s">
        <v>65</v>
      </c>
      <c r="C295" s="17" t="s">
        <v>66</v>
      </c>
      <c r="D295" s="10" t="s">
        <v>556</v>
      </c>
      <c r="E295" s="9" t="s">
        <v>557</v>
      </c>
      <c r="F295" s="11" t="s">
        <v>539</v>
      </c>
      <c r="G295" s="12">
        <v>8</v>
      </c>
      <c r="H295" s="19">
        <v>15</v>
      </c>
      <c r="I295" s="19">
        <f t="shared" si="129"/>
        <v>120</v>
      </c>
      <c r="J295" s="119"/>
      <c r="K295" s="119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19">
        <f t="shared" si="106"/>
        <v>15</v>
      </c>
      <c r="AG295" s="19">
        <f t="shared" si="106"/>
        <v>120</v>
      </c>
      <c r="AH295" s="9" t="s">
        <v>556</v>
      </c>
      <c r="AI295" s="9" t="s">
        <v>557</v>
      </c>
      <c r="AJ295" s="11" t="s">
        <v>539</v>
      </c>
      <c r="AK295" s="12">
        <v>8</v>
      </c>
      <c r="AL295" s="28">
        <f>1+10</f>
        <v>11</v>
      </c>
      <c r="AM295" s="28">
        <f t="shared" si="130"/>
        <v>88</v>
      </c>
      <c r="AN295" s="7"/>
      <c r="AO295" s="7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7">
        <f t="shared" si="107"/>
        <v>11</v>
      </c>
      <c r="BK295" s="7">
        <f t="shared" si="107"/>
        <v>88</v>
      </c>
    </row>
    <row r="296" spans="2:63" ht="24" x14ac:dyDescent="0.25">
      <c r="B296" s="16" t="s">
        <v>65</v>
      </c>
      <c r="C296" s="17" t="s">
        <v>66</v>
      </c>
      <c r="D296" s="10" t="s">
        <v>558</v>
      </c>
      <c r="E296" s="9" t="s">
        <v>559</v>
      </c>
      <c r="F296" s="11" t="s">
        <v>539</v>
      </c>
      <c r="G296" s="12">
        <v>14</v>
      </c>
      <c r="H296" s="19">
        <v>1</v>
      </c>
      <c r="I296" s="19">
        <f t="shared" si="129"/>
        <v>14</v>
      </c>
      <c r="J296" s="119"/>
      <c r="K296" s="119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19">
        <f t="shared" si="106"/>
        <v>1</v>
      </c>
      <c r="AG296" s="19">
        <f t="shared" si="106"/>
        <v>14</v>
      </c>
      <c r="AH296" s="9" t="s">
        <v>558</v>
      </c>
      <c r="AI296" s="9" t="s">
        <v>559</v>
      </c>
      <c r="AJ296" s="11" t="s">
        <v>539</v>
      </c>
      <c r="AK296" s="12">
        <v>14</v>
      </c>
      <c r="AL296" s="28">
        <v>0</v>
      </c>
      <c r="AM296" s="28">
        <f t="shared" si="130"/>
        <v>0</v>
      </c>
      <c r="AN296" s="7"/>
      <c r="AO296" s="7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7">
        <f t="shared" si="107"/>
        <v>0</v>
      </c>
      <c r="BK296" s="7">
        <f t="shared" si="107"/>
        <v>0</v>
      </c>
    </row>
    <row r="297" spans="2:63" ht="24" x14ac:dyDescent="0.25">
      <c r="B297" s="16" t="s">
        <v>65</v>
      </c>
      <c r="C297" s="17" t="s">
        <v>66</v>
      </c>
      <c r="D297" s="10" t="s">
        <v>560</v>
      </c>
      <c r="E297" s="9" t="s">
        <v>561</v>
      </c>
      <c r="F297" s="11" t="s">
        <v>539</v>
      </c>
      <c r="G297" s="12">
        <v>14</v>
      </c>
      <c r="H297" s="19">
        <v>1</v>
      </c>
      <c r="I297" s="19">
        <f t="shared" si="129"/>
        <v>14</v>
      </c>
      <c r="J297" s="119"/>
      <c r="K297" s="119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19">
        <f t="shared" si="106"/>
        <v>1</v>
      </c>
      <c r="AG297" s="19">
        <f t="shared" si="106"/>
        <v>14</v>
      </c>
      <c r="AH297" s="9" t="s">
        <v>560</v>
      </c>
      <c r="AI297" s="9" t="s">
        <v>561</v>
      </c>
      <c r="AJ297" s="11" t="s">
        <v>539</v>
      </c>
      <c r="AK297" s="12">
        <v>14</v>
      </c>
      <c r="AL297" s="28">
        <v>0</v>
      </c>
      <c r="AM297" s="28">
        <f t="shared" si="130"/>
        <v>0</v>
      </c>
      <c r="AN297" s="7"/>
      <c r="AO297" s="7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7">
        <f t="shared" si="107"/>
        <v>0</v>
      </c>
      <c r="BK297" s="7">
        <f t="shared" si="107"/>
        <v>0</v>
      </c>
    </row>
    <row r="298" spans="2:63" ht="24" x14ac:dyDescent="0.25">
      <c r="B298" s="16" t="s">
        <v>65</v>
      </c>
      <c r="C298" s="17" t="s">
        <v>66</v>
      </c>
      <c r="D298" s="10" t="s">
        <v>562</v>
      </c>
      <c r="E298" s="9" t="s">
        <v>563</v>
      </c>
      <c r="F298" s="11" t="s">
        <v>539</v>
      </c>
      <c r="G298" s="12">
        <v>14</v>
      </c>
      <c r="H298" s="19">
        <v>1</v>
      </c>
      <c r="I298" s="19">
        <f t="shared" si="129"/>
        <v>14</v>
      </c>
      <c r="J298" s="119"/>
      <c r="K298" s="119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19">
        <f t="shared" si="106"/>
        <v>1</v>
      </c>
      <c r="AG298" s="19">
        <f t="shared" si="106"/>
        <v>14</v>
      </c>
      <c r="AH298" s="9" t="s">
        <v>562</v>
      </c>
      <c r="AI298" s="9" t="s">
        <v>563</v>
      </c>
      <c r="AJ298" s="11" t="s">
        <v>539</v>
      </c>
      <c r="AK298" s="12">
        <v>14</v>
      </c>
      <c r="AL298" s="7">
        <v>0</v>
      </c>
      <c r="AM298" s="28">
        <f t="shared" si="130"/>
        <v>0</v>
      </c>
      <c r="AN298" s="7"/>
      <c r="AO298" s="7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7">
        <f t="shared" si="107"/>
        <v>0</v>
      </c>
      <c r="BK298" s="7">
        <f t="shared" si="107"/>
        <v>0</v>
      </c>
    </row>
    <row r="299" spans="2:63" ht="24" x14ac:dyDescent="0.25">
      <c r="B299" s="16" t="s">
        <v>65</v>
      </c>
      <c r="C299" s="17" t="s">
        <v>66</v>
      </c>
      <c r="D299" s="10" t="s">
        <v>525</v>
      </c>
      <c r="E299" s="18" t="s">
        <v>564</v>
      </c>
      <c r="F299" s="11" t="s">
        <v>68</v>
      </c>
      <c r="G299" s="12">
        <v>80</v>
      </c>
      <c r="H299" s="19">
        <f>15+1</f>
        <v>16</v>
      </c>
      <c r="I299" s="19">
        <f t="shared" si="129"/>
        <v>1280</v>
      </c>
      <c r="J299" s="119"/>
      <c r="K299" s="119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19">
        <f t="shared" si="106"/>
        <v>16</v>
      </c>
      <c r="AG299" s="19">
        <f t="shared" si="106"/>
        <v>1280</v>
      </c>
      <c r="AH299" s="9" t="s">
        <v>525</v>
      </c>
      <c r="AI299" s="18" t="s">
        <v>564</v>
      </c>
      <c r="AJ299" s="11" t="s">
        <v>68</v>
      </c>
      <c r="AK299" s="12">
        <v>80</v>
      </c>
      <c r="AL299" s="7">
        <f>0+1</f>
        <v>1</v>
      </c>
      <c r="AM299" s="28">
        <f t="shared" si="130"/>
        <v>80</v>
      </c>
      <c r="AN299" s="7"/>
      <c r="AO299" s="7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7">
        <f t="shared" si="107"/>
        <v>1</v>
      </c>
      <c r="BK299" s="7">
        <f t="shared" si="107"/>
        <v>80</v>
      </c>
    </row>
    <row r="300" spans="2:63" ht="24" x14ac:dyDescent="0.25">
      <c r="B300" s="16" t="s">
        <v>65</v>
      </c>
      <c r="C300" s="17" t="s">
        <v>66</v>
      </c>
      <c r="D300" s="10" t="s">
        <v>488</v>
      </c>
      <c r="E300" s="18" t="s">
        <v>565</v>
      </c>
      <c r="F300" s="11" t="s">
        <v>90</v>
      </c>
      <c r="G300" s="12">
        <v>18</v>
      </c>
      <c r="H300" s="19">
        <v>10</v>
      </c>
      <c r="I300" s="19">
        <f t="shared" si="129"/>
        <v>180</v>
      </c>
      <c r="J300" s="119"/>
      <c r="K300" s="119"/>
      <c r="L300" s="26">
        <v>35</v>
      </c>
      <c r="M300" s="19">
        <f>+L300*G300</f>
        <v>630</v>
      </c>
      <c r="N300" s="26"/>
      <c r="O300" s="26"/>
      <c r="P300" s="26"/>
      <c r="Q300" s="19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19">
        <f t="shared" si="106"/>
        <v>45</v>
      </c>
      <c r="AG300" s="19">
        <f t="shared" si="106"/>
        <v>810</v>
      </c>
      <c r="AH300" s="9" t="s">
        <v>488</v>
      </c>
      <c r="AI300" s="18" t="s">
        <v>565</v>
      </c>
      <c r="AJ300" s="11" t="s">
        <v>90</v>
      </c>
      <c r="AK300" s="12">
        <v>18</v>
      </c>
      <c r="AL300" s="7">
        <v>10</v>
      </c>
      <c r="AM300" s="28">
        <f t="shared" si="130"/>
        <v>180</v>
      </c>
      <c r="AN300" s="7"/>
      <c r="AO300" s="7"/>
      <c r="AP300" s="28">
        <v>30</v>
      </c>
      <c r="AQ300" s="28">
        <f t="shared" ref="AQ300" si="131">+AP300*AK300</f>
        <v>540</v>
      </c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7">
        <f t="shared" si="107"/>
        <v>40</v>
      </c>
      <c r="BK300" s="7">
        <f t="shared" si="107"/>
        <v>720</v>
      </c>
    </row>
    <row r="301" spans="2:63" ht="24" x14ac:dyDescent="0.25">
      <c r="B301" s="16" t="s">
        <v>65</v>
      </c>
      <c r="C301" s="17" t="s">
        <v>66</v>
      </c>
      <c r="D301" s="10" t="s">
        <v>566</v>
      </c>
      <c r="E301" s="18" t="s">
        <v>567</v>
      </c>
      <c r="F301" s="11" t="s">
        <v>68</v>
      </c>
      <c r="G301" s="12">
        <v>10</v>
      </c>
      <c r="H301" s="19">
        <v>25</v>
      </c>
      <c r="I301" s="19">
        <f t="shared" si="129"/>
        <v>250</v>
      </c>
      <c r="J301" s="119"/>
      <c r="K301" s="119"/>
      <c r="L301" s="26"/>
      <c r="M301" s="26"/>
      <c r="N301" s="26"/>
      <c r="O301" s="26"/>
      <c r="P301" s="26">
        <v>6</v>
      </c>
      <c r="Q301" s="19">
        <f>G301*P301</f>
        <v>60</v>
      </c>
      <c r="R301" s="26"/>
      <c r="S301" s="26"/>
      <c r="T301" s="26">
        <v>15</v>
      </c>
      <c r="U301" s="20">
        <f t="shared" ref="U301" si="132">+T301*G301</f>
        <v>150</v>
      </c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19">
        <f t="shared" si="106"/>
        <v>46</v>
      </c>
      <c r="AG301" s="19">
        <f t="shared" si="106"/>
        <v>460</v>
      </c>
      <c r="AH301" s="9" t="s">
        <v>566</v>
      </c>
      <c r="AI301" s="18" t="s">
        <v>567</v>
      </c>
      <c r="AJ301" s="11" t="s">
        <v>68</v>
      </c>
      <c r="AK301" s="12">
        <v>10</v>
      </c>
      <c r="AL301" s="7">
        <v>20</v>
      </c>
      <c r="AM301" s="28">
        <f t="shared" si="130"/>
        <v>200</v>
      </c>
      <c r="AN301" s="7"/>
      <c r="AO301" s="7"/>
      <c r="AP301" s="28"/>
      <c r="AQ301" s="28"/>
      <c r="AR301" s="28"/>
      <c r="AS301" s="28"/>
      <c r="AT301" s="28"/>
      <c r="AU301" s="28"/>
      <c r="AV301" s="28"/>
      <c r="AW301" s="28"/>
      <c r="AX301" s="28">
        <v>12</v>
      </c>
      <c r="AY301" s="28">
        <f t="shared" ref="AY301" si="133">AX301*AK301</f>
        <v>120</v>
      </c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7">
        <f t="shared" si="107"/>
        <v>32</v>
      </c>
      <c r="BK301" s="7">
        <f t="shared" si="107"/>
        <v>320</v>
      </c>
    </row>
    <row r="302" spans="2:63" x14ac:dyDescent="0.25">
      <c r="B302" s="16" t="s">
        <v>139</v>
      </c>
      <c r="C302" s="17" t="s">
        <v>139</v>
      </c>
      <c r="D302" s="10">
        <v>4713180300005390</v>
      </c>
      <c r="E302" s="9" t="s">
        <v>568</v>
      </c>
      <c r="F302" s="11" t="s">
        <v>138</v>
      </c>
      <c r="G302" s="12">
        <v>30</v>
      </c>
      <c r="H302" s="19"/>
      <c r="I302" s="19"/>
      <c r="J302" s="119"/>
      <c r="K302" s="111"/>
      <c r="L302" s="26"/>
      <c r="M302" s="26"/>
      <c r="N302" s="26"/>
      <c r="O302" s="26"/>
      <c r="P302" s="26"/>
      <c r="Q302" s="19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19">
        <f t="shared" si="106"/>
        <v>0</v>
      </c>
      <c r="AG302" s="19">
        <f t="shared" si="106"/>
        <v>0</v>
      </c>
      <c r="AH302" s="9">
        <v>4713180300005390</v>
      </c>
      <c r="AI302" s="9" t="s">
        <v>568</v>
      </c>
      <c r="AJ302" s="11" t="s">
        <v>138</v>
      </c>
      <c r="AK302" s="12">
        <v>30</v>
      </c>
      <c r="AL302" s="7"/>
      <c r="AM302" s="28"/>
      <c r="AN302" s="7"/>
      <c r="AO302" s="7"/>
      <c r="AP302" s="28"/>
      <c r="AQ302" s="28"/>
      <c r="AR302" s="28">
        <v>4</v>
      </c>
      <c r="AS302" s="28">
        <f t="shared" ref="AS302:AS307" si="134">+AR302*AK302</f>
        <v>120</v>
      </c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7">
        <f t="shared" si="107"/>
        <v>4</v>
      </c>
      <c r="BK302" s="7">
        <f t="shared" si="107"/>
        <v>120</v>
      </c>
    </row>
    <row r="303" spans="2:63" ht="24" x14ac:dyDescent="0.25">
      <c r="B303" s="16" t="s">
        <v>65</v>
      </c>
      <c r="C303" s="17" t="s">
        <v>66</v>
      </c>
      <c r="D303" s="10">
        <v>4713180300005390</v>
      </c>
      <c r="E303" s="9" t="s">
        <v>568</v>
      </c>
      <c r="F303" s="11" t="s">
        <v>138</v>
      </c>
      <c r="G303" s="12">
        <v>30</v>
      </c>
      <c r="H303" s="19"/>
      <c r="I303" s="19"/>
      <c r="J303" s="119"/>
      <c r="K303" s="111"/>
      <c r="L303" s="26"/>
      <c r="M303" s="26"/>
      <c r="N303" s="26">
        <v>2</v>
      </c>
      <c r="O303" s="26">
        <f t="shared" ref="O303:O307" si="135">+N303*G303</f>
        <v>60</v>
      </c>
      <c r="P303" s="26"/>
      <c r="Q303" s="19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19">
        <f t="shared" si="106"/>
        <v>2</v>
      </c>
      <c r="AG303" s="19">
        <f t="shared" si="106"/>
        <v>60</v>
      </c>
      <c r="AH303" s="9">
        <v>4713180300005390</v>
      </c>
      <c r="AI303" s="9" t="s">
        <v>568</v>
      </c>
      <c r="AJ303" s="11" t="s">
        <v>138</v>
      </c>
      <c r="AK303" s="12">
        <v>30</v>
      </c>
      <c r="AL303" s="7"/>
      <c r="AM303" s="28"/>
      <c r="AN303" s="7"/>
      <c r="AO303" s="7"/>
      <c r="AP303" s="28"/>
      <c r="AQ303" s="28"/>
      <c r="AR303" s="28">
        <v>0</v>
      </c>
      <c r="AS303" s="28">
        <f t="shared" si="134"/>
        <v>0</v>
      </c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7">
        <f t="shared" si="107"/>
        <v>0</v>
      </c>
      <c r="BK303" s="7">
        <f t="shared" si="107"/>
        <v>0</v>
      </c>
    </row>
    <row r="304" spans="2:63" x14ac:dyDescent="0.25">
      <c r="B304" s="16" t="s">
        <v>139</v>
      </c>
      <c r="C304" s="17" t="s">
        <v>139</v>
      </c>
      <c r="D304" s="10">
        <v>4713182900135700</v>
      </c>
      <c r="E304" s="115" t="s">
        <v>569</v>
      </c>
      <c r="F304" s="11" t="s">
        <v>68</v>
      </c>
      <c r="G304" s="12">
        <v>30</v>
      </c>
      <c r="H304" s="19"/>
      <c r="I304" s="19"/>
      <c r="J304" s="119"/>
      <c r="K304" s="111"/>
      <c r="L304" s="26"/>
      <c r="M304" s="26"/>
      <c r="N304" s="26"/>
      <c r="O304" s="26"/>
      <c r="P304" s="26"/>
      <c r="Q304" s="19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19">
        <f t="shared" si="106"/>
        <v>0</v>
      </c>
      <c r="AG304" s="19">
        <f t="shared" si="106"/>
        <v>0</v>
      </c>
      <c r="AH304" s="9">
        <v>4713182900135700</v>
      </c>
      <c r="AI304" s="115" t="s">
        <v>569</v>
      </c>
      <c r="AJ304" s="11" t="s">
        <v>68</v>
      </c>
      <c r="AK304" s="12">
        <v>30</v>
      </c>
      <c r="AL304" s="7"/>
      <c r="AM304" s="28"/>
      <c r="AN304" s="7"/>
      <c r="AO304" s="7"/>
      <c r="AP304" s="28"/>
      <c r="AQ304" s="28"/>
      <c r="AR304" s="28">
        <v>2</v>
      </c>
      <c r="AS304" s="28">
        <f t="shared" si="134"/>
        <v>60</v>
      </c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7">
        <f t="shared" si="107"/>
        <v>2</v>
      </c>
      <c r="BK304" s="7">
        <f t="shared" si="107"/>
        <v>60</v>
      </c>
    </row>
    <row r="305" spans="2:63" ht="24" x14ac:dyDescent="0.25">
      <c r="B305" s="16" t="s">
        <v>65</v>
      </c>
      <c r="C305" s="17" t="s">
        <v>66</v>
      </c>
      <c r="D305" s="10">
        <v>4713182900135700</v>
      </c>
      <c r="E305" s="115" t="s">
        <v>569</v>
      </c>
      <c r="F305" s="11" t="s">
        <v>68</v>
      </c>
      <c r="G305" s="12">
        <v>30</v>
      </c>
      <c r="H305" s="19">
        <v>20</v>
      </c>
      <c r="I305" s="19">
        <f t="shared" ref="I305" si="136">H305*G305</f>
        <v>600</v>
      </c>
      <c r="J305" s="119"/>
      <c r="K305" s="111"/>
      <c r="L305" s="26"/>
      <c r="M305" s="26"/>
      <c r="N305" s="26">
        <v>4</v>
      </c>
      <c r="O305" s="26">
        <f t="shared" si="135"/>
        <v>120</v>
      </c>
      <c r="P305" s="26"/>
      <c r="Q305" s="19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19">
        <f t="shared" si="106"/>
        <v>24</v>
      </c>
      <c r="AG305" s="19">
        <f t="shared" si="106"/>
        <v>720</v>
      </c>
      <c r="AH305" s="9">
        <v>4713182900135700</v>
      </c>
      <c r="AI305" s="115" t="s">
        <v>569</v>
      </c>
      <c r="AJ305" s="11" t="s">
        <v>68</v>
      </c>
      <c r="AK305" s="12">
        <v>30</v>
      </c>
      <c r="AL305" s="7">
        <v>15</v>
      </c>
      <c r="AM305" s="28">
        <f t="shared" ref="AM305" si="137">AL305*AK305</f>
        <v>450</v>
      </c>
      <c r="AN305" s="7"/>
      <c r="AO305" s="7"/>
      <c r="AP305" s="28"/>
      <c r="AQ305" s="28"/>
      <c r="AR305" s="28">
        <v>0</v>
      </c>
      <c r="AS305" s="28">
        <f t="shared" si="134"/>
        <v>0</v>
      </c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7">
        <f t="shared" si="107"/>
        <v>15</v>
      </c>
      <c r="BK305" s="7">
        <f t="shared" si="107"/>
        <v>450</v>
      </c>
    </row>
    <row r="306" spans="2:63" x14ac:dyDescent="0.25">
      <c r="B306" s="16" t="s">
        <v>139</v>
      </c>
      <c r="C306" s="17" t="s">
        <v>139</v>
      </c>
      <c r="D306" s="10">
        <v>4713160300005980</v>
      </c>
      <c r="E306" s="9" t="s">
        <v>570</v>
      </c>
      <c r="F306" s="11" t="s">
        <v>68</v>
      </c>
      <c r="G306" s="12">
        <v>18</v>
      </c>
      <c r="H306" s="19"/>
      <c r="I306" s="19"/>
      <c r="J306" s="119"/>
      <c r="K306" s="111"/>
      <c r="L306" s="26"/>
      <c r="M306" s="26"/>
      <c r="N306" s="26"/>
      <c r="O306" s="26"/>
      <c r="P306" s="26"/>
      <c r="Q306" s="19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19">
        <f t="shared" si="106"/>
        <v>0</v>
      </c>
      <c r="AG306" s="19">
        <f t="shared" si="106"/>
        <v>0</v>
      </c>
      <c r="AH306" s="9">
        <v>4713160300005980</v>
      </c>
      <c r="AI306" s="9" t="s">
        <v>570</v>
      </c>
      <c r="AJ306" s="11" t="s">
        <v>68</v>
      </c>
      <c r="AK306" s="12">
        <v>18</v>
      </c>
      <c r="AL306" s="7"/>
      <c r="AM306" s="28"/>
      <c r="AN306" s="7"/>
      <c r="AO306" s="7"/>
      <c r="AP306" s="28"/>
      <c r="AQ306" s="28"/>
      <c r="AR306" s="28">
        <v>2</v>
      </c>
      <c r="AS306" s="28">
        <f t="shared" si="134"/>
        <v>36</v>
      </c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7">
        <f t="shared" si="107"/>
        <v>2</v>
      </c>
      <c r="BK306" s="7">
        <f t="shared" si="107"/>
        <v>36</v>
      </c>
    </row>
    <row r="307" spans="2:63" ht="24" x14ac:dyDescent="0.25">
      <c r="B307" s="16" t="s">
        <v>65</v>
      </c>
      <c r="C307" s="17" t="s">
        <v>66</v>
      </c>
      <c r="D307" s="10">
        <v>4713160300005980</v>
      </c>
      <c r="E307" s="9" t="s">
        <v>570</v>
      </c>
      <c r="F307" s="11" t="s">
        <v>68</v>
      </c>
      <c r="G307" s="12">
        <v>18</v>
      </c>
      <c r="H307" s="19"/>
      <c r="I307" s="19"/>
      <c r="J307" s="119"/>
      <c r="K307" s="111"/>
      <c r="L307" s="26"/>
      <c r="M307" s="26"/>
      <c r="N307" s="26">
        <v>4</v>
      </c>
      <c r="O307" s="26">
        <f t="shared" si="135"/>
        <v>72</v>
      </c>
      <c r="P307" s="26"/>
      <c r="Q307" s="19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19">
        <f t="shared" si="106"/>
        <v>4</v>
      </c>
      <c r="AG307" s="19">
        <f t="shared" si="106"/>
        <v>72</v>
      </c>
      <c r="AH307" s="9">
        <v>4713160300005980</v>
      </c>
      <c r="AI307" s="9" t="s">
        <v>570</v>
      </c>
      <c r="AJ307" s="11" t="s">
        <v>68</v>
      </c>
      <c r="AK307" s="12">
        <v>18</v>
      </c>
      <c r="AL307" s="7"/>
      <c r="AM307" s="28"/>
      <c r="AN307" s="7"/>
      <c r="AO307" s="7"/>
      <c r="AP307" s="28"/>
      <c r="AQ307" s="28"/>
      <c r="AR307" s="28">
        <v>0</v>
      </c>
      <c r="AS307" s="28">
        <f t="shared" si="134"/>
        <v>0</v>
      </c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7">
        <f t="shared" si="107"/>
        <v>0</v>
      </c>
      <c r="BK307" s="7">
        <f t="shared" si="107"/>
        <v>0</v>
      </c>
    </row>
    <row r="308" spans="2:63" ht="24" x14ac:dyDescent="0.25">
      <c r="B308" s="16" t="s">
        <v>65</v>
      </c>
      <c r="C308" s="17" t="s">
        <v>66</v>
      </c>
      <c r="D308" s="10" t="s">
        <v>519</v>
      </c>
      <c r="E308" s="9" t="s">
        <v>571</v>
      </c>
      <c r="F308" s="11" t="s">
        <v>138</v>
      </c>
      <c r="G308" s="12">
        <v>18</v>
      </c>
      <c r="H308" s="19"/>
      <c r="I308" s="19"/>
      <c r="J308" s="119"/>
      <c r="K308" s="111"/>
      <c r="L308" s="26"/>
      <c r="M308" s="26"/>
      <c r="N308" s="26"/>
      <c r="O308" s="26"/>
      <c r="P308" s="26"/>
      <c r="Q308" s="19"/>
      <c r="R308" s="26"/>
      <c r="S308" s="26"/>
      <c r="T308" s="26">
        <v>15</v>
      </c>
      <c r="U308" s="20">
        <f t="shared" ref="U308:U309" si="138">+T308*G308</f>
        <v>270</v>
      </c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19">
        <f t="shared" si="106"/>
        <v>15</v>
      </c>
      <c r="AG308" s="19">
        <f t="shared" si="106"/>
        <v>270</v>
      </c>
      <c r="AH308" s="9" t="s">
        <v>519</v>
      </c>
      <c r="AI308" s="9" t="s">
        <v>571</v>
      </c>
      <c r="AJ308" s="11" t="s">
        <v>138</v>
      </c>
      <c r="AK308" s="12">
        <v>18</v>
      </c>
      <c r="AL308" s="7"/>
      <c r="AM308" s="28"/>
      <c r="AN308" s="7"/>
      <c r="AO308" s="7"/>
      <c r="AP308" s="28"/>
      <c r="AQ308" s="28"/>
      <c r="AR308" s="28"/>
      <c r="AS308" s="28"/>
      <c r="AT308" s="28"/>
      <c r="AU308" s="28"/>
      <c r="AV308" s="28"/>
      <c r="AW308" s="28"/>
      <c r="AX308" s="28">
        <v>12</v>
      </c>
      <c r="AY308" s="28">
        <f t="shared" ref="AY308:AY309" si="139">AX308*AK308</f>
        <v>216</v>
      </c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7">
        <f t="shared" si="107"/>
        <v>12</v>
      </c>
      <c r="BK308" s="7">
        <f t="shared" si="107"/>
        <v>216</v>
      </c>
    </row>
    <row r="309" spans="2:63" ht="24" x14ac:dyDescent="0.25">
      <c r="B309" s="16" t="s">
        <v>65</v>
      </c>
      <c r="C309" s="17" t="s">
        <v>66</v>
      </c>
      <c r="D309" s="10" t="s">
        <v>572</v>
      </c>
      <c r="E309" s="9" t="s">
        <v>573</v>
      </c>
      <c r="F309" s="11" t="s">
        <v>68</v>
      </c>
      <c r="G309" s="12">
        <v>18</v>
      </c>
      <c r="H309" s="19"/>
      <c r="I309" s="19"/>
      <c r="J309" s="119"/>
      <c r="K309" s="111"/>
      <c r="L309" s="26"/>
      <c r="M309" s="26"/>
      <c r="N309" s="26"/>
      <c r="O309" s="26"/>
      <c r="P309" s="26"/>
      <c r="Q309" s="19"/>
      <c r="R309" s="26"/>
      <c r="S309" s="26"/>
      <c r="T309" s="26">
        <v>6</v>
      </c>
      <c r="U309" s="20">
        <f t="shared" si="138"/>
        <v>108</v>
      </c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19">
        <f t="shared" si="106"/>
        <v>6</v>
      </c>
      <c r="AG309" s="19">
        <f t="shared" si="106"/>
        <v>108</v>
      </c>
      <c r="AH309" s="9" t="s">
        <v>572</v>
      </c>
      <c r="AI309" s="9" t="s">
        <v>573</v>
      </c>
      <c r="AJ309" s="11" t="s">
        <v>68</v>
      </c>
      <c r="AK309" s="12">
        <v>18</v>
      </c>
      <c r="AL309" s="7"/>
      <c r="AM309" s="28"/>
      <c r="AN309" s="7"/>
      <c r="AO309" s="7"/>
      <c r="AP309" s="28"/>
      <c r="AQ309" s="28"/>
      <c r="AR309" s="28"/>
      <c r="AS309" s="28"/>
      <c r="AT309" s="28"/>
      <c r="AU309" s="28"/>
      <c r="AV309" s="28"/>
      <c r="AW309" s="28"/>
      <c r="AX309" s="28">
        <v>4</v>
      </c>
      <c r="AY309" s="28">
        <f t="shared" si="139"/>
        <v>72</v>
      </c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7">
        <f t="shared" si="107"/>
        <v>4</v>
      </c>
      <c r="BK309" s="7">
        <f t="shared" si="107"/>
        <v>72</v>
      </c>
    </row>
    <row r="310" spans="2:63" ht="24" x14ac:dyDescent="0.25">
      <c r="B310" s="16" t="s">
        <v>65</v>
      </c>
      <c r="C310" s="17" t="s">
        <v>66</v>
      </c>
      <c r="D310" s="10">
        <v>4713182900135700</v>
      </c>
      <c r="E310" s="9" t="s">
        <v>574</v>
      </c>
      <c r="F310" s="11" t="s">
        <v>103</v>
      </c>
      <c r="G310" s="12">
        <v>500</v>
      </c>
      <c r="H310" s="19"/>
      <c r="I310" s="19"/>
      <c r="J310" s="119"/>
      <c r="K310" s="111"/>
      <c r="L310" s="26"/>
      <c r="M310" s="26"/>
      <c r="N310" s="26">
        <v>1</v>
      </c>
      <c r="O310" s="26">
        <f t="shared" ref="O310" si="140">+N310*G310</f>
        <v>500</v>
      </c>
      <c r="P310" s="26"/>
      <c r="Q310" s="19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19">
        <f t="shared" si="106"/>
        <v>1</v>
      </c>
      <c r="AG310" s="19">
        <f t="shared" si="106"/>
        <v>500</v>
      </c>
      <c r="AH310" s="9">
        <v>4713182900135700</v>
      </c>
      <c r="AI310" s="9" t="s">
        <v>574</v>
      </c>
      <c r="AJ310" s="11" t="s">
        <v>103</v>
      </c>
      <c r="AK310" s="12">
        <v>500</v>
      </c>
      <c r="AL310" s="7"/>
      <c r="AM310" s="28"/>
      <c r="AN310" s="7"/>
      <c r="AO310" s="7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7">
        <f t="shared" si="107"/>
        <v>0</v>
      </c>
      <c r="BK310" s="7">
        <f t="shared" si="107"/>
        <v>0</v>
      </c>
    </row>
    <row r="311" spans="2:63" x14ac:dyDescent="0.25">
      <c r="B311" s="69"/>
      <c r="C311" s="93"/>
      <c r="D311" s="73" t="s">
        <v>575</v>
      </c>
      <c r="E311" s="95" t="s">
        <v>576</v>
      </c>
      <c r="F311" s="90"/>
      <c r="G311" s="90"/>
      <c r="H311" s="77"/>
      <c r="I311" s="78"/>
      <c r="J311" s="77"/>
      <c r="K311" s="77"/>
      <c r="L311" s="77"/>
      <c r="M311" s="77"/>
      <c r="N311" s="77"/>
      <c r="O311" s="77"/>
      <c r="P311" s="78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3" t="s">
        <v>575</v>
      </c>
      <c r="AI311" s="95" t="s">
        <v>576</v>
      </c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</row>
    <row r="312" spans="2:63" x14ac:dyDescent="0.25">
      <c r="B312" s="67"/>
      <c r="C312" s="74"/>
      <c r="D312" s="84" t="s">
        <v>577</v>
      </c>
      <c r="E312" s="97" t="s">
        <v>576</v>
      </c>
      <c r="F312" s="11"/>
      <c r="G312" s="11"/>
      <c r="H312" s="77"/>
      <c r="I312" s="78"/>
      <c r="J312" s="77"/>
      <c r="K312" s="77"/>
      <c r="L312" s="77"/>
      <c r="M312" s="77"/>
      <c r="N312" s="77"/>
      <c r="O312" s="77"/>
      <c r="P312" s="78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84" t="s">
        <v>577</v>
      </c>
      <c r="AI312" s="97" t="s">
        <v>576</v>
      </c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</row>
    <row r="313" spans="2:63" ht="24" x14ac:dyDescent="0.25">
      <c r="B313" s="16" t="s">
        <v>65</v>
      </c>
      <c r="C313" s="17" t="s">
        <v>66</v>
      </c>
      <c r="D313" s="10">
        <v>462252150080</v>
      </c>
      <c r="E313" s="9" t="s">
        <v>578</v>
      </c>
      <c r="F313" s="11" t="s">
        <v>68</v>
      </c>
      <c r="G313" s="12">
        <v>120</v>
      </c>
      <c r="H313" s="19">
        <v>8</v>
      </c>
      <c r="I313" s="19">
        <f>H313*G313</f>
        <v>960</v>
      </c>
      <c r="J313" s="85"/>
      <c r="K313" s="85"/>
      <c r="L313" s="19"/>
      <c r="M313" s="19"/>
      <c r="N313" s="19"/>
      <c r="O313" s="19"/>
      <c r="P313" s="19">
        <v>4</v>
      </c>
      <c r="Q313" s="19">
        <f>G313*P313</f>
        <v>480</v>
      </c>
      <c r="R313" s="19"/>
      <c r="S313" s="19"/>
      <c r="T313" s="19"/>
      <c r="U313" s="19"/>
      <c r="V313" s="98"/>
      <c r="W313" s="19"/>
      <c r="X313" s="19"/>
      <c r="Y313" s="19"/>
      <c r="Z313" s="19"/>
      <c r="AA313" s="19"/>
      <c r="AB313" s="19"/>
      <c r="AC313" s="19"/>
      <c r="AD313" s="19"/>
      <c r="AE313" s="19"/>
      <c r="AF313" s="19">
        <f t="shared" ref="AF313:AG317" si="141">H313+J313+L313+N313+P313+R313+T313+V313+X313+Z313+AB313+AD313</f>
        <v>12</v>
      </c>
      <c r="AG313" s="19">
        <f t="shared" si="141"/>
        <v>1440</v>
      </c>
      <c r="AH313" s="9">
        <v>462252150080</v>
      </c>
      <c r="AI313" s="9" t="s">
        <v>578</v>
      </c>
      <c r="AJ313" s="11" t="s">
        <v>68</v>
      </c>
      <c r="AK313" s="12">
        <v>120</v>
      </c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7">
        <f t="shared" ref="BJ313:BK317" si="142">AL313+AN313+AP313+AR313+AT313+AV313+AX313+AZ313+BB313+BD313+BF313+BH313</f>
        <v>0</v>
      </c>
      <c r="BK313" s="7">
        <f t="shared" si="142"/>
        <v>0</v>
      </c>
    </row>
    <row r="314" spans="2:63" ht="24" x14ac:dyDescent="0.25">
      <c r="B314" s="16" t="s">
        <v>65</v>
      </c>
      <c r="C314" s="17" t="s">
        <v>66</v>
      </c>
      <c r="D314" s="10">
        <v>285400120034</v>
      </c>
      <c r="E314" s="18" t="s">
        <v>579</v>
      </c>
      <c r="F314" s="115" t="s">
        <v>68</v>
      </c>
      <c r="G314" s="12">
        <v>350</v>
      </c>
      <c r="H314" s="19">
        <v>4</v>
      </c>
      <c r="I314" s="19">
        <f>H314*G314</f>
        <v>1400</v>
      </c>
      <c r="J314" s="85"/>
      <c r="K314" s="85"/>
      <c r="L314" s="19"/>
      <c r="M314" s="19"/>
      <c r="N314" s="19"/>
      <c r="O314" s="19"/>
      <c r="P314" s="19"/>
      <c r="Q314" s="19"/>
      <c r="R314" s="19">
        <v>5</v>
      </c>
      <c r="S314" s="19">
        <f>G314*R314</f>
        <v>1750</v>
      </c>
      <c r="T314" s="19"/>
      <c r="U314" s="19"/>
      <c r="V314" s="98"/>
      <c r="W314" s="19"/>
      <c r="X314" s="19"/>
      <c r="Y314" s="19"/>
      <c r="Z314" s="19"/>
      <c r="AA314" s="19"/>
      <c r="AB314" s="19"/>
      <c r="AC314" s="19"/>
      <c r="AD314" s="19"/>
      <c r="AE314" s="19"/>
      <c r="AF314" s="19">
        <f t="shared" si="141"/>
        <v>9</v>
      </c>
      <c r="AG314" s="19">
        <f t="shared" si="141"/>
        <v>3150</v>
      </c>
      <c r="AH314" s="9">
        <v>285400120034</v>
      </c>
      <c r="AI314" s="18" t="s">
        <v>579</v>
      </c>
      <c r="AJ314" s="115" t="s">
        <v>68</v>
      </c>
      <c r="AK314" s="12">
        <v>350</v>
      </c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7">
        <f t="shared" si="142"/>
        <v>0</v>
      </c>
      <c r="BK314" s="7">
        <f t="shared" si="142"/>
        <v>0</v>
      </c>
    </row>
    <row r="315" spans="2:63" ht="24" x14ac:dyDescent="0.25">
      <c r="B315" s="16" t="s">
        <v>65</v>
      </c>
      <c r="C315" s="17" t="s">
        <v>66</v>
      </c>
      <c r="D315" s="10">
        <v>281600210216</v>
      </c>
      <c r="E315" s="18" t="s">
        <v>580</v>
      </c>
      <c r="F315" s="115" t="s">
        <v>68</v>
      </c>
      <c r="G315" s="12">
        <v>90</v>
      </c>
      <c r="H315" s="19">
        <v>4</v>
      </c>
      <c r="I315" s="19">
        <f>H315*G315</f>
        <v>360</v>
      </c>
      <c r="J315" s="85"/>
      <c r="K315" s="85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98"/>
      <c r="W315" s="19"/>
      <c r="X315" s="19"/>
      <c r="Y315" s="19"/>
      <c r="Z315" s="19"/>
      <c r="AA315" s="19"/>
      <c r="AB315" s="19"/>
      <c r="AC315" s="19"/>
      <c r="AD315" s="19"/>
      <c r="AE315" s="19"/>
      <c r="AF315" s="19">
        <f t="shared" si="141"/>
        <v>4</v>
      </c>
      <c r="AG315" s="19">
        <f t="shared" si="141"/>
        <v>360</v>
      </c>
      <c r="AH315" s="9">
        <v>281600210216</v>
      </c>
      <c r="AI315" s="18" t="s">
        <v>580</v>
      </c>
      <c r="AJ315" s="115" t="s">
        <v>68</v>
      </c>
      <c r="AK315" s="12">
        <v>90</v>
      </c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7">
        <f t="shared" si="142"/>
        <v>0</v>
      </c>
      <c r="BK315" s="7">
        <f t="shared" si="142"/>
        <v>0</v>
      </c>
    </row>
    <row r="316" spans="2:63" ht="24" x14ac:dyDescent="0.25">
      <c r="B316" s="16" t="s">
        <v>65</v>
      </c>
      <c r="C316" s="17" t="s">
        <v>66</v>
      </c>
      <c r="D316" s="10" t="s">
        <v>581</v>
      </c>
      <c r="E316" s="18" t="s">
        <v>582</v>
      </c>
      <c r="F316" s="115" t="s">
        <v>68</v>
      </c>
      <c r="G316" s="12">
        <v>60</v>
      </c>
      <c r="H316" s="19">
        <v>5</v>
      </c>
      <c r="I316" s="19">
        <f>H316*G316</f>
        <v>300</v>
      </c>
      <c r="J316" s="85"/>
      <c r="K316" s="85"/>
      <c r="L316" s="19"/>
      <c r="M316" s="19"/>
      <c r="N316" s="19"/>
      <c r="O316" s="19"/>
      <c r="P316" s="19">
        <v>2</v>
      </c>
      <c r="Q316" s="19">
        <f>G316*P316</f>
        <v>120</v>
      </c>
      <c r="R316" s="19"/>
      <c r="S316" s="19"/>
      <c r="T316" s="19"/>
      <c r="U316" s="19"/>
      <c r="V316" s="98"/>
      <c r="W316" s="19"/>
      <c r="X316" s="19"/>
      <c r="Y316" s="19"/>
      <c r="Z316" s="19"/>
      <c r="AA316" s="19"/>
      <c r="AB316" s="19"/>
      <c r="AC316" s="19"/>
      <c r="AD316" s="19"/>
      <c r="AE316" s="19"/>
      <c r="AF316" s="19">
        <f t="shared" si="141"/>
        <v>7</v>
      </c>
      <c r="AG316" s="19">
        <f t="shared" si="141"/>
        <v>420</v>
      </c>
      <c r="AH316" s="9" t="s">
        <v>581</v>
      </c>
      <c r="AI316" s="18" t="s">
        <v>582</v>
      </c>
      <c r="AJ316" s="115" t="s">
        <v>68</v>
      </c>
      <c r="AK316" s="12">
        <v>60</v>
      </c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7">
        <f t="shared" si="142"/>
        <v>0</v>
      </c>
      <c r="BK316" s="7">
        <f t="shared" si="142"/>
        <v>0</v>
      </c>
    </row>
    <row r="317" spans="2:63" ht="24" x14ac:dyDescent="0.25">
      <c r="B317" s="16" t="s">
        <v>65</v>
      </c>
      <c r="C317" s="17" t="s">
        <v>66</v>
      </c>
      <c r="D317" s="10" t="s">
        <v>583</v>
      </c>
      <c r="E317" s="18" t="s">
        <v>584</v>
      </c>
      <c r="F317" s="115" t="s">
        <v>68</v>
      </c>
      <c r="G317" s="12">
        <v>120</v>
      </c>
      <c r="H317" s="19">
        <v>4</v>
      </c>
      <c r="I317" s="19">
        <f>H317*G317</f>
        <v>480</v>
      </c>
      <c r="J317" s="85"/>
      <c r="K317" s="85"/>
      <c r="L317" s="19"/>
      <c r="M317" s="19"/>
      <c r="N317" s="19"/>
      <c r="O317" s="19"/>
      <c r="P317" s="19">
        <v>2</v>
      </c>
      <c r="Q317" s="19">
        <f>G317*P317</f>
        <v>240</v>
      </c>
      <c r="R317" s="19"/>
      <c r="S317" s="19"/>
      <c r="T317" s="19"/>
      <c r="U317" s="19"/>
      <c r="V317" s="98"/>
      <c r="W317" s="19"/>
      <c r="X317" s="19"/>
      <c r="Y317" s="19"/>
      <c r="Z317" s="19"/>
      <c r="AA317" s="19"/>
      <c r="AB317" s="19"/>
      <c r="AC317" s="19"/>
      <c r="AD317" s="19"/>
      <c r="AE317" s="19"/>
      <c r="AF317" s="19">
        <f t="shared" si="141"/>
        <v>6</v>
      </c>
      <c r="AG317" s="19">
        <f t="shared" si="141"/>
        <v>720</v>
      </c>
      <c r="AH317" s="9" t="s">
        <v>583</v>
      </c>
      <c r="AI317" s="18" t="s">
        <v>584</v>
      </c>
      <c r="AJ317" s="115" t="s">
        <v>68</v>
      </c>
      <c r="AK317" s="12">
        <v>120</v>
      </c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7">
        <f t="shared" si="142"/>
        <v>0</v>
      </c>
      <c r="BK317" s="7">
        <f t="shared" si="142"/>
        <v>0</v>
      </c>
    </row>
    <row r="318" spans="2:63" x14ac:dyDescent="0.25">
      <c r="B318" s="81"/>
      <c r="C318" s="81"/>
      <c r="D318" s="81" t="s">
        <v>585</v>
      </c>
      <c r="E318" s="81" t="s">
        <v>586</v>
      </c>
      <c r="F318" s="81"/>
      <c r="G318" s="81"/>
      <c r="H318" s="81"/>
      <c r="I318" s="7"/>
      <c r="J318" s="81"/>
      <c r="K318" s="81"/>
      <c r="L318" s="81"/>
      <c r="M318" s="81"/>
      <c r="N318" s="81"/>
      <c r="O318" s="81"/>
      <c r="P318" s="7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29" t="s">
        <v>585</v>
      </c>
      <c r="AI318" s="81" t="s">
        <v>586</v>
      </c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  <c r="BH318" s="81"/>
      <c r="BI318" s="81"/>
      <c r="BJ318" s="81"/>
      <c r="BK318" s="81"/>
    </row>
    <row r="319" spans="2:63" x14ac:dyDescent="0.25">
      <c r="B319" s="81"/>
      <c r="C319" s="81"/>
      <c r="D319" s="81" t="s">
        <v>587</v>
      </c>
      <c r="E319" s="81" t="s">
        <v>586</v>
      </c>
      <c r="F319" s="81"/>
      <c r="G319" s="81"/>
      <c r="H319" s="81"/>
      <c r="I319" s="7"/>
      <c r="J319" s="81"/>
      <c r="K319" s="81"/>
      <c r="L319" s="81"/>
      <c r="M319" s="81"/>
      <c r="N319" s="81"/>
      <c r="O319" s="81"/>
      <c r="P319" s="7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29" t="s">
        <v>587</v>
      </c>
      <c r="AI319" s="81" t="s">
        <v>586</v>
      </c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  <c r="BH319" s="81"/>
      <c r="BI319" s="81"/>
      <c r="BJ319" s="81"/>
      <c r="BK319" s="81"/>
    </row>
    <row r="320" spans="2:63" ht="24" x14ac:dyDescent="0.25">
      <c r="B320" s="16" t="s">
        <v>65</v>
      </c>
      <c r="C320" s="17" t="s">
        <v>66</v>
      </c>
      <c r="D320" s="10" t="s">
        <v>588</v>
      </c>
      <c r="E320" s="18" t="s">
        <v>589</v>
      </c>
      <c r="F320" s="18" t="s">
        <v>210</v>
      </c>
      <c r="G320" s="12">
        <v>10</v>
      </c>
      <c r="H320" s="19">
        <v>70</v>
      </c>
      <c r="I320" s="19">
        <f>H320*G320</f>
        <v>700</v>
      </c>
      <c r="J320" s="85"/>
      <c r="K320" s="85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98"/>
      <c r="W320" s="19"/>
      <c r="X320" s="19"/>
      <c r="Y320" s="19"/>
      <c r="Z320" s="19"/>
      <c r="AA320" s="19"/>
      <c r="AB320" s="19"/>
      <c r="AC320" s="19"/>
      <c r="AD320" s="19"/>
      <c r="AE320" s="19"/>
      <c r="AF320" s="19">
        <f t="shared" ref="AF320:AG322" si="143">H320+J320+L320+N320+P320+R320+T320+V320+X320+Z320+AB320+AD320</f>
        <v>70</v>
      </c>
      <c r="AG320" s="19">
        <f t="shared" si="143"/>
        <v>700</v>
      </c>
      <c r="AH320" s="9" t="s">
        <v>588</v>
      </c>
      <c r="AI320" s="18" t="s">
        <v>589</v>
      </c>
      <c r="AJ320" s="18" t="s">
        <v>210</v>
      </c>
      <c r="AK320" s="12">
        <v>10</v>
      </c>
      <c r="AL320" s="28">
        <v>50</v>
      </c>
      <c r="AM320" s="28">
        <f t="shared" ref="AM320" si="144">AL320*AK320</f>
        <v>500</v>
      </c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7">
        <f t="shared" ref="BJ320:BK322" si="145">AL320+AN320+AP320+AR320+AT320+AV320+AX320+AZ320+BB320+BD320+BF320+BH320</f>
        <v>50</v>
      </c>
      <c r="BK320" s="7">
        <f t="shared" si="145"/>
        <v>500</v>
      </c>
    </row>
    <row r="321" spans="2:63" ht="24" x14ac:dyDescent="0.25">
      <c r="B321" s="16" t="s">
        <v>65</v>
      </c>
      <c r="C321" s="17" t="s">
        <v>66</v>
      </c>
      <c r="D321" s="10" t="s">
        <v>590</v>
      </c>
      <c r="E321" s="18" t="s">
        <v>591</v>
      </c>
      <c r="F321" s="115" t="s">
        <v>210</v>
      </c>
      <c r="G321" s="12">
        <v>2</v>
      </c>
      <c r="H321" s="19">
        <v>25</v>
      </c>
      <c r="I321" s="19">
        <f>H321*G321</f>
        <v>50</v>
      </c>
      <c r="J321" s="85"/>
      <c r="K321" s="85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98"/>
      <c r="W321" s="19"/>
      <c r="X321" s="19"/>
      <c r="Y321" s="19"/>
      <c r="Z321" s="19"/>
      <c r="AA321" s="19"/>
      <c r="AB321" s="19"/>
      <c r="AC321" s="19"/>
      <c r="AD321" s="19"/>
      <c r="AE321" s="19"/>
      <c r="AF321" s="19">
        <f t="shared" si="143"/>
        <v>25</v>
      </c>
      <c r="AG321" s="19">
        <f t="shared" si="143"/>
        <v>50</v>
      </c>
      <c r="AH321" s="9" t="s">
        <v>590</v>
      </c>
      <c r="AI321" s="18" t="s">
        <v>591</v>
      </c>
      <c r="AJ321" s="115" t="s">
        <v>210</v>
      </c>
      <c r="AK321" s="12">
        <v>2</v>
      </c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7">
        <f t="shared" si="145"/>
        <v>0</v>
      </c>
      <c r="BK321" s="7">
        <f t="shared" si="145"/>
        <v>0</v>
      </c>
    </row>
    <row r="322" spans="2:63" ht="24" x14ac:dyDescent="0.25">
      <c r="B322" s="16" t="s">
        <v>65</v>
      </c>
      <c r="C322" s="17" t="s">
        <v>66</v>
      </c>
      <c r="D322" s="10" t="s">
        <v>592</v>
      </c>
      <c r="E322" s="18" t="s">
        <v>593</v>
      </c>
      <c r="F322" s="115" t="s">
        <v>68</v>
      </c>
      <c r="G322" s="12">
        <v>5</v>
      </c>
      <c r="H322" s="19">
        <v>30</v>
      </c>
      <c r="I322" s="19">
        <f>H322*G322</f>
        <v>150</v>
      </c>
      <c r="J322" s="85"/>
      <c r="K322" s="85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98"/>
      <c r="W322" s="19"/>
      <c r="X322" s="19">
        <v>500</v>
      </c>
      <c r="Y322" s="20">
        <f>+X322*G322</f>
        <v>2500</v>
      </c>
      <c r="Z322" s="19"/>
      <c r="AA322" s="19"/>
      <c r="AB322" s="19"/>
      <c r="AC322" s="19"/>
      <c r="AD322" s="19"/>
      <c r="AE322" s="19"/>
      <c r="AF322" s="19">
        <f t="shared" si="143"/>
        <v>530</v>
      </c>
      <c r="AG322" s="19">
        <f t="shared" si="143"/>
        <v>2650</v>
      </c>
      <c r="AH322" s="9" t="s">
        <v>592</v>
      </c>
      <c r="AI322" s="18" t="s">
        <v>593</v>
      </c>
      <c r="AJ322" s="115" t="s">
        <v>68</v>
      </c>
      <c r="AK322" s="12">
        <v>5</v>
      </c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>
        <v>300</v>
      </c>
      <c r="BC322" s="114">
        <f>+BB322*AK322</f>
        <v>1500</v>
      </c>
      <c r="BD322" s="28"/>
      <c r="BE322" s="28"/>
      <c r="BF322" s="28"/>
      <c r="BG322" s="28"/>
      <c r="BH322" s="28"/>
      <c r="BI322" s="28"/>
      <c r="BJ322" s="7">
        <f t="shared" si="145"/>
        <v>300</v>
      </c>
      <c r="BK322" s="7">
        <f t="shared" si="145"/>
        <v>1500</v>
      </c>
    </row>
    <row r="323" spans="2:63" x14ac:dyDescent="0.25">
      <c r="B323" s="67"/>
      <c r="C323" s="93"/>
      <c r="D323" s="73" t="s">
        <v>594</v>
      </c>
      <c r="E323" s="95" t="s">
        <v>167</v>
      </c>
      <c r="F323" s="90"/>
      <c r="G323" s="90"/>
      <c r="H323" s="77"/>
      <c r="I323" s="78"/>
      <c r="J323" s="77"/>
      <c r="K323" s="77"/>
      <c r="L323" s="77"/>
      <c r="M323" s="77"/>
      <c r="N323" s="77"/>
      <c r="O323" s="77"/>
      <c r="P323" s="78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3" t="s">
        <v>594</v>
      </c>
      <c r="AI323" s="95" t="s">
        <v>167</v>
      </c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</row>
    <row r="324" spans="2:63" x14ac:dyDescent="0.25">
      <c r="B324" s="69"/>
      <c r="C324" s="93"/>
      <c r="D324" s="73" t="s">
        <v>595</v>
      </c>
      <c r="E324" s="95" t="s">
        <v>167</v>
      </c>
      <c r="F324" s="90"/>
      <c r="G324" s="90"/>
      <c r="H324" s="77"/>
      <c r="I324" s="78"/>
      <c r="J324" s="77"/>
      <c r="K324" s="77"/>
      <c r="L324" s="77"/>
      <c r="M324" s="77"/>
      <c r="N324" s="77"/>
      <c r="O324" s="77"/>
      <c r="P324" s="78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3" t="s">
        <v>595</v>
      </c>
      <c r="AI324" s="95" t="s">
        <v>167</v>
      </c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</row>
    <row r="325" spans="2:63" x14ac:dyDescent="0.25">
      <c r="B325" s="212"/>
      <c r="C325" s="74"/>
      <c r="D325" s="84" t="s">
        <v>596</v>
      </c>
      <c r="E325" s="97" t="s">
        <v>597</v>
      </c>
      <c r="F325" s="11"/>
      <c r="G325" s="11"/>
      <c r="H325" s="112"/>
      <c r="I325" s="26"/>
      <c r="J325" s="112"/>
      <c r="K325" s="112"/>
      <c r="L325" s="112"/>
      <c r="M325" s="112"/>
      <c r="N325" s="112"/>
      <c r="O325" s="112"/>
      <c r="P325" s="26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84" t="s">
        <v>596</v>
      </c>
      <c r="AI325" s="97" t="s">
        <v>597</v>
      </c>
      <c r="AJ325" s="95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</row>
    <row r="326" spans="2:63" ht="24" x14ac:dyDescent="0.25">
      <c r="B326" s="16" t="s">
        <v>65</v>
      </c>
      <c r="C326" s="17" t="s">
        <v>66</v>
      </c>
      <c r="D326" s="10" t="s">
        <v>598</v>
      </c>
      <c r="E326" s="11" t="s">
        <v>599</v>
      </c>
      <c r="F326" s="11" t="s">
        <v>68</v>
      </c>
      <c r="G326" s="12">
        <v>630</v>
      </c>
      <c r="H326" s="19">
        <v>10</v>
      </c>
      <c r="I326" s="19">
        <f t="shared" ref="I326:I331" si="146">H326*G326</f>
        <v>6300</v>
      </c>
      <c r="J326" s="85"/>
      <c r="K326" s="85"/>
      <c r="L326" s="19"/>
      <c r="M326" s="19"/>
      <c r="N326" s="19"/>
      <c r="O326" s="19"/>
      <c r="P326" s="19">
        <v>7</v>
      </c>
      <c r="Q326" s="19">
        <f>G326*P326</f>
        <v>4410</v>
      </c>
      <c r="R326" s="19"/>
      <c r="S326" s="19"/>
      <c r="T326" s="19"/>
      <c r="U326" s="19"/>
      <c r="V326" s="19">
        <v>5</v>
      </c>
      <c r="W326" s="19">
        <f>G326*V326</f>
        <v>3150</v>
      </c>
      <c r="X326" s="19"/>
      <c r="Y326" s="19"/>
      <c r="Z326" s="19"/>
      <c r="AA326" s="19"/>
      <c r="AB326" s="19"/>
      <c r="AC326" s="19"/>
      <c r="AD326" s="19"/>
      <c r="AE326" s="19"/>
      <c r="AF326" s="19">
        <f t="shared" ref="AF326:AG385" si="147">H326+J326+L326+N326+P326+R326+T326+V326+X326+Z326+AB326+AD326</f>
        <v>22</v>
      </c>
      <c r="AG326" s="19">
        <f t="shared" si="147"/>
        <v>13860</v>
      </c>
      <c r="AH326" s="9" t="s">
        <v>598</v>
      </c>
      <c r="AI326" s="11" t="s">
        <v>599</v>
      </c>
      <c r="AJ326" s="11" t="s">
        <v>68</v>
      </c>
      <c r="AK326" s="12">
        <v>630</v>
      </c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7">
        <f t="shared" ref="BJ326:BK385" si="148">AL326+AN326+AP326+AR326+AT326+AV326+AX326+AZ326+BB326+BD326+BF326+BH326</f>
        <v>0</v>
      </c>
      <c r="BK326" s="7">
        <f t="shared" si="148"/>
        <v>0</v>
      </c>
    </row>
    <row r="327" spans="2:63" ht="24" x14ac:dyDescent="0.25">
      <c r="B327" s="16" t="s">
        <v>65</v>
      </c>
      <c r="C327" s="17" t="s">
        <v>66</v>
      </c>
      <c r="D327" s="10" t="s">
        <v>600</v>
      </c>
      <c r="E327" s="11" t="s">
        <v>601</v>
      </c>
      <c r="F327" s="11" t="s">
        <v>68</v>
      </c>
      <c r="G327" s="12">
        <v>9000</v>
      </c>
      <c r="H327" s="19">
        <v>55</v>
      </c>
      <c r="I327" s="19">
        <f t="shared" si="146"/>
        <v>495000</v>
      </c>
      <c r="J327" s="85"/>
      <c r="K327" s="85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>
        <f t="shared" si="147"/>
        <v>55</v>
      </c>
      <c r="AG327" s="19">
        <f t="shared" si="147"/>
        <v>495000</v>
      </c>
      <c r="AH327" s="9" t="s">
        <v>600</v>
      </c>
      <c r="AI327" s="11" t="s">
        <v>601</v>
      </c>
      <c r="AJ327" s="11" t="s">
        <v>68</v>
      </c>
      <c r="AK327" s="12">
        <v>9000</v>
      </c>
      <c r="AL327" s="28">
        <v>54</v>
      </c>
      <c r="AM327" s="28">
        <f>AL327*AK327</f>
        <v>486000</v>
      </c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7">
        <f t="shared" si="148"/>
        <v>54</v>
      </c>
      <c r="BK327" s="7">
        <f t="shared" si="148"/>
        <v>486000</v>
      </c>
    </row>
    <row r="328" spans="2:63" ht="24" x14ac:dyDescent="0.25">
      <c r="B328" s="16" t="s">
        <v>65</v>
      </c>
      <c r="C328" s="17" t="s">
        <v>66</v>
      </c>
      <c r="D328" s="10" t="s">
        <v>602</v>
      </c>
      <c r="E328" s="11" t="s">
        <v>603</v>
      </c>
      <c r="F328" s="11" t="s">
        <v>68</v>
      </c>
      <c r="G328" s="12">
        <v>12000</v>
      </c>
      <c r="H328" s="19">
        <v>18</v>
      </c>
      <c r="I328" s="19">
        <f t="shared" si="146"/>
        <v>216000</v>
      </c>
      <c r="J328" s="85"/>
      <c r="K328" s="85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>
        <f t="shared" si="147"/>
        <v>18</v>
      </c>
      <c r="AG328" s="19">
        <f t="shared" si="147"/>
        <v>216000</v>
      </c>
      <c r="AH328" s="9" t="s">
        <v>602</v>
      </c>
      <c r="AI328" s="11" t="s">
        <v>603</v>
      </c>
      <c r="AJ328" s="11" t="s">
        <v>68</v>
      </c>
      <c r="AK328" s="12">
        <v>12000</v>
      </c>
      <c r="AL328" s="28">
        <v>16</v>
      </c>
      <c r="AM328" s="28">
        <f>AL328*AK328</f>
        <v>192000</v>
      </c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7">
        <f t="shared" si="148"/>
        <v>16</v>
      </c>
      <c r="BK328" s="7">
        <f t="shared" si="148"/>
        <v>192000</v>
      </c>
    </row>
    <row r="329" spans="2:63" ht="24" x14ac:dyDescent="0.25">
      <c r="B329" s="16" t="s">
        <v>65</v>
      </c>
      <c r="C329" s="17" t="s">
        <v>66</v>
      </c>
      <c r="D329" s="10" t="s">
        <v>604</v>
      </c>
      <c r="E329" s="11" t="s">
        <v>605</v>
      </c>
      <c r="F329" s="11" t="s">
        <v>68</v>
      </c>
      <c r="G329" s="12">
        <v>2500</v>
      </c>
      <c r="H329" s="19">
        <v>85</v>
      </c>
      <c r="I329" s="19">
        <f t="shared" si="146"/>
        <v>212500</v>
      </c>
      <c r="J329" s="85"/>
      <c r="K329" s="85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>
        <f t="shared" si="147"/>
        <v>85</v>
      </c>
      <c r="AG329" s="19">
        <f t="shared" si="147"/>
        <v>212500</v>
      </c>
      <c r="AH329" s="9" t="s">
        <v>604</v>
      </c>
      <c r="AI329" s="11" t="s">
        <v>605</v>
      </c>
      <c r="AJ329" s="11" t="s">
        <v>68</v>
      </c>
      <c r="AK329" s="12">
        <v>2500</v>
      </c>
      <c r="AL329" s="28">
        <v>80</v>
      </c>
      <c r="AM329" s="28">
        <f>AL329*AK329</f>
        <v>200000</v>
      </c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7">
        <f t="shared" si="148"/>
        <v>80</v>
      </c>
      <c r="BK329" s="7">
        <f t="shared" si="148"/>
        <v>200000</v>
      </c>
    </row>
    <row r="330" spans="2:63" ht="24" x14ac:dyDescent="0.25">
      <c r="B330" s="16" t="s">
        <v>65</v>
      </c>
      <c r="C330" s="17" t="s">
        <v>66</v>
      </c>
      <c r="D330" s="10" t="s">
        <v>606</v>
      </c>
      <c r="E330" s="11" t="s">
        <v>607</v>
      </c>
      <c r="F330" s="11" t="s">
        <v>68</v>
      </c>
      <c r="G330" s="12">
        <v>2500</v>
      </c>
      <c r="H330" s="19">
        <v>3</v>
      </c>
      <c r="I330" s="19">
        <f t="shared" si="146"/>
        <v>7500</v>
      </c>
      <c r="J330" s="85"/>
      <c r="K330" s="85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>
        <f t="shared" si="147"/>
        <v>3</v>
      </c>
      <c r="AG330" s="19">
        <f t="shared" si="147"/>
        <v>7500</v>
      </c>
      <c r="AH330" s="9" t="s">
        <v>606</v>
      </c>
      <c r="AI330" s="11" t="s">
        <v>607</v>
      </c>
      <c r="AJ330" s="11" t="s">
        <v>68</v>
      </c>
      <c r="AK330" s="12">
        <v>2500</v>
      </c>
      <c r="AL330" s="28">
        <v>2</v>
      </c>
      <c r="AM330" s="28">
        <f>AL330*AK330</f>
        <v>5000</v>
      </c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7">
        <f t="shared" si="148"/>
        <v>2</v>
      </c>
      <c r="BK330" s="7">
        <f t="shared" si="148"/>
        <v>5000</v>
      </c>
    </row>
    <row r="331" spans="2:63" ht="24" x14ac:dyDescent="0.25">
      <c r="B331" s="16" t="s">
        <v>65</v>
      </c>
      <c r="C331" s="17" t="s">
        <v>66</v>
      </c>
      <c r="D331" s="10" t="s">
        <v>602</v>
      </c>
      <c r="E331" s="11" t="s">
        <v>608</v>
      </c>
      <c r="F331" s="11" t="s">
        <v>68</v>
      </c>
      <c r="G331" s="12">
        <v>2500</v>
      </c>
      <c r="H331" s="19">
        <v>4</v>
      </c>
      <c r="I331" s="19">
        <f t="shared" si="146"/>
        <v>10000</v>
      </c>
      <c r="J331" s="85"/>
      <c r="K331" s="85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>
        <f t="shared" si="147"/>
        <v>4</v>
      </c>
      <c r="AG331" s="19">
        <f t="shared" si="147"/>
        <v>10000</v>
      </c>
      <c r="AH331" s="9" t="s">
        <v>602</v>
      </c>
      <c r="AI331" s="11" t="s">
        <v>608</v>
      </c>
      <c r="AJ331" s="11" t="s">
        <v>68</v>
      </c>
      <c r="AK331" s="12">
        <v>2500</v>
      </c>
      <c r="AL331" s="28">
        <v>4</v>
      </c>
      <c r="AM331" s="28">
        <f>AL331*AK331</f>
        <v>10000</v>
      </c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7">
        <f t="shared" si="148"/>
        <v>4</v>
      </c>
      <c r="BK331" s="7">
        <f t="shared" si="148"/>
        <v>10000</v>
      </c>
    </row>
    <row r="332" spans="2:63" ht="24" x14ac:dyDescent="0.25">
      <c r="B332" s="16" t="s">
        <v>65</v>
      </c>
      <c r="C332" s="17" t="s">
        <v>66</v>
      </c>
      <c r="D332" s="10" t="s">
        <v>609</v>
      </c>
      <c r="E332" s="11" t="s">
        <v>610</v>
      </c>
      <c r="F332" s="11" t="s">
        <v>131</v>
      </c>
      <c r="G332" s="12">
        <v>240</v>
      </c>
      <c r="H332" s="19"/>
      <c r="I332" s="19"/>
      <c r="J332" s="85"/>
      <c r="K332" s="85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>
        <v>4</v>
      </c>
      <c r="W332" s="19">
        <f>G332*V332</f>
        <v>960</v>
      </c>
      <c r="X332" s="19"/>
      <c r="Y332" s="19"/>
      <c r="Z332" s="19"/>
      <c r="AA332" s="19"/>
      <c r="AB332" s="19"/>
      <c r="AC332" s="19"/>
      <c r="AD332" s="19"/>
      <c r="AE332" s="19"/>
      <c r="AF332" s="19">
        <f t="shared" si="147"/>
        <v>4</v>
      </c>
      <c r="AG332" s="19">
        <f t="shared" si="147"/>
        <v>960</v>
      </c>
      <c r="AH332" s="9" t="s">
        <v>609</v>
      </c>
      <c r="AI332" s="11" t="s">
        <v>610</v>
      </c>
      <c r="AJ332" s="11" t="s">
        <v>131</v>
      </c>
      <c r="AK332" s="12">
        <v>240</v>
      </c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>
        <f>1+2</f>
        <v>3</v>
      </c>
      <c r="BA332" s="28">
        <f>AK332*AZ332</f>
        <v>720</v>
      </c>
      <c r="BB332" s="28"/>
      <c r="BC332" s="28"/>
      <c r="BD332" s="28"/>
      <c r="BE332" s="28"/>
      <c r="BF332" s="28"/>
      <c r="BG332" s="28"/>
      <c r="BH332" s="28"/>
      <c r="BI332" s="28"/>
      <c r="BJ332" s="7">
        <f t="shared" si="148"/>
        <v>3</v>
      </c>
      <c r="BK332" s="7">
        <f t="shared" si="148"/>
        <v>720</v>
      </c>
    </row>
    <row r="333" spans="2:63" ht="24" x14ac:dyDescent="0.25">
      <c r="B333" s="16" t="s">
        <v>65</v>
      </c>
      <c r="C333" s="17" t="s">
        <v>66</v>
      </c>
      <c r="D333" s="10" t="s">
        <v>611</v>
      </c>
      <c r="E333" s="11" t="s">
        <v>612</v>
      </c>
      <c r="F333" s="11" t="s">
        <v>131</v>
      </c>
      <c r="G333" s="12">
        <v>220</v>
      </c>
      <c r="H333" s="19"/>
      <c r="I333" s="19"/>
      <c r="J333" s="85"/>
      <c r="K333" s="85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>
        <v>2</v>
      </c>
      <c r="W333" s="19">
        <f>G333*V333</f>
        <v>440</v>
      </c>
      <c r="X333" s="19"/>
      <c r="Y333" s="19"/>
      <c r="Z333" s="19"/>
      <c r="AA333" s="19"/>
      <c r="AB333" s="19"/>
      <c r="AC333" s="19"/>
      <c r="AD333" s="19"/>
      <c r="AE333" s="19"/>
      <c r="AF333" s="19">
        <f t="shared" si="147"/>
        <v>2</v>
      </c>
      <c r="AG333" s="19">
        <f t="shared" si="147"/>
        <v>440</v>
      </c>
      <c r="AH333" s="9" t="s">
        <v>611</v>
      </c>
      <c r="AI333" s="11" t="s">
        <v>612</v>
      </c>
      <c r="AJ333" s="11" t="s">
        <v>131</v>
      </c>
      <c r="AK333" s="12">
        <v>220</v>
      </c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7">
        <f t="shared" si="148"/>
        <v>0</v>
      </c>
      <c r="BK333" s="7">
        <f t="shared" si="148"/>
        <v>0</v>
      </c>
    </row>
    <row r="334" spans="2:63" ht="24" x14ac:dyDescent="0.25">
      <c r="B334" s="16" t="s">
        <v>65</v>
      </c>
      <c r="C334" s="17" t="s">
        <v>66</v>
      </c>
      <c r="D334" s="10" t="s">
        <v>613</v>
      </c>
      <c r="E334" s="11" t="s">
        <v>614</v>
      </c>
      <c r="F334" s="11" t="s">
        <v>131</v>
      </c>
      <c r="G334" s="12">
        <v>700</v>
      </c>
      <c r="H334" s="19"/>
      <c r="I334" s="19"/>
      <c r="J334" s="85"/>
      <c r="K334" s="85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>
        <v>2</v>
      </c>
      <c r="W334" s="19">
        <f>G334*V334</f>
        <v>1400</v>
      </c>
      <c r="X334" s="19"/>
      <c r="Y334" s="19"/>
      <c r="Z334" s="19"/>
      <c r="AA334" s="19"/>
      <c r="AB334" s="19"/>
      <c r="AC334" s="19"/>
      <c r="AD334" s="19"/>
      <c r="AE334" s="19"/>
      <c r="AF334" s="19">
        <f t="shared" si="147"/>
        <v>2</v>
      </c>
      <c r="AG334" s="19">
        <f t="shared" si="147"/>
        <v>1400</v>
      </c>
      <c r="AH334" s="9" t="s">
        <v>613</v>
      </c>
      <c r="AI334" s="11" t="s">
        <v>614</v>
      </c>
      <c r="AJ334" s="11" t="s">
        <v>131</v>
      </c>
      <c r="AK334" s="12">
        <v>700</v>
      </c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7">
        <f t="shared" si="148"/>
        <v>0</v>
      </c>
      <c r="BK334" s="7">
        <f t="shared" si="148"/>
        <v>0</v>
      </c>
    </row>
    <row r="335" spans="2:63" ht="24" x14ac:dyDescent="0.25">
      <c r="B335" s="16" t="s">
        <v>65</v>
      </c>
      <c r="C335" s="17" t="s">
        <v>66</v>
      </c>
      <c r="D335" s="10" t="s">
        <v>615</v>
      </c>
      <c r="E335" s="11" t="s">
        <v>616</v>
      </c>
      <c r="F335" s="11" t="s">
        <v>68</v>
      </c>
      <c r="G335" s="12">
        <v>450</v>
      </c>
      <c r="H335" s="19"/>
      <c r="I335" s="19"/>
      <c r="J335" s="85"/>
      <c r="K335" s="85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>
        <v>2</v>
      </c>
      <c r="W335" s="19">
        <f>G335*V335</f>
        <v>900</v>
      </c>
      <c r="X335" s="19"/>
      <c r="Y335" s="19"/>
      <c r="Z335" s="19"/>
      <c r="AA335" s="19"/>
      <c r="AB335" s="19"/>
      <c r="AC335" s="19"/>
      <c r="AD335" s="19"/>
      <c r="AE335" s="19"/>
      <c r="AF335" s="19">
        <f t="shared" si="147"/>
        <v>2</v>
      </c>
      <c r="AG335" s="19">
        <f t="shared" si="147"/>
        <v>900</v>
      </c>
      <c r="AH335" s="9" t="s">
        <v>615</v>
      </c>
      <c r="AI335" s="11" t="s">
        <v>616</v>
      </c>
      <c r="AJ335" s="11" t="s">
        <v>68</v>
      </c>
      <c r="AK335" s="12">
        <v>450</v>
      </c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7">
        <f t="shared" si="148"/>
        <v>0</v>
      </c>
      <c r="BK335" s="7">
        <f t="shared" si="148"/>
        <v>0</v>
      </c>
    </row>
    <row r="336" spans="2:63" ht="24" x14ac:dyDescent="0.25">
      <c r="B336" s="16" t="s">
        <v>65</v>
      </c>
      <c r="C336" s="17" t="s">
        <v>66</v>
      </c>
      <c r="D336" s="10">
        <v>283400170002</v>
      </c>
      <c r="E336" s="11" t="s">
        <v>617</v>
      </c>
      <c r="F336" s="11" t="s">
        <v>68</v>
      </c>
      <c r="G336" s="12">
        <v>900</v>
      </c>
      <c r="H336" s="19">
        <v>25</v>
      </c>
      <c r="I336" s="19">
        <f>H336*G336</f>
        <v>22500</v>
      </c>
      <c r="J336" s="85"/>
      <c r="K336" s="85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>
        <f t="shared" si="147"/>
        <v>25</v>
      </c>
      <c r="AG336" s="19">
        <f t="shared" si="147"/>
        <v>22500</v>
      </c>
      <c r="AH336" s="9">
        <v>283400170002</v>
      </c>
      <c r="AI336" s="11" t="s">
        <v>617</v>
      </c>
      <c r="AJ336" s="11" t="s">
        <v>68</v>
      </c>
      <c r="AK336" s="12">
        <v>900</v>
      </c>
      <c r="AL336" s="28">
        <v>24</v>
      </c>
      <c r="AM336" s="28">
        <f>AL336*AK336</f>
        <v>21600</v>
      </c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7">
        <f t="shared" si="148"/>
        <v>24</v>
      </c>
      <c r="BK336" s="7">
        <f t="shared" si="148"/>
        <v>21600</v>
      </c>
    </row>
    <row r="337" spans="2:63" ht="24" x14ac:dyDescent="0.25">
      <c r="B337" s="16" t="s">
        <v>65</v>
      </c>
      <c r="C337" s="17" t="s">
        <v>66</v>
      </c>
      <c r="D337" s="10">
        <v>283400170002</v>
      </c>
      <c r="E337" s="11" t="s">
        <v>618</v>
      </c>
      <c r="F337" s="11" t="s">
        <v>68</v>
      </c>
      <c r="G337" s="12">
        <v>850</v>
      </c>
      <c r="H337" s="19">
        <v>27</v>
      </c>
      <c r="I337" s="19">
        <f>H337*G337</f>
        <v>22950</v>
      </c>
      <c r="J337" s="85"/>
      <c r="K337" s="85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>
        <f t="shared" si="147"/>
        <v>27</v>
      </c>
      <c r="AG337" s="19">
        <f t="shared" si="147"/>
        <v>22950</v>
      </c>
      <c r="AH337" s="9">
        <v>283400170002</v>
      </c>
      <c r="AI337" s="11" t="s">
        <v>618</v>
      </c>
      <c r="AJ337" s="11" t="s">
        <v>68</v>
      </c>
      <c r="AK337" s="12">
        <v>850</v>
      </c>
      <c r="AL337" s="28">
        <v>36</v>
      </c>
      <c r="AM337" s="28">
        <f>AL337*AK337</f>
        <v>30600</v>
      </c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7">
        <f t="shared" si="148"/>
        <v>36</v>
      </c>
      <c r="BK337" s="7">
        <f t="shared" si="148"/>
        <v>30600</v>
      </c>
    </row>
    <row r="338" spans="2:63" ht="24" x14ac:dyDescent="0.25">
      <c r="B338" s="16" t="s">
        <v>65</v>
      </c>
      <c r="C338" s="17" t="s">
        <v>66</v>
      </c>
      <c r="D338" s="10">
        <v>283400170002</v>
      </c>
      <c r="E338" s="11" t="s">
        <v>619</v>
      </c>
      <c r="F338" s="11" t="s">
        <v>68</v>
      </c>
      <c r="G338" s="12">
        <v>620</v>
      </c>
      <c r="H338" s="19">
        <v>25</v>
      </c>
      <c r="I338" s="19">
        <f>H338*G338</f>
        <v>15500</v>
      </c>
      <c r="J338" s="85"/>
      <c r="K338" s="85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>
        <f t="shared" si="147"/>
        <v>25</v>
      </c>
      <c r="AG338" s="19">
        <f t="shared" si="147"/>
        <v>15500</v>
      </c>
      <c r="AH338" s="9">
        <v>283400170002</v>
      </c>
      <c r="AI338" s="11" t="s">
        <v>619</v>
      </c>
      <c r="AJ338" s="11" t="s">
        <v>68</v>
      </c>
      <c r="AK338" s="12">
        <v>620</v>
      </c>
      <c r="AL338" s="28">
        <v>24</v>
      </c>
      <c r="AM338" s="28">
        <f>AL338*AK338</f>
        <v>14880</v>
      </c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7">
        <f t="shared" si="148"/>
        <v>24</v>
      </c>
      <c r="BK338" s="7">
        <f t="shared" si="148"/>
        <v>14880</v>
      </c>
    </row>
    <row r="339" spans="2:63" ht="24" x14ac:dyDescent="0.25">
      <c r="B339" s="16" t="s">
        <v>65</v>
      </c>
      <c r="C339" s="17" t="s">
        <v>66</v>
      </c>
      <c r="D339" s="10">
        <v>283400170002</v>
      </c>
      <c r="E339" s="11" t="s">
        <v>620</v>
      </c>
      <c r="F339" s="11" t="s">
        <v>68</v>
      </c>
      <c r="G339" s="12">
        <v>550</v>
      </c>
      <c r="H339" s="19">
        <v>25</v>
      </c>
      <c r="I339" s="19">
        <f>H339*G339</f>
        <v>13750</v>
      </c>
      <c r="J339" s="85"/>
      <c r="K339" s="85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>
        <f t="shared" si="147"/>
        <v>25</v>
      </c>
      <c r="AG339" s="19">
        <f t="shared" si="147"/>
        <v>13750</v>
      </c>
      <c r="AH339" s="9">
        <v>283400170002</v>
      </c>
      <c r="AI339" s="11" t="s">
        <v>620</v>
      </c>
      <c r="AJ339" s="11" t="s">
        <v>68</v>
      </c>
      <c r="AK339" s="12">
        <v>550</v>
      </c>
      <c r="AL339" s="28">
        <v>24</v>
      </c>
      <c r="AM339" s="28">
        <f>AL339*AK339</f>
        <v>13200</v>
      </c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7">
        <f t="shared" si="148"/>
        <v>24</v>
      </c>
      <c r="BK339" s="7">
        <f t="shared" si="148"/>
        <v>13200</v>
      </c>
    </row>
    <row r="340" spans="2:63" ht="24" x14ac:dyDescent="0.25">
      <c r="B340" s="16" t="s">
        <v>65</v>
      </c>
      <c r="C340" s="17" t="s">
        <v>66</v>
      </c>
      <c r="D340" s="10">
        <v>285200100017</v>
      </c>
      <c r="E340" s="11" t="s">
        <v>621</v>
      </c>
      <c r="F340" s="11" t="s">
        <v>68</v>
      </c>
      <c r="G340" s="12">
        <v>4</v>
      </c>
      <c r="H340" s="19">
        <v>63</v>
      </c>
      <c r="I340" s="19">
        <f>H340*G340</f>
        <v>252</v>
      </c>
      <c r="J340" s="85"/>
      <c r="K340" s="85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>
        <f t="shared" si="147"/>
        <v>63</v>
      </c>
      <c r="AG340" s="19">
        <f t="shared" si="147"/>
        <v>252</v>
      </c>
      <c r="AH340" s="9">
        <v>285200100017</v>
      </c>
      <c r="AI340" s="11" t="s">
        <v>621</v>
      </c>
      <c r="AJ340" s="11" t="s">
        <v>68</v>
      </c>
      <c r="AK340" s="12">
        <v>4</v>
      </c>
      <c r="AL340" s="28">
        <v>60</v>
      </c>
      <c r="AM340" s="28">
        <f>AL340*AK340</f>
        <v>240</v>
      </c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7">
        <f t="shared" si="148"/>
        <v>60</v>
      </c>
      <c r="BK340" s="7">
        <f t="shared" si="148"/>
        <v>240</v>
      </c>
    </row>
    <row r="341" spans="2:63" ht="24" x14ac:dyDescent="0.25">
      <c r="B341" s="16" t="s">
        <v>65</v>
      </c>
      <c r="C341" s="17" t="s">
        <v>66</v>
      </c>
      <c r="D341" s="10" t="s">
        <v>622</v>
      </c>
      <c r="E341" s="11" t="s">
        <v>623</v>
      </c>
      <c r="F341" s="11" t="s">
        <v>68</v>
      </c>
      <c r="G341" s="12">
        <v>450</v>
      </c>
      <c r="H341" s="19"/>
      <c r="I341" s="19"/>
      <c r="J341" s="85"/>
      <c r="K341" s="85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>
        <v>2</v>
      </c>
      <c r="W341" s="19">
        <f>G341*V341</f>
        <v>900</v>
      </c>
      <c r="X341" s="19"/>
      <c r="Y341" s="19"/>
      <c r="Z341" s="19"/>
      <c r="AA341" s="19"/>
      <c r="AB341" s="19"/>
      <c r="AC341" s="19"/>
      <c r="AD341" s="19"/>
      <c r="AE341" s="19"/>
      <c r="AF341" s="19">
        <f t="shared" si="147"/>
        <v>2</v>
      </c>
      <c r="AG341" s="19">
        <f t="shared" si="147"/>
        <v>900</v>
      </c>
      <c r="AH341" s="9" t="s">
        <v>622</v>
      </c>
      <c r="AI341" s="11" t="s">
        <v>623</v>
      </c>
      <c r="AJ341" s="11" t="s">
        <v>68</v>
      </c>
      <c r="AK341" s="12">
        <v>450</v>
      </c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7">
        <f t="shared" si="148"/>
        <v>0</v>
      </c>
      <c r="BK341" s="7">
        <f t="shared" si="148"/>
        <v>0</v>
      </c>
    </row>
    <row r="342" spans="2:63" ht="24" x14ac:dyDescent="0.25">
      <c r="B342" s="16" t="s">
        <v>65</v>
      </c>
      <c r="C342" s="17" t="s">
        <v>66</v>
      </c>
      <c r="D342" s="10" t="s">
        <v>624</v>
      </c>
      <c r="E342" s="11" t="s">
        <v>625</v>
      </c>
      <c r="F342" s="11" t="s">
        <v>131</v>
      </c>
      <c r="G342" s="12">
        <v>250</v>
      </c>
      <c r="H342" s="19"/>
      <c r="I342" s="19"/>
      <c r="J342" s="85"/>
      <c r="K342" s="85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>
        <v>2</v>
      </c>
      <c r="W342" s="19">
        <f>G342*V342</f>
        <v>500</v>
      </c>
      <c r="X342" s="19"/>
      <c r="Y342" s="19"/>
      <c r="Z342" s="19"/>
      <c r="AA342" s="19"/>
      <c r="AB342" s="19"/>
      <c r="AC342" s="19"/>
      <c r="AD342" s="19"/>
      <c r="AE342" s="19"/>
      <c r="AF342" s="19">
        <f t="shared" si="147"/>
        <v>2</v>
      </c>
      <c r="AG342" s="19">
        <f t="shared" si="147"/>
        <v>500</v>
      </c>
      <c r="AH342" s="9" t="s">
        <v>624</v>
      </c>
      <c r="AI342" s="11" t="s">
        <v>625</v>
      </c>
      <c r="AJ342" s="11" t="s">
        <v>131</v>
      </c>
      <c r="AK342" s="12">
        <v>250</v>
      </c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7">
        <f t="shared" si="148"/>
        <v>0</v>
      </c>
      <c r="BK342" s="7">
        <f t="shared" si="148"/>
        <v>0</v>
      </c>
    </row>
    <row r="343" spans="2:63" ht="24" x14ac:dyDescent="0.25">
      <c r="B343" s="16" t="s">
        <v>65</v>
      </c>
      <c r="C343" s="17" t="s">
        <v>66</v>
      </c>
      <c r="D343" s="10" t="s">
        <v>626</v>
      </c>
      <c r="E343" s="11" t="s">
        <v>627</v>
      </c>
      <c r="F343" s="11" t="s">
        <v>131</v>
      </c>
      <c r="G343" s="12">
        <v>250</v>
      </c>
      <c r="H343" s="19"/>
      <c r="I343" s="19"/>
      <c r="J343" s="85"/>
      <c r="K343" s="85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>
        <v>2</v>
      </c>
      <c r="W343" s="19">
        <f>G343*V343</f>
        <v>500</v>
      </c>
      <c r="X343" s="19"/>
      <c r="Y343" s="19"/>
      <c r="Z343" s="19"/>
      <c r="AA343" s="19"/>
      <c r="AB343" s="19"/>
      <c r="AC343" s="19"/>
      <c r="AD343" s="19"/>
      <c r="AE343" s="19"/>
      <c r="AF343" s="19">
        <f t="shared" si="147"/>
        <v>2</v>
      </c>
      <c r="AG343" s="19">
        <f t="shared" si="147"/>
        <v>500</v>
      </c>
      <c r="AH343" s="9" t="s">
        <v>626</v>
      </c>
      <c r="AI343" s="11" t="s">
        <v>627</v>
      </c>
      <c r="AJ343" s="11" t="s">
        <v>131</v>
      </c>
      <c r="AK343" s="12">
        <v>250</v>
      </c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7">
        <f t="shared" si="148"/>
        <v>0</v>
      </c>
      <c r="BK343" s="7">
        <f t="shared" si="148"/>
        <v>0</v>
      </c>
    </row>
    <row r="344" spans="2:63" ht="24" x14ac:dyDescent="0.25">
      <c r="B344" s="16" t="s">
        <v>65</v>
      </c>
      <c r="C344" s="17" t="s">
        <v>66</v>
      </c>
      <c r="D344" s="10" t="s">
        <v>626</v>
      </c>
      <c r="E344" s="11" t="s">
        <v>628</v>
      </c>
      <c r="F344" s="11" t="s">
        <v>131</v>
      </c>
      <c r="G344" s="12">
        <v>200</v>
      </c>
      <c r="H344" s="19"/>
      <c r="I344" s="19"/>
      <c r="J344" s="85"/>
      <c r="K344" s="85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>
        <v>2</v>
      </c>
      <c r="W344" s="19">
        <f>G344*V344</f>
        <v>400</v>
      </c>
      <c r="X344" s="19"/>
      <c r="Y344" s="19"/>
      <c r="Z344" s="19"/>
      <c r="AA344" s="19"/>
      <c r="AB344" s="19"/>
      <c r="AC344" s="19"/>
      <c r="AD344" s="19"/>
      <c r="AE344" s="19"/>
      <c r="AF344" s="19">
        <f t="shared" si="147"/>
        <v>2</v>
      </c>
      <c r="AG344" s="19">
        <f t="shared" si="147"/>
        <v>400</v>
      </c>
      <c r="AH344" s="9" t="s">
        <v>626</v>
      </c>
      <c r="AI344" s="11" t="s">
        <v>628</v>
      </c>
      <c r="AJ344" s="11" t="s">
        <v>131</v>
      </c>
      <c r="AK344" s="12">
        <v>200</v>
      </c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7">
        <f t="shared" si="148"/>
        <v>0</v>
      </c>
      <c r="BK344" s="7">
        <f t="shared" si="148"/>
        <v>0</v>
      </c>
    </row>
    <row r="345" spans="2:63" ht="24" x14ac:dyDescent="0.25">
      <c r="B345" s="16" t="s">
        <v>65</v>
      </c>
      <c r="C345" s="17" t="s">
        <v>66</v>
      </c>
      <c r="D345" s="10" t="s">
        <v>629</v>
      </c>
      <c r="E345" s="11" t="s">
        <v>630</v>
      </c>
      <c r="F345" s="11" t="s">
        <v>68</v>
      </c>
      <c r="G345" s="12">
        <v>150</v>
      </c>
      <c r="H345" s="19"/>
      <c r="I345" s="19"/>
      <c r="J345" s="85"/>
      <c r="K345" s="85"/>
      <c r="L345" s="19"/>
      <c r="M345" s="19"/>
      <c r="N345" s="19"/>
      <c r="O345" s="19"/>
      <c r="P345" s="19">
        <v>5</v>
      </c>
      <c r="Q345" s="19">
        <f>G345*P345</f>
        <v>750</v>
      </c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>
        <f t="shared" si="147"/>
        <v>5</v>
      </c>
      <c r="AG345" s="19">
        <f t="shared" si="147"/>
        <v>750</v>
      </c>
      <c r="AH345" s="9" t="s">
        <v>629</v>
      </c>
      <c r="AI345" s="11" t="s">
        <v>630</v>
      </c>
      <c r="AJ345" s="11" t="s">
        <v>68</v>
      </c>
      <c r="AK345" s="12">
        <v>150</v>
      </c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7">
        <f t="shared" si="148"/>
        <v>0</v>
      </c>
      <c r="BK345" s="7">
        <f t="shared" si="148"/>
        <v>0</v>
      </c>
    </row>
    <row r="346" spans="2:63" ht="24" x14ac:dyDescent="0.25">
      <c r="B346" s="16" t="s">
        <v>65</v>
      </c>
      <c r="C346" s="17" t="s">
        <v>66</v>
      </c>
      <c r="D346" s="10">
        <v>160800050007</v>
      </c>
      <c r="E346" s="11" t="s">
        <v>631</v>
      </c>
      <c r="F346" s="11" t="s">
        <v>68</v>
      </c>
      <c r="G346" s="12">
        <v>3500</v>
      </c>
      <c r="H346" s="19">
        <v>4</v>
      </c>
      <c r="I346" s="19">
        <f>H346*G346</f>
        <v>14000</v>
      </c>
      <c r="J346" s="85"/>
      <c r="K346" s="85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>
        <f t="shared" si="147"/>
        <v>4</v>
      </c>
      <c r="AG346" s="19">
        <f t="shared" si="147"/>
        <v>14000</v>
      </c>
      <c r="AH346" s="9">
        <v>160800050007</v>
      </c>
      <c r="AI346" s="11" t="s">
        <v>631</v>
      </c>
      <c r="AJ346" s="11" t="s">
        <v>68</v>
      </c>
      <c r="AK346" s="12">
        <v>3500</v>
      </c>
      <c r="AL346" s="28">
        <v>2</v>
      </c>
      <c r="AM346" s="28">
        <f>AL346*AK346</f>
        <v>7000</v>
      </c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7">
        <f t="shared" si="148"/>
        <v>2</v>
      </c>
      <c r="BK346" s="7">
        <f t="shared" si="148"/>
        <v>7000</v>
      </c>
    </row>
    <row r="347" spans="2:63" ht="24" x14ac:dyDescent="0.25">
      <c r="B347" s="16" t="s">
        <v>65</v>
      </c>
      <c r="C347" s="17" t="s">
        <v>66</v>
      </c>
      <c r="D347" s="10">
        <v>160800050007</v>
      </c>
      <c r="E347" s="11" t="s">
        <v>632</v>
      </c>
      <c r="F347" s="11" t="s">
        <v>68</v>
      </c>
      <c r="G347" s="12">
        <v>3500</v>
      </c>
      <c r="H347" s="19">
        <v>4</v>
      </c>
      <c r="I347" s="19">
        <f>H347*G347</f>
        <v>14000</v>
      </c>
      <c r="J347" s="85"/>
      <c r="K347" s="85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>
        <f t="shared" si="147"/>
        <v>4</v>
      </c>
      <c r="AG347" s="19">
        <f t="shared" si="147"/>
        <v>14000</v>
      </c>
      <c r="AH347" s="9">
        <v>160800050007</v>
      </c>
      <c r="AI347" s="11" t="s">
        <v>632</v>
      </c>
      <c r="AJ347" s="11" t="s">
        <v>68</v>
      </c>
      <c r="AK347" s="12">
        <v>3500</v>
      </c>
      <c r="AL347" s="28">
        <v>3</v>
      </c>
      <c r="AM347" s="28">
        <f>AL347*AK347</f>
        <v>10500</v>
      </c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7">
        <f t="shared" si="148"/>
        <v>3</v>
      </c>
      <c r="BK347" s="7">
        <f t="shared" si="148"/>
        <v>10500</v>
      </c>
    </row>
    <row r="348" spans="2:63" ht="24" x14ac:dyDescent="0.25">
      <c r="B348" s="16" t="s">
        <v>65</v>
      </c>
      <c r="C348" s="17" t="s">
        <v>66</v>
      </c>
      <c r="D348" s="10">
        <v>160800050007</v>
      </c>
      <c r="E348" s="11" t="s">
        <v>633</v>
      </c>
      <c r="F348" s="11" t="s">
        <v>68</v>
      </c>
      <c r="G348" s="12">
        <v>15000</v>
      </c>
      <c r="H348" s="19">
        <v>4</v>
      </c>
      <c r="I348" s="19">
        <f>H348*G348</f>
        <v>60000</v>
      </c>
      <c r="J348" s="85"/>
      <c r="K348" s="85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>
        <f t="shared" si="147"/>
        <v>4</v>
      </c>
      <c r="AG348" s="19">
        <f t="shared" si="147"/>
        <v>60000</v>
      </c>
      <c r="AH348" s="9">
        <v>160800050007</v>
      </c>
      <c r="AI348" s="11" t="s">
        <v>633</v>
      </c>
      <c r="AJ348" s="11" t="s">
        <v>68</v>
      </c>
      <c r="AK348" s="12">
        <v>15000</v>
      </c>
      <c r="AL348" s="28">
        <v>3</v>
      </c>
      <c r="AM348" s="28">
        <f>AL348*AK348</f>
        <v>45000</v>
      </c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7">
        <f t="shared" si="148"/>
        <v>3</v>
      </c>
      <c r="BK348" s="7">
        <f t="shared" si="148"/>
        <v>45000</v>
      </c>
    </row>
    <row r="349" spans="2:63" ht="24" x14ac:dyDescent="0.25">
      <c r="B349" s="16" t="s">
        <v>65</v>
      </c>
      <c r="C349" s="17" t="s">
        <v>66</v>
      </c>
      <c r="D349" s="10" t="s">
        <v>634</v>
      </c>
      <c r="E349" s="11" t="s">
        <v>635</v>
      </c>
      <c r="F349" s="11" t="s">
        <v>68</v>
      </c>
      <c r="G349" s="12">
        <v>140</v>
      </c>
      <c r="H349" s="19">
        <v>4</v>
      </c>
      <c r="I349" s="19">
        <f>H349*G349</f>
        <v>560</v>
      </c>
      <c r="J349" s="85"/>
      <c r="K349" s="85"/>
      <c r="L349" s="19"/>
      <c r="M349" s="19"/>
      <c r="N349" s="19"/>
      <c r="O349" s="19"/>
      <c r="P349" s="19">
        <v>17</v>
      </c>
      <c r="Q349" s="19">
        <f>G349*P349</f>
        <v>2380</v>
      </c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>
        <f t="shared" si="147"/>
        <v>21</v>
      </c>
      <c r="AG349" s="19">
        <f t="shared" si="147"/>
        <v>2940</v>
      </c>
      <c r="AH349" s="9" t="s">
        <v>634</v>
      </c>
      <c r="AI349" s="11" t="s">
        <v>635</v>
      </c>
      <c r="AJ349" s="11" t="s">
        <v>68</v>
      </c>
      <c r="AK349" s="12">
        <v>140</v>
      </c>
      <c r="AL349" s="28">
        <v>4</v>
      </c>
      <c r="AM349" s="28">
        <f>AL349*AK349</f>
        <v>560</v>
      </c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7">
        <f t="shared" si="148"/>
        <v>4</v>
      </c>
      <c r="BK349" s="7">
        <f t="shared" si="148"/>
        <v>560</v>
      </c>
    </row>
    <row r="350" spans="2:63" ht="24" x14ac:dyDescent="0.25">
      <c r="B350" s="16" t="s">
        <v>65</v>
      </c>
      <c r="C350" s="17" t="s">
        <v>66</v>
      </c>
      <c r="D350" s="10" t="s">
        <v>636</v>
      </c>
      <c r="E350" s="11" t="s">
        <v>637</v>
      </c>
      <c r="F350" s="11" t="s">
        <v>68</v>
      </c>
      <c r="G350" s="12">
        <v>400</v>
      </c>
      <c r="H350" s="19">
        <v>5</v>
      </c>
      <c r="I350" s="19">
        <f t="shared" ref="I350:I385" si="149">+G350*H350</f>
        <v>2000</v>
      </c>
      <c r="J350" s="85"/>
      <c r="K350" s="85"/>
      <c r="L350" s="19"/>
      <c r="M350" s="19"/>
      <c r="N350" s="19"/>
      <c r="O350" s="19"/>
      <c r="P350" s="19">
        <v>17</v>
      </c>
      <c r="Q350" s="19">
        <f>G350*P350</f>
        <v>6800</v>
      </c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>
        <f t="shared" si="147"/>
        <v>22</v>
      </c>
      <c r="AG350" s="19">
        <f t="shared" si="147"/>
        <v>8800</v>
      </c>
      <c r="AH350" s="9" t="s">
        <v>636</v>
      </c>
      <c r="AI350" s="11" t="s">
        <v>637</v>
      </c>
      <c r="AJ350" s="11" t="s">
        <v>68</v>
      </c>
      <c r="AK350" s="12">
        <v>400</v>
      </c>
      <c r="AL350" s="28">
        <v>4</v>
      </c>
      <c r="AM350" s="28">
        <f t="shared" ref="AM350:AM384" si="150">+AK350*AL350</f>
        <v>1600</v>
      </c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7">
        <f t="shared" si="148"/>
        <v>4</v>
      </c>
      <c r="BK350" s="7">
        <f t="shared" si="148"/>
        <v>1600</v>
      </c>
    </row>
    <row r="351" spans="2:63" ht="24" x14ac:dyDescent="0.25">
      <c r="B351" s="16" t="s">
        <v>65</v>
      </c>
      <c r="C351" s="17" t="s">
        <v>66</v>
      </c>
      <c r="D351" s="10" t="s">
        <v>638</v>
      </c>
      <c r="E351" s="11" t="s">
        <v>639</v>
      </c>
      <c r="F351" s="11" t="s">
        <v>68</v>
      </c>
      <c r="G351" s="12">
        <v>220</v>
      </c>
      <c r="H351" s="19">
        <v>25</v>
      </c>
      <c r="I351" s="19">
        <f t="shared" si="149"/>
        <v>5500</v>
      </c>
      <c r="J351" s="85"/>
      <c r="K351" s="85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>
        <f t="shared" si="147"/>
        <v>25</v>
      </c>
      <c r="AG351" s="19">
        <f t="shared" si="147"/>
        <v>5500</v>
      </c>
      <c r="AH351" s="9" t="s">
        <v>638</v>
      </c>
      <c r="AI351" s="11" t="s">
        <v>639</v>
      </c>
      <c r="AJ351" s="11" t="s">
        <v>68</v>
      </c>
      <c r="AK351" s="12">
        <v>220</v>
      </c>
      <c r="AL351" s="28">
        <v>24</v>
      </c>
      <c r="AM351" s="28">
        <f t="shared" si="150"/>
        <v>5280</v>
      </c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7">
        <f t="shared" si="148"/>
        <v>24</v>
      </c>
      <c r="BK351" s="7">
        <f t="shared" si="148"/>
        <v>5280</v>
      </c>
    </row>
    <row r="352" spans="2:63" ht="24" x14ac:dyDescent="0.25">
      <c r="B352" s="16" t="s">
        <v>65</v>
      </c>
      <c r="C352" s="17" t="s">
        <v>66</v>
      </c>
      <c r="D352" s="10" t="s">
        <v>640</v>
      </c>
      <c r="E352" s="11" t="s">
        <v>641</v>
      </c>
      <c r="F352" s="11" t="s">
        <v>68</v>
      </c>
      <c r="G352" s="12">
        <v>120</v>
      </c>
      <c r="H352" s="19">
        <v>25</v>
      </c>
      <c r="I352" s="19">
        <f t="shared" si="149"/>
        <v>3000</v>
      </c>
      <c r="J352" s="85"/>
      <c r="K352" s="85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>
        <f t="shared" si="147"/>
        <v>25</v>
      </c>
      <c r="AG352" s="19">
        <f t="shared" si="147"/>
        <v>3000</v>
      </c>
      <c r="AH352" s="9" t="s">
        <v>640</v>
      </c>
      <c r="AI352" s="11" t="s">
        <v>641</v>
      </c>
      <c r="AJ352" s="11" t="s">
        <v>68</v>
      </c>
      <c r="AK352" s="12">
        <v>120</v>
      </c>
      <c r="AL352" s="28">
        <v>24</v>
      </c>
      <c r="AM352" s="28">
        <f t="shared" si="150"/>
        <v>2880</v>
      </c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7">
        <f t="shared" si="148"/>
        <v>24</v>
      </c>
      <c r="BK352" s="7">
        <f t="shared" si="148"/>
        <v>2880</v>
      </c>
    </row>
    <row r="353" spans="2:63" ht="24" x14ac:dyDescent="0.25">
      <c r="B353" s="16" t="s">
        <v>65</v>
      </c>
      <c r="C353" s="17" t="s">
        <v>66</v>
      </c>
      <c r="D353" s="10" t="s">
        <v>640</v>
      </c>
      <c r="E353" s="11" t="s">
        <v>642</v>
      </c>
      <c r="F353" s="11" t="s">
        <v>68</v>
      </c>
      <c r="G353" s="12">
        <v>120</v>
      </c>
      <c r="H353" s="19">
        <v>25</v>
      </c>
      <c r="I353" s="19">
        <f t="shared" si="149"/>
        <v>3000</v>
      </c>
      <c r="J353" s="85"/>
      <c r="K353" s="85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>
        <f t="shared" si="147"/>
        <v>25</v>
      </c>
      <c r="AG353" s="19">
        <f t="shared" si="147"/>
        <v>3000</v>
      </c>
      <c r="AH353" s="9" t="s">
        <v>640</v>
      </c>
      <c r="AI353" s="11" t="s">
        <v>642</v>
      </c>
      <c r="AJ353" s="11" t="s">
        <v>68</v>
      </c>
      <c r="AK353" s="12">
        <v>120</v>
      </c>
      <c r="AL353" s="28">
        <v>24</v>
      </c>
      <c r="AM353" s="28">
        <f t="shared" si="150"/>
        <v>2880</v>
      </c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7">
        <f t="shared" si="148"/>
        <v>24</v>
      </c>
      <c r="BK353" s="7">
        <f t="shared" si="148"/>
        <v>2880</v>
      </c>
    </row>
    <row r="354" spans="2:63" ht="24" x14ac:dyDescent="0.25">
      <c r="B354" s="16" t="s">
        <v>65</v>
      </c>
      <c r="C354" s="17" t="s">
        <v>66</v>
      </c>
      <c r="D354" s="10" t="s">
        <v>640</v>
      </c>
      <c r="E354" s="11" t="s">
        <v>643</v>
      </c>
      <c r="F354" s="11" t="s">
        <v>68</v>
      </c>
      <c r="G354" s="12">
        <v>140</v>
      </c>
      <c r="H354" s="19">
        <v>25</v>
      </c>
      <c r="I354" s="19">
        <f t="shared" si="149"/>
        <v>3500</v>
      </c>
      <c r="J354" s="85"/>
      <c r="K354" s="85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>
        <f t="shared" si="147"/>
        <v>25</v>
      </c>
      <c r="AG354" s="19">
        <f t="shared" si="147"/>
        <v>3500</v>
      </c>
      <c r="AH354" s="9" t="s">
        <v>640</v>
      </c>
      <c r="AI354" s="11" t="s">
        <v>643</v>
      </c>
      <c r="AJ354" s="11" t="s">
        <v>68</v>
      </c>
      <c r="AK354" s="12">
        <v>140</v>
      </c>
      <c r="AL354" s="28">
        <v>24</v>
      </c>
      <c r="AM354" s="28">
        <f t="shared" si="150"/>
        <v>3360</v>
      </c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7">
        <f t="shared" si="148"/>
        <v>24</v>
      </c>
      <c r="BK354" s="7">
        <f t="shared" si="148"/>
        <v>3360</v>
      </c>
    </row>
    <row r="355" spans="2:63" ht="24" x14ac:dyDescent="0.25">
      <c r="B355" s="16" t="s">
        <v>65</v>
      </c>
      <c r="C355" s="17" t="s">
        <v>66</v>
      </c>
      <c r="D355" s="10" t="s">
        <v>640</v>
      </c>
      <c r="E355" s="11" t="s">
        <v>644</v>
      </c>
      <c r="F355" s="11" t="s">
        <v>68</v>
      </c>
      <c r="G355" s="12">
        <v>140</v>
      </c>
      <c r="H355" s="19">
        <v>25</v>
      </c>
      <c r="I355" s="19">
        <f t="shared" si="149"/>
        <v>3500</v>
      </c>
      <c r="J355" s="85"/>
      <c r="K355" s="85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>
        <f t="shared" si="147"/>
        <v>25</v>
      </c>
      <c r="AG355" s="19">
        <f t="shared" si="147"/>
        <v>3500</v>
      </c>
      <c r="AH355" s="9" t="s">
        <v>640</v>
      </c>
      <c r="AI355" s="11" t="s">
        <v>644</v>
      </c>
      <c r="AJ355" s="11" t="s">
        <v>68</v>
      </c>
      <c r="AK355" s="12">
        <v>140</v>
      </c>
      <c r="AL355" s="28">
        <v>24</v>
      </c>
      <c r="AM355" s="28">
        <f t="shared" si="150"/>
        <v>3360</v>
      </c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7">
        <f t="shared" si="148"/>
        <v>24</v>
      </c>
      <c r="BK355" s="7">
        <f t="shared" si="148"/>
        <v>3360</v>
      </c>
    </row>
    <row r="356" spans="2:63" ht="24" x14ac:dyDescent="0.25">
      <c r="B356" s="16" t="s">
        <v>65</v>
      </c>
      <c r="C356" s="17" t="s">
        <v>66</v>
      </c>
      <c r="D356" s="10" t="s">
        <v>640</v>
      </c>
      <c r="E356" s="11" t="s">
        <v>645</v>
      </c>
      <c r="F356" s="11" t="s">
        <v>68</v>
      </c>
      <c r="G356" s="12">
        <v>140</v>
      </c>
      <c r="H356" s="19">
        <v>25</v>
      </c>
      <c r="I356" s="19">
        <f t="shared" si="149"/>
        <v>3500</v>
      </c>
      <c r="J356" s="85"/>
      <c r="K356" s="85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>
        <f t="shared" si="147"/>
        <v>25</v>
      </c>
      <c r="AG356" s="19">
        <f t="shared" si="147"/>
        <v>3500</v>
      </c>
      <c r="AH356" s="9" t="s">
        <v>640</v>
      </c>
      <c r="AI356" s="11" t="s">
        <v>645</v>
      </c>
      <c r="AJ356" s="11" t="s">
        <v>68</v>
      </c>
      <c r="AK356" s="12">
        <v>140</v>
      </c>
      <c r="AL356" s="28">
        <v>24</v>
      </c>
      <c r="AM356" s="28">
        <f t="shared" si="150"/>
        <v>3360</v>
      </c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7">
        <f t="shared" si="148"/>
        <v>24</v>
      </c>
      <c r="BK356" s="7">
        <f t="shared" si="148"/>
        <v>3360</v>
      </c>
    </row>
    <row r="357" spans="2:63" ht="24" x14ac:dyDescent="0.25">
      <c r="B357" s="16" t="s">
        <v>65</v>
      </c>
      <c r="C357" s="17" t="s">
        <v>66</v>
      </c>
      <c r="D357" s="10" t="s">
        <v>640</v>
      </c>
      <c r="E357" s="11" t="s">
        <v>646</v>
      </c>
      <c r="F357" s="11" t="s">
        <v>68</v>
      </c>
      <c r="G357" s="12">
        <v>140</v>
      </c>
      <c r="H357" s="19">
        <v>25</v>
      </c>
      <c r="I357" s="19">
        <f t="shared" si="149"/>
        <v>3500</v>
      </c>
      <c r="J357" s="85"/>
      <c r="K357" s="85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>
        <f t="shared" si="147"/>
        <v>25</v>
      </c>
      <c r="AG357" s="19">
        <f t="shared" si="147"/>
        <v>3500</v>
      </c>
      <c r="AH357" s="9" t="s">
        <v>640</v>
      </c>
      <c r="AI357" s="11" t="s">
        <v>646</v>
      </c>
      <c r="AJ357" s="11" t="s">
        <v>68</v>
      </c>
      <c r="AK357" s="12">
        <v>140</v>
      </c>
      <c r="AL357" s="28">
        <v>24</v>
      </c>
      <c r="AM357" s="28">
        <f t="shared" si="150"/>
        <v>3360</v>
      </c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7">
        <f t="shared" si="148"/>
        <v>24</v>
      </c>
      <c r="BK357" s="7">
        <f t="shared" si="148"/>
        <v>3360</v>
      </c>
    </row>
    <row r="358" spans="2:63" ht="24" x14ac:dyDescent="0.25">
      <c r="B358" s="16" t="s">
        <v>65</v>
      </c>
      <c r="C358" s="17" t="s">
        <v>66</v>
      </c>
      <c r="D358" s="10" t="s">
        <v>640</v>
      </c>
      <c r="E358" s="11" t="s">
        <v>647</v>
      </c>
      <c r="F358" s="11" t="s">
        <v>68</v>
      </c>
      <c r="G358" s="12">
        <v>140</v>
      </c>
      <c r="H358" s="19">
        <v>25</v>
      </c>
      <c r="I358" s="19">
        <f t="shared" si="149"/>
        <v>3500</v>
      </c>
      <c r="J358" s="85"/>
      <c r="K358" s="85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>
        <f t="shared" si="147"/>
        <v>25</v>
      </c>
      <c r="AG358" s="19">
        <f t="shared" si="147"/>
        <v>3500</v>
      </c>
      <c r="AH358" s="9" t="s">
        <v>640</v>
      </c>
      <c r="AI358" s="11" t="s">
        <v>647</v>
      </c>
      <c r="AJ358" s="11" t="s">
        <v>68</v>
      </c>
      <c r="AK358" s="12">
        <v>140</v>
      </c>
      <c r="AL358" s="28">
        <v>24</v>
      </c>
      <c r="AM358" s="28">
        <f t="shared" si="150"/>
        <v>3360</v>
      </c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7">
        <f t="shared" si="148"/>
        <v>24</v>
      </c>
      <c r="BK358" s="7">
        <f t="shared" si="148"/>
        <v>3360</v>
      </c>
    </row>
    <row r="359" spans="2:63" ht="24" x14ac:dyDescent="0.25">
      <c r="B359" s="16" t="s">
        <v>65</v>
      </c>
      <c r="C359" s="17" t="s">
        <v>66</v>
      </c>
      <c r="D359" s="10" t="s">
        <v>648</v>
      </c>
      <c r="E359" s="11" t="s">
        <v>649</v>
      </c>
      <c r="F359" s="11" t="s">
        <v>68</v>
      </c>
      <c r="G359" s="12">
        <v>140</v>
      </c>
      <c r="H359" s="19">
        <v>12</v>
      </c>
      <c r="I359" s="19">
        <f t="shared" si="149"/>
        <v>1680</v>
      </c>
      <c r="J359" s="85"/>
      <c r="K359" s="85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>
        <f t="shared" si="147"/>
        <v>12</v>
      </c>
      <c r="AG359" s="19">
        <f t="shared" si="147"/>
        <v>1680</v>
      </c>
      <c r="AH359" s="9" t="s">
        <v>648</v>
      </c>
      <c r="AI359" s="11" t="s">
        <v>649</v>
      </c>
      <c r="AJ359" s="11" t="s">
        <v>68</v>
      </c>
      <c r="AK359" s="12">
        <v>140</v>
      </c>
      <c r="AL359" s="28">
        <v>12</v>
      </c>
      <c r="AM359" s="28">
        <f t="shared" si="150"/>
        <v>1680</v>
      </c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7">
        <f t="shared" si="148"/>
        <v>12</v>
      </c>
      <c r="BK359" s="7">
        <f t="shared" si="148"/>
        <v>1680</v>
      </c>
    </row>
    <row r="360" spans="2:63" ht="24" x14ac:dyDescent="0.25">
      <c r="B360" s="16" t="s">
        <v>65</v>
      </c>
      <c r="C360" s="17" t="s">
        <v>66</v>
      </c>
      <c r="D360" s="10" t="s">
        <v>648</v>
      </c>
      <c r="E360" s="11" t="s">
        <v>650</v>
      </c>
      <c r="F360" s="11" t="s">
        <v>68</v>
      </c>
      <c r="G360" s="12">
        <v>140</v>
      </c>
      <c r="H360" s="19">
        <v>12</v>
      </c>
      <c r="I360" s="19">
        <f t="shared" si="149"/>
        <v>1680</v>
      </c>
      <c r="J360" s="85"/>
      <c r="K360" s="85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>
        <f t="shared" si="147"/>
        <v>12</v>
      </c>
      <c r="AG360" s="19">
        <f t="shared" si="147"/>
        <v>1680</v>
      </c>
      <c r="AH360" s="9" t="s">
        <v>648</v>
      </c>
      <c r="AI360" s="11" t="s">
        <v>650</v>
      </c>
      <c r="AJ360" s="11" t="s">
        <v>68</v>
      </c>
      <c r="AK360" s="12">
        <v>140</v>
      </c>
      <c r="AL360" s="28">
        <v>12</v>
      </c>
      <c r="AM360" s="28">
        <f t="shared" si="150"/>
        <v>1680</v>
      </c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7">
        <f t="shared" si="148"/>
        <v>12</v>
      </c>
      <c r="BK360" s="7">
        <f t="shared" si="148"/>
        <v>1680</v>
      </c>
    </row>
    <row r="361" spans="2:63" ht="24" x14ac:dyDescent="0.25">
      <c r="B361" s="16" t="s">
        <v>65</v>
      </c>
      <c r="C361" s="17" t="s">
        <v>66</v>
      </c>
      <c r="D361" s="10" t="s">
        <v>648</v>
      </c>
      <c r="E361" s="11" t="s">
        <v>651</v>
      </c>
      <c r="F361" s="11" t="s">
        <v>68</v>
      </c>
      <c r="G361" s="12">
        <v>120</v>
      </c>
      <c r="H361" s="19">
        <v>12</v>
      </c>
      <c r="I361" s="19">
        <f t="shared" si="149"/>
        <v>1440</v>
      </c>
      <c r="J361" s="85"/>
      <c r="K361" s="85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>
        <f t="shared" si="147"/>
        <v>12</v>
      </c>
      <c r="AG361" s="19">
        <f t="shared" si="147"/>
        <v>1440</v>
      </c>
      <c r="AH361" s="9" t="s">
        <v>648</v>
      </c>
      <c r="AI361" s="11" t="s">
        <v>651</v>
      </c>
      <c r="AJ361" s="11" t="s">
        <v>68</v>
      </c>
      <c r="AK361" s="12">
        <v>120</v>
      </c>
      <c r="AL361" s="28">
        <v>12</v>
      </c>
      <c r="AM361" s="28">
        <f t="shared" si="150"/>
        <v>1440</v>
      </c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7">
        <f t="shared" si="148"/>
        <v>12</v>
      </c>
      <c r="BK361" s="7">
        <f t="shared" si="148"/>
        <v>1440</v>
      </c>
    </row>
    <row r="362" spans="2:63" ht="24" x14ac:dyDescent="0.25">
      <c r="B362" s="16" t="s">
        <v>65</v>
      </c>
      <c r="C362" s="17" t="s">
        <v>66</v>
      </c>
      <c r="D362" s="10" t="s">
        <v>652</v>
      </c>
      <c r="E362" s="11" t="s">
        <v>653</v>
      </c>
      <c r="F362" s="11" t="s">
        <v>68</v>
      </c>
      <c r="G362" s="12">
        <v>550</v>
      </c>
      <c r="H362" s="19">
        <v>12</v>
      </c>
      <c r="I362" s="19">
        <f t="shared" si="149"/>
        <v>6600</v>
      </c>
      <c r="J362" s="85"/>
      <c r="K362" s="85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>
        <f t="shared" si="147"/>
        <v>12</v>
      </c>
      <c r="AG362" s="19">
        <f t="shared" si="147"/>
        <v>6600</v>
      </c>
      <c r="AH362" s="9" t="s">
        <v>652</v>
      </c>
      <c r="AI362" s="11" t="s">
        <v>653</v>
      </c>
      <c r="AJ362" s="11" t="s">
        <v>68</v>
      </c>
      <c r="AK362" s="12">
        <v>550</v>
      </c>
      <c r="AL362" s="28">
        <v>12</v>
      </c>
      <c r="AM362" s="28">
        <f t="shared" si="150"/>
        <v>6600</v>
      </c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7">
        <f t="shared" si="148"/>
        <v>12</v>
      </c>
      <c r="BK362" s="7">
        <f t="shared" si="148"/>
        <v>6600</v>
      </c>
    </row>
    <row r="363" spans="2:63" ht="24" x14ac:dyDescent="0.25">
      <c r="B363" s="16" t="s">
        <v>65</v>
      </c>
      <c r="C363" s="17" t="s">
        <v>66</v>
      </c>
      <c r="D363" s="10" t="s">
        <v>654</v>
      </c>
      <c r="E363" s="11" t="s">
        <v>655</v>
      </c>
      <c r="F363" s="11" t="s">
        <v>68</v>
      </c>
      <c r="G363" s="12">
        <v>400</v>
      </c>
      <c r="H363" s="19">
        <v>12</v>
      </c>
      <c r="I363" s="19">
        <f t="shared" si="149"/>
        <v>4800</v>
      </c>
      <c r="J363" s="85"/>
      <c r="K363" s="85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>
        <f t="shared" si="147"/>
        <v>12</v>
      </c>
      <c r="AG363" s="19">
        <f t="shared" si="147"/>
        <v>4800</v>
      </c>
      <c r="AH363" s="9" t="s">
        <v>654</v>
      </c>
      <c r="AI363" s="11" t="s">
        <v>655</v>
      </c>
      <c r="AJ363" s="11" t="s">
        <v>68</v>
      </c>
      <c r="AK363" s="12">
        <v>400</v>
      </c>
      <c r="AL363" s="28">
        <v>12</v>
      </c>
      <c r="AM363" s="28">
        <f t="shared" si="150"/>
        <v>4800</v>
      </c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7">
        <f t="shared" si="148"/>
        <v>12</v>
      </c>
      <c r="BK363" s="7">
        <f t="shared" si="148"/>
        <v>4800</v>
      </c>
    </row>
    <row r="364" spans="2:63" ht="24" x14ac:dyDescent="0.25">
      <c r="B364" s="16" t="s">
        <v>65</v>
      </c>
      <c r="C364" s="17" t="s">
        <v>66</v>
      </c>
      <c r="D364" s="10" t="s">
        <v>656</v>
      </c>
      <c r="E364" s="11" t="s">
        <v>657</v>
      </c>
      <c r="F364" s="11" t="s">
        <v>68</v>
      </c>
      <c r="G364" s="12">
        <v>550</v>
      </c>
      <c r="H364" s="19">
        <v>12</v>
      </c>
      <c r="I364" s="19">
        <f t="shared" si="149"/>
        <v>6600</v>
      </c>
      <c r="J364" s="85"/>
      <c r="K364" s="85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>
        <f t="shared" si="147"/>
        <v>12</v>
      </c>
      <c r="AG364" s="19">
        <f t="shared" si="147"/>
        <v>6600</v>
      </c>
      <c r="AH364" s="9" t="s">
        <v>656</v>
      </c>
      <c r="AI364" s="11" t="s">
        <v>657</v>
      </c>
      <c r="AJ364" s="11" t="s">
        <v>68</v>
      </c>
      <c r="AK364" s="12">
        <v>550</v>
      </c>
      <c r="AL364" s="28">
        <v>12</v>
      </c>
      <c r="AM364" s="28">
        <f t="shared" si="150"/>
        <v>6600</v>
      </c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7">
        <f t="shared" si="148"/>
        <v>12</v>
      </c>
      <c r="BK364" s="7">
        <f t="shared" si="148"/>
        <v>6600</v>
      </c>
    </row>
    <row r="365" spans="2:63" ht="24" x14ac:dyDescent="0.25">
      <c r="B365" s="16" t="s">
        <v>65</v>
      </c>
      <c r="C365" s="17" t="s">
        <v>66</v>
      </c>
      <c r="D365" s="10" t="s">
        <v>658</v>
      </c>
      <c r="E365" s="11" t="s">
        <v>659</v>
      </c>
      <c r="F365" s="11" t="s">
        <v>68</v>
      </c>
      <c r="G365" s="12">
        <v>400</v>
      </c>
      <c r="H365" s="19">
        <v>12</v>
      </c>
      <c r="I365" s="19">
        <f t="shared" si="149"/>
        <v>4800</v>
      </c>
      <c r="J365" s="85"/>
      <c r="K365" s="85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>
        <f t="shared" si="147"/>
        <v>12</v>
      </c>
      <c r="AG365" s="19">
        <f t="shared" si="147"/>
        <v>4800</v>
      </c>
      <c r="AH365" s="9" t="s">
        <v>658</v>
      </c>
      <c r="AI365" s="11" t="s">
        <v>659</v>
      </c>
      <c r="AJ365" s="11" t="s">
        <v>68</v>
      </c>
      <c r="AK365" s="12">
        <v>400</v>
      </c>
      <c r="AL365" s="28">
        <v>12</v>
      </c>
      <c r="AM365" s="28">
        <f t="shared" si="150"/>
        <v>4800</v>
      </c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7">
        <f t="shared" si="148"/>
        <v>12</v>
      </c>
      <c r="BK365" s="7">
        <f t="shared" si="148"/>
        <v>4800</v>
      </c>
    </row>
    <row r="366" spans="2:63" ht="24" x14ac:dyDescent="0.25">
      <c r="B366" s="16" t="s">
        <v>65</v>
      </c>
      <c r="C366" s="17" t="s">
        <v>66</v>
      </c>
      <c r="D366" s="10" t="s">
        <v>660</v>
      </c>
      <c r="E366" s="11" t="s">
        <v>661</v>
      </c>
      <c r="F366" s="11" t="s">
        <v>68</v>
      </c>
      <c r="G366" s="12">
        <v>220</v>
      </c>
      <c r="H366" s="19">
        <v>25</v>
      </c>
      <c r="I366" s="19">
        <f t="shared" si="149"/>
        <v>5500</v>
      </c>
      <c r="J366" s="85"/>
      <c r="K366" s="85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>
        <f t="shared" si="147"/>
        <v>25</v>
      </c>
      <c r="AG366" s="19">
        <f t="shared" si="147"/>
        <v>5500</v>
      </c>
      <c r="AH366" s="9" t="s">
        <v>660</v>
      </c>
      <c r="AI366" s="11" t="s">
        <v>661</v>
      </c>
      <c r="AJ366" s="11" t="s">
        <v>68</v>
      </c>
      <c r="AK366" s="12">
        <v>220</v>
      </c>
      <c r="AL366" s="28">
        <v>24</v>
      </c>
      <c r="AM366" s="28">
        <f t="shared" si="150"/>
        <v>5280</v>
      </c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7">
        <f t="shared" si="148"/>
        <v>24</v>
      </c>
      <c r="BK366" s="7">
        <f t="shared" si="148"/>
        <v>5280</v>
      </c>
    </row>
    <row r="367" spans="2:63" ht="24" x14ac:dyDescent="0.25">
      <c r="B367" s="16" t="s">
        <v>65</v>
      </c>
      <c r="C367" s="17" t="s">
        <v>66</v>
      </c>
      <c r="D367" s="10" t="s">
        <v>662</v>
      </c>
      <c r="E367" s="11" t="s">
        <v>663</v>
      </c>
      <c r="F367" s="11" t="s">
        <v>68</v>
      </c>
      <c r="G367" s="12">
        <v>220</v>
      </c>
      <c r="H367" s="19">
        <v>25</v>
      </c>
      <c r="I367" s="19">
        <f t="shared" si="149"/>
        <v>5500</v>
      </c>
      <c r="J367" s="85"/>
      <c r="K367" s="85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>
        <f t="shared" si="147"/>
        <v>25</v>
      </c>
      <c r="AG367" s="19">
        <f t="shared" si="147"/>
        <v>5500</v>
      </c>
      <c r="AH367" s="9" t="s">
        <v>662</v>
      </c>
      <c r="AI367" s="11" t="s">
        <v>663</v>
      </c>
      <c r="AJ367" s="11" t="s">
        <v>68</v>
      </c>
      <c r="AK367" s="12">
        <v>220</v>
      </c>
      <c r="AL367" s="28">
        <v>24</v>
      </c>
      <c r="AM367" s="28">
        <f t="shared" si="150"/>
        <v>5280</v>
      </c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7">
        <f t="shared" si="148"/>
        <v>24</v>
      </c>
      <c r="BK367" s="7">
        <f t="shared" si="148"/>
        <v>5280</v>
      </c>
    </row>
    <row r="368" spans="2:63" ht="24" x14ac:dyDescent="0.25">
      <c r="B368" s="16" t="s">
        <v>65</v>
      </c>
      <c r="C368" s="17" t="s">
        <v>66</v>
      </c>
      <c r="D368" s="10" t="s">
        <v>664</v>
      </c>
      <c r="E368" s="11" t="s">
        <v>665</v>
      </c>
      <c r="F368" s="11" t="s">
        <v>68</v>
      </c>
      <c r="G368" s="12">
        <v>180</v>
      </c>
      <c r="H368" s="19">
        <v>24</v>
      </c>
      <c r="I368" s="19">
        <f t="shared" si="149"/>
        <v>4320</v>
      </c>
      <c r="J368" s="85"/>
      <c r="K368" s="85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>
        <f t="shared" si="147"/>
        <v>24</v>
      </c>
      <c r="AG368" s="19">
        <f t="shared" si="147"/>
        <v>4320</v>
      </c>
      <c r="AH368" s="9" t="s">
        <v>664</v>
      </c>
      <c r="AI368" s="11" t="s">
        <v>665</v>
      </c>
      <c r="AJ368" s="11" t="s">
        <v>68</v>
      </c>
      <c r="AK368" s="12">
        <v>180</v>
      </c>
      <c r="AL368" s="28">
        <v>24</v>
      </c>
      <c r="AM368" s="28">
        <f t="shared" si="150"/>
        <v>4320</v>
      </c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7">
        <f t="shared" si="148"/>
        <v>24</v>
      </c>
      <c r="BK368" s="7">
        <f t="shared" si="148"/>
        <v>4320</v>
      </c>
    </row>
    <row r="369" spans="2:63" ht="24" x14ac:dyDescent="0.25">
      <c r="B369" s="16" t="s">
        <v>65</v>
      </c>
      <c r="C369" s="17" t="s">
        <v>66</v>
      </c>
      <c r="D369" s="10" t="s">
        <v>666</v>
      </c>
      <c r="E369" s="11" t="s">
        <v>667</v>
      </c>
      <c r="F369" s="11" t="s">
        <v>68</v>
      </c>
      <c r="G369" s="12">
        <v>185</v>
      </c>
      <c r="H369" s="19">
        <v>12</v>
      </c>
      <c r="I369" s="19">
        <f t="shared" si="149"/>
        <v>2220</v>
      </c>
      <c r="J369" s="85"/>
      <c r="K369" s="85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>
        <f t="shared" si="147"/>
        <v>12</v>
      </c>
      <c r="AG369" s="19">
        <f t="shared" si="147"/>
        <v>2220</v>
      </c>
      <c r="AH369" s="9" t="s">
        <v>666</v>
      </c>
      <c r="AI369" s="11" t="s">
        <v>667</v>
      </c>
      <c r="AJ369" s="11" t="s">
        <v>68</v>
      </c>
      <c r="AK369" s="12">
        <v>185</v>
      </c>
      <c r="AL369" s="28">
        <v>12</v>
      </c>
      <c r="AM369" s="28">
        <f t="shared" si="150"/>
        <v>2220</v>
      </c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7">
        <f t="shared" si="148"/>
        <v>12</v>
      </c>
      <c r="BK369" s="7">
        <f t="shared" si="148"/>
        <v>2220</v>
      </c>
    </row>
    <row r="370" spans="2:63" ht="24" x14ac:dyDescent="0.25">
      <c r="B370" s="16" t="s">
        <v>65</v>
      </c>
      <c r="C370" s="17" t="s">
        <v>66</v>
      </c>
      <c r="D370" s="10">
        <v>71000010006</v>
      </c>
      <c r="E370" s="11" t="s">
        <v>668</v>
      </c>
      <c r="F370" s="11" t="s">
        <v>68</v>
      </c>
      <c r="G370" s="12">
        <v>35</v>
      </c>
      <c r="H370" s="19">
        <v>9</v>
      </c>
      <c r="I370" s="19">
        <f t="shared" si="149"/>
        <v>315</v>
      </c>
      <c r="J370" s="85"/>
      <c r="K370" s="85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>
        <f t="shared" si="147"/>
        <v>9</v>
      </c>
      <c r="AG370" s="19">
        <f t="shared" si="147"/>
        <v>315</v>
      </c>
      <c r="AH370" s="9">
        <v>71000010006</v>
      </c>
      <c r="AI370" s="11" t="s">
        <v>668</v>
      </c>
      <c r="AJ370" s="11" t="s">
        <v>68</v>
      </c>
      <c r="AK370" s="12">
        <v>35</v>
      </c>
      <c r="AL370" s="28">
        <v>9</v>
      </c>
      <c r="AM370" s="28">
        <f t="shared" si="150"/>
        <v>315</v>
      </c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7">
        <f t="shared" si="148"/>
        <v>9</v>
      </c>
      <c r="BK370" s="7">
        <f t="shared" si="148"/>
        <v>315</v>
      </c>
    </row>
    <row r="371" spans="2:63" ht="24" x14ac:dyDescent="0.25">
      <c r="B371" s="16" t="s">
        <v>65</v>
      </c>
      <c r="C371" s="17" t="s">
        <v>66</v>
      </c>
      <c r="D371" s="10">
        <v>71000030056</v>
      </c>
      <c r="E371" s="11" t="s">
        <v>669</v>
      </c>
      <c r="F371" s="11" t="s">
        <v>68</v>
      </c>
      <c r="G371" s="12">
        <v>100</v>
      </c>
      <c r="H371" s="19">
        <v>9</v>
      </c>
      <c r="I371" s="19">
        <f t="shared" si="149"/>
        <v>900</v>
      </c>
      <c r="J371" s="85"/>
      <c r="K371" s="85"/>
      <c r="L371" s="19"/>
      <c r="M371" s="19"/>
      <c r="N371" s="19"/>
      <c r="O371" s="19"/>
      <c r="P371" s="19">
        <v>17</v>
      </c>
      <c r="Q371" s="19">
        <f>G371*P371</f>
        <v>1700</v>
      </c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>
        <f t="shared" si="147"/>
        <v>26</v>
      </c>
      <c r="AG371" s="19">
        <f t="shared" si="147"/>
        <v>2600</v>
      </c>
      <c r="AH371" s="9">
        <v>71000030056</v>
      </c>
      <c r="AI371" s="11" t="s">
        <v>669</v>
      </c>
      <c r="AJ371" s="11" t="s">
        <v>68</v>
      </c>
      <c r="AK371" s="12">
        <v>100</v>
      </c>
      <c r="AL371" s="28">
        <v>9</v>
      </c>
      <c r="AM371" s="28">
        <f t="shared" si="150"/>
        <v>900</v>
      </c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7">
        <f t="shared" si="148"/>
        <v>9</v>
      </c>
      <c r="BK371" s="7">
        <f t="shared" si="148"/>
        <v>900</v>
      </c>
    </row>
    <row r="372" spans="2:63" ht="24" x14ac:dyDescent="0.25">
      <c r="B372" s="16" t="s">
        <v>65</v>
      </c>
      <c r="C372" s="17" t="s">
        <v>66</v>
      </c>
      <c r="D372" s="10">
        <v>68001260001</v>
      </c>
      <c r="E372" s="11" t="s">
        <v>670</v>
      </c>
      <c r="F372" s="11" t="s">
        <v>68</v>
      </c>
      <c r="G372" s="12">
        <v>90</v>
      </c>
      <c r="H372" s="19">
        <v>9</v>
      </c>
      <c r="I372" s="19">
        <f t="shared" si="149"/>
        <v>810</v>
      </c>
      <c r="J372" s="85"/>
      <c r="K372" s="85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>
        <f t="shared" si="147"/>
        <v>9</v>
      </c>
      <c r="AG372" s="19">
        <f t="shared" si="147"/>
        <v>810</v>
      </c>
      <c r="AH372" s="9">
        <v>68001260001</v>
      </c>
      <c r="AI372" s="11" t="s">
        <v>670</v>
      </c>
      <c r="AJ372" s="11" t="s">
        <v>68</v>
      </c>
      <c r="AK372" s="12">
        <v>90</v>
      </c>
      <c r="AL372" s="28">
        <v>9</v>
      </c>
      <c r="AM372" s="28">
        <f t="shared" si="150"/>
        <v>810</v>
      </c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7">
        <f t="shared" si="148"/>
        <v>9</v>
      </c>
      <c r="BK372" s="7">
        <f t="shared" si="148"/>
        <v>810</v>
      </c>
    </row>
    <row r="373" spans="2:63" ht="24" x14ac:dyDescent="0.25">
      <c r="B373" s="16" t="s">
        <v>65</v>
      </c>
      <c r="C373" s="17" t="s">
        <v>66</v>
      </c>
      <c r="D373" s="10">
        <v>71000090005</v>
      </c>
      <c r="E373" s="11" t="s">
        <v>671</v>
      </c>
      <c r="F373" s="11" t="s">
        <v>68</v>
      </c>
      <c r="G373" s="12">
        <v>50</v>
      </c>
      <c r="H373" s="19">
        <v>5</v>
      </c>
      <c r="I373" s="19">
        <f t="shared" si="149"/>
        <v>250</v>
      </c>
      <c r="J373" s="85"/>
      <c r="K373" s="85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>
        <f t="shared" si="147"/>
        <v>5</v>
      </c>
      <c r="AG373" s="19">
        <f t="shared" si="147"/>
        <v>250</v>
      </c>
      <c r="AH373" s="9">
        <v>71000090005</v>
      </c>
      <c r="AI373" s="11" t="s">
        <v>671</v>
      </c>
      <c r="AJ373" s="11" t="s">
        <v>68</v>
      </c>
      <c r="AK373" s="12">
        <v>50</v>
      </c>
      <c r="AL373" s="28">
        <v>5</v>
      </c>
      <c r="AM373" s="28">
        <f t="shared" si="150"/>
        <v>250</v>
      </c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7">
        <f t="shared" si="148"/>
        <v>5</v>
      </c>
      <c r="BK373" s="7">
        <f t="shared" si="148"/>
        <v>250</v>
      </c>
    </row>
    <row r="374" spans="2:63" ht="24" x14ac:dyDescent="0.25">
      <c r="B374" s="16" t="s">
        <v>65</v>
      </c>
      <c r="C374" s="17" t="s">
        <v>66</v>
      </c>
      <c r="D374" s="10" t="s">
        <v>672</v>
      </c>
      <c r="E374" s="11" t="s">
        <v>673</v>
      </c>
      <c r="F374" s="11" t="s">
        <v>68</v>
      </c>
      <c r="G374" s="12">
        <v>25</v>
      </c>
      <c r="H374" s="19">
        <v>16</v>
      </c>
      <c r="I374" s="19">
        <f t="shared" si="149"/>
        <v>400</v>
      </c>
      <c r="J374" s="85"/>
      <c r="K374" s="85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>
        <f t="shared" si="147"/>
        <v>16</v>
      </c>
      <c r="AG374" s="19">
        <f t="shared" si="147"/>
        <v>400</v>
      </c>
      <c r="AH374" s="9" t="s">
        <v>672</v>
      </c>
      <c r="AI374" s="11" t="s">
        <v>673</v>
      </c>
      <c r="AJ374" s="11" t="s">
        <v>68</v>
      </c>
      <c r="AK374" s="12">
        <v>25</v>
      </c>
      <c r="AL374" s="28">
        <v>16</v>
      </c>
      <c r="AM374" s="28">
        <f t="shared" si="150"/>
        <v>400</v>
      </c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7">
        <f t="shared" si="148"/>
        <v>16</v>
      </c>
      <c r="BK374" s="7">
        <f t="shared" si="148"/>
        <v>400</v>
      </c>
    </row>
    <row r="375" spans="2:63" ht="24" x14ac:dyDescent="0.25">
      <c r="B375" s="16" t="s">
        <v>65</v>
      </c>
      <c r="C375" s="17" t="s">
        <v>66</v>
      </c>
      <c r="D375" s="10" t="s">
        <v>674</v>
      </c>
      <c r="E375" s="11" t="s">
        <v>675</v>
      </c>
      <c r="F375" s="11" t="s">
        <v>68</v>
      </c>
      <c r="G375" s="12">
        <v>300</v>
      </c>
      <c r="H375" s="19">
        <v>20</v>
      </c>
      <c r="I375" s="19">
        <f t="shared" si="149"/>
        <v>6000</v>
      </c>
      <c r="J375" s="85"/>
      <c r="K375" s="85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>
        <f t="shared" si="147"/>
        <v>20</v>
      </c>
      <c r="AG375" s="19">
        <f t="shared" si="147"/>
        <v>6000</v>
      </c>
      <c r="AH375" s="9" t="s">
        <v>674</v>
      </c>
      <c r="AI375" s="11" t="s">
        <v>675</v>
      </c>
      <c r="AJ375" s="11" t="s">
        <v>68</v>
      </c>
      <c r="AK375" s="12">
        <v>300</v>
      </c>
      <c r="AL375" s="28">
        <v>20</v>
      </c>
      <c r="AM375" s="28">
        <f t="shared" si="150"/>
        <v>6000</v>
      </c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7">
        <f t="shared" si="148"/>
        <v>20</v>
      </c>
      <c r="BK375" s="7">
        <f t="shared" si="148"/>
        <v>6000</v>
      </c>
    </row>
    <row r="376" spans="2:63" ht="24" x14ac:dyDescent="0.25">
      <c r="B376" s="16" t="s">
        <v>65</v>
      </c>
      <c r="C376" s="17" t="s">
        <v>66</v>
      </c>
      <c r="D376" s="10" t="s">
        <v>674</v>
      </c>
      <c r="E376" s="11" t="s">
        <v>676</v>
      </c>
      <c r="F376" s="11" t="s">
        <v>68</v>
      </c>
      <c r="G376" s="12">
        <v>250</v>
      </c>
      <c r="H376" s="19">
        <v>22</v>
      </c>
      <c r="I376" s="19">
        <f t="shared" si="149"/>
        <v>5500</v>
      </c>
      <c r="J376" s="85"/>
      <c r="K376" s="85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>
        <f t="shared" si="147"/>
        <v>22</v>
      </c>
      <c r="AG376" s="19">
        <f t="shared" si="147"/>
        <v>5500</v>
      </c>
      <c r="AH376" s="9" t="s">
        <v>674</v>
      </c>
      <c r="AI376" s="11" t="s">
        <v>676</v>
      </c>
      <c r="AJ376" s="11" t="s">
        <v>68</v>
      </c>
      <c r="AK376" s="12">
        <v>250</v>
      </c>
      <c r="AL376" s="28">
        <v>22</v>
      </c>
      <c r="AM376" s="28">
        <f t="shared" si="150"/>
        <v>5500</v>
      </c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7">
        <f t="shared" si="148"/>
        <v>22</v>
      </c>
      <c r="BK376" s="7">
        <f t="shared" si="148"/>
        <v>5500</v>
      </c>
    </row>
    <row r="377" spans="2:63" ht="24" x14ac:dyDescent="0.25">
      <c r="B377" s="16" t="s">
        <v>65</v>
      </c>
      <c r="C377" s="17" t="s">
        <v>66</v>
      </c>
      <c r="D377" s="10" t="s">
        <v>677</v>
      </c>
      <c r="E377" s="11" t="s">
        <v>678</v>
      </c>
      <c r="F377" s="11" t="s">
        <v>68</v>
      </c>
      <c r="G377" s="12">
        <v>400</v>
      </c>
      <c r="H377" s="19">
        <v>12</v>
      </c>
      <c r="I377" s="19">
        <f t="shared" si="149"/>
        <v>4800</v>
      </c>
      <c r="J377" s="85"/>
      <c r="K377" s="85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>
        <f t="shared" si="147"/>
        <v>12</v>
      </c>
      <c r="AG377" s="19">
        <f t="shared" si="147"/>
        <v>4800</v>
      </c>
      <c r="AH377" s="9" t="s">
        <v>677</v>
      </c>
      <c r="AI377" s="11" t="s">
        <v>678</v>
      </c>
      <c r="AJ377" s="11" t="s">
        <v>68</v>
      </c>
      <c r="AK377" s="12">
        <v>400</v>
      </c>
      <c r="AL377" s="28">
        <v>12</v>
      </c>
      <c r="AM377" s="28">
        <f t="shared" si="150"/>
        <v>4800</v>
      </c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7">
        <f t="shared" si="148"/>
        <v>12</v>
      </c>
      <c r="BK377" s="7">
        <f t="shared" si="148"/>
        <v>4800</v>
      </c>
    </row>
    <row r="378" spans="2:63" ht="24" x14ac:dyDescent="0.25">
      <c r="B378" s="16" t="s">
        <v>65</v>
      </c>
      <c r="C378" s="17" t="s">
        <v>66</v>
      </c>
      <c r="D378" s="10" t="s">
        <v>677</v>
      </c>
      <c r="E378" s="11" t="s">
        <v>679</v>
      </c>
      <c r="F378" s="11" t="s">
        <v>68</v>
      </c>
      <c r="G378" s="12">
        <v>350</v>
      </c>
      <c r="H378" s="19">
        <v>12</v>
      </c>
      <c r="I378" s="19">
        <f t="shared" si="149"/>
        <v>4200</v>
      </c>
      <c r="J378" s="85"/>
      <c r="K378" s="85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>
        <f t="shared" si="147"/>
        <v>12</v>
      </c>
      <c r="AG378" s="19">
        <f t="shared" si="147"/>
        <v>4200</v>
      </c>
      <c r="AH378" s="9" t="s">
        <v>677</v>
      </c>
      <c r="AI378" s="11" t="s">
        <v>679</v>
      </c>
      <c r="AJ378" s="11" t="s">
        <v>68</v>
      </c>
      <c r="AK378" s="12">
        <v>350</v>
      </c>
      <c r="AL378" s="28">
        <v>12</v>
      </c>
      <c r="AM378" s="28">
        <f t="shared" si="150"/>
        <v>4200</v>
      </c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7">
        <f t="shared" si="148"/>
        <v>12</v>
      </c>
      <c r="BK378" s="7">
        <f t="shared" si="148"/>
        <v>4200</v>
      </c>
    </row>
    <row r="379" spans="2:63" ht="24" x14ac:dyDescent="0.25">
      <c r="B379" s="16" t="s">
        <v>65</v>
      </c>
      <c r="C379" s="17" t="s">
        <v>66</v>
      </c>
      <c r="D379" s="10" t="s">
        <v>677</v>
      </c>
      <c r="E379" s="11" t="s">
        <v>680</v>
      </c>
      <c r="F379" s="11" t="s">
        <v>68</v>
      </c>
      <c r="G379" s="12">
        <v>300</v>
      </c>
      <c r="H379" s="19">
        <v>6</v>
      </c>
      <c r="I379" s="19">
        <f t="shared" si="149"/>
        <v>1800</v>
      </c>
      <c r="J379" s="85"/>
      <c r="K379" s="85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>
        <f t="shared" si="147"/>
        <v>6</v>
      </c>
      <c r="AG379" s="19">
        <f t="shared" si="147"/>
        <v>1800</v>
      </c>
      <c r="AH379" s="9" t="s">
        <v>677</v>
      </c>
      <c r="AI379" s="11" t="s">
        <v>680</v>
      </c>
      <c r="AJ379" s="11" t="s">
        <v>68</v>
      </c>
      <c r="AK379" s="12">
        <v>300</v>
      </c>
      <c r="AL379" s="28">
        <v>6</v>
      </c>
      <c r="AM379" s="28">
        <f t="shared" si="150"/>
        <v>1800</v>
      </c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7">
        <f t="shared" si="148"/>
        <v>6</v>
      </c>
      <c r="BK379" s="7">
        <f t="shared" si="148"/>
        <v>1800</v>
      </c>
    </row>
    <row r="380" spans="2:63" ht="24" x14ac:dyDescent="0.25">
      <c r="B380" s="16" t="s">
        <v>65</v>
      </c>
      <c r="C380" s="17" t="s">
        <v>66</v>
      </c>
      <c r="D380" s="10" t="s">
        <v>681</v>
      </c>
      <c r="E380" s="11" t="s">
        <v>682</v>
      </c>
      <c r="F380" s="11" t="s">
        <v>68</v>
      </c>
      <c r="G380" s="12">
        <v>300</v>
      </c>
      <c r="H380" s="19">
        <v>9</v>
      </c>
      <c r="I380" s="19">
        <f t="shared" si="149"/>
        <v>2700</v>
      </c>
      <c r="J380" s="85"/>
      <c r="K380" s="85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>
        <f t="shared" si="147"/>
        <v>9</v>
      </c>
      <c r="AG380" s="19">
        <f t="shared" si="147"/>
        <v>2700</v>
      </c>
      <c r="AH380" s="9" t="s">
        <v>681</v>
      </c>
      <c r="AI380" s="11" t="s">
        <v>682</v>
      </c>
      <c r="AJ380" s="11" t="s">
        <v>68</v>
      </c>
      <c r="AK380" s="12">
        <v>300</v>
      </c>
      <c r="AL380" s="28">
        <v>9</v>
      </c>
      <c r="AM380" s="28">
        <f t="shared" si="150"/>
        <v>2700</v>
      </c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7">
        <f t="shared" si="148"/>
        <v>9</v>
      </c>
      <c r="BK380" s="7">
        <f t="shared" si="148"/>
        <v>2700</v>
      </c>
    </row>
    <row r="381" spans="2:63" ht="24" x14ac:dyDescent="0.25">
      <c r="B381" s="16" t="s">
        <v>65</v>
      </c>
      <c r="C381" s="17" t="s">
        <v>66</v>
      </c>
      <c r="D381" s="10" t="s">
        <v>683</v>
      </c>
      <c r="E381" s="11" t="s">
        <v>684</v>
      </c>
      <c r="F381" s="11" t="s">
        <v>68</v>
      </c>
      <c r="G381" s="12">
        <v>180</v>
      </c>
      <c r="H381" s="19">
        <v>9</v>
      </c>
      <c r="I381" s="19">
        <f t="shared" si="149"/>
        <v>1620</v>
      </c>
      <c r="J381" s="85"/>
      <c r="K381" s="85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>
        <f t="shared" si="147"/>
        <v>9</v>
      </c>
      <c r="AG381" s="19">
        <f t="shared" si="147"/>
        <v>1620</v>
      </c>
      <c r="AH381" s="9" t="s">
        <v>683</v>
      </c>
      <c r="AI381" s="11" t="s">
        <v>684</v>
      </c>
      <c r="AJ381" s="11" t="s">
        <v>68</v>
      </c>
      <c r="AK381" s="12">
        <v>180</v>
      </c>
      <c r="AL381" s="28">
        <v>9</v>
      </c>
      <c r="AM381" s="28">
        <f t="shared" si="150"/>
        <v>1620</v>
      </c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7">
        <f t="shared" si="148"/>
        <v>9</v>
      </c>
      <c r="BK381" s="7">
        <f t="shared" si="148"/>
        <v>1620</v>
      </c>
    </row>
    <row r="382" spans="2:63" ht="24" x14ac:dyDescent="0.25">
      <c r="B382" s="16" t="s">
        <v>65</v>
      </c>
      <c r="C382" s="17" t="s">
        <v>66</v>
      </c>
      <c r="D382" s="10" t="s">
        <v>685</v>
      </c>
      <c r="E382" s="11" t="s">
        <v>686</v>
      </c>
      <c r="F382" s="11" t="s">
        <v>68</v>
      </c>
      <c r="G382" s="12">
        <v>300</v>
      </c>
      <c r="H382" s="19">
        <v>9</v>
      </c>
      <c r="I382" s="19">
        <f t="shared" si="149"/>
        <v>2700</v>
      </c>
      <c r="J382" s="85"/>
      <c r="K382" s="85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>
        <f t="shared" si="147"/>
        <v>9</v>
      </c>
      <c r="AG382" s="19">
        <f t="shared" si="147"/>
        <v>2700</v>
      </c>
      <c r="AH382" s="9" t="s">
        <v>685</v>
      </c>
      <c r="AI382" s="11" t="s">
        <v>686</v>
      </c>
      <c r="AJ382" s="11" t="s">
        <v>68</v>
      </c>
      <c r="AK382" s="12">
        <v>300</v>
      </c>
      <c r="AL382" s="28">
        <v>9</v>
      </c>
      <c r="AM382" s="28">
        <f t="shared" si="150"/>
        <v>2700</v>
      </c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7">
        <f t="shared" si="148"/>
        <v>9</v>
      </c>
      <c r="BK382" s="7">
        <f t="shared" si="148"/>
        <v>2700</v>
      </c>
    </row>
    <row r="383" spans="2:63" ht="24" x14ac:dyDescent="0.25">
      <c r="B383" s="16" t="s">
        <v>65</v>
      </c>
      <c r="C383" s="17" t="s">
        <v>66</v>
      </c>
      <c r="D383" s="10" t="s">
        <v>687</v>
      </c>
      <c r="E383" s="11" t="s">
        <v>688</v>
      </c>
      <c r="F383" s="11" t="s">
        <v>68</v>
      </c>
      <c r="G383" s="12">
        <v>300</v>
      </c>
      <c r="H383" s="19">
        <v>9</v>
      </c>
      <c r="I383" s="19">
        <f t="shared" si="149"/>
        <v>2700</v>
      </c>
      <c r="J383" s="85"/>
      <c r="K383" s="85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>
        <f t="shared" si="147"/>
        <v>9</v>
      </c>
      <c r="AG383" s="19">
        <f t="shared" si="147"/>
        <v>2700</v>
      </c>
      <c r="AH383" s="9" t="s">
        <v>687</v>
      </c>
      <c r="AI383" s="11" t="s">
        <v>688</v>
      </c>
      <c r="AJ383" s="11" t="s">
        <v>68</v>
      </c>
      <c r="AK383" s="12">
        <v>300</v>
      </c>
      <c r="AL383" s="28">
        <v>9</v>
      </c>
      <c r="AM383" s="28">
        <f t="shared" si="150"/>
        <v>2700</v>
      </c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7">
        <f t="shared" si="148"/>
        <v>9</v>
      </c>
      <c r="BK383" s="7">
        <f t="shared" si="148"/>
        <v>2700</v>
      </c>
    </row>
    <row r="384" spans="2:63" ht="24" x14ac:dyDescent="0.25">
      <c r="B384" s="16" t="s">
        <v>65</v>
      </c>
      <c r="C384" s="17" t="s">
        <v>66</v>
      </c>
      <c r="D384" s="10" t="s">
        <v>689</v>
      </c>
      <c r="E384" s="11" t="s">
        <v>690</v>
      </c>
      <c r="F384" s="11" t="s">
        <v>68</v>
      </c>
      <c r="G384" s="12">
        <v>20</v>
      </c>
      <c r="H384" s="19">
        <v>9</v>
      </c>
      <c r="I384" s="19">
        <f t="shared" si="149"/>
        <v>180</v>
      </c>
      <c r="J384" s="85"/>
      <c r="K384" s="85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>
        <f t="shared" si="147"/>
        <v>9</v>
      </c>
      <c r="AG384" s="19">
        <f t="shared" si="147"/>
        <v>180</v>
      </c>
      <c r="AH384" s="9" t="s">
        <v>689</v>
      </c>
      <c r="AI384" s="11" t="s">
        <v>690</v>
      </c>
      <c r="AJ384" s="11" t="s">
        <v>68</v>
      </c>
      <c r="AK384" s="12">
        <v>20</v>
      </c>
      <c r="AL384" s="28">
        <v>9</v>
      </c>
      <c r="AM384" s="28">
        <f t="shared" si="150"/>
        <v>180</v>
      </c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7">
        <f t="shared" si="148"/>
        <v>9</v>
      </c>
      <c r="BK384" s="7">
        <f t="shared" si="148"/>
        <v>180</v>
      </c>
    </row>
    <row r="385" spans="2:63" ht="24" x14ac:dyDescent="0.25">
      <c r="B385" s="43" t="s">
        <v>65</v>
      </c>
      <c r="C385" s="17" t="s">
        <v>66</v>
      </c>
      <c r="D385" s="10" t="s">
        <v>691</v>
      </c>
      <c r="E385" s="11" t="s">
        <v>692</v>
      </c>
      <c r="F385" s="11" t="s">
        <v>479</v>
      </c>
      <c r="G385" s="12">
        <v>25</v>
      </c>
      <c r="H385" s="19">
        <v>5</v>
      </c>
      <c r="I385" s="19">
        <f t="shared" si="149"/>
        <v>125</v>
      </c>
      <c r="J385" s="85"/>
      <c r="K385" s="85"/>
      <c r="L385" s="19"/>
      <c r="M385" s="19"/>
      <c r="N385" s="19"/>
      <c r="O385" s="19"/>
      <c r="P385" s="19">
        <v>17</v>
      </c>
      <c r="Q385" s="19">
        <f>G385*P385</f>
        <v>425</v>
      </c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>
        <f t="shared" si="147"/>
        <v>22</v>
      </c>
      <c r="AG385" s="19">
        <f t="shared" si="147"/>
        <v>550</v>
      </c>
      <c r="AH385" s="9" t="s">
        <v>691</v>
      </c>
      <c r="AI385" s="11" t="s">
        <v>692</v>
      </c>
      <c r="AJ385" s="11" t="s">
        <v>479</v>
      </c>
      <c r="AK385" s="12">
        <v>25</v>
      </c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7">
        <f t="shared" si="148"/>
        <v>0</v>
      </c>
      <c r="BK385" s="7">
        <f t="shared" si="148"/>
        <v>0</v>
      </c>
    </row>
    <row r="386" spans="2:63" x14ac:dyDescent="0.25">
      <c r="B386" s="212"/>
      <c r="C386" s="74"/>
      <c r="D386" s="84" t="s">
        <v>596</v>
      </c>
      <c r="E386" s="97" t="s">
        <v>693</v>
      </c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84" t="s">
        <v>596</v>
      </c>
      <c r="AI386" s="97" t="s">
        <v>693</v>
      </c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3"/>
      <c r="BJ386" s="133"/>
      <c r="BK386" s="133"/>
    </row>
    <row r="387" spans="2:63" ht="24" x14ac:dyDescent="0.25">
      <c r="B387" s="16" t="s">
        <v>65</v>
      </c>
      <c r="C387" s="17" t="s">
        <v>66</v>
      </c>
      <c r="D387" s="10" t="s">
        <v>694</v>
      </c>
      <c r="E387" s="11" t="s">
        <v>695</v>
      </c>
      <c r="F387" s="11" t="s">
        <v>68</v>
      </c>
      <c r="G387" s="12">
        <v>300</v>
      </c>
      <c r="H387" s="19"/>
      <c r="I387" s="19"/>
      <c r="J387" s="85"/>
      <c r="K387" s="85"/>
      <c r="L387" s="19"/>
      <c r="M387" s="19"/>
      <c r="N387" s="19"/>
      <c r="O387" s="19"/>
      <c r="P387" s="19"/>
      <c r="Q387" s="19"/>
      <c r="R387" s="19">
        <v>1</v>
      </c>
      <c r="S387" s="19">
        <f>G387*R387</f>
        <v>300</v>
      </c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>
        <f t="shared" ref="AF387:AG387" si="151">H387+J387+L387+N387+P387+R387+T387+V387+X387+Z387+AB387+AD387</f>
        <v>1</v>
      </c>
      <c r="AG387" s="19">
        <f t="shared" si="151"/>
        <v>300</v>
      </c>
      <c r="AH387" s="9"/>
      <c r="AI387" s="11" t="s">
        <v>695</v>
      </c>
      <c r="AJ387" s="123" t="s">
        <v>68</v>
      </c>
      <c r="AK387" s="12">
        <v>300</v>
      </c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7">
        <f t="shared" ref="BJ387:BK387" si="152">AL387+AN387+AP387+AR387+AT387+AV387+AX387+AZ387+BB387+BD387+BF387+BH387</f>
        <v>0</v>
      </c>
      <c r="BK387" s="7">
        <f t="shared" si="152"/>
        <v>0</v>
      </c>
    </row>
    <row r="388" spans="2:63" x14ac:dyDescent="0.25">
      <c r="B388" s="67"/>
      <c r="C388" s="74"/>
      <c r="D388" s="84" t="s">
        <v>696</v>
      </c>
      <c r="E388" s="84" t="s">
        <v>697</v>
      </c>
      <c r="F388" s="74"/>
      <c r="G388" s="74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84" t="s">
        <v>696</v>
      </c>
      <c r="AI388" s="84" t="s">
        <v>697</v>
      </c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</row>
    <row r="389" spans="2:63" ht="24" x14ac:dyDescent="0.25">
      <c r="B389" s="16" t="s">
        <v>65</v>
      </c>
      <c r="C389" s="17" t="s">
        <v>66</v>
      </c>
      <c r="D389" s="10" t="s">
        <v>698</v>
      </c>
      <c r="E389" s="9" t="s">
        <v>699</v>
      </c>
      <c r="F389" s="11" t="s">
        <v>138</v>
      </c>
      <c r="G389" s="12">
        <v>18</v>
      </c>
      <c r="H389" s="19">
        <v>4</v>
      </c>
      <c r="I389" s="19">
        <f>+G389*H389</f>
        <v>72</v>
      </c>
      <c r="J389" s="85"/>
      <c r="K389" s="85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>
        <f t="shared" ref="AF389:AG393" si="153">H389+J389+L389+N389+P389+R389+T389+V389+X389+Z389+AB389+AD389</f>
        <v>4</v>
      </c>
      <c r="AG389" s="19">
        <f t="shared" si="153"/>
        <v>72</v>
      </c>
      <c r="AH389" s="9" t="s">
        <v>698</v>
      </c>
      <c r="AI389" s="9" t="s">
        <v>699</v>
      </c>
      <c r="AJ389" s="11" t="s">
        <v>138</v>
      </c>
      <c r="AK389" s="12">
        <v>18</v>
      </c>
      <c r="AL389" s="28">
        <v>2</v>
      </c>
      <c r="AM389" s="28">
        <f>+AK389*AL389</f>
        <v>36</v>
      </c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7">
        <f t="shared" ref="BJ389:BK393" si="154">AL389+AN389+AP389+AR389+AT389+AV389+AX389+AZ389+BB389+BD389+BF389+BH389</f>
        <v>2</v>
      </c>
      <c r="BK389" s="7">
        <f t="shared" si="154"/>
        <v>36</v>
      </c>
    </row>
    <row r="390" spans="2:63" ht="24" x14ac:dyDescent="0.25">
      <c r="B390" s="16" t="s">
        <v>65</v>
      </c>
      <c r="C390" s="17" t="s">
        <v>66</v>
      </c>
      <c r="D390" s="10" t="s">
        <v>700</v>
      </c>
      <c r="E390" s="9" t="s">
        <v>701</v>
      </c>
      <c r="F390" s="11" t="s">
        <v>68</v>
      </c>
      <c r="G390" s="12">
        <v>3</v>
      </c>
      <c r="H390" s="19">
        <v>15</v>
      </c>
      <c r="I390" s="19">
        <f>+G390*H390</f>
        <v>45</v>
      </c>
      <c r="J390" s="85"/>
      <c r="K390" s="85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>
        <f t="shared" si="153"/>
        <v>15</v>
      </c>
      <c r="AG390" s="19">
        <f t="shared" si="153"/>
        <v>45</v>
      </c>
      <c r="AH390" s="9" t="s">
        <v>700</v>
      </c>
      <c r="AI390" s="9" t="s">
        <v>701</v>
      </c>
      <c r="AJ390" s="11" t="s">
        <v>68</v>
      </c>
      <c r="AK390" s="12">
        <v>3</v>
      </c>
      <c r="AL390" s="28">
        <v>0</v>
      </c>
      <c r="AM390" s="28">
        <f>+AK390*AL390</f>
        <v>0</v>
      </c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7">
        <f t="shared" si="154"/>
        <v>0</v>
      </c>
      <c r="BK390" s="7">
        <f t="shared" si="154"/>
        <v>0</v>
      </c>
    </row>
    <row r="391" spans="2:63" ht="24" x14ac:dyDescent="0.25">
      <c r="B391" s="16" t="s">
        <v>65</v>
      </c>
      <c r="C391" s="17" t="s">
        <v>66</v>
      </c>
      <c r="D391" s="10" t="s">
        <v>702</v>
      </c>
      <c r="E391" s="9" t="s">
        <v>703</v>
      </c>
      <c r="F391" s="11" t="s">
        <v>68</v>
      </c>
      <c r="G391" s="12">
        <v>3</v>
      </c>
      <c r="H391" s="19">
        <v>15</v>
      </c>
      <c r="I391" s="19">
        <f>+G391*H391</f>
        <v>45</v>
      </c>
      <c r="J391" s="85"/>
      <c r="K391" s="85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>
        <f t="shared" si="153"/>
        <v>15</v>
      </c>
      <c r="AG391" s="19">
        <f t="shared" si="153"/>
        <v>45</v>
      </c>
      <c r="AH391" s="9" t="s">
        <v>702</v>
      </c>
      <c r="AI391" s="9" t="s">
        <v>703</v>
      </c>
      <c r="AJ391" s="11" t="s">
        <v>68</v>
      </c>
      <c r="AK391" s="12">
        <v>3</v>
      </c>
      <c r="AL391" s="28">
        <v>0</v>
      </c>
      <c r="AM391" s="28">
        <f>+AK391*AL391</f>
        <v>0</v>
      </c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7">
        <f t="shared" si="154"/>
        <v>0</v>
      </c>
      <c r="BK391" s="7">
        <f t="shared" si="154"/>
        <v>0</v>
      </c>
    </row>
    <row r="392" spans="2:63" ht="24" x14ac:dyDescent="0.25">
      <c r="B392" s="16" t="s">
        <v>65</v>
      </c>
      <c r="C392" s="17" t="s">
        <v>66</v>
      </c>
      <c r="D392" s="10" t="s">
        <v>704</v>
      </c>
      <c r="E392" s="9" t="s">
        <v>705</v>
      </c>
      <c r="F392" s="11" t="s">
        <v>68</v>
      </c>
      <c r="G392" s="12">
        <v>3</v>
      </c>
      <c r="H392" s="19">
        <v>15</v>
      </c>
      <c r="I392" s="19">
        <f>+G392*H392</f>
        <v>45</v>
      </c>
      <c r="J392" s="85"/>
      <c r="K392" s="85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>
        <f t="shared" si="153"/>
        <v>15</v>
      </c>
      <c r="AG392" s="19">
        <f t="shared" si="153"/>
        <v>45</v>
      </c>
      <c r="AH392" s="9" t="s">
        <v>704</v>
      </c>
      <c r="AI392" s="9" t="s">
        <v>705</v>
      </c>
      <c r="AJ392" s="11" t="s">
        <v>68</v>
      </c>
      <c r="AK392" s="12">
        <v>3</v>
      </c>
      <c r="AL392" s="28">
        <v>0</v>
      </c>
      <c r="AM392" s="28">
        <f>+AK392*AL392</f>
        <v>0</v>
      </c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7">
        <f t="shared" si="154"/>
        <v>0</v>
      </c>
      <c r="BK392" s="7">
        <f t="shared" si="154"/>
        <v>0</v>
      </c>
    </row>
    <row r="393" spans="2:63" ht="24" x14ac:dyDescent="0.25">
      <c r="B393" s="16" t="s">
        <v>65</v>
      </c>
      <c r="C393" s="17" t="s">
        <v>66</v>
      </c>
      <c r="D393" s="10" t="s">
        <v>706</v>
      </c>
      <c r="E393" s="9" t="s">
        <v>707</v>
      </c>
      <c r="F393" s="11" t="s">
        <v>68</v>
      </c>
      <c r="G393" s="12">
        <v>3.5</v>
      </c>
      <c r="H393" s="19">
        <v>10</v>
      </c>
      <c r="I393" s="19">
        <f>+G393*H393</f>
        <v>35</v>
      </c>
      <c r="J393" s="85"/>
      <c r="K393" s="85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>
        <f t="shared" si="153"/>
        <v>10</v>
      </c>
      <c r="AG393" s="19">
        <f t="shared" si="153"/>
        <v>35</v>
      </c>
      <c r="AH393" s="9" t="s">
        <v>706</v>
      </c>
      <c r="AI393" s="9" t="s">
        <v>707</v>
      </c>
      <c r="AJ393" s="11" t="s">
        <v>68</v>
      </c>
      <c r="AK393" s="12">
        <v>3.5</v>
      </c>
      <c r="AL393" s="28">
        <v>0</v>
      </c>
      <c r="AM393" s="28">
        <f>+AK393*AL393</f>
        <v>0</v>
      </c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7">
        <f t="shared" si="154"/>
        <v>0</v>
      </c>
      <c r="BK393" s="7">
        <f t="shared" si="154"/>
        <v>0</v>
      </c>
    </row>
    <row r="394" spans="2:63" x14ac:dyDescent="0.25">
      <c r="B394" s="67"/>
      <c r="C394" s="74"/>
      <c r="D394" s="84" t="s">
        <v>708</v>
      </c>
      <c r="E394" s="97" t="s">
        <v>709</v>
      </c>
      <c r="F394" s="11"/>
      <c r="G394" s="11"/>
      <c r="H394" s="112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84" t="s">
        <v>708</v>
      </c>
      <c r="AI394" s="97" t="s">
        <v>709</v>
      </c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81"/>
      <c r="BI394" s="81"/>
      <c r="BJ394" s="81"/>
      <c r="BK394" s="81"/>
    </row>
    <row r="395" spans="2:63" ht="24" x14ac:dyDescent="0.25">
      <c r="B395" s="16" t="s">
        <v>65</v>
      </c>
      <c r="C395" s="17" t="s">
        <v>66</v>
      </c>
      <c r="D395" s="10" t="s">
        <v>710</v>
      </c>
      <c r="E395" s="11" t="s">
        <v>711</v>
      </c>
      <c r="F395" s="11" t="s">
        <v>68</v>
      </c>
      <c r="G395" s="12">
        <v>50</v>
      </c>
      <c r="H395" s="112">
        <v>4</v>
      </c>
      <c r="I395" s="19">
        <f t="shared" ref="I395:I400" si="155">+G395*H395</f>
        <v>200</v>
      </c>
      <c r="J395" s="27"/>
      <c r="K395" s="27"/>
      <c r="L395" s="26"/>
      <c r="M395" s="26"/>
      <c r="N395" s="26"/>
      <c r="O395" s="26"/>
      <c r="P395" s="26"/>
      <c r="Q395" s="26"/>
      <c r="R395" s="112"/>
      <c r="S395" s="112"/>
      <c r="T395" s="112"/>
      <c r="U395" s="112"/>
      <c r="V395" s="26">
        <v>10</v>
      </c>
      <c r="W395" s="19">
        <f t="shared" ref="W395:W400" si="156">G395*V395</f>
        <v>500</v>
      </c>
      <c r="X395" s="112"/>
      <c r="Y395" s="112"/>
      <c r="Z395" s="112"/>
      <c r="AA395" s="112"/>
      <c r="AB395" s="112"/>
      <c r="AC395" s="112"/>
      <c r="AD395" s="112"/>
      <c r="AE395" s="112"/>
      <c r="AF395" s="19">
        <f t="shared" ref="AF395:AG401" si="157">H395+J395+L395+N395+P395+R395+T395+V395+X395+Z395+AB395+AD395</f>
        <v>14</v>
      </c>
      <c r="AG395" s="19">
        <f t="shared" si="157"/>
        <v>700</v>
      </c>
      <c r="AH395" s="9" t="s">
        <v>710</v>
      </c>
      <c r="AI395" s="11" t="s">
        <v>711</v>
      </c>
      <c r="AJ395" s="11" t="s">
        <v>68</v>
      </c>
      <c r="AK395" s="12">
        <v>50</v>
      </c>
      <c r="AL395" s="7"/>
      <c r="AM395" s="7"/>
      <c r="AN395" s="81"/>
      <c r="AO395" s="81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>
        <v>6</v>
      </c>
      <c r="BA395" s="28">
        <f t="shared" ref="BA395:BA400" si="158">AK395*AZ395</f>
        <v>300</v>
      </c>
      <c r="BB395" s="28"/>
      <c r="BC395" s="28"/>
      <c r="BD395" s="28"/>
      <c r="BE395" s="28"/>
      <c r="BF395" s="28"/>
      <c r="BG395" s="28"/>
      <c r="BH395" s="28"/>
      <c r="BI395" s="28"/>
      <c r="BJ395" s="7">
        <f t="shared" ref="BJ395:BK401" si="159">AL395+AN395+AP395+AR395+AT395+AV395+AX395+AZ395+BB395+BD395+BF395+BH395</f>
        <v>6</v>
      </c>
      <c r="BK395" s="7">
        <f t="shared" si="159"/>
        <v>300</v>
      </c>
    </row>
    <row r="396" spans="2:63" ht="24" x14ac:dyDescent="0.25">
      <c r="B396" s="16" t="s">
        <v>65</v>
      </c>
      <c r="C396" s="17" t="s">
        <v>66</v>
      </c>
      <c r="D396" s="10" t="s">
        <v>712</v>
      </c>
      <c r="E396" s="11" t="s">
        <v>713</v>
      </c>
      <c r="F396" s="11" t="s">
        <v>68</v>
      </c>
      <c r="G396" s="12">
        <v>60</v>
      </c>
      <c r="H396" s="112">
        <v>2</v>
      </c>
      <c r="I396" s="19">
        <f t="shared" si="155"/>
        <v>120</v>
      </c>
      <c r="J396" s="27"/>
      <c r="K396" s="27"/>
      <c r="L396" s="26"/>
      <c r="M396" s="26"/>
      <c r="N396" s="26"/>
      <c r="O396" s="26"/>
      <c r="P396" s="26"/>
      <c r="Q396" s="26"/>
      <c r="R396" s="112"/>
      <c r="S396" s="112"/>
      <c r="T396" s="112"/>
      <c r="U396" s="112"/>
      <c r="V396" s="26">
        <v>10</v>
      </c>
      <c r="W396" s="19">
        <f t="shared" si="156"/>
        <v>600</v>
      </c>
      <c r="X396" s="112"/>
      <c r="Y396" s="112"/>
      <c r="Z396" s="112"/>
      <c r="AA396" s="112"/>
      <c r="AB396" s="112"/>
      <c r="AC396" s="112"/>
      <c r="AD396" s="112"/>
      <c r="AE396" s="112"/>
      <c r="AF396" s="19">
        <f t="shared" si="157"/>
        <v>12</v>
      </c>
      <c r="AG396" s="19">
        <f t="shared" si="157"/>
        <v>720</v>
      </c>
      <c r="AH396" s="9" t="s">
        <v>712</v>
      </c>
      <c r="AI396" s="11" t="s">
        <v>713</v>
      </c>
      <c r="AJ396" s="11" t="s">
        <v>68</v>
      </c>
      <c r="AK396" s="12">
        <v>60</v>
      </c>
      <c r="AL396" s="7"/>
      <c r="AM396" s="7"/>
      <c r="AN396" s="81"/>
      <c r="AO396" s="81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>
        <v>10</v>
      </c>
      <c r="BA396" s="28">
        <f t="shared" si="158"/>
        <v>600</v>
      </c>
      <c r="BB396" s="28"/>
      <c r="BC396" s="28"/>
      <c r="BD396" s="28"/>
      <c r="BE396" s="28"/>
      <c r="BF396" s="28"/>
      <c r="BG396" s="28"/>
      <c r="BH396" s="28"/>
      <c r="BI396" s="28"/>
      <c r="BJ396" s="7">
        <f t="shared" si="159"/>
        <v>10</v>
      </c>
      <c r="BK396" s="7">
        <f t="shared" si="159"/>
        <v>600</v>
      </c>
    </row>
    <row r="397" spans="2:63" ht="24" x14ac:dyDescent="0.25">
      <c r="B397" s="16" t="s">
        <v>65</v>
      </c>
      <c r="C397" s="17" t="s">
        <v>66</v>
      </c>
      <c r="D397" s="10" t="s">
        <v>714</v>
      </c>
      <c r="E397" s="11" t="s">
        <v>715</v>
      </c>
      <c r="F397" s="11" t="s">
        <v>68</v>
      </c>
      <c r="G397" s="12">
        <v>80</v>
      </c>
      <c r="H397" s="112">
        <v>2</v>
      </c>
      <c r="I397" s="19">
        <f t="shared" si="155"/>
        <v>160</v>
      </c>
      <c r="J397" s="27"/>
      <c r="K397" s="27"/>
      <c r="L397" s="26"/>
      <c r="M397" s="26"/>
      <c r="N397" s="26"/>
      <c r="O397" s="26"/>
      <c r="P397" s="26"/>
      <c r="Q397" s="26"/>
      <c r="R397" s="112"/>
      <c r="S397" s="112"/>
      <c r="T397" s="112"/>
      <c r="U397" s="112"/>
      <c r="V397" s="26">
        <v>10</v>
      </c>
      <c r="W397" s="19">
        <f t="shared" si="156"/>
        <v>800</v>
      </c>
      <c r="X397" s="112"/>
      <c r="Y397" s="112"/>
      <c r="Z397" s="112"/>
      <c r="AA397" s="112"/>
      <c r="AB397" s="112"/>
      <c r="AC397" s="112"/>
      <c r="AD397" s="112"/>
      <c r="AE397" s="112"/>
      <c r="AF397" s="19">
        <f t="shared" si="157"/>
        <v>12</v>
      </c>
      <c r="AG397" s="19">
        <f t="shared" si="157"/>
        <v>960</v>
      </c>
      <c r="AH397" s="9" t="s">
        <v>714</v>
      </c>
      <c r="AI397" s="11" t="s">
        <v>715</v>
      </c>
      <c r="AJ397" s="11" t="s">
        <v>68</v>
      </c>
      <c r="AK397" s="12">
        <v>80</v>
      </c>
      <c r="AL397" s="7"/>
      <c r="AM397" s="7"/>
      <c r="AN397" s="81"/>
      <c r="AO397" s="81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>
        <v>10</v>
      </c>
      <c r="BA397" s="28">
        <f t="shared" si="158"/>
        <v>800</v>
      </c>
      <c r="BB397" s="28"/>
      <c r="BC397" s="28"/>
      <c r="BD397" s="28"/>
      <c r="BE397" s="28"/>
      <c r="BF397" s="28"/>
      <c r="BG397" s="28"/>
      <c r="BH397" s="28"/>
      <c r="BI397" s="28"/>
      <c r="BJ397" s="7">
        <f t="shared" si="159"/>
        <v>10</v>
      </c>
      <c r="BK397" s="7">
        <f t="shared" si="159"/>
        <v>800</v>
      </c>
    </row>
    <row r="398" spans="2:63" ht="24" x14ac:dyDescent="0.25">
      <c r="B398" s="16" t="s">
        <v>65</v>
      </c>
      <c r="C398" s="17" t="s">
        <v>66</v>
      </c>
      <c r="D398" s="10" t="s">
        <v>716</v>
      </c>
      <c r="E398" s="11" t="s">
        <v>717</v>
      </c>
      <c r="F398" s="11" t="s">
        <v>68</v>
      </c>
      <c r="G398" s="12">
        <v>40</v>
      </c>
      <c r="H398" s="112">
        <v>4</v>
      </c>
      <c r="I398" s="19">
        <f t="shared" si="155"/>
        <v>160</v>
      </c>
      <c r="J398" s="27"/>
      <c r="K398" s="27"/>
      <c r="L398" s="26"/>
      <c r="M398" s="26"/>
      <c r="N398" s="26"/>
      <c r="O398" s="26"/>
      <c r="P398" s="26"/>
      <c r="Q398" s="26"/>
      <c r="R398" s="112"/>
      <c r="S398" s="112"/>
      <c r="T398" s="112"/>
      <c r="U398" s="112"/>
      <c r="V398" s="26">
        <v>10</v>
      </c>
      <c r="W398" s="19">
        <f t="shared" si="156"/>
        <v>400</v>
      </c>
      <c r="X398" s="112"/>
      <c r="Y398" s="112"/>
      <c r="Z398" s="112"/>
      <c r="AA398" s="112"/>
      <c r="AB398" s="112"/>
      <c r="AC398" s="112"/>
      <c r="AD398" s="112"/>
      <c r="AE398" s="112"/>
      <c r="AF398" s="19">
        <f t="shared" si="157"/>
        <v>14</v>
      </c>
      <c r="AG398" s="19">
        <f t="shared" si="157"/>
        <v>560</v>
      </c>
      <c r="AH398" s="9" t="s">
        <v>716</v>
      </c>
      <c r="AI398" s="11" t="s">
        <v>717</v>
      </c>
      <c r="AJ398" s="11" t="s">
        <v>68</v>
      </c>
      <c r="AK398" s="12">
        <v>40</v>
      </c>
      <c r="AL398" s="7"/>
      <c r="AM398" s="7"/>
      <c r="AN398" s="81"/>
      <c r="AO398" s="81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>
        <v>10</v>
      </c>
      <c r="BA398" s="28">
        <f t="shared" si="158"/>
        <v>400</v>
      </c>
      <c r="BB398" s="28"/>
      <c r="BC398" s="28"/>
      <c r="BD398" s="28"/>
      <c r="BE398" s="28"/>
      <c r="BF398" s="28"/>
      <c r="BG398" s="28"/>
      <c r="BH398" s="28"/>
      <c r="BI398" s="28"/>
      <c r="BJ398" s="7">
        <f t="shared" si="159"/>
        <v>10</v>
      </c>
      <c r="BK398" s="7">
        <f t="shared" si="159"/>
        <v>400</v>
      </c>
    </row>
    <row r="399" spans="2:63" ht="24" x14ac:dyDescent="0.25">
      <c r="B399" s="16" t="s">
        <v>65</v>
      </c>
      <c r="C399" s="17" t="s">
        <v>66</v>
      </c>
      <c r="D399" s="10" t="s">
        <v>718</v>
      </c>
      <c r="E399" s="11" t="s">
        <v>719</v>
      </c>
      <c r="F399" s="11" t="s">
        <v>68</v>
      </c>
      <c r="G399" s="12">
        <v>40</v>
      </c>
      <c r="H399" s="112">
        <v>2</v>
      </c>
      <c r="I399" s="19">
        <f t="shared" si="155"/>
        <v>80</v>
      </c>
      <c r="J399" s="27"/>
      <c r="K399" s="27"/>
      <c r="L399" s="26"/>
      <c r="M399" s="26"/>
      <c r="N399" s="26"/>
      <c r="O399" s="26"/>
      <c r="P399" s="26"/>
      <c r="Q399" s="26"/>
      <c r="R399" s="112"/>
      <c r="S399" s="112"/>
      <c r="T399" s="112"/>
      <c r="U399" s="112"/>
      <c r="V399" s="26">
        <v>10</v>
      </c>
      <c r="W399" s="19">
        <f t="shared" si="156"/>
        <v>400</v>
      </c>
      <c r="X399" s="112"/>
      <c r="Y399" s="112"/>
      <c r="Z399" s="112"/>
      <c r="AA399" s="112"/>
      <c r="AB399" s="112"/>
      <c r="AC399" s="112"/>
      <c r="AD399" s="112"/>
      <c r="AE399" s="112"/>
      <c r="AF399" s="19">
        <f t="shared" si="157"/>
        <v>12</v>
      </c>
      <c r="AG399" s="19">
        <f t="shared" si="157"/>
        <v>480</v>
      </c>
      <c r="AH399" s="9" t="s">
        <v>718</v>
      </c>
      <c r="AI399" s="11" t="s">
        <v>719</v>
      </c>
      <c r="AJ399" s="11" t="s">
        <v>68</v>
      </c>
      <c r="AK399" s="12">
        <v>40</v>
      </c>
      <c r="AL399" s="7"/>
      <c r="AM399" s="7"/>
      <c r="AN399" s="81"/>
      <c r="AO399" s="81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>
        <v>5</v>
      </c>
      <c r="BA399" s="28">
        <f t="shared" si="158"/>
        <v>200</v>
      </c>
      <c r="BB399" s="28"/>
      <c r="BC399" s="28"/>
      <c r="BD399" s="28"/>
      <c r="BE399" s="28"/>
      <c r="BF399" s="28"/>
      <c r="BG399" s="28"/>
      <c r="BH399" s="28"/>
      <c r="BI399" s="28"/>
      <c r="BJ399" s="7">
        <f t="shared" si="159"/>
        <v>5</v>
      </c>
      <c r="BK399" s="7">
        <f t="shared" si="159"/>
        <v>200</v>
      </c>
    </row>
    <row r="400" spans="2:63" ht="24" x14ac:dyDescent="0.25">
      <c r="B400" s="16" t="s">
        <v>65</v>
      </c>
      <c r="C400" s="17" t="s">
        <v>66</v>
      </c>
      <c r="D400" s="10" t="s">
        <v>720</v>
      </c>
      <c r="E400" s="11" t="s">
        <v>721</v>
      </c>
      <c r="F400" s="11" t="s">
        <v>68</v>
      </c>
      <c r="G400" s="12">
        <v>200</v>
      </c>
      <c r="H400" s="112">
        <v>2</v>
      </c>
      <c r="I400" s="19">
        <f t="shared" si="155"/>
        <v>400</v>
      </c>
      <c r="J400" s="27"/>
      <c r="K400" s="27"/>
      <c r="L400" s="26"/>
      <c r="M400" s="26"/>
      <c r="N400" s="26"/>
      <c r="O400" s="26"/>
      <c r="P400" s="26"/>
      <c r="Q400" s="26"/>
      <c r="R400" s="112"/>
      <c r="S400" s="112"/>
      <c r="T400" s="112"/>
      <c r="U400" s="112"/>
      <c r="V400" s="26">
        <v>5</v>
      </c>
      <c r="W400" s="19">
        <f t="shared" si="156"/>
        <v>1000</v>
      </c>
      <c r="X400" s="112"/>
      <c r="Y400" s="112"/>
      <c r="Z400" s="112"/>
      <c r="AA400" s="112"/>
      <c r="AB400" s="112"/>
      <c r="AC400" s="112"/>
      <c r="AD400" s="112"/>
      <c r="AE400" s="112"/>
      <c r="AF400" s="19">
        <f t="shared" si="157"/>
        <v>7</v>
      </c>
      <c r="AG400" s="19">
        <f t="shared" si="157"/>
        <v>1400</v>
      </c>
      <c r="AH400" s="9" t="s">
        <v>720</v>
      </c>
      <c r="AI400" s="11" t="s">
        <v>721</v>
      </c>
      <c r="AJ400" s="11" t="s">
        <v>68</v>
      </c>
      <c r="AK400" s="12">
        <v>200</v>
      </c>
      <c r="AL400" s="7"/>
      <c r="AM400" s="7"/>
      <c r="AN400" s="81"/>
      <c r="AO400" s="81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>
        <v>5</v>
      </c>
      <c r="BA400" s="28">
        <f t="shared" si="158"/>
        <v>1000</v>
      </c>
      <c r="BB400" s="28"/>
      <c r="BC400" s="28"/>
      <c r="BD400" s="28"/>
      <c r="BE400" s="28"/>
      <c r="BF400" s="28"/>
      <c r="BG400" s="28"/>
      <c r="BH400" s="28"/>
      <c r="BI400" s="28"/>
      <c r="BJ400" s="7">
        <f t="shared" si="159"/>
        <v>5</v>
      </c>
      <c r="BK400" s="7">
        <f t="shared" si="159"/>
        <v>1000</v>
      </c>
    </row>
    <row r="401" spans="2:63" ht="24" x14ac:dyDescent="0.25">
      <c r="B401" s="16" t="s">
        <v>65</v>
      </c>
      <c r="C401" s="17" t="s">
        <v>66</v>
      </c>
      <c r="D401" s="10" t="s">
        <v>722</v>
      </c>
      <c r="E401" s="11" t="s">
        <v>723</v>
      </c>
      <c r="F401" s="11" t="s">
        <v>68</v>
      </c>
      <c r="G401" s="12">
        <v>95</v>
      </c>
      <c r="H401" s="112"/>
      <c r="I401" s="19"/>
      <c r="J401" s="27"/>
      <c r="K401" s="27"/>
      <c r="L401" s="26">
        <v>2</v>
      </c>
      <c r="M401" s="26">
        <f>L401*G401</f>
        <v>190</v>
      </c>
      <c r="N401" s="26">
        <v>1</v>
      </c>
      <c r="O401" s="26">
        <f t="shared" ref="O401" si="160">+N401*G401</f>
        <v>95</v>
      </c>
      <c r="P401" s="26">
        <v>1</v>
      </c>
      <c r="Q401" s="19">
        <f>G401*P401</f>
        <v>95</v>
      </c>
      <c r="R401" s="112"/>
      <c r="S401" s="112"/>
      <c r="T401" s="112"/>
      <c r="U401" s="112"/>
      <c r="V401" s="26"/>
      <c r="W401" s="19"/>
      <c r="X401" s="112"/>
      <c r="Y401" s="112"/>
      <c r="Z401" s="112"/>
      <c r="AA401" s="112"/>
      <c r="AB401" s="112"/>
      <c r="AC401" s="112"/>
      <c r="AD401" s="112">
        <v>1</v>
      </c>
      <c r="AE401" s="20">
        <f>AD401*G401</f>
        <v>95</v>
      </c>
      <c r="AF401" s="19">
        <f t="shared" si="157"/>
        <v>5</v>
      </c>
      <c r="AG401" s="19">
        <f t="shared" si="157"/>
        <v>475</v>
      </c>
      <c r="AH401" s="9" t="s">
        <v>722</v>
      </c>
      <c r="AI401" s="11" t="s">
        <v>723</v>
      </c>
      <c r="AJ401" s="11" t="s">
        <v>68</v>
      </c>
      <c r="AK401" s="12">
        <v>95</v>
      </c>
      <c r="AL401" s="7"/>
      <c r="AM401" s="7"/>
      <c r="AN401" s="81"/>
      <c r="AO401" s="81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7">
        <f t="shared" si="159"/>
        <v>0</v>
      </c>
      <c r="BK401" s="7">
        <f t="shared" si="159"/>
        <v>0</v>
      </c>
    </row>
    <row r="402" spans="2:63" x14ac:dyDescent="0.25">
      <c r="B402" s="69"/>
      <c r="C402" s="93"/>
      <c r="D402" s="73" t="s">
        <v>724</v>
      </c>
      <c r="E402" s="95" t="s">
        <v>725</v>
      </c>
      <c r="F402" s="90"/>
      <c r="G402" s="90"/>
      <c r="H402" s="77"/>
      <c r="I402" s="78"/>
      <c r="J402" s="77"/>
      <c r="K402" s="77"/>
      <c r="L402" s="77"/>
      <c r="M402" s="77"/>
      <c r="N402" s="77"/>
      <c r="O402" s="77"/>
      <c r="P402" s="78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3" t="s">
        <v>724</v>
      </c>
      <c r="AI402" s="95" t="s">
        <v>725</v>
      </c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</row>
    <row r="403" spans="2:63" x14ac:dyDescent="0.25">
      <c r="B403" s="69"/>
      <c r="C403" s="93"/>
      <c r="D403" s="73" t="s">
        <v>726</v>
      </c>
      <c r="E403" s="95" t="s">
        <v>727</v>
      </c>
      <c r="F403" s="90"/>
      <c r="G403" s="90"/>
      <c r="H403" s="77"/>
      <c r="I403" s="78"/>
      <c r="J403" s="77"/>
      <c r="K403" s="77"/>
      <c r="L403" s="77"/>
      <c r="M403" s="77"/>
      <c r="N403" s="77"/>
      <c r="O403" s="77"/>
      <c r="P403" s="78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3" t="s">
        <v>726</v>
      </c>
      <c r="AI403" s="95" t="s">
        <v>727</v>
      </c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</row>
    <row r="404" spans="2:63" x14ac:dyDescent="0.25">
      <c r="B404" s="67"/>
      <c r="C404" s="74"/>
      <c r="D404" s="136" t="s">
        <v>728</v>
      </c>
      <c r="E404" s="97" t="s">
        <v>729</v>
      </c>
      <c r="F404" s="11"/>
      <c r="G404" s="11"/>
      <c r="H404" s="112"/>
      <c r="I404" s="78"/>
      <c r="J404" s="77"/>
      <c r="K404" s="77"/>
      <c r="L404" s="77"/>
      <c r="M404" s="77"/>
      <c r="N404" s="77"/>
      <c r="O404" s="77"/>
      <c r="P404" s="26"/>
      <c r="Q404" s="112"/>
      <c r="R404" s="112"/>
      <c r="S404" s="112"/>
      <c r="T404" s="112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112"/>
      <c r="AH404" s="136" t="s">
        <v>728</v>
      </c>
      <c r="AI404" s="97" t="s">
        <v>729</v>
      </c>
      <c r="AJ404" s="126"/>
      <c r="AK404" s="126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</row>
    <row r="405" spans="2:63" ht="24" x14ac:dyDescent="0.25">
      <c r="B405" s="16" t="s">
        <v>65</v>
      </c>
      <c r="C405" s="17" t="s">
        <v>66</v>
      </c>
      <c r="D405" s="10" t="s">
        <v>730</v>
      </c>
      <c r="E405" s="11" t="s">
        <v>731</v>
      </c>
      <c r="F405" s="11" t="s">
        <v>68</v>
      </c>
      <c r="G405" s="12">
        <v>70</v>
      </c>
      <c r="H405" s="112">
        <v>5</v>
      </c>
      <c r="I405" s="19">
        <f>+G405*H405</f>
        <v>350</v>
      </c>
      <c r="J405" s="27"/>
      <c r="K405" s="27"/>
      <c r="L405" s="26">
        <v>2</v>
      </c>
      <c r="M405" s="26">
        <f>L405*G405</f>
        <v>140</v>
      </c>
      <c r="N405" s="26">
        <v>1</v>
      </c>
      <c r="O405" s="26">
        <f>+N405*G405</f>
        <v>70</v>
      </c>
      <c r="P405" s="26"/>
      <c r="Q405" s="26"/>
      <c r="R405" s="112">
        <v>1</v>
      </c>
      <c r="S405" s="19">
        <f>G405*R405</f>
        <v>70</v>
      </c>
      <c r="T405" s="112"/>
      <c r="U405" s="112"/>
      <c r="V405" s="26"/>
      <c r="W405" s="19"/>
      <c r="X405" s="112"/>
      <c r="Y405" s="112"/>
      <c r="Z405" s="112"/>
      <c r="AA405" s="112"/>
      <c r="AB405" s="112"/>
      <c r="AC405" s="112"/>
      <c r="AD405" s="112"/>
      <c r="AE405" s="112"/>
      <c r="AF405" s="19">
        <f t="shared" ref="AF405:AG409" si="161">H405+J405+L405+N405+P405+R405+T405+V405+X405+Z405+AB405+AD405</f>
        <v>9</v>
      </c>
      <c r="AG405" s="19">
        <f t="shared" si="161"/>
        <v>630</v>
      </c>
      <c r="AH405" s="9" t="s">
        <v>730</v>
      </c>
      <c r="AI405" s="11" t="s">
        <v>731</v>
      </c>
      <c r="AJ405" s="11" t="s">
        <v>68</v>
      </c>
      <c r="AK405" s="12">
        <v>70</v>
      </c>
      <c r="AL405" s="7"/>
      <c r="AM405" s="7"/>
      <c r="AN405" s="81"/>
      <c r="AO405" s="81"/>
      <c r="AP405" s="7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7">
        <f t="shared" ref="BJ405:BK409" si="162">AL405+AN405+AP405+AR405+AT405+AV405+AX405+AZ405+BB405+BD405+BF405+BH405</f>
        <v>0</v>
      </c>
      <c r="BK405" s="7">
        <f t="shared" si="162"/>
        <v>0</v>
      </c>
    </row>
    <row r="406" spans="2:63" ht="24" x14ac:dyDescent="0.25">
      <c r="B406" s="16" t="s">
        <v>65</v>
      </c>
      <c r="C406" s="17" t="s">
        <v>66</v>
      </c>
      <c r="D406" s="10">
        <v>4618200100079670</v>
      </c>
      <c r="E406" s="9" t="s">
        <v>732</v>
      </c>
      <c r="F406" s="9" t="s">
        <v>90</v>
      </c>
      <c r="G406" s="12">
        <v>30</v>
      </c>
      <c r="H406" s="112">
        <v>4</v>
      </c>
      <c r="I406" s="19">
        <f>+G406*H406</f>
        <v>120</v>
      </c>
      <c r="J406" s="27"/>
      <c r="K406" s="27"/>
      <c r="L406" s="26">
        <v>8</v>
      </c>
      <c r="M406" s="26">
        <f>L406*G406</f>
        <v>240</v>
      </c>
      <c r="N406" s="26">
        <v>8</v>
      </c>
      <c r="O406" s="26">
        <f>+N406*G406</f>
        <v>240</v>
      </c>
      <c r="P406" s="26"/>
      <c r="Q406" s="26"/>
      <c r="R406" s="112"/>
      <c r="S406" s="112"/>
      <c r="T406" s="112"/>
      <c r="U406" s="112"/>
      <c r="V406" s="26"/>
      <c r="W406" s="19"/>
      <c r="X406" s="112"/>
      <c r="Y406" s="112"/>
      <c r="Z406" s="112"/>
      <c r="AA406" s="112"/>
      <c r="AB406" s="112"/>
      <c r="AC406" s="112"/>
      <c r="AD406" s="112"/>
      <c r="AE406" s="112"/>
      <c r="AF406" s="19">
        <f t="shared" si="161"/>
        <v>20</v>
      </c>
      <c r="AG406" s="19">
        <f t="shared" si="161"/>
        <v>600</v>
      </c>
      <c r="AH406" s="9">
        <v>4618200100079670</v>
      </c>
      <c r="AI406" s="9" t="s">
        <v>732</v>
      </c>
      <c r="AJ406" s="9" t="s">
        <v>90</v>
      </c>
      <c r="AK406" s="12">
        <v>30</v>
      </c>
      <c r="AL406" s="7"/>
      <c r="AM406" s="7"/>
      <c r="AN406" s="81"/>
      <c r="AO406" s="81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7">
        <f t="shared" si="162"/>
        <v>0</v>
      </c>
      <c r="BK406" s="7">
        <f t="shared" si="162"/>
        <v>0</v>
      </c>
    </row>
    <row r="407" spans="2:63" ht="24" x14ac:dyDescent="0.25">
      <c r="B407" s="16" t="s">
        <v>65</v>
      </c>
      <c r="C407" s="17" t="s">
        <v>66</v>
      </c>
      <c r="D407" s="10">
        <v>5199999900024240</v>
      </c>
      <c r="E407" s="9" t="s">
        <v>733</v>
      </c>
      <c r="F407" s="9" t="s">
        <v>479</v>
      </c>
      <c r="G407" s="12">
        <v>30</v>
      </c>
      <c r="H407" s="112">
        <v>5</v>
      </c>
      <c r="I407" s="19">
        <f>+G407*H407</f>
        <v>150</v>
      </c>
      <c r="J407" s="27"/>
      <c r="K407" s="27"/>
      <c r="L407" s="26">
        <v>6</v>
      </c>
      <c r="M407" s="26">
        <f>L407*G407</f>
        <v>180</v>
      </c>
      <c r="N407" s="26">
        <v>5</v>
      </c>
      <c r="O407" s="26">
        <f>+N407*G407</f>
        <v>150</v>
      </c>
      <c r="P407" s="26"/>
      <c r="Q407" s="26"/>
      <c r="R407" s="112"/>
      <c r="S407" s="112"/>
      <c r="T407" s="112"/>
      <c r="U407" s="112"/>
      <c r="V407" s="26"/>
      <c r="W407" s="19"/>
      <c r="X407" s="112"/>
      <c r="Y407" s="112"/>
      <c r="Z407" s="112"/>
      <c r="AA407" s="112"/>
      <c r="AB407" s="112"/>
      <c r="AC407" s="112"/>
      <c r="AD407" s="112"/>
      <c r="AE407" s="112"/>
      <c r="AF407" s="19">
        <f t="shared" si="161"/>
        <v>16</v>
      </c>
      <c r="AG407" s="19">
        <f t="shared" si="161"/>
        <v>480</v>
      </c>
      <c r="AH407" s="9">
        <v>5199999900024240</v>
      </c>
      <c r="AI407" s="9" t="s">
        <v>733</v>
      </c>
      <c r="AJ407" s="9" t="s">
        <v>479</v>
      </c>
      <c r="AK407" s="12">
        <v>30</v>
      </c>
      <c r="AL407" s="7"/>
      <c r="AM407" s="7"/>
      <c r="AN407" s="81"/>
      <c r="AO407" s="81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7">
        <f t="shared" si="162"/>
        <v>0</v>
      </c>
      <c r="BK407" s="7">
        <f t="shared" si="162"/>
        <v>0</v>
      </c>
    </row>
    <row r="408" spans="2:63" ht="24" x14ac:dyDescent="0.25">
      <c r="B408" s="16" t="s">
        <v>65</v>
      </c>
      <c r="C408" s="17" t="s">
        <v>66</v>
      </c>
      <c r="D408" s="10">
        <v>5199999900024220</v>
      </c>
      <c r="E408" s="9" t="s">
        <v>734</v>
      </c>
      <c r="F408" s="9" t="s">
        <v>479</v>
      </c>
      <c r="G408" s="12">
        <v>20</v>
      </c>
      <c r="H408" s="112">
        <v>2</v>
      </c>
      <c r="I408" s="19">
        <f>+G408*H408</f>
        <v>40</v>
      </c>
      <c r="J408" s="27"/>
      <c r="K408" s="27"/>
      <c r="L408" s="26"/>
      <c r="M408" s="26"/>
      <c r="N408" s="26">
        <v>6</v>
      </c>
      <c r="O408" s="26">
        <f>+N408*G408</f>
        <v>120</v>
      </c>
      <c r="P408" s="26"/>
      <c r="Q408" s="26"/>
      <c r="R408" s="112"/>
      <c r="S408" s="112"/>
      <c r="T408" s="112"/>
      <c r="U408" s="112"/>
      <c r="V408" s="26"/>
      <c r="W408" s="19"/>
      <c r="X408" s="112"/>
      <c r="Y408" s="112"/>
      <c r="Z408" s="112"/>
      <c r="AA408" s="112"/>
      <c r="AB408" s="112"/>
      <c r="AC408" s="112"/>
      <c r="AD408" s="112"/>
      <c r="AE408" s="112"/>
      <c r="AF408" s="19">
        <f t="shared" si="161"/>
        <v>8</v>
      </c>
      <c r="AG408" s="19">
        <f t="shared" si="161"/>
        <v>160</v>
      </c>
      <c r="AH408" s="9">
        <v>5199999900024220</v>
      </c>
      <c r="AI408" s="9" t="s">
        <v>734</v>
      </c>
      <c r="AJ408" s="9" t="s">
        <v>479</v>
      </c>
      <c r="AK408" s="12">
        <v>20</v>
      </c>
      <c r="AL408" s="7"/>
      <c r="AM408" s="7"/>
      <c r="AN408" s="81"/>
      <c r="AO408" s="81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7">
        <f t="shared" si="162"/>
        <v>0</v>
      </c>
      <c r="BK408" s="7">
        <f t="shared" si="162"/>
        <v>0</v>
      </c>
    </row>
    <row r="409" spans="2:63" ht="24" x14ac:dyDescent="0.25">
      <c r="B409" s="43" t="s">
        <v>65</v>
      </c>
      <c r="C409" s="17" t="s">
        <v>66</v>
      </c>
      <c r="D409" s="10">
        <v>123521040024213</v>
      </c>
      <c r="E409" s="18" t="s">
        <v>735</v>
      </c>
      <c r="F409" s="9" t="s">
        <v>736</v>
      </c>
      <c r="G409" s="12">
        <v>3254</v>
      </c>
      <c r="H409" s="112"/>
      <c r="I409" s="26"/>
      <c r="J409" s="27"/>
      <c r="K409" s="27"/>
      <c r="L409" s="26"/>
      <c r="M409" s="26"/>
      <c r="N409" s="26"/>
      <c r="O409" s="26"/>
      <c r="P409" s="26">
        <v>2</v>
      </c>
      <c r="Q409" s="19">
        <f>G409*P409</f>
        <v>6508</v>
      </c>
      <c r="R409" s="112"/>
      <c r="S409" s="112"/>
      <c r="T409" s="112"/>
      <c r="U409" s="112"/>
      <c r="V409" s="26"/>
      <c r="W409" s="19"/>
      <c r="X409" s="112"/>
      <c r="Y409" s="112"/>
      <c r="Z409" s="112"/>
      <c r="AA409" s="112"/>
      <c r="AB409" s="112"/>
      <c r="AC409" s="112"/>
      <c r="AD409" s="112"/>
      <c r="AE409" s="112"/>
      <c r="AF409" s="19">
        <f t="shared" si="161"/>
        <v>2</v>
      </c>
      <c r="AG409" s="19">
        <f t="shared" si="161"/>
        <v>6508</v>
      </c>
      <c r="AH409" s="9">
        <v>123521040024213</v>
      </c>
      <c r="AI409" s="18" t="s">
        <v>735</v>
      </c>
      <c r="AJ409" s="9" t="s">
        <v>736</v>
      </c>
      <c r="AK409" s="12">
        <v>3254</v>
      </c>
      <c r="AL409" s="7"/>
      <c r="AM409" s="7"/>
      <c r="AN409" s="81"/>
      <c r="AO409" s="81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7">
        <f t="shared" si="162"/>
        <v>0</v>
      </c>
      <c r="BK409" s="7">
        <f t="shared" si="162"/>
        <v>0</v>
      </c>
    </row>
    <row r="410" spans="2:63" ht="25.5" x14ac:dyDescent="0.25">
      <c r="B410" s="69"/>
      <c r="C410" s="93"/>
      <c r="D410" s="73" t="s">
        <v>737</v>
      </c>
      <c r="E410" s="95" t="s">
        <v>738</v>
      </c>
      <c r="F410" s="90"/>
      <c r="G410" s="77"/>
      <c r="H410" s="77"/>
      <c r="I410" s="78"/>
      <c r="J410" s="77"/>
      <c r="K410" s="77"/>
      <c r="L410" s="77"/>
      <c r="M410" s="77"/>
      <c r="N410" s="77"/>
      <c r="O410" s="77"/>
      <c r="P410" s="78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3" t="s">
        <v>737</v>
      </c>
      <c r="AI410" s="95" t="s">
        <v>738</v>
      </c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</row>
    <row r="411" spans="2:63" ht="25.5" x14ac:dyDescent="0.25">
      <c r="B411" s="69"/>
      <c r="C411" s="93"/>
      <c r="D411" s="73" t="s">
        <v>739</v>
      </c>
      <c r="E411" s="95" t="s">
        <v>738</v>
      </c>
      <c r="F411" s="90"/>
      <c r="G411" s="77"/>
      <c r="H411" s="77"/>
      <c r="I411" s="78"/>
      <c r="J411" s="77"/>
      <c r="K411" s="77"/>
      <c r="L411" s="77"/>
      <c r="M411" s="77"/>
      <c r="N411" s="77"/>
      <c r="O411" s="77"/>
      <c r="P411" s="78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3" t="s">
        <v>739</v>
      </c>
      <c r="AI411" s="95" t="s">
        <v>738</v>
      </c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</row>
    <row r="412" spans="2:63" x14ac:dyDescent="0.25">
      <c r="B412" s="67"/>
      <c r="C412" s="74"/>
      <c r="D412" s="103" t="s">
        <v>740</v>
      </c>
      <c r="E412" s="103" t="s">
        <v>741</v>
      </c>
      <c r="F412" s="67"/>
      <c r="G412" s="77"/>
      <c r="H412" s="77"/>
      <c r="I412" s="78"/>
      <c r="J412" s="77"/>
      <c r="K412" s="77"/>
      <c r="L412" s="77"/>
      <c r="M412" s="77"/>
      <c r="N412" s="77"/>
      <c r="O412" s="77"/>
      <c r="P412" s="78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103" t="s">
        <v>740</v>
      </c>
      <c r="AI412" s="103" t="s">
        <v>741</v>
      </c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</row>
    <row r="413" spans="2:63" ht="24" x14ac:dyDescent="0.25">
      <c r="B413" s="16" t="s">
        <v>65</v>
      </c>
      <c r="C413" s="17" t="s">
        <v>66</v>
      </c>
      <c r="D413" s="10" t="s">
        <v>742</v>
      </c>
      <c r="E413" s="11" t="s">
        <v>743</v>
      </c>
      <c r="F413" s="11" t="s">
        <v>90</v>
      </c>
      <c r="G413" s="12">
        <v>40</v>
      </c>
      <c r="H413" s="26">
        <v>2</v>
      </c>
      <c r="I413" s="19">
        <f>+G413*H413</f>
        <v>80</v>
      </c>
      <c r="J413" s="27"/>
      <c r="K413" s="27"/>
      <c r="L413" s="26"/>
      <c r="M413" s="26"/>
      <c r="N413" s="26"/>
      <c r="O413" s="26"/>
      <c r="P413" s="26"/>
      <c r="Q413" s="26"/>
      <c r="R413" s="20"/>
      <c r="S413" s="20"/>
      <c r="T413" s="26"/>
      <c r="U413" s="26"/>
      <c r="V413" s="19"/>
      <c r="W413" s="19"/>
      <c r="X413" s="26"/>
      <c r="Y413" s="26"/>
      <c r="Z413" s="26"/>
      <c r="AA413" s="26"/>
      <c r="AB413" s="26"/>
      <c r="AC413" s="26"/>
      <c r="AD413" s="26"/>
      <c r="AE413" s="26"/>
      <c r="AF413" s="19">
        <f t="shared" ref="AF413:AG416" si="163">H413+J413+L413+N413+P413+R413+T413+V413+X413+Z413+AB413+AD413</f>
        <v>2</v>
      </c>
      <c r="AG413" s="19">
        <f t="shared" si="163"/>
        <v>80</v>
      </c>
      <c r="AH413" s="9" t="s">
        <v>742</v>
      </c>
      <c r="AI413" s="11" t="s">
        <v>743</v>
      </c>
      <c r="AJ413" s="11" t="s">
        <v>90</v>
      </c>
      <c r="AK413" s="12">
        <v>40</v>
      </c>
      <c r="AL413" s="7"/>
      <c r="AM413" s="28"/>
      <c r="AN413" s="7"/>
      <c r="AO413" s="7"/>
      <c r="AP413" s="7"/>
      <c r="AQ413" s="7"/>
      <c r="AR413" s="7"/>
      <c r="AS413" s="7"/>
      <c r="AT413" s="28"/>
      <c r="AU413" s="7"/>
      <c r="AV413" s="7"/>
      <c r="AW413" s="29"/>
      <c r="AX413" s="7"/>
      <c r="AY413" s="7"/>
      <c r="AZ413" s="28"/>
      <c r="BA413" s="28"/>
      <c r="BB413" s="7"/>
      <c r="BC413" s="7"/>
      <c r="BD413" s="7"/>
      <c r="BE413" s="7"/>
      <c r="BF413" s="7"/>
      <c r="BG413" s="7"/>
      <c r="BH413" s="7"/>
      <c r="BI413" s="7"/>
      <c r="BJ413" s="7">
        <f t="shared" ref="BJ413:BK416" si="164">AL413+AN413+AP413+AR413+AT413+AV413+AX413+AZ413+BB413+BD413+BF413+BH413</f>
        <v>0</v>
      </c>
      <c r="BK413" s="7">
        <f t="shared" si="164"/>
        <v>0</v>
      </c>
    </row>
    <row r="414" spans="2:63" ht="24" x14ac:dyDescent="0.25">
      <c r="B414" s="16" t="s">
        <v>65</v>
      </c>
      <c r="C414" s="17" t="s">
        <v>66</v>
      </c>
      <c r="D414" s="10" t="s">
        <v>744</v>
      </c>
      <c r="E414" s="11" t="s">
        <v>745</v>
      </c>
      <c r="F414" s="11" t="s">
        <v>344</v>
      </c>
      <c r="G414" s="12">
        <v>12</v>
      </c>
      <c r="H414" s="26">
        <v>1</v>
      </c>
      <c r="I414" s="19">
        <f>+G414*H414</f>
        <v>12</v>
      </c>
      <c r="J414" s="27"/>
      <c r="K414" s="27"/>
      <c r="L414" s="26"/>
      <c r="M414" s="26"/>
      <c r="N414" s="26"/>
      <c r="O414" s="26"/>
      <c r="P414" s="26"/>
      <c r="Q414" s="26"/>
      <c r="R414" s="20"/>
      <c r="S414" s="20"/>
      <c r="T414" s="26"/>
      <c r="U414" s="26"/>
      <c r="V414" s="19"/>
      <c r="W414" s="19"/>
      <c r="X414" s="26"/>
      <c r="Y414" s="26"/>
      <c r="Z414" s="26"/>
      <c r="AA414" s="26"/>
      <c r="AB414" s="26"/>
      <c r="AC414" s="26"/>
      <c r="AD414" s="26"/>
      <c r="AE414" s="26"/>
      <c r="AF414" s="19">
        <f t="shared" si="163"/>
        <v>1</v>
      </c>
      <c r="AG414" s="19">
        <f t="shared" si="163"/>
        <v>12</v>
      </c>
      <c r="AH414" s="9" t="s">
        <v>744</v>
      </c>
      <c r="AI414" s="11" t="s">
        <v>745</v>
      </c>
      <c r="AJ414" s="11" t="s">
        <v>344</v>
      </c>
      <c r="AK414" s="12">
        <v>12</v>
      </c>
      <c r="AL414" s="7"/>
      <c r="AM414" s="28"/>
      <c r="AN414" s="7"/>
      <c r="AO414" s="7"/>
      <c r="AP414" s="7"/>
      <c r="AQ414" s="7"/>
      <c r="AR414" s="7"/>
      <c r="AS414" s="7"/>
      <c r="AT414" s="28"/>
      <c r="AU414" s="7"/>
      <c r="AV414" s="7"/>
      <c r="AW414" s="29"/>
      <c r="AX414" s="7"/>
      <c r="AY414" s="7"/>
      <c r="AZ414" s="28"/>
      <c r="BA414" s="28"/>
      <c r="BB414" s="7"/>
      <c r="BC414" s="7"/>
      <c r="BD414" s="7"/>
      <c r="BE414" s="7"/>
      <c r="BF414" s="7"/>
      <c r="BG414" s="7"/>
      <c r="BH414" s="7"/>
      <c r="BI414" s="7"/>
      <c r="BJ414" s="7">
        <f t="shared" si="164"/>
        <v>0</v>
      </c>
      <c r="BK414" s="7">
        <f t="shared" si="164"/>
        <v>0</v>
      </c>
    </row>
    <row r="415" spans="2:63" ht="24" x14ac:dyDescent="0.25">
      <c r="B415" s="16" t="s">
        <v>65</v>
      </c>
      <c r="C415" s="17" t="s">
        <v>66</v>
      </c>
      <c r="D415" s="10" t="s">
        <v>746</v>
      </c>
      <c r="E415" s="11" t="s">
        <v>747</v>
      </c>
      <c r="F415" s="11" t="s">
        <v>210</v>
      </c>
      <c r="G415" s="12">
        <v>12</v>
      </c>
      <c r="H415" s="26">
        <v>1</v>
      </c>
      <c r="I415" s="19">
        <f>+G415*H415</f>
        <v>12</v>
      </c>
      <c r="J415" s="27"/>
      <c r="K415" s="27"/>
      <c r="L415" s="26"/>
      <c r="M415" s="26"/>
      <c r="N415" s="26"/>
      <c r="O415" s="26"/>
      <c r="P415" s="26"/>
      <c r="Q415" s="26"/>
      <c r="R415" s="20"/>
      <c r="S415" s="20"/>
      <c r="T415" s="26"/>
      <c r="U415" s="26"/>
      <c r="V415" s="19"/>
      <c r="W415" s="19"/>
      <c r="X415" s="26"/>
      <c r="Y415" s="26"/>
      <c r="Z415" s="26"/>
      <c r="AA415" s="26"/>
      <c r="AB415" s="26"/>
      <c r="AC415" s="26"/>
      <c r="AD415" s="26"/>
      <c r="AE415" s="26"/>
      <c r="AF415" s="19">
        <f t="shared" si="163"/>
        <v>1</v>
      </c>
      <c r="AG415" s="19">
        <f t="shared" si="163"/>
        <v>12</v>
      </c>
      <c r="AH415" s="9" t="s">
        <v>746</v>
      </c>
      <c r="AI415" s="11" t="s">
        <v>747</v>
      </c>
      <c r="AJ415" s="11" t="s">
        <v>210</v>
      </c>
      <c r="AK415" s="12">
        <v>12</v>
      </c>
      <c r="AL415" s="7"/>
      <c r="AM415" s="28"/>
      <c r="AN415" s="7"/>
      <c r="AO415" s="7"/>
      <c r="AP415" s="7"/>
      <c r="AQ415" s="7"/>
      <c r="AR415" s="7"/>
      <c r="AS415" s="7"/>
      <c r="AT415" s="28"/>
      <c r="AU415" s="7"/>
      <c r="AV415" s="7"/>
      <c r="AW415" s="29"/>
      <c r="AX415" s="7"/>
      <c r="AY415" s="7"/>
      <c r="AZ415" s="28"/>
      <c r="BA415" s="28"/>
      <c r="BB415" s="7"/>
      <c r="BC415" s="7"/>
      <c r="BD415" s="7"/>
      <c r="BE415" s="7"/>
      <c r="BF415" s="7"/>
      <c r="BG415" s="7"/>
      <c r="BH415" s="7"/>
      <c r="BI415" s="7"/>
      <c r="BJ415" s="7">
        <f t="shared" si="164"/>
        <v>0</v>
      </c>
      <c r="BK415" s="7">
        <f t="shared" si="164"/>
        <v>0</v>
      </c>
    </row>
    <row r="416" spans="2:63" ht="24" x14ac:dyDescent="0.25">
      <c r="B416" s="16" t="s">
        <v>65</v>
      </c>
      <c r="C416" s="17" t="s">
        <v>66</v>
      </c>
      <c r="D416" s="10" t="s">
        <v>748</v>
      </c>
      <c r="E416" s="11" t="s">
        <v>749</v>
      </c>
      <c r="F416" s="11" t="s">
        <v>210</v>
      </c>
      <c r="G416" s="12">
        <v>6</v>
      </c>
      <c r="H416" s="26">
        <v>1</v>
      </c>
      <c r="I416" s="19">
        <f>+G416*H416</f>
        <v>6</v>
      </c>
      <c r="J416" s="27"/>
      <c r="K416" s="27"/>
      <c r="L416" s="26"/>
      <c r="M416" s="26"/>
      <c r="N416" s="26"/>
      <c r="O416" s="26"/>
      <c r="P416" s="26"/>
      <c r="Q416" s="26"/>
      <c r="R416" s="20"/>
      <c r="S416" s="20"/>
      <c r="T416" s="26"/>
      <c r="U416" s="26"/>
      <c r="V416" s="19"/>
      <c r="W416" s="19"/>
      <c r="X416" s="26"/>
      <c r="Y416" s="26"/>
      <c r="Z416" s="26"/>
      <c r="AA416" s="26"/>
      <c r="AB416" s="26"/>
      <c r="AC416" s="26"/>
      <c r="AD416" s="26"/>
      <c r="AE416" s="26"/>
      <c r="AF416" s="19">
        <f t="shared" si="163"/>
        <v>1</v>
      </c>
      <c r="AG416" s="19">
        <f t="shared" si="163"/>
        <v>6</v>
      </c>
      <c r="AH416" s="9" t="s">
        <v>748</v>
      </c>
      <c r="AI416" s="11" t="s">
        <v>749</v>
      </c>
      <c r="AJ416" s="11" t="s">
        <v>210</v>
      </c>
      <c r="AK416" s="12">
        <v>6</v>
      </c>
      <c r="AL416" s="7"/>
      <c r="AM416" s="28"/>
      <c r="AN416" s="7"/>
      <c r="AO416" s="7"/>
      <c r="AP416" s="7"/>
      <c r="AQ416" s="7"/>
      <c r="AR416" s="7"/>
      <c r="AS416" s="7"/>
      <c r="AT416" s="28"/>
      <c r="AU416" s="7"/>
      <c r="AV416" s="7"/>
      <c r="AW416" s="29"/>
      <c r="AX416" s="7"/>
      <c r="AY416" s="7"/>
      <c r="AZ416" s="28"/>
      <c r="BA416" s="28"/>
      <c r="BB416" s="7"/>
      <c r="BC416" s="7"/>
      <c r="BD416" s="7"/>
      <c r="BE416" s="7"/>
      <c r="BF416" s="7"/>
      <c r="BG416" s="7"/>
      <c r="BH416" s="7"/>
      <c r="BI416" s="7"/>
      <c r="BJ416" s="7">
        <f t="shared" si="164"/>
        <v>0</v>
      </c>
      <c r="BK416" s="7">
        <f t="shared" si="164"/>
        <v>0</v>
      </c>
    </row>
    <row r="417" spans="2:63" x14ac:dyDescent="0.25">
      <c r="B417" s="69"/>
      <c r="C417" s="93"/>
      <c r="D417" s="73" t="s">
        <v>750</v>
      </c>
      <c r="E417" s="95" t="s">
        <v>751</v>
      </c>
      <c r="F417" s="90"/>
      <c r="G417" s="90"/>
      <c r="H417" s="77"/>
      <c r="I417" s="78"/>
      <c r="J417" s="77"/>
      <c r="K417" s="77"/>
      <c r="L417" s="77"/>
      <c r="M417" s="77"/>
      <c r="N417" s="77"/>
      <c r="O417" s="77"/>
      <c r="P417" s="78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3" t="s">
        <v>750</v>
      </c>
      <c r="AI417" s="95" t="s">
        <v>751</v>
      </c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</row>
    <row r="418" spans="2:63" x14ac:dyDescent="0.25">
      <c r="B418" s="69"/>
      <c r="C418" s="93"/>
      <c r="D418" s="73" t="s">
        <v>752</v>
      </c>
      <c r="E418" s="95" t="s">
        <v>751</v>
      </c>
      <c r="F418" s="90"/>
      <c r="G418" s="90"/>
      <c r="H418" s="77"/>
      <c r="I418" s="78"/>
      <c r="J418" s="77"/>
      <c r="K418" s="77"/>
      <c r="L418" s="77"/>
      <c r="M418" s="77"/>
      <c r="N418" s="77"/>
      <c r="O418" s="77"/>
      <c r="P418" s="78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3" t="s">
        <v>752</v>
      </c>
      <c r="AI418" s="95" t="s">
        <v>751</v>
      </c>
      <c r="AJ418" s="91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</row>
    <row r="419" spans="2:63" x14ac:dyDescent="0.25">
      <c r="B419" s="67"/>
      <c r="C419" s="74"/>
      <c r="D419" s="96" t="s">
        <v>753</v>
      </c>
      <c r="E419" s="97" t="s">
        <v>48</v>
      </c>
      <c r="F419" s="90"/>
      <c r="G419" s="90"/>
      <c r="H419" s="77"/>
      <c r="I419" s="78"/>
      <c r="J419" s="77"/>
      <c r="K419" s="77"/>
      <c r="L419" s="77"/>
      <c r="M419" s="77"/>
      <c r="N419" s="77"/>
      <c r="O419" s="77"/>
      <c r="P419" s="78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96" t="s">
        <v>753</v>
      </c>
      <c r="AI419" s="97" t="s">
        <v>48</v>
      </c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</row>
    <row r="420" spans="2:63" ht="24" x14ac:dyDescent="0.25">
      <c r="B420" s="16" t="s">
        <v>65</v>
      </c>
      <c r="C420" s="17" t="s">
        <v>66</v>
      </c>
      <c r="D420" s="10" t="s">
        <v>754</v>
      </c>
      <c r="E420" s="11" t="s">
        <v>755</v>
      </c>
      <c r="F420" s="11" t="s">
        <v>68</v>
      </c>
      <c r="G420" s="12">
        <v>15000</v>
      </c>
      <c r="H420" s="26">
        <v>1</v>
      </c>
      <c r="I420" s="19">
        <f>+G420*H420</f>
        <v>15000</v>
      </c>
      <c r="J420" s="27"/>
      <c r="K420" s="27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19"/>
      <c r="W420" s="19"/>
      <c r="X420" s="26"/>
      <c r="Y420" s="26"/>
      <c r="Z420" s="26"/>
      <c r="AA420" s="26"/>
      <c r="AB420" s="26"/>
      <c r="AC420" s="26"/>
      <c r="AD420" s="26"/>
      <c r="AE420" s="26"/>
      <c r="AF420" s="19">
        <f t="shared" ref="AF420:AG438" si="165">H420+J420+L420+N420+P420+R420+T420+V420+X420+Z420+AB420+AD420</f>
        <v>1</v>
      </c>
      <c r="AG420" s="19">
        <f t="shared" si="165"/>
        <v>15000</v>
      </c>
      <c r="AH420" s="9" t="s">
        <v>754</v>
      </c>
      <c r="AI420" s="11" t="s">
        <v>755</v>
      </c>
      <c r="AJ420" s="11" t="s">
        <v>68</v>
      </c>
      <c r="AK420" s="12">
        <v>15000</v>
      </c>
      <c r="AL420" s="7">
        <v>1</v>
      </c>
      <c r="AM420" s="28">
        <f>+AK420*AL420</f>
        <v>15000</v>
      </c>
      <c r="AN420" s="7"/>
      <c r="AO420" s="7"/>
      <c r="AP420" s="7"/>
      <c r="AQ420" s="7"/>
      <c r="AR420" s="7"/>
      <c r="AS420" s="7"/>
      <c r="AT420" s="7"/>
      <c r="AU420" s="7"/>
      <c r="AV420" s="7"/>
      <c r="AW420" s="29"/>
      <c r="AX420" s="7"/>
      <c r="AY420" s="7"/>
      <c r="AZ420" s="28"/>
      <c r="BA420" s="28"/>
      <c r="BB420" s="7"/>
      <c r="BC420" s="81"/>
      <c r="BD420" s="7"/>
      <c r="BE420" s="81"/>
      <c r="BF420" s="81"/>
      <c r="BG420" s="81"/>
      <c r="BH420" s="81"/>
      <c r="BI420" s="81"/>
      <c r="BJ420" s="7">
        <f t="shared" ref="BJ420:BK438" si="166">AL420+AN420+AP420+AR420+AT420+AV420+AX420+AZ420+BB420+BD420+BF420+BH420</f>
        <v>1</v>
      </c>
      <c r="BK420" s="7">
        <f t="shared" si="166"/>
        <v>15000</v>
      </c>
    </row>
    <row r="421" spans="2:63" ht="24" x14ac:dyDescent="0.25">
      <c r="B421" s="16" t="s">
        <v>65</v>
      </c>
      <c r="C421" s="17" t="s">
        <v>66</v>
      </c>
      <c r="D421" s="10" t="s">
        <v>756</v>
      </c>
      <c r="E421" s="11" t="s">
        <v>757</v>
      </c>
      <c r="F421" s="11" t="s">
        <v>68</v>
      </c>
      <c r="G421" s="12">
        <v>90</v>
      </c>
      <c r="H421" s="26"/>
      <c r="I421" s="26"/>
      <c r="J421" s="27"/>
      <c r="K421" s="27"/>
      <c r="L421" s="26"/>
      <c r="M421" s="26"/>
      <c r="N421" s="26"/>
      <c r="O421" s="26"/>
      <c r="P421" s="26">
        <v>1</v>
      </c>
      <c r="Q421" s="19">
        <f t="shared" ref="Q421" si="167">G421*P421</f>
        <v>90</v>
      </c>
      <c r="R421" s="26"/>
      <c r="S421" s="26"/>
      <c r="T421" s="26"/>
      <c r="U421" s="26"/>
      <c r="V421" s="19">
        <v>6</v>
      </c>
      <c r="W421" s="19">
        <f>G421*V421</f>
        <v>540</v>
      </c>
      <c r="X421" s="26"/>
      <c r="Y421" s="26"/>
      <c r="Z421" s="26"/>
      <c r="AA421" s="26"/>
      <c r="AB421" s="26"/>
      <c r="AC421" s="26"/>
      <c r="AD421" s="26"/>
      <c r="AE421" s="26"/>
      <c r="AF421" s="19">
        <f t="shared" si="165"/>
        <v>7</v>
      </c>
      <c r="AG421" s="19">
        <f t="shared" si="165"/>
        <v>630</v>
      </c>
      <c r="AH421" s="9" t="s">
        <v>756</v>
      </c>
      <c r="AI421" s="11" t="s">
        <v>757</v>
      </c>
      <c r="AJ421" s="11" t="s">
        <v>68</v>
      </c>
      <c r="AK421" s="12">
        <v>90</v>
      </c>
      <c r="AL421" s="7"/>
      <c r="AM421" s="7"/>
      <c r="AN421" s="7"/>
      <c r="AO421" s="7"/>
      <c r="AP421" s="7"/>
      <c r="AQ421" s="7"/>
      <c r="AR421" s="7"/>
      <c r="AS421" s="7"/>
      <c r="AT421" s="28"/>
      <c r="AU421" s="7"/>
      <c r="AV421" s="7"/>
      <c r="AW421" s="29"/>
      <c r="AX421" s="7"/>
      <c r="AY421" s="7"/>
      <c r="AZ421" s="28">
        <v>6</v>
      </c>
      <c r="BA421" s="28">
        <f>AZ421*G421</f>
        <v>540</v>
      </c>
      <c r="BB421" s="7"/>
      <c r="BC421" s="7"/>
      <c r="BD421" s="7"/>
      <c r="BE421" s="7"/>
      <c r="BF421" s="7"/>
      <c r="BG421" s="7"/>
      <c r="BH421" s="7"/>
      <c r="BI421" s="7"/>
      <c r="BJ421" s="7">
        <f t="shared" si="166"/>
        <v>6</v>
      </c>
      <c r="BK421" s="7">
        <f t="shared" si="166"/>
        <v>540</v>
      </c>
    </row>
    <row r="422" spans="2:63" ht="24" x14ac:dyDescent="0.25">
      <c r="B422" s="43" t="s">
        <v>65</v>
      </c>
      <c r="C422" s="17" t="s">
        <v>66</v>
      </c>
      <c r="D422" s="10" t="s">
        <v>758</v>
      </c>
      <c r="E422" s="11" t="s">
        <v>759</v>
      </c>
      <c r="F422" s="11" t="s">
        <v>186</v>
      </c>
      <c r="G422" s="12">
        <v>205</v>
      </c>
      <c r="H422" s="26"/>
      <c r="I422" s="26"/>
      <c r="J422" s="27"/>
      <c r="K422" s="27"/>
      <c r="L422" s="26"/>
      <c r="M422" s="26"/>
      <c r="N422" s="26"/>
      <c r="O422" s="26"/>
      <c r="P422" s="26"/>
      <c r="Q422" s="19"/>
      <c r="R422" s="26"/>
      <c r="S422" s="26"/>
      <c r="T422" s="26"/>
      <c r="U422" s="26"/>
      <c r="V422" s="19">
        <v>6</v>
      </c>
      <c r="W422" s="19">
        <f>G422*V422</f>
        <v>1230</v>
      </c>
      <c r="X422" s="26"/>
      <c r="Y422" s="26"/>
      <c r="Z422" s="26"/>
      <c r="AA422" s="26"/>
      <c r="AB422" s="26"/>
      <c r="AC422" s="26"/>
      <c r="AD422" s="26"/>
      <c r="AE422" s="26"/>
      <c r="AF422" s="19">
        <f t="shared" si="165"/>
        <v>6</v>
      </c>
      <c r="AG422" s="19">
        <f t="shared" si="165"/>
        <v>1230</v>
      </c>
      <c r="AH422" s="9" t="s">
        <v>758</v>
      </c>
      <c r="AI422" s="11" t="s">
        <v>759</v>
      </c>
      <c r="AJ422" s="11" t="s">
        <v>186</v>
      </c>
      <c r="AK422" s="12">
        <v>205</v>
      </c>
      <c r="AL422" s="7"/>
      <c r="AM422" s="7"/>
      <c r="AN422" s="7"/>
      <c r="AO422" s="7"/>
      <c r="AP422" s="7"/>
      <c r="AQ422" s="7"/>
      <c r="AR422" s="7"/>
      <c r="AS422" s="7"/>
      <c r="AT422" s="28"/>
      <c r="AU422" s="7"/>
      <c r="AV422" s="7"/>
      <c r="AW422" s="29"/>
      <c r="AX422" s="7"/>
      <c r="AY422" s="7"/>
      <c r="AZ422" s="28">
        <v>6</v>
      </c>
      <c r="BA422" s="28">
        <f>AZ422*G422</f>
        <v>1230</v>
      </c>
      <c r="BB422" s="7"/>
      <c r="BC422" s="7"/>
      <c r="BD422" s="7"/>
      <c r="BE422" s="7"/>
      <c r="BF422" s="7"/>
      <c r="BG422" s="7"/>
      <c r="BH422" s="7"/>
      <c r="BI422" s="7"/>
      <c r="BJ422" s="7">
        <f t="shared" si="166"/>
        <v>6</v>
      </c>
      <c r="BK422" s="7">
        <f t="shared" si="166"/>
        <v>1230</v>
      </c>
    </row>
    <row r="423" spans="2:63" ht="24" x14ac:dyDescent="0.25">
      <c r="B423" s="16" t="s">
        <v>65</v>
      </c>
      <c r="C423" s="17" t="s">
        <v>66</v>
      </c>
      <c r="D423" s="10" t="s">
        <v>760</v>
      </c>
      <c r="E423" s="11" t="s">
        <v>761</v>
      </c>
      <c r="F423" s="11" t="s">
        <v>186</v>
      </c>
      <c r="G423" s="12">
        <v>76.7</v>
      </c>
      <c r="H423" s="26"/>
      <c r="I423" s="26"/>
      <c r="J423" s="27"/>
      <c r="K423" s="27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>
        <v>6</v>
      </c>
      <c r="W423" s="19">
        <f>G423*V423</f>
        <v>460.20000000000005</v>
      </c>
      <c r="X423" s="26"/>
      <c r="Y423" s="26"/>
      <c r="Z423" s="26"/>
      <c r="AA423" s="26"/>
      <c r="AB423" s="26"/>
      <c r="AC423" s="26"/>
      <c r="AD423" s="26"/>
      <c r="AE423" s="26"/>
      <c r="AF423" s="19">
        <f t="shared" si="165"/>
        <v>6</v>
      </c>
      <c r="AG423" s="19">
        <f t="shared" si="165"/>
        <v>460.20000000000005</v>
      </c>
      <c r="AH423" s="9" t="s">
        <v>760</v>
      </c>
      <c r="AI423" s="11" t="s">
        <v>761</v>
      </c>
      <c r="AJ423" s="11" t="s">
        <v>186</v>
      </c>
      <c r="AK423" s="12">
        <v>76.7</v>
      </c>
      <c r="AL423" s="7"/>
      <c r="AM423" s="7"/>
      <c r="AN423" s="7"/>
      <c r="AO423" s="7"/>
      <c r="AP423" s="7"/>
      <c r="AQ423" s="7"/>
      <c r="AR423" s="7"/>
      <c r="AS423" s="7"/>
      <c r="AT423" s="28"/>
      <c r="AU423" s="7"/>
      <c r="AV423" s="7"/>
      <c r="AW423" s="29"/>
      <c r="AX423" s="7"/>
      <c r="AY423" s="7"/>
      <c r="AZ423" s="28">
        <v>6</v>
      </c>
      <c r="BA423" s="28">
        <f>AZ423*G423</f>
        <v>460.20000000000005</v>
      </c>
      <c r="BB423" s="7"/>
      <c r="BC423" s="7"/>
      <c r="BD423" s="7"/>
      <c r="BE423" s="7"/>
      <c r="BF423" s="7"/>
      <c r="BG423" s="7"/>
      <c r="BH423" s="7"/>
      <c r="BI423" s="7"/>
      <c r="BJ423" s="7">
        <f t="shared" si="166"/>
        <v>6</v>
      </c>
      <c r="BK423" s="7">
        <f t="shared" si="166"/>
        <v>460.20000000000005</v>
      </c>
    </row>
    <row r="424" spans="2:63" ht="24" x14ac:dyDescent="0.25">
      <c r="B424" s="16" t="s">
        <v>65</v>
      </c>
      <c r="C424" s="17" t="s">
        <v>66</v>
      </c>
      <c r="D424" s="10" t="s">
        <v>762</v>
      </c>
      <c r="E424" s="11" t="s">
        <v>763</v>
      </c>
      <c r="F424" s="11" t="s">
        <v>68</v>
      </c>
      <c r="G424" s="12">
        <v>400</v>
      </c>
      <c r="H424" s="112"/>
      <c r="I424" s="26"/>
      <c r="J424" s="27"/>
      <c r="K424" s="27"/>
      <c r="L424" s="26"/>
      <c r="M424" s="26"/>
      <c r="N424" s="26"/>
      <c r="O424" s="26"/>
      <c r="P424" s="19">
        <v>18</v>
      </c>
      <c r="Q424" s="19">
        <f t="shared" ref="Q424:Q435" si="168">G424*P424</f>
        <v>7200</v>
      </c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9">
        <f t="shared" si="165"/>
        <v>18</v>
      </c>
      <c r="AG424" s="19">
        <f t="shared" si="165"/>
        <v>7200</v>
      </c>
      <c r="AH424" s="9" t="s">
        <v>762</v>
      </c>
      <c r="AI424" s="11" t="s">
        <v>763</v>
      </c>
      <c r="AJ424" s="11" t="s">
        <v>68</v>
      </c>
      <c r="AK424" s="12">
        <v>400</v>
      </c>
      <c r="AL424" s="7"/>
      <c r="AM424" s="7"/>
      <c r="AN424" s="81"/>
      <c r="AO424" s="81"/>
      <c r="AP424" s="7"/>
      <c r="AQ424" s="7"/>
      <c r="AR424" s="28"/>
      <c r="AS424" s="28"/>
      <c r="AT424" s="28"/>
      <c r="AU424" s="28"/>
      <c r="AV424" s="7"/>
      <c r="AW424" s="29"/>
      <c r="AX424" s="81"/>
      <c r="AY424" s="81"/>
      <c r="AZ424" s="28"/>
      <c r="BA424" s="28"/>
      <c r="BB424" s="81"/>
      <c r="BC424" s="81"/>
      <c r="BD424" s="81"/>
      <c r="BE424" s="81"/>
      <c r="BF424" s="81"/>
      <c r="BG424" s="81"/>
      <c r="BH424" s="81"/>
      <c r="BI424" s="81"/>
      <c r="BJ424" s="7">
        <f t="shared" si="166"/>
        <v>0</v>
      </c>
      <c r="BK424" s="7">
        <f t="shared" si="166"/>
        <v>0</v>
      </c>
    </row>
    <row r="425" spans="2:63" ht="24" x14ac:dyDescent="0.25">
      <c r="B425" s="16" t="s">
        <v>65</v>
      </c>
      <c r="C425" s="17" t="s">
        <v>66</v>
      </c>
      <c r="D425" s="10" t="s">
        <v>764</v>
      </c>
      <c r="E425" s="11" t="s">
        <v>765</v>
      </c>
      <c r="F425" s="11" t="s">
        <v>68</v>
      </c>
      <c r="G425" s="12">
        <v>225</v>
      </c>
      <c r="H425" s="112"/>
      <c r="I425" s="26"/>
      <c r="J425" s="27"/>
      <c r="K425" s="27"/>
      <c r="L425" s="26"/>
      <c r="M425" s="26"/>
      <c r="N425" s="26"/>
      <c r="O425" s="26"/>
      <c r="P425" s="19">
        <v>18</v>
      </c>
      <c r="Q425" s="19">
        <f t="shared" si="168"/>
        <v>4050</v>
      </c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9">
        <f t="shared" si="165"/>
        <v>18</v>
      </c>
      <c r="AG425" s="19">
        <f t="shared" si="165"/>
        <v>4050</v>
      </c>
      <c r="AH425" s="9" t="s">
        <v>764</v>
      </c>
      <c r="AI425" s="11" t="s">
        <v>765</v>
      </c>
      <c r="AJ425" s="11" t="s">
        <v>68</v>
      </c>
      <c r="AK425" s="12">
        <v>225</v>
      </c>
      <c r="AL425" s="7"/>
      <c r="AM425" s="7"/>
      <c r="AN425" s="81"/>
      <c r="AO425" s="81"/>
      <c r="AP425" s="7"/>
      <c r="AQ425" s="7"/>
      <c r="AR425" s="28"/>
      <c r="AS425" s="28"/>
      <c r="AT425" s="28"/>
      <c r="AU425" s="28"/>
      <c r="AV425" s="7"/>
      <c r="AW425" s="29"/>
      <c r="AX425" s="81"/>
      <c r="AY425" s="81"/>
      <c r="AZ425" s="28"/>
      <c r="BA425" s="28"/>
      <c r="BB425" s="81"/>
      <c r="BC425" s="81"/>
      <c r="BD425" s="81"/>
      <c r="BE425" s="81"/>
      <c r="BF425" s="81"/>
      <c r="BG425" s="81"/>
      <c r="BH425" s="81"/>
      <c r="BI425" s="81"/>
      <c r="BJ425" s="7">
        <f t="shared" si="166"/>
        <v>0</v>
      </c>
      <c r="BK425" s="7">
        <f t="shared" si="166"/>
        <v>0</v>
      </c>
    </row>
    <row r="426" spans="2:63" ht="24" x14ac:dyDescent="0.25">
      <c r="B426" s="16" t="s">
        <v>65</v>
      </c>
      <c r="C426" s="17" t="s">
        <v>66</v>
      </c>
      <c r="D426" s="10" t="s">
        <v>766</v>
      </c>
      <c r="E426" s="11" t="s">
        <v>767</v>
      </c>
      <c r="F426" s="11" t="s">
        <v>68</v>
      </c>
      <c r="G426" s="12">
        <v>350</v>
      </c>
      <c r="H426" s="112"/>
      <c r="I426" s="26"/>
      <c r="J426" s="27"/>
      <c r="K426" s="27"/>
      <c r="L426" s="26"/>
      <c r="M426" s="26"/>
      <c r="N426" s="26"/>
      <c r="O426" s="26"/>
      <c r="P426" s="19">
        <v>5</v>
      </c>
      <c r="Q426" s="19">
        <f t="shared" si="168"/>
        <v>1750</v>
      </c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9">
        <f t="shared" si="165"/>
        <v>5</v>
      </c>
      <c r="AG426" s="19">
        <f t="shared" si="165"/>
        <v>1750</v>
      </c>
      <c r="AH426" s="9" t="s">
        <v>766</v>
      </c>
      <c r="AI426" s="11" t="s">
        <v>767</v>
      </c>
      <c r="AJ426" s="11" t="s">
        <v>68</v>
      </c>
      <c r="AK426" s="12">
        <v>350</v>
      </c>
      <c r="AL426" s="7"/>
      <c r="AM426" s="7"/>
      <c r="AN426" s="81"/>
      <c r="AO426" s="81"/>
      <c r="AP426" s="7"/>
      <c r="AQ426" s="7"/>
      <c r="AR426" s="28"/>
      <c r="AS426" s="28"/>
      <c r="AT426" s="28"/>
      <c r="AU426" s="28"/>
      <c r="AV426" s="7"/>
      <c r="AW426" s="29"/>
      <c r="AX426" s="81"/>
      <c r="AY426" s="81"/>
      <c r="AZ426" s="28"/>
      <c r="BA426" s="28"/>
      <c r="BB426" s="81"/>
      <c r="BC426" s="81"/>
      <c r="BD426" s="81"/>
      <c r="BE426" s="81"/>
      <c r="BF426" s="81"/>
      <c r="BG426" s="81"/>
      <c r="BH426" s="81"/>
      <c r="BI426" s="81"/>
      <c r="BJ426" s="7">
        <f t="shared" si="166"/>
        <v>0</v>
      </c>
      <c r="BK426" s="7">
        <f t="shared" si="166"/>
        <v>0</v>
      </c>
    </row>
    <row r="427" spans="2:63" ht="24" x14ac:dyDescent="0.25">
      <c r="B427" s="16" t="s">
        <v>65</v>
      </c>
      <c r="C427" s="17" t="s">
        <v>66</v>
      </c>
      <c r="D427" s="10" t="s">
        <v>768</v>
      </c>
      <c r="E427" s="11" t="s">
        <v>769</v>
      </c>
      <c r="F427" s="11" t="s">
        <v>68</v>
      </c>
      <c r="G427" s="12">
        <v>2500</v>
      </c>
      <c r="H427" s="112"/>
      <c r="I427" s="26"/>
      <c r="J427" s="27"/>
      <c r="K427" s="27"/>
      <c r="L427" s="26"/>
      <c r="M427" s="26"/>
      <c r="N427" s="26"/>
      <c r="O427" s="26"/>
      <c r="P427" s="26">
        <v>5</v>
      </c>
      <c r="Q427" s="19">
        <f t="shared" si="168"/>
        <v>12500</v>
      </c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9">
        <f t="shared" si="165"/>
        <v>5</v>
      </c>
      <c r="AG427" s="19">
        <f t="shared" si="165"/>
        <v>12500</v>
      </c>
      <c r="AH427" s="9" t="s">
        <v>768</v>
      </c>
      <c r="AI427" s="11" t="s">
        <v>769</v>
      </c>
      <c r="AJ427" s="11" t="s">
        <v>68</v>
      </c>
      <c r="AK427" s="12">
        <v>2500</v>
      </c>
      <c r="AL427" s="7"/>
      <c r="AM427" s="7"/>
      <c r="AN427" s="81"/>
      <c r="AO427" s="81"/>
      <c r="AP427" s="7"/>
      <c r="AQ427" s="7"/>
      <c r="AR427" s="28"/>
      <c r="AS427" s="28"/>
      <c r="AT427" s="28"/>
      <c r="AU427" s="28"/>
      <c r="AV427" s="7"/>
      <c r="AW427" s="29"/>
      <c r="AX427" s="81"/>
      <c r="AY427" s="81"/>
      <c r="AZ427" s="28"/>
      <c r="BA427" s="28"/>
      <c r="BB427" s="81"/>
      <c r="BC427" s="81"/>
      <c r="BD427" s="81"/>
      <c r="BE427" s="81"/>
      <c r="BF427" s="81"/>
      <c r="BG427" s="81"/>
      <c r="BH427" s="81"/>
      <c r="BI427" s="81"/>
      <c r="BJ427" s="7">
        <f t="shared" si="166"/>
        <v>0</v>
      </c>
      <c r="BK427" s="7">
        <f t="shared" si="166"/>
        <v>0</v>
      </c>
    </row>
    <row r="428" spans="2:63" ht="24" x14ac:dyDescent="0.25">
      <c r="B428" s="16" t="s">
        <v>65</v>
      </c>
      <c r="C428" s="17" t="s">
        <v>66</v>
      </c>
      <c r="D428" s="10" t="s">
        <v>770</v>
      </c>
      <c r="E428" s="11" t="s">
        <v>771</v>
      </c>
      <c r="F428" s="11" t="s">
        <v>68</v>
      </c>
      <c r="G428" s="12">
        <v>175</v>
      </c>
      <c r="H428" s="112"/>
      <c r="I428" s="26"/>
      <c r="J428" s="27"/>
      <c r="K428" s="27"/>
      <c r="L428" s="26"/>
      <c r="M428" s="26"/>
      <c r="N428" s="26"/>
      <c r="O428" s="26"/>
      <c r="P428" s="26">
        <v>7</v>
      </c>
      <c r="Q428" s="19">
        <f t="shared" si="168"/>
        <v>1225</v>
      </c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9">
        <f t="shared" si="165"/>
        <v>7</v>
      </c>
      <c r="AG428" s="19">
        <f t="shared" si="165"/>
        <v>1225</v>
      </c>
      <c r="AH428" s="9" t="s">
        <v>770</v>
      </c>
      <c r="AI428" s="11" t="s">
        <v>771</v>
      </c>
      <c r="AJ428" s="11" t="s">
        <v>68</v>
      </c>
      <c r="AK428" s="12">
        <v>175</v>
      </c>
      <c r="AL428" s="7"/>
      <c r="AM428" s="7"/>
      <c r="AN428" s="81"/>
      <c r="AO428" s="81"/>
      <c r="AP428" s="7"/>
      <c r="AQ428" s="7"/>
      <c r="AR428" s="28"/>
      <c r="AS428" s="28"/>
      <c r="AT428" s="28"/>
      <c r="AU428" s="28"/>
      <c r="AV428" s="7"/>
      <c r="AW428" s="29"/>
      <c r="AX428" s="81"/>
      <c r="AY428" s="81"/>
      <c r="AZ428" s="28"/>
      <c r="BA428" s="28"/>
      <c r="BB428" s="81"/>
      <c r="BC428" s="81"/>
      <c r="BD428" s="81"/>
      <c r="BE428" s="81"/>
      <c r="BF428" s="81"/>
      <c r="BG428" s="81"/>
      <c r="BH428" s="81"/>
      <c r="BI428" s="81"/>
      <c r="BJ428" s="7">
        <f t="shared" si="166"/>
        <v>0</v>
      </c>
      <c r="BK428" s="7">
        <f t="shared" si="166"/>
        <v>0</v>
      </c>
    </row>
    <row r="429" spans="2:63" ht="24" x14ac:dyDescent="0.25">
      <c r="B429" s="16" t="s">
        <v>65</v>
      </c>
      <c r="C429" s="17" t="s">
        <v>66</v>
      </c>
      <c r="D429" s="10" t="s">
        <v>764</v>
      </c>
      <c r="E429" s="11" t="s">
        <v>772</v>
      </c>
      <c r="F429" s="11" t="s">
        <v>68</v>
      </c>
      <c r="G429" s="12">
        <v>1500</v>
      </c>
      <c r="H429" s="19"/>
      <c r="I429" s="19"/>
      <c r="J429" s="85"/>
      <c r="K429" s="85"/>
      <c r="L429" s="19"/>
      <c r="M429" s="19"/>
      <c r="N429" s="19"/>
      <c r="O429" s="19"/>
      <c r="P429" s="26">
        <v>6</v>
      </c>
      <c r="Q429" s="19">
        <f t="shared" si="168"/>
        <v>9000</v>
      </c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>
        <f t="shared" si="165"/>
        <v>6</v>
      </c>
      <c r="AG429" s="19">
        <f t="shared" si="165"/>
        <v>9000</v>
      </c>
      <c r="AH429" s="9" t="s">
        <v>764</v>
      </c>
      <c r="AI429" s="11" t="s">
        <v>772</v>
      </c>
      <c r="AJ429" s="11" t="s">
        <v>68</v>
      </c>
      <c r="AK429" s="12">
        <v>1500</v>
      </c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7"/>
      <c r="AW429" s="29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7">
        <f t="shared" si="166"/>
        <v>0</v>
      </c>
      <c r="BK429" s="7">
        <f t="shared" si="166"/>
        <v>0</v>
      </c>
    </row>
    <row r="430" spans="2:63" ht="24" x14ac:dyDescent="0.25">
      <c r="B430" s="16" t="s">
        <v>65</v>
      </c>
      <c r="C430" s="17" t="s">
        <v>66</v>
      </c>
      <c r="D430" s="10" t="s">
        <v>773</v>
      </c>
      <c r="E430" s="11" t="s">
        <v>774</v>
      </c>
      <c r="F430" s="11" t="s">
        <v>68</v>
      </c>
      <c r="G430" s="12">
        <v>250</v>
      </c>
      <c r="H430" s="19"/>
      <c r="I430" s="19"/>
      <c r="J430" s="85"/>
      <c r="K430" s="85"/>
      <c r="L430" s="19"/>
      <c r="M430" s="19"/>
      <c r="N430" s="19"/>
      <c r="O430" s="19"/>
      <c r="P430" s="26">
        <v>10</v>
      </c>
      <c r="Q430" s="19">
        <f t="shared" si="168"/>
        <v>2500</v>
      </c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>
        <f t="shared" si="165"/>
        <v>10</v>
      </c>
      <c r="AG430" s="19">
        <f t="shared" si="165"/>
        <v>2500</v>
      </c>
      <c r="AH430" s="9" t="s">
        <v>773</v>
      </c>
      <c r="AI430" s="11" t="s">
        <v>774</v>
      </c>
      <c r="AJ430" s="11" t="s">
        <v>68</v>
      </c>
      <c r="AK430" s="12">
        <v>250</v>
      </c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7"/>
      <c r="AW430" s="29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7">
        <f t="shared" si="166"/>
        <v>0</v>
      </c>
      <c r="BK430" s="7">
        <f t="shared" si="166"/>
        <v>0</v>
      </c>
    </row>
    <row r="431" spans="2:63" ht="24" x14ac:dyDescent="0.25">
      <c r="B431" s="16" t="s">
        <v>65</v>
      </c>
      <c r="C431" s="17" t="s">
        <v>66</v>
      </c>
      <c r="D431" s="10" t="s">
        <v>775</v>
      </c>
      <c r="E431" s="11" t="s">
        <v>776</v>
      </c>
      <c r="F431" s="11" t="s">
        <v>68</v>
      </c>
      <c r="G431" s="12">
        <v>250</v>
      </c>
      <c r="H431" s="112"/>
      <c r="I431" s="26"/>
      <c r="J431" s="27"/>
      <c r="K431" s="27"/>
      <c r="L431" s="26"/>
      <c r="M431" s="26"/>
      <c r="N431" s="26"/>
      <c r="O431" s="26"/>
      <c r="P431" s="26">
        <v>6</v>
      </c>
      <c r="Q431" s="19">
        <f t="shared" si="168"/>
        <v>1500</v>
      </c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9">
        <f t="shared" si="165"/>
        <v>6</v>
      </c>
      <c r="AG431" s="19">
        <f t="shared" si="165"/>
        <v>1500</v>
      </c>
      <c r="AH431" s="9" t="s">
        <v>775</v>
      </c>
      <c r="AI431" s="11" t="s">
        <v>776</v>
      </c>
      <c r="AJ431" s="11" t="s">
        <v>68</v>
      </c>
      <c r="AK431" s="12">
        <v>250</v>
      </c>
      <c r="AL431" s="7"/>
      <c r="AM431" s="7"/>
      <c r="AN431" s="81"/>
      <c r="AO431" s="81"/>
      <c r="AP431" s="7"/>
      <c r="AQ431" s="7"/>
      <c r="AR431" s="28"/>
      <c r="AS431" s="28"/>
      <c r="AT431" s="28"/>
      <c r="AU431" s="28"/>
      <c r="AV431" s="7"/>
      <c r="AW431" s="29"/>
      <c r="AX431" s="81"/>
      <c r="AY431" s="81"/>
      <c r="AZ431" s="28"/>
      <c r="BA431" s="28"/>
      <c r="BB431" s="81"/>
      <c r="BC431" s="81"/>
      <c r="BD431" s="81"/>
      <c r="BE431" s="81"/>
      <c r="BF431" s="81"/>
      <c r="BG431" s="81"/>
      <c r="BH431" s="81"/>
      <c r="BI431" s="81"/>
      <c r="BJ431" s="7">
        <f t="shared" si="166"/>
        <v>0</v>
      </c>
      <c r="BK431" s="7">
        <f t="shared" si="166"/>
        <v>0</v>
      </c>
    </row>
    <row r="432" spans="2:63" ht="24" x14ac:dyDescent="0.25">
      <c r="B432" s="16" t="s">
        <v>65</v>
      </c>
      <c r="C432" s="17" t="s">
        <v>66</v>
      </c>
      <c r="D432" s="10" t="s">
        <v>777</v>
      </c>
      <c r="E432" s="11" t="s">
        <v>778</v>
      </c>
      <c r="F432" s="11" t="s">
        <v>68</v>
      </c>
      <c r="G432" s="12">
        <v>2500</v>
      </c>
      <c r="H432" s="112"/>
      <c r="I432" s="26"/>
      <c r="J432" s="27"/>
      <c r="K432" s="27"/>
      <c r="L432" s="26"/>
      <c r="M432" s="26"/>
      <c r="N432" s="26"/>
      <c r="O432" s="26"/>
      <c r="P432" s="26">
        <v>6</v>
      </c>
      <c r="Q432" s="19">
        <f t="shared" si="168"/>
        <v>15000</v>
      </c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9">
        <f t="shared" si="165"/>
        <v>6</v>
      </c>
      <c r="AG432" s="19">
        <f t="shared" si="165"/>
        <v>15000</v>
      </c>
      <c r="AH432" s="9" t="s">
        <v>777</v>
      </c>
      <c r="AI432" s="11" t="s">
        <v>778</v>
      </c>
      <c r="AJ432" s="11" t="s">
        <v>68</v>
      </c>
      <c r="AK432" s="12">
        <v>2500</v>
      </c>
      <c r="AL432" s="7"/>
      <c r="AM432" s="7"/>
      <c r="AN432" s="81"/>
      <c r="AO432" s="81"/>
      <c r="AP432" s="7"/>
      <c r="AQ432" s="7"/>
      <c r="AR432" s="28"/>
      <c r="AS432" s="28"/>
      <c r="AT432" s="28"/>
      <c r="AU432" s="28"/>
      <c r="AV432" s="7"/>
      <c r="AW432" s="29"/>
      <c r="AX432" s="81"/>
      <c r="AY432" s="81"/>
      <c r="AZ432" s="28"/>
      <c r="BA432" s="28"/>
      <c r="BB432" s="81"/>
      <c r="BC432" s="81"/>
      <c r="BD432" s="81"/>
      <c r="BE432" s="81"/>
      <c r="BF432" s="81"/>
      <c r="BG432" s="81"/>
      <c r="BH432" s="81"/>
      <c r="BI432" s="81"/>
      <c r="BJ432" s="7">
        <f t="shared" si="166"/>
        <v>0</v>
      </c>
      <c r="BK432" s="7">
        <f t="shared" si="166"/>
        <v>0</v>
      </c>
    </row>
    <row r="433" spans="1:63" ht="24" x14ac:dyDescent="0.25">
      <c r="B433" s="16" t="s">
        <v>65</v>
      </c>
      <c r="C433" s="17" t="s">
        <v>66</v>
      </c>
      <c r="D433" s="10" t="s">
        <v>779</v>
      </c>
      <c r="E433" s="11" t="s">
        <v>780</v>
      </c>
      <c r="F433" s="11" t="s">
        <v>68</v>
      </c>
      <c r="G433" s="12">
        <v>3000</v>
      </c>
      <c r="H433" s="112"/>
      <c r="I433" s="26"/>
      <c r="J433" s="27"/>
      <c r="K433" s="27"/>
      <c r="L433" s="26"/>
      <c r="M433" s="26"/>
      <c r="N433" s="26"/>
      <c r="O433" s="26"/>
      <c r="P433" s="26">
        <v>6</v>
      </c>
      <c r="Q433" s="19">
        <f t="shared" si="168"/>
        <v>18000</v>
      </c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9">
        <f t="shared" si="165"/>
        <v>6</v>
      </c>
      <c r="AG433" s="19">
        <f t="shared" si="165"/>
        <v>18000</v>
      </c>
      <c r="AH433" s="9" t="s">
        <v>779</v>
      </c>
      <c r="AI433" s="11" t="s">
        <v>780</v>
      </c>
      <c r="AJ433" s="11" t="s">
        <v>68</v>
      </c>
      <c r="AK433" s="12">
        <v>3000</v>
      </c>
      <c r="AL433" s="7"/>
      <c r="AM433" s="7"/>
      <c r="AN433" s="81"/>
      <c r="AO433" s="81"/>
      <c r="AP433" s="7"/>
      <c r="AQ433" s="7"/>
      <c r="AR433" s="28"/>
      <c r="AS433" s="28"/>
      <c r="AT433" s="28"/>
      <c r="AU433" s="28"/>
      <c r="AV433" s="7"/>
      <c r="AW433" s="29"/>
      <c r="AX433" s="81"/>
      <c r="AY433" s="81"/>
      <c r="AZ433" s="28"/>
      <c r="BA433" s="28"/>
      <c r="BB433" s="81"/>
      <c r="BC433" s="81"/>
      <c r="BD433" s="81"/>
      <c r="BE433" s="81"/>
      <c r="BF433" s="81"/>
      <c r="BG433" s="81"/>
      <c r="BH433" s="81"/>
      <c r="BI433" s="81"/>
      <c r="BJ433" s="7">
        <f t="shared" si="166"/>
        <v>0</v>
      </c>
      <c r="BK433" s="7">
        <f t="shared" si="166"/>
        <v>0</v>
      </c>
    </row>
    <row r="434" spans="1:63" ht="24" x14ac:dyDescent="0.25">
      <c r="B434" s="16" t="s">
        <v>65</v>
      </c>
      <c r="C434" s="17" t="s">
        <v>66</v>
      </c>
      <c r="D434" s="10" t="s">
        <v>781</v>
      </c>
      <c r="E434" s="11" t="s">
        <v>782</v>
      </c>
      <c r="F434" s="11" t="s">
        <v>68</v>
      </c>
      <c r="G434" s="12">
        <v>80</v>
      </c>
      <c r="H434" s="112"/>
      <c r="I434" s="26"/>
      <c r="J434" s="27"/>
      <c r="K434" s="27"/>
      <c r="L434" s="26"/>
      <c r="M434" s="26"/>
      <c r="N434" s="26"/>
      <c r="O434" s="26"/>
      <c r="P434" s="26">
        <v>5</v>
      </c>
      <c r="Q434" s="19">
        <f t="shared" si="168"/>
        <v>400</v>
      </c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9">
        <f t="shared" si="165"/>
        <v>5</v>
      </c>
      <c r="AG434" s="19">
        <f t="shared" si="165"/>
        <v>400</v>
      </c>
      <c r="AH434" s="9" t="s">
        <v>781</v>
      </c>
      <c r="AI434" s="11" t="s">
        <v>782</v>
      </c>
      <c r="AJ434" s="11" t="s">
        <v>68</v>
      </c>
      <c r="AK434" s="12">
        <v>80</v>
      </c>
      <c r="AL434" s="7"/>
      <c r="AM434" s="7"/>
      <c r="AN434" s="81"/>
      <c r="AO434" s="81"/>
      <c r="AP434" s="7"/>
      <c r="AQ434" s="7"/>
      <c r="AR434" s="28"/>
      <c r="AS434" s="28"/>
      <c r="AT434" s="28"/>
      <c r="AU434" s="28"/>
      <c r="AV434" s="7"/>
      <c r="AW434" s="29"/>
      <c r="AX434" s="81"/>
      <c r="AY434" s="81"/>
      <c r="AZ434" s="28"/>
      <c r="BA434" s="28"/>
      <c r="BB434" s="81"/>
      <c r="BC434" s="81"/>
      <c r="BD434" s="81"/>
      <c r="BE434" s="81"/>
      <c r="BF434" s="81"/>
      <c r="BG434" s="81"/>
      <c r="BH434" s="81"/>
      <c r="BI434" s="81"/>
      <c r="BJ434" s="7">
        <f t="shared" si="166"/>
        <v>0</v>
      </c>
      <c r="BK434" s="7">
        <f t="shared" si="166"/>
        <v>0</v>
      </c>
    </row>
    <row r="435" spans="1:63" ht="24" x14ac:dyDescent="0.25">
      <c r="B435" s="16" t="s">
        <v>65</v>
      </c>
      <c r="C435" s="17" t="s">
        <v>66</v>
      </c>
      <c r="D435" s="10" t="s">
        <v>783</v>
      </c>
      <c r="E435" s="11" t="s">
        <v>784</v>
      </c>
      <c r="F435" s="11" t="s">
        <v>68</v>
      </c>
      <c r="G435" s="12">
        <v>2000</v>
      </c>
      <c r="H435" s="26"/>
      <c r="I435" s="19"/>
      <c r="J435" s="27"/>
      <c r="K435" s="27"/>
      <c r="L435" s="26">
        <v>1</v>
      </c>
      <c r="M435" s="26">
        <f>+L435*G435</f>
        <v>2000</v>
      </c>
      <c r="N435" s="26"/>
      <c r="O435" s="26"/>
      <c r="P435" s="26">
        <v>1</v>
      </c>
      <c r="Q435" s="19">
        <f t="shared" si="168"/>
        <v>2000</v>
      </c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9">
        <f t="shared" si="165"/>
        <v>2</v>
      </c>
      <c r="AG435" s="19">
        <f t="shared" si="165"/>
        <v>4000</v>
      </c>
      <c r="AH435" s="9" t="s">
        <v>783</v>
      </c>
      <c r="AI435" s="11" t="s">
        <v>784</v>
      </c>
      <c r="AJ435" s="11" t="s">
        <v>68</v>
      </c>
      <c r="AK435" s="12">
        <v>2000</v>
      </c>
      <c r="AL435" s="7"/>
      <c r="AM435" s="7"/>
      <c r="AN435" s="81"/>
      <c r="AO435" s="81"/>
      <c r="AP435" s="7"/>
      <c r="AQ435" s="7"/>
      <c r="AR435" s="28"/>
      <c r="AS435" s="28"/>
      <c r="AT435" s="28"/>
      <c r="AU435" s="28"/>
      <c r="AV435" s="7"/>
      <c r="AW435" s="29"/>
      <c r="AX435" s="81"/>
      <c r="AY435" s="81"/>
      <c r="AZ435" s="28"/>
      <c r="BA435" s="28"/>
      <c r="BB435" s="81"/>
      <c r="BC435" s="81"/>
      <c r="BD435" s="81"/>
      <c r="BE435" s="81"/>
      <c r="BF435" s="81"/>
      <c r="BG435" s="81"/>
      <c r="BH435" s="81"/>
      <c r="BI435" s="81"/>
      <c r="BJ435" s="7">
        <f t="shared" si="166"/>
        <v>0</v>
      </c>
      <c r="BK435" s="7">
        <f t="shared" si="166"/>
        <v>0</v>
      </c>
    </row>
    <row r="436" spans="1:63" ht="24" x14ac:dyDescent="0.25">
      <c r="B436" s="16" t="s">
        <v>65</v>
      </c>
      <c r="C436" s="17" t="s">
        <v>66</v>
      </c>
      <c r="D436" s="10" t="s">
        <v>785</v>
      </c>
      <c r="E436" s="9" t="s">
        <v>786</v>
      </c>
      <c r="F436" s="11" t="s">
        <v>68</v>
      </c>
      <c r="G436" s="12">
        <v>40</v>
      </c>
      <c r="H436" s="26">
        <v>1</v>
      </c>
      <c r="I436" s="19">
        <f>+G436*H436</f>
        <v>40</v>
      </c>
      <c r="J436" s="27"/>
      <c r="K436" s="27"/>
      <c r="L436" s="26"/>
      <c r="M436" s="26"/>
      <c r="N436" s="26"/>
      <c r="O436" s="26"/>
      <c r="P436" s="78"/>
      <c r="Q436" s="78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9">
        <f t="shared" si="165"/>
        <v>1</v>
      </c>
      <c r="AG436" s="19">
        <f t="shared" si="165"/>
        <v>40</v>
      </c>
      <c r="AH436" s="9" t="s">
        <v>785</v>
      </c>
      <c r="AI436" s="9" t="s">
        <v>786</v>
      </c>
      <c r="AJ436" s="11" t="s">
        <v>68</v>
      </c>
      <c r="AK436" s="12">
        <v>40</v>
      </c>
      <c r="AL436" s="7"/>
      <c r="AM436" s="28"/>
      <c r="AN436" s="7"/>
      <c r="AO436" s="7"/>
      <c r="AP436" s="7"/>
      <c r="AQ436" s="7"/>
      <c r="AR436" s="7"/>
      <c r="AS436" s="7"/>
      <c r="AT436" s="28"/>
      <c r="AU436" s="28"/>
      <c r="AV436" s="7"/>
      <c r="AW436" s="29"/>
      <c r="AX436" s="7"/>
      <c r="AY436" s="7"/>
      <c r="AZ436" s="28"/>
      <c r="BA436" s="28"/>
      <c r="BB436" s="7"/>
      <c r="BC436" s="7"/>
      <c r="BD436" s="7"/>
      <c r="BE436" s="7"/>
      <c r="BF436" s="7"/>
      <c r="BG436" s="7"/>
      <c r="BH436" s="7"/>
      <c r="BI436" s="7"/>
      <c r="BJ436" s="7">
        <f t="shared" si="166"/>
        <v>0</v>
      </c>
      <c r="BK436" s="7">
        <f t="shared" si="166"/>
        <v>0</v>
      </c>
    </row>
    <row r="437" spans="1:63" ht="24" x14ac:dyDescent="0.25">
      <c r="B437" s="16" t="s">
        <v>65</v>
      </c>
      <c r="C437" s="17" t="s">
        <v>66</v>
      </c>
      <c r="D437" s="10" t="s">
        <v>787</v>
      </c>
      <c r="E437" s="9" t="s">
        <v>788</v>
      </c>
      <c r="F437" s="11" t="s">
        <v>68</v>
      </c>
      <c r="G437" s="12">
        <v>350</v>
      </c>
      <c r="H437" s="26">
        <v>1</v>
      </c>
      <c r="I437" s="19">
        <f>+G437*H437</f>
        <v>350</v>
      </c>
      <c r="J437" s="27"/>
      <c r="K437" s="27"/>
      <c r="L437" s="26"/>
      <c r="M437" s="26"/>
      <c r="N437" s="26"/>
      <c r="O437" s="26"/>
      <c r="P437" s="78"/>
      <c r="Q437" s="78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9">
        <f t="shared" si="165"/>
        <v>1</v>
      </c>
      <c r="AG437" s="19">
        <f t="shared" si="165"/>
        <v>350</v>
      </c>
      <c r="AH437" s="9" t="s">
        <v>787</v>
      </c>
      <c r="AI437" s="9" t="s">
        <v>788</v>
      </c>
      <c r="AJ437" s="11" t="s">
        <v>68</v>
      </c>
      <c r="AK437" s="12">
        <v>350</v>
      </c>
      <c r="AL437" s="7"/>
      <c r="AM437" s="28"/>
      <c r="AN437" s="7"/>
      <c r="AO437" s="7"/>
      <c r="AP437" s="7"/>
      <c r="AQ437" s="7"/>
      <c r="AR437" s="7"/>
      <c r="AS437" s="7"/>
      <c r="AT437" s="28"/>
      <c r="AU437" s="28"/>
      <c r="AV437" s="7"/>
      <c r="AW437" s="29"/>
      <c r="AX437" s="7"/>
      <c r="AY437" s="7"/>
      <c r="AZ437" s="28"/>
      <c r="BA437" s="28"/>
      <c r="BB437" s="7"/>
      <c r="BC437" s="7"/>
      <c r="BD437" s="7"/>
      <c r="BE437" s="7"/>
      <c r="BF437" s="7"/>
      <c r="BG437" s="7"/>
      <c r="BH437" s="7"/>
      <c r="BI437" s="7"/>
      <c r="BJ437" s="7">
        <f t="shared" si="166"/>
        <v>0</v>
      </c>
      <c r="BK437" s="7">
        <f t="shared" si="166"/>
        <v>0</v>
      </c>
    </row>
    <row r="438" spans="1:63" ht="24" x14ac:dyDescent="0.25">
      <c r="B438" s="16" t="s">
        <v>65</v>
      </c>
      <c r="C438" s="17" t="s">
        <v>66</v>
      </c>
      <c r="D438" s="10" t="s">
        <v>789</v>
      </c>
      <c r="E438" s="9" t="s">
        <v>790</v>
      </c>
      <c r="F438" s="11" t="s">
        <v>68</v>
      </c>
      <c r="G438" s="12">
        <v>30</v>
      </c>
      <c r="H438" s="26">
        <v>2</v>
      </c>
      <c r="I438" s="19">
        <f>+G438*H438</f>
        <v>60</v>
      </c>
      <c r="J438" s="27"/>
      <c r="K438" s="27"/>
      <c r="L438" s="26"/>
      <c r="M438" s="26"/>
      <c r="N438" s="26"/>
      <c r="O438" s="26"/>
      <c r="P438" s="78"/>
      <c r="Q438" s="78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9">
        <f t="shared" si="165"/>
        <v>2</v>
      </c>
      <c r="AG438" s="19">
        <f t="shared" si="165"/>
        <v>60</v>
      </c>
      <c r="AH438" s="9" t="s">
        <v>789</v>
      </c>
      <c r="AI438" s="9" t="s">
        <v>790</v>
      </c>
      <c r="AJ438" s="11" t="s">
        <v>68</v>
      </c>
      <c r="AK438" s="12">
        <v>30</v>
      </c>
      <c r="AL438" s="7"/>
      <c r="AM438" s="28"/>
      <c r="AN438" s="7"/>
      <c r="AO438" s="7"/>
      <c r="AP438" s="7"/>
      <c r="AQ438" s="7"/>
      <c r="AR438" s="7"/>
      <c r="AS438" s="7"/>
      <c r="AT438" s="28"/>
      <c r="AU438" s="28"/>
      <c r="AV438" s="7"/>
      <c r="AW438" s="29"/>
      <c r="AX438" s="7"/>
      <c r="AY438" s="7"/>
      <c r="AZ438" s="28"/>
      <c r="BA438" s="28"/>
      <c r="BB438" s="7"/>
      <c r="BC438" s="7"/>
      <c r="BD438" s="7"/>
      <c r="BE438" s="7"/>
      <c r="BF438" s="7"/>
      <c r="BG438" s="7"/>
      <c r="BH438" s="7"/>
      <c r="BI438" s="7"/>
      <c r="BJ438" s="7">
        <f t="shared" si="166"/>
        <v>0</v>
      </c>
      <c r="BK438" s="7">
        <f t="shared" si="166"/>
        <v>0</v>
      </c>
    </row>
    <row r="439" spans="1:63" x14ac:dyDescent="0.25">
      <c r="A439" s="112"/>
      <c r="B439" s="112"/>
      <c r="C439" s="112"/>
      <c r="D439" s="112" t="s">
        <v>791</v>
      </c>
      <c r="E439" s="95" t="s">
        <v>792</v>
      </c>
      <c r="F439" s="112"/>
      <c r="G439" s="112"/>
      <c r="H439" s="112"/>
      <c r="I439" s="26"/>
      <c r="J439" s="112"/>
      <c r="K439" s="112"/>
      <c r="L439" s="112"/>
      <c r="M439" s="112"/>
      <c r="N439" s="112"/>
      <c r="O439" s="112"/>
      <c r="P439" s="26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36" t="s">
        <v>791</v>
      </c>
      <c r="AI439" s="97" t="s">
        <v>792</v>
      </c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</row>
    <row r="440" spans="1:63" ht="24" x14ac:dyDescent="0.25">
      <c r="B440" s="16" t="s">
        <v>65</v>
      </c>
      <c r="C440" s="17" t="s">
        <v>66</v>
      </c>
      <c r="D440" s="10">
        <v>170100020141</v>
      </c>
      <c r="E440" s="18" t="s">
        <v>793</v>
      </c>
      <c r="F440" s="9" t="s">
        <v>736</v>
      </c>
      <c r="G440" s="12">
        <v>3000</v>
      </c>
      <c r="H440" s="19">
        <v>1</v>
      </c>
      <c r="I440" s="19">
        <f>+G440*H440</f>
        <v>3000</v>
      </c>
      <c r="J440" s="27"/>
      <c r="K440" s="27"/>
      <c r="L440" s="26"/>
      <c r="M440" s="26"/>
      <c r="N440" s="26"/>
      <c r="O440" s="26"/>
      <c r="P440" s="26"/>
      <c r="Q440" s="112"/>
      <c r="R440" s="112"/>
      <c r="S440" s="112"/>
      <c r="T440" s="112"/>
      <c r="U440" s="112"/>
      <c r="V440" s="26"/>
      <c r="W440" s="26"/>
      <c r="X440" s="112"/>
      <c r="Y440" s="112"/>
      <c r="Z440" s="112"/>
      <c r="AA440" s="112"/>
      <c r="AB440" s="112"/>
      <c r="AC440" s="112"/>
      <c r="AD440" s="112"/>
      <c r="AE440" s="112"/>
      <c r="AF440" s="19">
        <f t="shared" ref="AF440:AG440" si="169">H440+J440+L440+N440+P440+R440+T440+V440+X440+Z440+AB440+AD440</f>
        <v>1</v>
      </c>
      <c r="AG440" s="19">
        <f t="shared" si="169"/>
        <v>3000</v>
      </c>
      <c r="AH440" s="9">
        <v>170100020141</v>
      </c>
      <c r="AI440" s="18" t="s">
        <v>793</v>
      </c>
      <c r="AJ440" s="9" t="s">
        <v>736</v>
      </c>
      <c r="AK440" s="12">
        <v>3000</v>
      </c>
      <c r="AL440" s="28">
        <v>1</v>
      </c>
      <c r="AM440" s="28">
        <f>+AK440*AL440</f>
        <v>3000</v>
      </c>
      <c r="AN440" s="7"/>
      <c r="AO440" s="7"/>
      <c r="AP440" s="7"/>
      <c r="AQ440" s="7"/>
      <c r="AR440" s="7"/>
      <c r="AS440" s="7"/>
      <c r="AT440" s="28"/>
      <c r="AU440" s="28"/>
      <c r="AV440" s="7"/>
      <c r="AW440" s="29"/>
      <c r="AX440" s="28"/>
      <c r="AY440" s="28"/>
      <c r="AZ440" s="28"/>
      <c r="BA440" s="28"/>
      <c r="BB440" s="7"/>
      <c r="BC440" s="7"/>
      <c r="BD440" s="7"/>
      <c r="BE440" s="7"/>
      <c r="BF440" s="7"/>
      <c r="BG440" s="7"/>
      <c r="BH440" s="7"/>
      <c r="BI440" s="7"/>
      <c r="BJ440" s="7">
        <f t="shared" ref="BJ440:BK440" si="170">AL440+AN440+AP440+AR440+AT440+AV440+AX440+AZ440+BB440+BD440+BF440+BH440</f>
        <v>1</v>
      </c>
      <c r="BK440" s="7">
        <f t="shared" si="170"/>
        <v>3000</v>
      </c>
    </row>
    <row r="441" spans="1:63" x14ac:dyDescent="0.25">
      <c r="B441" s="69"/>
      <c r="C441" s="93"/>
      <c r="D441" s="73" t="s">
        <v>794</v>
      </c>
      <c r="E441" s="95" t="s">
        <v>795</v>
      </c>
      <c r="F441" s="81"/>
      <c r="G441" s="81"/>
      <c r="H441" s="81"/>
      <c r="I441" s="7"/>
      <c r="J441" s="81"/>
      <c r="K441" s="81"/>
      <c r="L441" s="81"/>
      <c r="M441" s="81"/>
      <c r="N441" s="81"/>
      <c r="O441" s="81"/>
      <c r="P441" s="7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103" t="s">
        <v>794</v>
      </c>
      <c r="AI441" s="97" t="s">
        <v>795</v>
      </c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  <c r="BG441" s="81"/>
      <c r="BH441" s="81"/>
      <c r="BI441" s="81"/>
      <c r="BJ441" s="81"/>
      <c r="BK441" s="157"/>
    </row>
    <row r="442" spans="1:63" x14ac:dyDescent="0.25">
      <c r="B442" s="69"/>
      <c r="C442" s="93"/>
      <c r="D442" s="73" t="s">
        <v>796</v>
      </c>
      <c r="E442" s="95" t="s">
        <v>797</v>
      </c>
      <c r="F442" s="81"/>
      <c r="G442" s="81"/>
      <c r="H442" s="81"/>
      <c r="I442" s="7"/>
      <c r="J442" s="81"/>
      <c r="K442" s="81"/>
      <c r="L442" s="81"/>
      <c r="M442" s="81"/>
      <c r="N442" s="81"/>
      <c r="O442" s="81"/>
      <c r="P442" s="7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103" t="s">
        <v>796</v>
      </c>
      <c r="AI442" s="97" t="s">
        <v>797</v>
      </c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  <c r="BH442" s="81"/>
      <c r="BI442" s="81"/>
      <c r="BJ442" s="81"/>
      <c r="BK442" s="157"/>
    </row>
    <row r="443" spans="1:63" x14ac:dyDescent="0.25">
      <c r="B443" s="67"/>
      <c r="C443" s="74"/>
      <c r="D443" s="84" t="s">
        <v>798</v>
      </c>
      <c r="E443" s="97" t="s">
        <v>799</v>
      </c>
      <c r="F443" s="81"/>
      <c r="G443" s="81"/>
      <c r="H443" s="81"/>
      <c r="I443" s="7"/>
      <c r="J443" s="81"/>
      <c r="K443" s="81"/>
      <c r="L443" s="81"/>
      <c r="M443" s="81"/>
      <c r="N443" s="81"/>
      <c r="O443" s="81"/>
      <c r="P443" s="7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103" t="s">
        <v>798</v>
      </c>
      <c r="AI443" s="97" t="s">
        <v>799</v>
      </c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81"/>
      <c r="BI443" s="81"/>
      <c r="BJ443" s="81"/>
      <c r="BK443" s="157"/>
    </row>
    <row r="444" spans="1:63" ht="24" x14ac:dyDescent="0.25">
      <c r="B444" s="16" t="s">
        <v>65</v>
      </c>
      <c r="C444" s="17" t="s">
        <v>66</v>
      </c>
      <c r="D444" s="10" t="s">
        <v>800</v>
      </c>
      <c r="E444" s="11" t="s">
        <v>799</v>
      </c>
      <c r="F444" s="11" t="s">
        <v>736</v>
      </c>
      <c r="G444" s="12">
        <v>1000</v>
      </c>
      <c r="H444" s="26"/>
      <c r="I444" s="26"/>
      <c r="J444" s="27"/>
      <c r="K444" s="27"/>
      <c r="L444" s="26">
        <v>4</v>
      </c>
      <c r="M444" s="26">
        <f>L444*G444</f>
        <v>4000</v>
      </c>
      <c r="N444" s="26"/>
      <c r="O444" s="26"/>
      <c r="P444" s="26"/>
      <c r="Q444" s="19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19">
        <f t="shared" ref="AF444:AG445" si="171">H444+J444+L444+N444+P444+R444+T444+V444+X444+Z444+AB444+AD444</f>
        <v>4</v>
      </c>
      <c r="AG444" s="19">
        <f t="shared" si="171"/>
        <v>4000</v>
      </c>
      <c r="AH444" s="9" t="s">
        <v>800</v>
      </c>
      <c r="AI444" s="11" t="s">
        <v>799</v>
      </c>
      <c r="AJ444" s="11" t="s">
        <v>736</v>
      </c>
      <c r="AK444" s="12">
        <v>1000</v>
      </c>
      <c r="AL444" s="7"/>
      <c r="AM444" s="7"/>
      <c r="AN444" s="7"/>
      <c r="AO444" s="7"/>
      <c r="AP444" s="7">
        <v>9</v>
      </c>
      <c r="AQ444" s="28">
        <f>+AP444*AK444</f>
        <v>9000</v>
      </c>
      <c r="AR444" s="7"/>
      <c r="AS444" s="7"/>
      <c r="AT444" s="28">
        <v>1</v>
      </c>
      <c r="AU444" s="28">
        <f>+AK444*AT444</f>
        <v>1000</v>
      </c>
      <c r="AV444" s="7"/>
      <c r="AW444" s="7"/>
      <c r="AX444" s="7"/>
      <c r="AY444" s="7"/>
      <c r="AZ444" s="28"/>
      <c r="BA444" s="28"/>
      <c r="BB444" s="7"/>
      <c r="BC444" s="7"/>
      <c r="BD444" s="7"/>
      <c r="BE444" s="7"/>
      <c r="BF444" s="7"/>
      <c r="BG444" s="7"/>
      <c r="BH444" s="7"/>
      <c r="BI444" s="7"/>
      <c r="BJ444" s="7">
        <f t="shared" ref="BJ444:BK445" si="172">AL444+AN444+AP444+AR444+AT444+AV444+AX444+AZ444+BB444+BD444+BF444+BH444</f>
        <v>10</v>
      </c>
      <c r="BK444" s="7">
        <f t="shared" si="172"/>
        <v>10000</v>
      </c>
    </row>
    <row r="445" spans="1:63" ht="24" x14ac:dyDescent="0.25">
      <c r="B445" s="16" t="s">
        <v>65</v>
      </c>
      <c r="C445" s="17" t="s">
        <v>66</v>
      </c>
      <c r="D445" s="10" t="s">
        <v>801</v>
      </c>
      <c r="E445" s="9" t="s">
        <v>802</v>
      </c>
      <c r="F445" s="11" t="s">
        <v>736</v>
      </c>
      <c r="G445" s="12">
        <v>1000</v>
      </c>
      <c r="H445" s="112"/>
      <c r="I445" s="26"/>
      <c r="J445" s="27"/>
      <c r="K445" s="27"/>
      <c r="L445" s="26">
        <v>4</v>
      </c>
      <c r="M445" s="26">
        <f>L445*G445</f>
        <v>4000</v>
      </c>
      <c r="N445" s="26"/>
      <c r="O445" s="26"/>
      <c r="P445" s="26"/>
      <c r="Q445" s="19"/>
      <c r="R445" s="112"/>
      <c r="S445" s="112"/>
      <c r="T445" s="112"/>
      <c r="U445" s="112"/>
      <c r="V445" s="26"/>
      <c r="W445" s="19"/>
      <c r="X445" s="112"/>
      <c r="Y445" s="112"/>
      <c r="Z445" s="112"/>
      <c r="AA445" s="112"/>
      <c r="AB445" s="112"/>
      <c r="AC445" s="112"/>
      <c r="AD445" s="112"/>
      <c r="AE445" s="112"/>
      <c r="AF445" s="19">
        <f t="shared" si="171"/>
        <v>4</v>
      </c>
      <c r="AG445" s="19">
        <f t="shared" si="171"/>
        <v>4000</v>
      </c>
      <c r="AH445" s="9" t="s">
        <v>801</v>
      </c>
      <c r="AI445" s="9" t="s">
        <v>802</v>
      </c>
      <c r="AJ445" s="11" t="s">
        <v>736</v>
      </c>
      <c r="AK445" s="12">
        <v>1000</v>
      </c>
      <c r="AL445" s="7"/>
      <c r="AM445" s="7"/>
      <c r="AN445" s="81"/>
      <c r="AO445" s="81"/>
      <c r="AP445" s="7">
        <v>9</v>
      </c>
      <c r="AQ445" s="28">
        <f>+AP445*AK445</f>
        <v>9000</v>
      </c>
      <c r="AR445" s="28"/>
      <c r="AS445" s="28"/>
      <c r="AT445" s="28">
        <v>2</v>
      </c>
      <c r="AU445" s="28">
        <f>+AK445*AT445</f>
        <v>2000</v>
      </c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7">
        <f t="shared" si="172"/>
        <v>11</v>
      </c>
      <c r="BK445" s="7">
        <f t="shared" si="172"/>
        <v>11000</v>
      </c>
    </row>
    <row r="446" spans="1:63" ht="51" x14ac:dyDescent="0.25">
      <c r="B446" s="69"/>
      <c r="C446" s="93"/>
      <c r="D446" s="75" t="s">
        <v>803</v>
      </c>
      <c r="E446" s="140" t="s">
        <v>804</v>
      </c>
      <c r="F446" s="74"/>
      <c r="G446" s="74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140" t="s">
        <v>804</v>
      </c>
      <c r="AI446" s="74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</row>
    <row r="447" spans="1:63" x14ac:dyDescent="0.25">
      <c r="B447" s="179"/>
      <c r="C447" s="93"/>
      <c r="D447" s="75" t="s">
        <v>805</v>
      </c>
      <c r="E447" s="75" t="s">
        <v>806</v>
      </c>
      <c r="F447" s="74"/>
      <c r="G447" s="74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5" t="s">
        <v>806</v>
      </c>
      <c r="AI447" s="74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</row>
    <row r="448" spans="1:63" x14ac:dyDescent="0.25">
      <c r="B448" s="67"/>
      <c r="C448" s="74"/>
      <c r="D448" s="84" t="s">
        <v>807</v>
      </c>
      <c r="E448" s="84" t="s">
        <v>808</v>
      </c>
      <c r="F448" s="74"/>
      <c r="G448" s="74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84" t="s">
        <v>808</v>
      </c>
      <c r="AI448" s="74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</row>
    <row r="449" spans="2:63" ht="24" x14ac:dyDescent="0.25">
      <c r="B449" s="16" t="s">
        <v>65</v>
      </c>
      <c r="C449" s="17" t="s">
        <v>66</v>
      </c>
      <c r="D449" s="10">
        <v>8310180400094940</v>
      </c>
      <c r="E449" s="9" t="s">
        <v>809</v>
      </c>
      <c r="F449" s="11" t="s">
        <v>736</v>
      </c>
      <c r="G449" s="12">
        <v>17000</v>
      </c>
      <c r="H449" s="19">
        <v>6</v>
      </c>
      <c r="I449" s="19">
        <f t="shared" ref="I449:I472" si="173">+G449*H449</f>
        <v>102000</v>
      </c>
      <c r="J449" s="27"/>
      <c r="K449" s="27"/>
      <c r="L449" s="26"/>
      <c r="M449" s="26"/>
      <c r="N449" s="26"/>
      <c r="O449" s="26"/>
      <c r="P449" s="26"/>
      <c r="Q449" s="26"/>
      <c r="R449" s="112"/>
      <c r="S449" s="112"/>
      <c r="T449" s="112"/>
      <c r="U449" s="112"/>
      <c r="V449" s="26"/>
      <c r="W449" s="19"/>
      <c r="X449" s="112"/>
      <c r="Y449" s="112"/>
      <c r="Z449" s="112"/>
      <c r="AA449" s="112"/>
      <c r="AB449" s="112"/>
      <c r="AC449" s="112"/>
      <c r="AD449" s="112"/>
      <c r="AE449" s="112"/>
      <c r="AF449" s="19">
        <f t="shared" ref="AF449:AG452" si="174">H449+J449+L449+N449+P449+R449+T449+V449+X449+Z449+AB449+AD449</f>
        <v>6</v>
      </c>
      <c r="AG449" s="19">
        <f t="shared" si="174"/>
        <v>102000</v>
      </c>
      <c r="AH449" s="9">
        <v>8310180400094940</v>
      </c>
      <c r="AI449" s="9" t="s">
        <v>809</v>
      </c>
      <c r="AJ449" s="11" t="s">
        <v>736</v>
      </c>
      <c r="AK449" s="12">
        <v>17000</v>
      </c>
      <c r="AL449" s="28">
        <v>6</v>
      </c>
      <c r="AM449" s="28">
        <f t="shared" ref="AM449:AM463" si="175">+AK449*AL449</f>
        <v>102000</v>
      </c>
      <c r="AN449" s="81"/>
      <c r="AO449" s="81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7">
        <f t="shared" ref="BJ449:BK452" si="176">AL449+AN449+AP449+AR449+AT449+AV449+AX449+AZ449+BB449+BD449+BF449+BH449</f>
        <v>6</v>
      </c>
      <c r="BK449" s="7">
        <f t="shared" si="176"/>
        <v>102000</v>
      </c>
    </row>
    <row r="450" spans="2:63" ht="24" x14ac:dyDescent="0.25">
      <c r="B450" s="16" t="s">
        <v>65</v>
      </c>
      <c r="C450" s="17" t="s">
        <v>66</v>
      </c>
      <c r="D450" s="10" t="s">
        <v>810</v>
      </c>
      <c r="E450" s="9" t="s">
        <v>811</v>
      </c>
      <c r="F450" s="11" t="s">
        <v>736</v>
      </c>
      <c r="G450" s="12">
        <v>4500</v>
      </c>
      <c r="H450" s="19">
        <v>6</v>
      </c>
      <c r="I450" s="19">
        <f t="shared" si="173"/>
        <v>27000</v>
      </c>
      <c r="J450" s="27"/>
      <c r="K450" s="27"/>
      <c r="L450" s="26"/>
      <c r="M450" s="26"/>
      <c r="N450" s="26"/>
      <c r="O450" s="26"/>
      <c r="P450" s="26"/>
      <c r="Q450" s="26"/>
      <c r="R450" s="112"/>
      <c r="S450" s="112"/>
      <c r="T450" s="112"/>
      <c r="U450" s="112"/>
      <c r="V450" s="26"/>
      <c r="W450" s="19"/>
      <c r="X450" s="112"/>
      <c r="Y450" s="112"/>
      <c r="Z450" s="112"/>
      <c r="AA450" s="112"/>
      <c r="AB450" s="112"/>
      <c r="AC450" s="112"/>
      <c r="AD450" s="112"/>
      <c r="AE450" s="112"/>
      <c r="AF450" s="19">
        <f t="shared" si="174"/>
        <v>6</v>
      </c>
      <c r="AG450" s="19">
        <f t="shared" si="174"/>
        <v>27000</v>
      </c>
      <c r="AH450" s="9" t="s">
        <v>810</v>
      </c>
      <c r="AI450" s="9" t="s">
        <v>811</v>
      </c>
      <c r="AJ450" s="11" t="s">
        <v>736</v>
      </c>
      <c r="AK450" s="12">
        <v>4500</v>
      </c>
      <c r="AL450" s="28">
        <v>6</v>
      </c>
      <c r="AM450" s="28">
        <f t="shared" si="175"/>
        <v>27000</v>
      </c>
      <c r="AN450" s="81"/>
      <c r="AO450" s="81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7">
        <f t="shared" si="176"/>
        <v>6</v>
      </c>
      <c r="BK450" s="7">
        <f t="shared" si="176"/>
        <v>27000</v>
      </c>
    </row>
    <row r="451" spans="2:63" x14ac:dyDescent="0.25">
      <c r="B451" s="16" t="s">
        <v>139</v>
      </c>
      <c r="C451" s="17" t="s">
        <v>139</v>
      </c>
      <c r="D451" s="10">
        <v>8310180400094940</v>
      </c>
      <c r="E451" s="9" t="s">
        <v>812</v>
      </c>
      <c r="F451" s="11" t="s">
        <v>736</v>
      </c>
      <c r="G451" s="12">
        <v>300</v>
      </c>
      <c r="H451" s="19"/>
      <c r="I451" s="19"/>
      <c r="J451" s="27"/>
      <c r="K451" s="27"/>
      <c r="L451" s="26"/>
      <c r="M451" s="26"/>
      <c r="N451" s="26">
        <v>8</v>
      </c>
      <c r="O451" s="26">
        <f>+N451*G451</f>
        <v>2400</v>
      </c>
      <c r="P451" s="26"/>
      <c r="Q451" s="26"/>
      <c r="R451" s="112"/>
      <c r="S451" s="112"/>
      <c r="T451" s="112"/>
      <c r="U451" s="112"/>
      <c r="V451" s="26"/>
      <c r="W451" s="19"/>
      <c r="X451" s="112"/>
      <c r="Y451" s="112"/>
      <c r="Z451" s="112"/>
      <c r="AA451" s="112"/>
      <c r="AB451" s="112"/>
      <c r="AC451" s="112"/>
      <c r="AD451" s="112"/>
      <c r="AE451" s="112"/>
      <c r="AF451" s="19">
        <f t="shared" si="174"/>
        <v>8</v>
      </c>
      <c r="AG451" s="19">
        <f t="shared" si="174"/>
        <v>2400</v>
      </c>
      <c r="AH451" s="9">
        <v>8310180400094940</v>
      </c>
      <c r="AI451" s="9" t="s">
        <v>812</v>
      </c>
      <c r="AJ451" s="11" t="s">
        <v>736</v>
      </c>
      <c r="AK451" s="12">
        <v>300</v>
      </c>
      <c r="AL451" s="28"/>
      <c r="AM451" s="28"/>
      <c r="AN451" s="81"/>
      <c r="AO451" s="81"/>
      <c r="AP451" s="28"/>
      <c r="AQ451" s="28"/>
      <c r="AR451" s="28">
        <v>6</v>
      </c>
      <c r="AS451" s="28">
        <f>AR451*AK451</f>
        <v>1800</v>
      </c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7">
        <f t="shared" si="176"/>
        <v>6</v>
      </c>
      <c r="BK451" s="7">
        <f t="shared" si="176"/>
        <v>1800</v>
      </c>
    </row>
    <row r="452" spans="2:63" ht="24" x14ac:dyDescent="0.25">
      <c r="B452" s="16" t="s">
        <v>65</v>
      </c>
      <c r="C452" s="17" t="s">
        <v>66</v>
      </c>
      <c r="D452" s="10">
        <v>8310180400094940</v>
      </c>
      <c r="E452" s="9" t="s">
        <v>812</v>
      </c>
      <c r="F452" s="11" t="s">
        <v>736</v>
      </c>
      <c r="G452" s="12">
        <v>500</v>
      </c>
      <c r="H452" s="19"/>
      <c r="I452" s="19"/>
      <c r="J452" s="27"/>
      <c r="K452" s="27"/>
      <c r="L452" s="26"/>
      <c r="M452" s="26"/>
      <c r="N452" s="26">
        <v>4</v>
      </c>
      <c r="O452" s="26">
        <f>+N452*G452</f>
        <v>2000</v>
      </c>
      <c r="P452" s="26"/>
      <c r="Q452" s="26"/>
      <c r="R452" s="112"/>
      <c r="S452" s="112"/>
      <c r="T452" s="112"/>
      <c r="U452" s="112"/>
      <c r="V452" s="26"/>
      <c r="W452" s="19"/>
      <c r="X452" s="112"/>
      <c r="Y452" s="112"/>
      <c r="Z452" s="112"/>
      <c r="AA452" s="112"/>
      <c r="AB452" s="112"/>
      <c r="AC452" s="112"/>
      <c r="AD452" s="112"/>
      <c r="AE452" s="112"/>
      <c r="AF452" s="19">
        <f t="shared" si="174"/>
        <v>4</v>
      </c>
      <c r="AG452" s="19">
        <f t="shared" si="174"/>
        <v>2000</v>
      </c>
      <c r="AH452" s="9">
        <v>8310180400094940</v>
      </c>
      <c r="AI452" s="9" t="s">
        <v>812</v>
      </c>
      <c r="AJ452" s="11" t="s">
        <v>736</v>
      </c>
      <c r="AK452" s="12">
        <v>500</v>
      </c>
      <c r="AL452" s="28"/>
      <c r="AM452" s="28"/>
      <c r="AN452" s="81"/>
      <c r="AO452" s="81"/>
      <c r="AP452" s="28"/>
      <c r="AQ452" s="28"/>
      <c r="AR452" s="28">
        <v>0</v>
      </c>
      <c r="AS452" s="28">
        <f>AR452*AK452</f>
        <v>0</v>
      </c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7">
        <f t="shared" si="176"/>
        <v>0</v>
      </c>
      <c r="BK452" s="7">
        <f t="shared" si="176"/>
        <v>0</v>
      </c>
    </row>
    <row r="453" spans="2:63" x14ac:dyDescent="0.25">
      <c r="B453" s="67"/>
      <c r="C453" s="74"/>
      <c r="D453" s="84" t="s">
        <v>813</v>
      </c>
      <c r="E453" s="84" t="s">
        <v>814</v>
      </c>
      <c r="F453" s="74"/>
      <c r="G453" s="74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84" t="s">
        <v>813</v>
      </c>
      <c r="AI453" s="84" t="s">
        <v>814</v>
      </c>
      <c r="AJ453" s="75"/>
      <c r="AK453" s="79"/>
      <c r="AL453" s="79"/>
      <c r="AM453" s="79"/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  <c r="BA453" s="80"/>
      <c r="BB453" s="80"/>
      <c r="BC453" s="80"/>
      <c r="BD453" s="80"/>
      <c r="BE453" s="80"/>
      <c r="BF453" s="80"/>
      <c r="BG453" s="80"/>
      <c r="BH453" s="80"/>
      <c r="BI453" s="80"/>
      <c r="BJ453" s="80"/>
      <c r="BK453" s="80"/>
    </row>
    <row r="454" spans="2:63" ht="24" x14ac:dyDescent="0.25">
      <c r="B454" s="16" t="s">
        <v>65</v>
      </c>
      <c r="C454" s="17" t="s">
        <v>66</v>
      </c>
      <c r="D454" s="10" t="s">
        <v>815</v>
      </c>
      <c r="E454" s="9" t="s">
        <v>816</v>
      </c>
      <c r="F454" s="9" t="s">
        <v>736</v>
      </c>
      <c r="G454" s="12">
        <v>5000</v>
      </c>
      <c r="H454" s="19">
        <v>6</v>
      </c>
      <c r="I454" s="19">
        <f t="shared" si="173"/>
        <v>30000</v>
      </c>
      <c r="J454" s="27"/>
      <c r="K454" s="27"/>
      <c r="L454" s="26"/>
      <c r="M454" s="26"/>
      <c r="N454" s="26"/>
      <c r="O454" s="26"/>
      <c r="P454" s="26"/>
      <c r="Q454" s="26"/>
      <c r="R454" s="112"/>
      <c r="S454" s="112"/>
      <c r="T454" s="112"/>
      <c r="U454" s="112"/>
      <c r="V454" s="26"/>
      <c r="W454" s="19"/>
      <c r="X454" s="112"/>
      <c r="Y454" s="112"/>
      <c r="Z454" s="112"/>
      <c r="AA454" s="112"/>
      <c r="AB454" s="112"/>
      <c r="AC454" s="112"/>
      <c r="AD454" s="112"/>
      <c r="AE454" s="112"/>
      <c r="AF454" s="19">
        <f t="shared" ref="AF454:AG456" si="177">H454+J454+L454+N454+P454+R454+T454+V454+X454+Z454+AB454+AD454</f>
        <v>6</v>
      </c>
      <c r="AG454" s="19">
        <f t="shared" si="177"/>
        <v>30000</v>
      </c>
      <c r="AH454" s="9" t="s">
        <v>815</v>
      </c>
      <c r="AI454" s="9" t="s">
        <v>816</v>
      </c>
      <c r="AJ454" s="9" t="s">
        <v>736</v>
      </c>
      <c r="AK454" s="12">
        <v>5000</v>
      </c>
      <c r="AL454" s="28">
        <v>6</v>
      </c>
      <c r="AM454" s="28">
        <f t="shared" si="175"/>
        <v>30000</v>
      </c>
      <c r="AN454" s="81"/>
      <c r="AO454" s="81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7">
        <f t="shared" ref="BJ454:BK456" si="178">AL454+AN454+AP454+AR454+AT454+AV454+AX454+AZ454+BB454+BD454+BF454+BH454</f>
        <v>6</v>
      </c>
      <c r="BK454" s="7">
        <f t="shared" si="178"/>
        <v>30000</v>
      </c>
    </row>
    <row r="455" spans="2:63" x14ac:dyDescent="0.25">
      <c r="B455" s="16" t="s">
        <v>139</v>
      </c>
      <c r="C455" s="17" t="s">
        <v>139</v>
      </c>
      <c r="D455" s="10">
        <v>8310150800094930</v>
      </c>
      <c r="E455" s="9" t="s">
        <v>816</v>
      </c>
      <c r="F455" s="9" t="s">
        <v>736</v>
      </c>
      <c r="G455" s="12">
        <v>187.5</v>
      </c>
      <c r="H455" s="19"/>
      <c r="I455" s="19"/>
      <c r="J455" s="27"/>
      <c r="K455" s="27"/>
      <c r="L455" s="26"/>
      <c r="M455" s="26"/>
      <c r="N455" s="26">
        <v>2</v>
      </c>
      <c r="O455" s="26">
        <f>+N455*G455</f>
        <v>375</v>
      </c>
      <c r="P455" s="26"/>
      <c r="Q455" s="26"/>
      <c r="R455" s="112"/>
      <c r="S455" s="112"/>
      <c r="T455" s="112"/>
      <c r="U455" s="112"/>
      <c r="V455" s="26"/>
      <c r="W455" s="19"/>
      <c r="X455" s="112"/>
      <c r="Y455" s="112"/>
      <c r="Z455" s="112"/>
      <c r="AA455" s="112"/>
      <c r="AB455" s="112"/>
      <c r="AC455" s="112"/>
      <c r="AD455" s="112"/>
      <c r="AE455" s="112"/>
      <c r="AF455" s="19">
        <f t="shared" si="177"/>
        <v>2</v>
      </c>
      <c r="AG455" s="19">
        <f t="shared" si="177"/>
        <v>375</v>
      </c>
      <c r="AH455" s="9">
        <v>8310150800094930</v>
      </c>
      <c r="AI455" s="9" t="s">
        <v>816</v>
      </c>
      <c r="AJ455" s="9" t="s">
        <v>736</v>
      </c>
      <c r="AK455" s="12">
        <v>187.5</v>
      </c>
      <c r="AL455" s="28"/>
      <c r="AM455" s="28"/>
      <c r="AN455" s="81"/>
      <c r="AO455" s="81"/>
      <c r="AP455" s="28"/>
      <c r="AQ455" s="28"/>
      <c r="AR455" s="28">
        <v>6</v>
      </c>
      <c r="AS455" s="28">
        <f>AR455*AK455</f>
        <v>1125</v>
      </c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7">
        <f t="shared" si="178"/>
        <v>6</v>
      </c>
      <c r="BK455" s="7">
        <f t="shared" si="178"/>
        <v>1125</v>
      </c>
    </row>
    <row r="456" spans="2:63" ht="24" x14ac:dyDescent="0.25">
      <c r="B456" s="16" t="s">
        <v>65</v>
      </c>
      <c r="C456" s="17" t="s">
        <v>66</v>
      </c>
      <c r="D456" s="10">
        <v>8310150800094930</v>
      </c>
      <c r="E456" s="9" t="s">
        <v>816</v>
      </c>
      <c r="F456" s="9" t="s">
        <v>736</v>
      </c>
      <c r="G456" s="12">
        <v>103</v>
      </c>
      <c r="H456" s="19"/>
      <c r="I456" s="19"/>
      <c r="J456" s="27"/>
      <c r="K456" s="27"/>
      <c r="L456" s="26"/>
      <c r="M456" s="26"/>
      <c r="N456" s="26">
        <v>4</v>
      </c>
      <c r="O456" s="26">
        <f>+N456*G456</f>
        <v>412</v>
      </c>
      <c r="P456" s="26"/>
      <c r="Q456" s="26"/>
      <c r="R456" s="112"/>
      <c r="S456" s="112"/>
      <c r="T456" s="112"/>
      <c r="U456" s="112"/>
      <c r="V456" s="26"/>
      <c r="W456" s="19"/>
      <c r="X456" s="112"/>
      <c r="Y456" s="112"/>
      <c r="Z456" s="112"/>
      <c r="AA456" s="112"/>
      <c r="AB456" s="112"/>
      <c r="AC456" s="112"/>
      <c r="AD456" s="112"/>
      <c r="AE456" s="112"/>
      <c r="AF456" s="19">
        <f t="shared" si="177"/>
        <v>4</v>
      </c>
      <c r="AG456" s="19">
        <f t="shared" si="177"/>
        <v>412</v>
      </c>
      <c r="AH456" s="9">
        <v>8310150800094930</v>
      </c>
      <c r="AI456" s="9" t="s">
        <v>816</v>
      </c>
      <c r="AJ456" s="9" t="s">
        <v>736</v>
      </c>
      <c r="AK456" s="12">
        <v>103</v>
      </c>
      <c r="AL456" s="28"/>
      <c r="AM456" s="28"/>
      <c r="AN456" s="81"/>
      <c r="AO456" s="81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7">
        <f t="shared" si="178"/>
        <v>0</v>
      </c>
      <c r="BK456" s="7">
        <f t="shared" si="178"/>
        <v>0</v>
      </c>
    </row>
    <row r="457" spans="2:63" x14ac:dyDescent="0.25">
      <c r="B457" s="179"/>
      <c r="C457" s="93"/>
      <c r="D457" s="75" t="s">
        <v>817</v>
      </c>
      <c r="E457" s="140" t="s">
        <v>818</v>
      </c>
      <c r="F457" s="74"/>
      <c r="G457" s="74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5" t="s">
        <v>817</v>
      </c>
      <c r="AI457" s="140" t="s">
        <v>818</v>
      </c>
      <c r="AJ457" s="75"/>
      <c r="AK457" s="79"/>
      <c r="AL457" s="79"/>
      <c r="AM457" s="79"/>
      <c r="AN457" s="79"/>
      <c r="AO457" s="79"/>
      <c r="AP457" s="79"/>
      <c r="AQ457" s="79"/>
      <c r="AR457" s="79"/>
      <c r="AS457" s="79"/>
      <c r="AT457" s="79"/>
      <c r="AU457" s="79"/>
      <c r="AV457" s="79"/>
      <c r="AW457" s="79"/>
      <c r="AX457" s="79"/>
      <c r="AY457" s="79"/>
      <c r="AZ457" s="79"/>
      <c r="BA457" s="79"/>
      <c r="BB457" s="79"/>
      <c r="BC457" s="79"/>
      <c r="BD457" s="79"/>
      <c r="BE457" s="79"/>
      <c r="BF457" s="79"/>
      <c r="BG457" s="79"/>
      <c r="BH457" s="79"/>
      <c r="BI457" s="79"/>
      <c r="BJ457" s="79"/>
      <c r="BK457" s="79"/>
    </row>
    <row r="458" spans="2:63" x14ac:dyDescent="0.25">
      <c r="B458" s="67"/>
      <c r="C458" s="74"/>
      <c r="D458" s="84" t="s">
        <v>819</v>
      </c>
      <c r="E458" s="84" t="s">
        <v>820</v>
      </c>
      <c r="F458" s="74"/>
      <c r="G458" s="74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84" t="s">
        <v>819</v>
      </c>
      <c r="AI458" s="84" t="s">
        <v>820</v>
      </c>
      <c r="AJ458" s="75"/>
      <c r="AK458" s="79"/>
      <c r="AL458" s="79"/>
      <c r="AM458" s="79"/>
      <c r="AN458" s="79"/>
      <c r="AO458" s="79"/>
      <c r="AP458" s="79"/>
      <c r="AQ458" s="79"/>
      <c r="AR458" s="79"/>
      <c r="AS458" s="79"/>
      <c r="AT458" s="79"/>
      <c r="AU458" s="79"/>
      <c r="AV458" s="79"/>
      <c r="AW458" s="79"/>
      <c r="AX458" s="79"/>
      <c r="AY458" s="79"/>
      <c r="AZ458" s="79"/>
      <c r="BA458" s="79"/>
      <c r="BB458" s="79"/>
      <c r="BC458" s="79"/>
      <c r="BD458" s="79"/>
      <c r="BE458" s="79"/>
      <c r="BF458" s="79"/>
      <c r="BG458" s="79"/>
      <c r="BH458" s="79"/>
      <c r="BI458" s="79"/>
      <c r="BJ458" s="79"/>
      <c r="BK458" s="79"/>
    </row>
    <row r="459" spans="2:63" ht="24" x14ac:dyDescent="0.25">
      <c r="B459" s="16" t="s">
        <v>65</v>
      </c>
      <c r="C459" s="17" t="s">
        <v>66</v>
      </c>
      <c r="D459" s="10" t="s">
        <v>821</v>
      </c>
      <c r="E459" s="9" t="s">
        <v>820</v>
      </c>
      <c r="F459" s="11" t="s">
        <v>736</v>
      </c>
      <c r="G459" s="12">
        <v>5000</v>
      </c>
      <c r="H459" s="19">
        <v>6</v>
      </c>
      <c r="I459" s="19">
        <f>+G459*H459</f>
        <v>30000</v>
      </c>
      <c r="J459" s="27"/>
      <c r="K459" s="27"/>
      <c r="L459" s="26"/>
      <c r="M459" s="26"/>
      <c r="N459" s="26"/>
      <c r="O459" s="26"/>
      <c r="P459" s="26"/>
      <c r="Q459" s="26"/>
      <c r="R459" s="112"/>
      <c r="S459" s="112"/>
      <c r="T459" s="112"/>
      <c r="U459" s="112"/>
      <c r="V459" s="26"/>
      <c r="W459" s="19"/>
      <c r="X459" s="112"/>
      <c r="Y459" s="112"/>
      <c r="Z459" s="112"/>
      <c r="AA459" s="112"/>
      <c r="AB459" s="112"/>
      <c r="AC459" s="112"/>
      <c r="AD459" s="112"/>
      <c r="AE459" s="112"/>
      <c r="AF459" s="19">
        <f t="shared" ref="AF459:AG459" si="179">H459+J459+L459+N459+P459+R459+T459+V459+X459+Z459+AB459+AD459</f>
        <v>6</v>
      </c>
      <c r="AG459" s="19">
        <f t="shared" si="179"/>
        <v>30000</v>
      </c>
      <c r="AH459" s="9" t="s">
        <v>821</v>
      </c>
      <c r="AI459" s="9" t="s">
        <v>820</v>
      </c>
      <c r="AJ459" s="11" t="s">
        <v>736</v>
      </c>
      <c r="AK459" s="12">
        <v>5000</v>
      </c>
      <c r="AL459" s="28">
        <v>6</v>
      </c>
      <c r="AM459" s="28">
        <f>+AK459*AL459</f>
        <v>30000</v>
      </c>
      <c r="AN459" s="81"/>
      <c r="AO459" s="81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7">
        <f t="shared" ref="BJ459:BK459" si="180">AL459+AN459+AP459+AR459+AT459+AV459+AX459+AZ459+BB459+BD459+BF459+BH459</f>
        <v>6</v>
      </c>
      <c r="BK459" s="7">
        <f t="shared" si="180"/>
        <v>30000</v>
      </c>
    </row>
    <row r="460" spans="2:63" x14ac:dyDescent="0.25">
      <c r="B460" s="67"/>
      <c r="C460" s="74"/>
      <c r="D460" s="84" t="s">
        <v>822</v>
      </c>
      <c r="E460" s="84" t="s">
        <v>823</v>
      </c>
      <c r="F460" s="74"/>
      <c r="G460" s="74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84" t="s">
        <v>822</v>
      </c>
      <c r="AI460" s="84" t="s">
        <v>823</v>
      </c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  <c r="AU460" s="80"/>
      <c r="AV460" s="80"/>
      <c r="AW460" s="80"/>
      <c r="AX460" s="80"/>
      <c r="AY460" s="80"/>
      <c r="AZ460" s="80"/>
      <c r="BA460" s="80"/>
      <c r="BB460" s="80"/>
      <c r="BC460" s="80"/>
      <c r="BD460" s="80"/>
      <c r="BE460" s="80"/>
      <c r="BF460" s="80"/>
      <c r="BG460" s="80"/>
      <c r="BH460" s="80"/>
      <c r="BI460" s="80"/>
      <c r="BJ460" s="80"/>
      <c r="BK460" s="80"/>
    </row>
    <row r="461" spans="2:63" x14ac:dyDescent="0.25">
      <c r="B461" s="16" t="s">
        <v>139</v>
      </c>
      <c r="C461" s="17" t="s">
        <v>139</v>
      </c>
      <c r="D461" s="10">
        <v>8311150200232350</v>
      </c>
      <c r="E461" s="9" t="s">
        <v>823</v>
      </c>
      <c r="F461" s="11" t="s">
        <v>736</v>
      </c>
      <c r="G461" s="12">
        <v>250</v>
      </c>
      <c r="H461" s="19"/>
      <c r="I461" s="19"/>
      <c r="J461" s="27"/>
      <c r="K461" s="27"/>
      <c r="L461" s="26"/>
      <c r="M461" s="26"/>
      <c r="N461" s="26">
        <v>6</v>
      </c>
      <c r="O461" s="26">
        <f>+N461*G461</f>
        <v>1500</v>
      </c>
      <c r="P461" s="26"/>
      <c r="Q461" s="26"/>
      <c r="R461" s="112"/>
      <c r="S461" s="112"/>
      <c r="T461" s="112"/>
      <c r="U461" s="112"/>
      <c r="V461" s="26"/>
      <c r="W461" s="19"/>
      <c r="X461" s="112"/>
      <c r="Y461" s="112"/>
      <c r="Z461" s="112"/>
      <c r="AA461" s="112"/>
      <c r="AB461" s="112"/>
      <c r="AC461" s="112"/>
      <c r="AD461" s="112"/>
      <c r="AE461" s="112"/>
      <c r="AF461" s="19">
        <f t="shared" ref="AF461:AG461" si="181">H461+J461+L461+N461+P461+R461+T461+V461+X461+Z461+AB461+AD461</f>
        <v>6</v>
      </c>
      <c r="AG461" s="19">
        <f t="shared" si="181"/>
        <v>1500</v>
      </c>
      <c r="AH461" s="9">
        <v>8311150200232350</v>
      </c>
      <c r="AI461" s="9" t="s">
        <v>823</v>
      </c>
      <c r="AJ461" s="11" t="s">
        <v>736</v>
      </c>
      <c r="AK461" s="12">
        <v>250</v>
      </c>
      <c r="AL461" s="28"/>
      <c r="AM461" s="28"/>
      <c r="AN461" s="81"/>
      <c r="AO461" s="81"/>
      <c r="AP461" s="28"/>
      <c r="AQ461" s="28"/>
      <c r="AR461" s="28">
        <v>6</v>
      </c>
      <c r="AS461" s="28">
        <f>AR461*AK461</f>
        <v>1500</v>
      </c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7">
        <f t="shared" ref="BJ461:BK461" si="182">AL461+AN461+AP461+AR461+AT461+AV461+AX461+AZ461+BB461+BD461+BF461+BH461</f>
        <v>6</v>
      </c>
      <c r="BK461" s="7">
        <f t="shared" si="182"/>
        <v>1500</v>
      </c>
    </row>
    <row r="462" spans="2:63" x14ac:dyDescent="0.25">
      <c r="B462" s="67"/>
      <c r="C462" s="74"/>
      <c r="D462" s="76" t="s">
        <v>824</v>
      </c>
      <c r="E462" s="84" t="s">
        <v>825</v>
      </c>
      <c r="F462" s="84"/>
      <c r="G462" s="84"/>
      <c r="H462" s="143"/>
      <c r="I462" s="78"/>
      <c r="J462" s="143"/>
      <c r="K462" s="143"/>
      <c r="L462" s="143"/>
      <c r="M462" s="143"/>
      <c r="N462" s="143"/>
      <c r="O462" s="143"/>
      <c r="P462" s="78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84" t="s">
        <v>824</v>
      </c>
      <c r="AI462" s="84" t="s">
        <v>825</v>
      </c>
      <c r="AJ462" s="75"/>
      <c r="AK462" s="79"/>
      <c r="AL462" s="79"/>
      <c r="AM462" s="79"/>
      <c r="AN462" s="79"/>
      <c r="AO462" s="79"/>
      <c r="AP462" s="79"/>
      <c r="AQ462" s="79"/>
      <c r="AR462" s="79"/>
      <c r="AS462" s="79"/>
      <c r="AT462" s="79"/>
      <c r="AU462" s="79"/>
      <c r="AV462" s="79"/>
      <c r="AW462" s="79"/>
      <c r="AX462" s="79"/>
      <c r="AY462" s="79"/>
      <c r="AZ462" s="79"/>
      <c r="BA462" s="79"/>
      <c r="BB462" s="79"/>
      <c r="BC462" s="79"/>
      <c r="BD462" s="79"/>
      <c r="BE462" s="79"/>
      <c r="BF462" s="79"/>
      <c r="BG462" s="79"/>
      <c r="BH462" s="79"/>
      <c r="BI462" s="79"/>
      <c r="BJ462" s="79"/>
      <c r="BK462" s="79"/>
    </row>
    <row r="463" spans="2:63" ht="24" x14ac:dyDescent="0.25">
      <c r="B463" s="16" t="s">
        <v>65</v>
      </c>
      <c r="C463" s="17" t="s">
        <v>66</v>
      </c>
      <c r="D463" s="10" t="s">
        <v>826</v>
      </c>
      <c r="E463" s="9" t="s">
        <v>825</v>
      </c>
      <c r="F463" s="9" t="s">
        <v>736</v>
      </c>
      <c r="G463" s="12">
        <v>8300</v>
      </c>
      <c r="H463" s="19">
        <v>6</v>
      </c>
      <c r="I463" s="19">
        <f t="shared" si="173"/>
        <v>49800</v>
      </c>
      <c r="J463" s="27"/>
      <c r="K463" s="27"/>
      <c r="L463" s="26"/>
      <c r="M463" s="26"/>
      <c r="N463" s="26"/>
      <c r="O463" s="26"/>
      <c r="P463" s="26"/>
      <c r="Q463" s="26"/>
      <c r="R463" s="112"/>
      <c r="S463" s="112"/>
      <c r="T463" s="112"/>
      <c r="U463" s="112"/>
      <c r="V463" s="26"/>
      <c r="W463" s="19"/>
      <c r="X463" s="112"/>
      <c r="Y463" s="112"/>
      <c r="Z463" s="112"/>
      <c r="AA463" s="112"/>
      <c r="AB463" s="112"/>
      <c r="AC463" s="112"/>
      <c r="AD463" s="112"/>
      <c r="AE463" s="112"/>
      <c r="AF463" s="19">
        <f t="shared" ref="AF463:AG464" si="183">H463+J463+L463+N463+P463+R463+T463+V463+X463+Z463+AB463+AD463</f>
        <v>6</v>
      </c>
      <c r="AG463" s="19">
        <f t="shared" si="183"/>
        <v>49800</v>
      </c>
      <c r="AH463" s="9" t="s">
        <v>826</v>
      </c>
      <c r="AI463" s="9" t="s">
        <v>825</v>
      </c>
      <c r="AJ463" s="9" t="s">
        <v>736</v>
      </c>
      <c r="AK463" s="12">
        <v>8300</v>
      </c>
      <c r="AL463" s="28">
        <v>6</v>
      </c>
      <c r="AM463" s="28">
        <f t="shared" si="175"/>
        <v>49800</v>
      </c>
      <c r="AN463" s="81"/>
      <c r="AO463" s="81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7">
        <f t="shared" ref="BJ463:BK464" si="184">AL463+AN463+AP463+AR463+AT463+AV463+AX463+AZ463+BB463+BD463+BF463+BH463</f>
        <v>6</v>
      </c>
      <c r="BK463" s="7">
        <f t="shared" si="184"/>
        <v>49800</v>
      </c>
    </row>
    <row r="464" spans="2:63" ht="24" x14ac:dyDescent="0.25">
      <c r="B464" s="16" t="s">
        <v>65</v>
      </c>
      <c r="C464" s="17" t="s">
        <v>66</v>
      </c>
      <c r="D464" s="10" t="s">
        <v>827</v>
      </c>
      <c r="E464" s="9" t="s">
        <v>828</v>
      </c>
      <c r="F464" s="9" t="s">
        <v>736</v>
      </c>
      <c r="G464" s="12">
        <v>80</v>
      </c>
      <c r="H464" s="19"/>
      <c r="I464" s="19"/>
      <c r="J464" s="27"/>
      <c r="K464" s="27"/>
      <c r="L464" s="26"/>
      <c r="M464" s="26"/>
      <c r="N464" s="26"/>
      <c r="O464" s="26"/>
      <c r="P464" s="26">
        <v>6</v>
      </c>
      <c r="Q464" s="19">
        <f>G464*P464</f>
        <v>480</v>
      </c>
      <c r="R464" s="112"/>
      <c r="S464" s="112"/>
      <c r="T464" s="112"/>
      <c r="U464" s="112"/>
      <c r="V464" s="26"/>
      <c r="W464" s="19"/>
      <c r="X464" s="112"/>
      <c r="Y464" s="112"/>
      <c r="Z464" s="112"/>
      <c r="AA464" s="112"/>
      <c r="AB464" s="112"/>
      <c r="AC464" s="112"/>
      <c r="AD464" s="112"/>
      <c r="AE464" s="112"/>
      <c r="AF464" s="19">
        <f t="shared" si="183"/>
        <v>6</v>
      </c>
      <c r="AG464" s="19">
        <f t="shared" si="183"/>
        <v>480</v>
      </c>
      <c r="AH464" s="9" t="s">
        <v>827</v>
      </c>
      <c r="AI464" s="9" t="s">
        <v>828</v>
      </c>
      <c r="AJ464" s="9" t="s">
        <v>736</v>
      </c>
      <c r="AK464" s="12">
        <v>80</v>
      </c>
      <c r="AL464" s="28"/>
      <c r="AM464" s="28"/>
      <c r="AN464" s="81"/>
      <c r="AO464" s="81"/>
      <c r="AP464" s="28"/>
      <c r="AQ464" s="28"/>
      <c r="AR464" s="28"/>
      <c r="AS464" s="28"/>
      <c r="AT464" s="28">
        <v>6</v>
      </c>
      <c r="AU464" s="28">
        <f>+AK464*AT464</f>
        <v>480</v>
      </c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7">
        <f t="shared" si="184"/>
        <v>6</v>
      </c>
      <c r="BK464" s="7">
        <f t="shared" si="184"/>
        <v>480</v>
      </c>
    </row>
    <row r="465" spans="2:63" x14ac:dyDescent="0.25">
      <c r="B465" s="69"/>
      <c r="C465" s="93"/>
      <c r="D465" s="75" t="s">
        <v>829</v>
      </c>
      <c r="E465" s="75" t="s">
        <v>830</v>
      </c>
      <c r="F465" s="74"/>
      <c r="G465" s="74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5" t="s">
        <v>829</v>
      </c>
      <c r="AI465" s="75" t="s">
        <v>830</v>
      </c>
      <c r="AJ465" s="93"/>
      <c r="AK465" s="79"/>
      <c r="AL465" s="79"/>
      <c r="AM465" s="79"/>
      <c r="AN465" s="79"/>
      <c r="AO465" s="79"/>
      <c r="AP465" s="79"/>
      <c r="AQ465" s="79"/>
      <c r="AR465" s="79"/>
      <c r="AS465" s="79"/>
      <c r="AT465" s="79"/>
      <c r="AU465" s="79"/>
      <c r="AV465" s="79"/>
      <c r="AW465" s="79"/>
      <c r="AX465" s="79"/>
      <c r="AY465" s="79"/>
      <c r="AZ465" s="79"/>
      <c r="BA465" s="79"/>
      <c r="BB465" s="79"/>
      <c r="BC465" s="79"/>
      <c r="BD465" s="79"/>
      <c r="BE465" s="79"/>
      <c r="BF465" s="79"/>
      <c r="BG465" s="79"/>
      <c r="BH465" s="79"/>
      <c r="BI465" s="79"/>
      <c r="BJ465" s="79"/>
      <c r="BK465" s="79"/>
    </row>
    <row r="466" spans="2:63" x14ac:dyDescent="0.25">
      <c r="B466" s="67"/>
      <c r="C466" s="74"/>
      <c r="D466" s="84" t="s">
        <v>831</v>
      </c>
      <c r="E466" s="84" t="s">
        <v>832</v>
      </c>
      <c r="F466" s="74"/>
      <c r="G466" s="74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84" t="s">
        <v>831</v>
      </c>
      <c r="AI466" s="84" t="s">
        <v>832</v>
      </c>
      <c r="AJ466" s="93"/>
      <c r="AK466" s="79"/>
      <c r="AL466" s="79"/>
      <c r="AM466" s="79"/>
      <c r="AN466" s="79"/>
      <c r="AO466" s="79"/>
      <c r="AP466" s="79"/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  <c r="BA466" s="79"/>
      <c r="BB466" s="79"/>
      <c r="BC466" s="79"/>
      <c r="BD466" s="79"/>
      <c r="BE466" s="79"/>
      <c r="BF466" s="79"/>
      <c r="BG466" s="79"/>
      <c r="BH466" s="79"/>
      <c r="BI466" s="79"/>
      <c r="BJ466" s="79"/>
      <c r="BK466" s="79"/>
    </row>
    <row r="467" spans="2:63" ht="24" x14ac:dyDescent="0.25">
      <c r="B467" s="16" t="s">
        <v>65</v>
      </c>
      <c r="C467" s="17" t="s">
        <v>66</v>
      </c>
      <c r="D467" s="10" t="s">
        <v>833</v>
      </c>
      <c r="E467" s="18" t="s">
        <v>834</v>
      </c>
      <c r="F467" s="9" t="s">
        <v>736</v>
      </c>
      <c r="G467" s="12">
        <v>50</v>
      </c>
      <c r="H467" s="19">
        <f>6+6</f>
        <v>12</v>
      </c>
      <c r="I467" s="19">
        <f t="shared" si="173"/>
        <v>600</v>
      </c>
      <c r="J467" s="27"/>
      <c r="K467" s="27"/>
      <c r="L467" s="26"/>
      <c r="M467" s="26"/>
      <c r="N467" s="26"/>
      <c r="O467" s="26"/>
      <c r="P467" s="26"/>
      <c r="Q467" s="26"/>
      <c r="R467" s="112"/>
      <c r="S467" s="112"/>
      <c r="T467" s="112"/>
      <c r="U467" s="112"/>
      <c r="V467" s="26"/>
      <c r="W467" s="19"/>
      <c r="X467" s="112"/>
      <c r="Y467" s="112"/>
      <c r="Z467" s="112"/>
      <c r="AA467" s="112"/>
      <c r="AB467" s="112"/>
      <c r="AC467" s="112"/>
      <c r="AD467" s="112"/>
      <c r="AE467" s="112"/>
      <c r="AF467" s="19">
        <f t="shared" ref="AF467:AG467" si="185">H467+J467+L467+N467+P467+R467+T467+V467+X467+Z467+AB467+AD467</f>
        <v>12</v>
      </c>
      <c r="AG467" s="19">
        <f t="shared" si="185"/>
        <v>600</v>
      </c>
      <c r="AH467" s="9" t="s">
        <v>833</v>
      </c>
      <c r="AI467" s="18" t="s">
        <v>834</v>
      </c>
      <c r="AJ467" s="9" t="s">
        <v>736</v>
      </c>
      <c r="AK467" s="12">
        <v>30</v>
      </c>
      <c r="AL467" s="28">
        <f>6+6</f>
        <v>12</v>
      </c>
      <c r="AM467" s="28">
        <f>+AK467*AL467</f>
        <v>360</v>
      </c>
      <c r="AN467" s="81"/>
      <c r="AO467" s="81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7">
        <f t="shared" ref="BJ467:BK467" si="186">AL467+AN467+AP467+AR467+AT467+AV467+AX467+AZ467+BB467+BD467+BF467+BH467</f>
        <v>12</v>
      </c>
      <c r="BK467" s="7">
        <f t="shared" si="186"/>
        <v>360</v>
      </c>
    </row>
    <row r="468" spans="2:63" x14ac:dyDescent="0.25">
      <c r="B468" s="69"/>
      <c r="C468" s="93"/>
      <c r="D468" s="75" t="s">
        <v>835</v>
      </c>
      <c r="E468" s="75" t="s">
        <v>836</v>
      </c>
      <c r="F468" s="74"/>
      <c r="G468" s="74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5" t="s">
        <v>835</v>
      </c>
      <c r="AI468" s="75" t="s">
        <v>836</v>
      </c>
      <c r="AJ468" s="75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  <c r="AW468" s="79"/>
      <c r="AX468" s="79"/>
      <c r="AY468" s="79"/>
      <c r="AZ468" s="79"/>
      <c r="BA468" s="79"/>
      <c r="BB468" s="79"/>
      <c r="BC468" s="79"/>
      <c r="BD468" s="79"/>
      <c r="BE468" s="79"/>
      <c r="BF468" s="79"/>
      <c r="BG468" s="79"/>
      <c r="BH468" s="79"/>
      <c r="BI468" s="79"/>
      <c r="BJ468" s="79"/>
      <c r="BK468" s="79"/>
    </row>
    <row r="469" spans="2:63" x14ac:dyDescent="0.25">
      <c r="B469" s="67"/>
      <c r="C469" s="74"/>
      <c r="D469" s="84" t="s">
        <v>837</v>
      </c>
      <c r="E469" s="84" t="s">
        <v>838</v>
      </c>
      <c r="F469" s="74"/>
      <c r="G469" s="74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84" t="s">
        <v>837</v>
      </c>
      <c r="AI469" s="84" t="s">
        <v>838</v>
      </c>
      <c r="AJ469" s="75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  <c r="BA469" s="79"/>
      <c r="BB469" s="79"/>
      <c r="BC469" s="79"/>
      <c r="BD469" s="79"/>
      <c r="BE469" s="79"/>
      <c r="BF469" s="79"/>
      <c r="BG469" s="79"/>
      <c r="BH469" s="79"/>
      <c r="BI469" s="79"/>
      <c r="BJ469" s="79"/>
      <c r="BK469" s="79"/>
    </row>
    <row r="470" spans="2:63" ht="24" x14ac:dyDescent="0.25">
      <c r="B470" s="16" t="s">
        <v>65</v>
      </c>
      <c r="C470" s="17" t="s">
        <v>66</v>
      </c>
      <c r="D470" s="10" t="s">
        <v>839</v>
      </c>
      <c r="E470" s="9" t="s">
        <v>838</v>
      </c>
      <c r="F470" s="9" t="s">
        <v>736</v>
      </c>
      <c r="G470" s="12">
        <v>750</v>
      </c>
      <c r="H470" s="19">
        <v>8</v>
      </c>
      <c r="I470" s="19">
        <f t="shared" si="173"/>
        <v>6000</v>
      </c>
      <c r="J470" s="27"/>
      <c r="K470" s="27"/>
      <c r="L470" s="26"/>
      <c r="M470" s="26"/>
      <c r="N470" s="26"/>
      <c r="O470" s="26"/>
      <c r="P470" s="26"/>
      <c r="Q470" s="26"/>
      <c r="R470" s="112"/>
      <c r="S470" s="112"/>
      <c r="T470" s="112"/>
      <c r="U470" s="112"/>
      <c r="V470" s="26"/>
      <c r="W470" s="19"/>
      <c r="X470" s="112"/>
      <c r="Y470" s="112"/>
      <c r="Z470" s="112"/>
      <c r="AA470" s="112"/>
      <c r="AB470" s="112"/>
      <c r="AC470" s="112"/>
      <c r="AD470" s="112"/>
      <c r="AE470" s="112"/>
      <c r="AF470" s="19">
        <f t="shared" ref="AF470:AG474" si="187">H470+J470+L470+N470+P470+R470+T470+V470+X470+Z470+AB470+AD470</f>
        <v>8</v>
      </c>
      <c r="AG470" s="19">
        <f t="shared" si="187"/>
        <v>6000</v>
      </c>
      <c r="AH470" s="9" t="s">
        <v>839</v>
      </c>
      <c r="AI470" s="9" t="s">
        <v>838</v>
      </c>
      <c r="AJ470" s="9" t="s">
        <v>736</v>
      </c>
      <c r="AK470" s="12">
        <v>750</v>
      </c>
      <c r="AL470" s="28">
        <v>6</v>
      </c>
      <c r="AM470" s="28">
        <f>+AK470*AL470</f>
        <v>4500</v>
      </c>
      <c r="AN470" s="81"/>
      <c r="AO470" s="81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7">
        <f t="shared" ref="BJ470:BK474" si="188">AL470+AN470+AP470+AR470+AT470+AV470+AX470+AZ470+BB470+BD470+BF470+BH470</f>
        <v>6</v>
      </c>
      <c r="BK470" s="7">
        <f t="shared" si="188"/>
        <v>4500</v>
      </c>
    </row>
    <row r="471" spans="2:63" ht="24" x14ac:dyDescent="0.25">
      <c r="B471" s="16" t="s">
        <v>65</v>
      </c>
      <c r="C471" s="17" t="s">
        <v>66</v>
      </c>
      <c r="D471" s="10" t="s">
        <v>840</v>
      </c>
      <c r="E471" s="9" t="s">
        <v>841</v>
      </c>
      <c r="F471" s="9" t="s">
        <v>736</v>
      </c>
      <c r="G471" s="12">
        <v>80</v>
      </c>
      <c r="H471" s="19"/>
      <c r="I471" s="19"/>
      <c r="J471" s="27"/>
      <c r="K471" s="27"/>
      <c r="L471" s="26">
        <v>4</v>
      </c>
      <c r="M471" s="26">
        <f>L471*G471</f>
        <v>320</v>
      </c>
      <c r="N471" s="26"/>
      <c r="O471" s="26"/>
      <c r="P471" s="26"/>
      <c r="Q471" s="19"/>
      <c r="R471" s="112"/>
      <c r="S471" s="112"/>
      <c r="T471" s="112"/>
      <c r="U471" s="112"/>
      <c r="V471" s="26"/>
      <c r="W471" s="19"/>
      <c r="X471" s="112"/>
      <c r="Y471" s="112"/>
      <c r="Z471" s="112"/>
      <c r="AA471" s="112"/>
      <c r="AB471" s="112"/>
      <c r="AC471" s="112"/>
      <c r="AD471" s="112"/>
      <c r="AE471" s="112"/>
      <c r="AF471" s="19">
        <f t="shared" si="187"/>
        <v>4</v>
      </c>
      <c r="AG471" s="19">
        <f t="shared" si="187"/>
        <v>320</v>
      </c>
      <c r="AH471" s="9" t="s">
        <v>840</v>
      </c>
      <c r="AI471" s="9" t="s">
        <v>841</v>
      </c>
      <c r="AJ471" s="9" t="s">
        <v>736</v>
      </c>
      <c r="AK471" s="12">
        <v>80</v>
      </c>
      <c r="AL471" s="28"/>
      <c r="AM471" s="28"/>
      <c r="AN471" s="81"/>
      <c r="AO471" s="81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7">
        <f t="shared" si="188"/>
        <v>0</v>
      </c>
      <c r="BK471" s="7">
        <f t="shared" si="188"/>
        <v>0</v>
      </c>
    </row>
    <row r="472" spans="2:63" ht="24" x14ac:dyDescent="0.25">
      <c r="B472" s="16" t="s">
        <v>65</v>
      </c>
      <c r="C472" s="17" t="s">
        <v>66</v>
      </c>
      <c r="D472" s="10" t="s">
        <v>842</v>
      </c>
      <c r="E472" s="9" t="s">
        <v>841</v>
      </c>
      <c r="F472" s="9" t="s">
        <v>736</v>
      </c>
      <c r="G472" s="12">
        <v>1200</v>
      </c>
      <c r="H472" s="19">
        <v>8</v>
      </c>
      <c r="I472" s="19">
        <f t="shared" si="173"/>
        <v>9600</v>
      </c>
      <c r="J472" s="27"/>
      <c r="K472" s="27"/>
      <c r="L472" s="26"/>
      <c r="M472" s="26"/>
      <c r="N472" s="26"/>
      <c r="O472" s="26"/>
      <c r="P472" s="26"/>
      <c r="Q472" s="19"/>
      <c r="R472" s="112"/>
      <c r="S472" s="112"/>
      <c r="T472" s="112"/>
      <c r="U472" s="112"/>
      <c r="V472" s="26"/>
      <c r="W472" s="19"/>
      <c r="X472" s="112"/>
      <c r="Y472" s="112"/>
      <c r="Z472" s="112"/>
      <c r="AA472" s="112"/>
      <c r="AB472" s="112"/>
      <c r="AC472" s="112"/>
      <c r="AD472" s="112"/>
      <c r="AE472" s="112"/>
      <c r="AF472" s="19">
        <f t="shared" si="187"/>
        <v>8</v>
      </c>
      <c r="AG472" s="19">
        <f t="shared" si="187"/>
        <v>9600</v>
      </c>
      <c r="AH472" s="9" t="s">
        <v>842</v>
      </c>
      <c r="AI472" s="9" t="s">
        <v>841</v>
      </c>
      <c r="AJ472" s="9" t="s">
        <v>736</v>
      </c>
      <c r="AK472" s="12">
        <v>1200</v>
      </c>
      <c r="AL472" s="28">
        <v>6</v>
      </c>
      <c r="AM472" s="28">
        <f t="shared" ref="AM472" si="189">+AK472*AL472</f>
        <v>7200</v>
      </c>
      <c r="AN472" s="81"/>
      <c r="AO472" s="81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7">
        <f t="shared" si="188"/>
        <v>6</v>
      </c>
      <c r="BK472" s="7">
        <f t="shared" si="188"/>
        <v>7200</v>
      </c>
    </row>
    <row r="473" spans="2:63" ht="24" x14ac:dyDescent="0.25">
      <c r="B473" s="16" t="s">
        <v>65</v>
      </c>
      <c r="C473" s="17" t="s">
        <v>66</v>
      </c>
      <c r="D473" s="10" t="s">
        <v>843</v>
      </c>
      <c r="E473" s="11" t="s">
        <v>844</v>
      </c>
      <c r="F473" s="11" t="s">
        <v>736</v>
      </c>
      <c r="G473" s="12">
        <v>300</v>
      </c>
      <c r="H473" s="26"/>
      <c r="I473" s="26"/>
      <c r="J473" s="27"/>
      <c r="K473" s="27"/>
      <c r="L473" s="26"/>
      <c r="M473" s="26"/>
      <c r="N473" s="26"/>
      <c r="O473" s="26"/>
      <c r="P473" s="26">
        <v>8</v>
      </c>
      <c r="Q473" s="19">
        <f>G473*P473</f>
        <v>2400</v>
      </c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19">
        <f t="shared" si="187"/>
        <v>8</v>
      </c>
      <c r="AG473" s="19">
        <f t="shared" si="187"/>
        <v>2400</v>
      </c>
      <c r="AH473" s="9" t="s">
        <v>843</v>
      </c>
      <c r="AI473" s="11" t="s">
        <v>844</v>
      </c>
      <c r="AJ473" s="11" t="s">
        <v>736</v>
      </c>
      <c r="AK473" s="12">
        <v>300</v>
      </c>
      <c r="AL473" s="7"/>
      <c r="AM473" s="7"/>
      <c r="AN473" s="7"/>
      <c r="AO473" s="7"/>
      <c r="AP473" s="7"/>
      <c r="AQ473" s="7"/>
      <c r="AR473" s="7"/>
      <c r="AS473" s="28"/>
      <c r="AT473" s="28">
        <v>2</v>
      </c>
      <c r="AU473" s="28">
        <f>+AK473*AT473</f>
        <v>600</v>
      </c>
      <c r="AV473" s="7"/>
      <c r="AW473" s="7"/>
      <c r="AX473" s="7"/>
      <c r="AY473" s="7"/>
      <c r="AZ473" s="28"/>
      <c r="BA473" s="7"/>
      <c r="BB473" s="7"/>
      <c r="BC473" s="7"/>
      <c r="BD473" s="7"/>
      <c r="BE473" s="7"/>
      <c r="BF473" s="7"/>
      <c r="BG473" s="7"/>
      <c r="BH473" s="7"/>
      <c r="BI473" s="7"/>
      <c r="BJ473" s="7">
        <f t="shared" si="188"/>
        <v>2</v>
      </c>
      <c r="BK473" s="7">
        <f t="shared" si="188"/>
        <v>600</v>
      </c>
    </row>
    <row r="474" spans="2:63" ht="24" x14ac:dyDescent="0.25">
      <c r="B474" s="16" t="s">
        <v>65</v>
      </c>
      <c r="C474" s="17" t="s">
        <v>66</v>
      </c>
      <c r="D474" s="10" t="s">
        <v>842</v>
      </c>
      <c r="E474" s="11" t="s">
        <v>844</v>
      </c>
      <c r="F474" s="11" t="s">
        <v>736</v>
      </c>
      <c r="G474" s="12">
        <v>3000</v>
      </c>
      <c r="H474" s="26"/>
      <c r="I474" s="26"/>
      <c r="J474" s="27"/>
      <c r="K474" s="27"/>
      <c r="L474" s="26"/>
      <c r="M474" s="26"/>
      <c r="N474" s="26"/>
      <c r="O474" s="26"/>
      <c r="P474" s="26">
        <v>20</v>
      </c>
      <c r="Q474" s="19">
        <f>G474*P474</f>
        <v>60000</v>
      </c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19">
        <f t="shared" si="187"/>
        <v>20</v>
      </c>
      <c r="AG474" s="19">
        <f t="shared" si="187"/>
        <v>60000</v>
      </c>
      <c r="AH474" s="9" t="s">
        <v>842</v>
      </c>
      <c r="AI474" s="11" t="s">
        <v>844</v>
      </c>
      <c r="AJ474" s="11" t="s">
        <v>736</v>
      </c>
      <c r="AK474" s="12">
        <v>3000</v>
      </c>
      <c r="AL474" s="7"/>
      <c r="AM474" s="7"/>
      <c r="AN474" s="7"/>
      <c r="AO474" s="7"/>
      <c r="AP474" s="7"/>
      <c r="AQ474" s="7"/>
      <c r="AR474" s="7"/>
      <c r="AS474" s="28"/>
      <c r="AT474" s="28">
        <v>12</v>
      </c>
      <c r="AU474" s="28">
        <f>+AK474*AT474</f>
        <v>36000</v>
      </c>
      <c r="AV474" s="7"/>
      <c r="AW474" s="7"/>
      <c r="AX474" s="7"/>
      <c r="AY474" s="7"/>
      <c r="AZ474" s="28"/>
      <c r="BA474" s="7"/>
      <c r="BB474" s="7"/>
      <c r="BC474" s="7"/>
      <c r="BD474" s="7"/>
      <c r="BE474" s="7"/>
      <c r="BF474" s="7"/>
      <c r="BG474" s="7"/>
      <c r="BH474" s="7"/>
      <c r="BI474" s="7"/>
      <c r="BJ474" s="7">
        <f t="shared" si="188"/>
        <v>12</v>
      </c>
      <c r="BK474" s="7">
        <f t="shared" si="188"/>
        <v>36000</v>
      </c>
    </row>
    <row r="475" spans="2:63" x14ac:dyDescent="0.25">
      <c r="B475" s="69"/>
      <c r="C475" s="93"/>
      <c r="D475" s="75" t="s">
        <v>845</v>
      </c>
      <c r="E475" s="75" t="s">
        <v>846</v>
      </c>
      <c r="F475" s="74"/>
      <c r="G475" s="11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26"/>
      <c r="AG475" s="26"/>
      <c r="AH475" s="75" t="s">
        <v>845</v>
      </c>
      <c r="AI475" s="75" t="s">
        <v>846</v>
      </c>
      <c r="AJ475" s="123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</row>
    <row r="476" spans="2:63" x14ac:dyDescent="0.25">
      <c r="B476" s="67"/>
      <c r="C476" s="74"/>
      <c r="D476" s="84" t="s">
        <v>847</v>
      </c>
      <c r="E476" s="84" t="s">
        <v>848</v>
      </c>
      <c r="F476" s="76"/>
      <c r="G476" s="76"/>
      <c r="H476" s="77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84" t="s">
        <v>847</v>
      </c>
      <c r="AI476" s="84" t="s">
        <v>848</v>
      </c>
      <c r="AJ476" s="75"/>
      <c r="AK476" s="79"/>
      <c r="AL476" s="79"/>
      <c r="AM476" s="79"/>
      <c r="AN476" s="79"/>
      <c r="AO476" s="79"/>
      <c r="AP476" s="79"/>
      <c r="AQ476" s="79"/>
      <c r="AR476" s="79"/>
      <c r="AS476" s="79"/>
      <c r="AT476" s="79"/>
      <c r="AU476" s="79"/>
      <c r="AV476" s="79"/>
      <c r="AW476" s="79"/>
      <c r="AX476" s="79"/>
      <c r="AY476" s="79"/>
      <c r="AZ476" s="79"/>
      <c r="BA476" s="79"/>
      <c r="BB476" s="79"/>
      <c r="BC476" s="79"/>
      <c r="BD476" s="79"/>
      <c r="BE476" s="79"/>
      <c r="BF476" s="79"/>
      <c r="BG476" s="79"/>
      <c r="BH476" s="79"/>
      <c r="BI476" s="79"/>
      <c r="BJ476" s="79"/>
      <c r="BK476" s="79"/>
    </row>
    <row r="477" spans="2:63" ht="24" x14ac:dyDescent="0.25">
      <c r="B477" s="16" t="s">
        <v>65</v>
      </c>
      <c r="C477" s="17" t="s">
        <v>66</v>
      </c>
      <c r="D477" s="10" t="s">
        <v>849</v>
      </c>
      <c r="E477" s="9" t="s">
        <v>848</v>
      </c>
      <c r="F477" s="144" t="s">
        <v>736</v>
      </c>
      <c r="G477" s="12">
        <v>2500</v>
      </c>
      <c r="H477" s="19">
        <v>6</v>
      </c>
      <c r="I477" s="19">
        <f>+G477*H477</f>
        <v>15000</v>
      </c>
      <c r="J477" s="85"/>
      <c r="K477" s="85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98"/>
      <c r="W477" s="19"/>
      <c r="X477" s="19"/>
      <c r="Y477" s="19"/>
      <c r="Z477" s="19"/>
      <c r="AA477" s="19"/>
      <c r="AB477" s="19"/>
      <c r="AC477" s="19"/>
      <c r="AD477" s="19"/>
      <c r="AE477" s="19"/>
      <c r="AF477" s="19">
        <f t="shared" ref="AF477:AG478" si="190">H477+J477+L477+N477+P477+R477+T477+V477+X477+Z477+AB477+AD477</f>
        <v>6</v>
      </c>
      <c r="AG477" s="19">
        <f t="shared" si="190"/>
        <v>15000</v>
      </c>
      <c r="AH477" s="9" t="s">
        <v>849</v>
      </c>
      <c r="AI477" s="9" t="s">
        <v>848</v>
      </c>
      <c r="AJ477" s="144" t="s">
        <v>736</v>
      </c>
      <c r="AK477" s="12">
        <v>2500</v>
      </c>
      <c r="AL477" s="28">
        <v>3</v>
      </c>
      <c r="AM477" s="28">
        <f>+AK477*AL477</f>
        <v>7500</v>
      </c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7">
        <f t="shared" ref="BJ477:BK478" si="191">AL477+AN477+AP477+AR477+AT477+AV477+AX477+AZ477+BB477+BD477+BF477+BH477</f>
        <v>3</v>
      </c>
      <c r="BK477" s="7">
        <f t="shared" si="191"/>
        <v>7500</v>
      </c>
    </row>
    <row r="478" spans="2:63" ht="24" x14ac:dyDescent="0.25">
      <c r="B478" s="16" t="s">
        <v>65</v>
      </c>
      <c r="C478" s="17" t="s">
        <v>66</v>
      </c>
      <c r="D478" s="10" t="s">
        <v>849</v>
      </c>
      <c r="E478" s="9" t="s">
        <v>848</v>
      </c>
      <c r="F478" s="144" t="s">
        <v>736</v>
      </c>
      <c r="G478" s="12">
        <v>3500</v>
      </c>
      <c r="H478" s="19">
        <v>6</v>
      </c>
      <c r="I478" s="19">
        <f>+G478*H478</f>
        <v>21000</v>
      </c>
      <c r="J478" s="85"/>
      <c r="K478" s="85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98"/>
      <c r="W478" s="19"/>
      <c r="X478" s="19"/>
      <c r="Y478" s="19"/>
      <c r="Z478" s="19"/>
      <c r="AA478" s="19"/>
      <c r="AB478" s="19"/>
      <c r="AC478" s="19"/>
      <c r="AD478" s="19"/>
      <c r="AE478" s="19"/>
      <c r="AF478" s="19">
        <f t="shared" si="190"/>
        <v>6</v>
      </c>
      <c r="AG478" s="19">
        <f t="shared" si="190"/>
        <v>21000</v>
      </c>
      <c r="AH478" s="9" t="s">
        <v>849</v>
      </c>
      <c r="AI478" s="9" t="s">
        <v>848</v>
      </c>
      <c r="AJ478" s="144" t="s">
        <v>736</v>
      </c>
      <c r="AK478" s="12">
        <v>3500</v>
      </c>
      <c r="AL478" s="28">
        <v>4</v>
      </c>
      <c r="AM478" s="28">
        <f>+AK478*AL478</f>
        <v>14000</v>
      </c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7">
        <f t="shared" si="191"/>
        <v>4</v>
      </c>
      <c r="BK478" s="7">
        <f t="shared" si="191"/>
        <v>14000</v>
      </c>
    </row>
    <row r="479" spans="2:63" x14ac:dyDescent="0.25">
      <c r="B479" s="69"/>
      <c r="C479" s="93"/>
      <c r="D479" s="75" t="s">
        <v>850</v>
      </c>
      <c r="E479" s="75" t="s">
        <v>851</v>
      </c>
      <c r="F479" s="74"/>
      <c r="G479" s="11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5" t="s">
        <v>850</v>
      </c>
      <c r="AI479" s="75" t="s">
        <v>851</v>
      </c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</row>
    <row r="480" spans="2:63" x14ac:dyDescent="0.25">
      <c r="B480" s="69"/>
      <c r="C480" s="93"/>
      <c r="D480" s="75" t="s">
        <v>852</v>
      </c>
      <c r="E480" s="75" t="s">
        <v>851</v>
      </c>
      <c r="F480" s="74"/>
      <c r="G480" s="11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5" t="s">
        <v>852</v>
      </c>
      <c r="AI480" s="75" t="s">
        <v>851</v>
      </c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</row>
    <row r="481" spans="2:63" x14ac:dyDescent="0.25">
      <c r="B481" s="67"/>
      <c r="C481" s="74"/>
      <c r="D481" s="103" t="s">
        <v>853</v>
      </c>
      <c r="E481" s="103" t="s">
        <v>854</v>
      </c>
      <c r="F481" s="103"/>
      <c r="G481" s="103"/>
      <c r="H481" s="14"/>
      <c r="I481" s="25"/>
      <c r="J481" s="14"/>
      <c r="K481" s="14"/>
      <c r="L481" s="14"/>
      <c r="M481" s="14"/>
      <c r="N481" s="14"/>
      <c r="O481" s="14"/>
      <c r="P481" s="25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03" t="s">
        <v>853</v>
      </c>
      <c r="AI481" s="103" t="s">
        <v>854</v>
      </c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</row>
    <row r="482" spans="2:63" ht="24" x14ac:dyDescent="0.25">
      <c r="B482" s="16" t="s">
        <v>65</v>
      </c>
      <c r="C482" s="17" t="s">
        <v>66</v>
      </c>
      <c r="D482" s="9" t="s">
        <v>815</v>
      </c>
      <c r="E482" s="9" t="s">
        <v>855</v>
      </c>
      <c r="F482" s="120" t="s">
        <v>736</v>
      </c>
      <c r="G482" s="146">
        <v>1800</v>
      </c>
      <c r="H482" s="19">
        <v>6</v>
      </c>
      <c r="I482" s="19">
        <f>+G482*H482</f>
        <v>10800</v>
      </c>
      <c r="J482" s="148"/>
      <c r="K482" s="148"/>
      <c r="L482" s="147"/>
      <c r="M482" s="147"/>
      <c r="N482" s="147"/>
      <c r="O482" s="147"/>
      <c r="P482" s="19"/>
      <c r="Q482" s="147"/>
      <c r="R482" s="147"/>
      <c r="S482" s="147"/>
      <c r="T482" s="147"/>
      <c r="U482" s="147"/>
      <c r="V482" s="149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9">
        <f>H482+J482+L482+N482+P482+R482+T482+V482+X482+Z482+AB482+AD482</f>
        <v>6</v>
      </c>
      <c r="AG482" s="19">
        <f t="shared" ref="AG482" si="192">I482+K482+M482+O482+Q482+S482+U482+W482+Y482+AA482+AC482+AE482</f>
        <v>10800</v>
      </c>
      <c r="AH482" s="9" t="s">
        <v>815</v>
      </c>
      <c r="AI482" s="9" t="s">
        <v>855</v>
      </c>
      <c r="AJ482" s="120" t="s">
        <v>736</v>
      </c>
      <c r="AK482" s="146">
        <v>1800</v>
      </c>
      <c r="AL482" s="28">
        <v>6</v>
      </c>
      <c r="AM482" s="28">
        <f>+AK482*AL482</f>
        <v>10800</v>
      </c>
      <c r="AN482" s="86"/>
      <c r="AO482" s="86"/>
      <c r="AP482" s="86"/>
      <c r="AQ482" s="86"/>
      <c r="AR482" s="86"/>
      <c r="AS482" s="86"/>
      <c r="AT482" s="86"/>
      <c r="AU482" s="86"/>
      <c r="AV482" s="28"/>
      <c r="AW482" s="86"/>
      <c r="AX482" s="86"/>
      <c r="AY482" s="86"/>
      <c r="AZ482" s="86"/>
      <c r="BA482" s="86"/>
      <c r="BB482" s="86"/>
      <c r="BC482" s="86"/>
      <c r="BD482" s="86"/>
      <c r="BE482" s="86"/>
      <c r="BF482" s="86"/>
      <c r="BG482" s="86"/>
      <c r="BH482" s="86"/>
      <c r="BI482" s="86"/>
      <c r="BJ482" s="7">
        <f t="shared" ref="BJ482:BK482" si="193">AL482+AN482+AP482+AR482+AT482+AV482+AX482+AZ482+BB482+BD482+BF482+BH482</f>
        <v>6</v>
      </c>
      <c r="BK482" s="7">
        <f t="shared" si="193"/>
        <v>10800</v>
      </c>
    </row>
    <row r="483" spans="2:63" x14ac:dyDescent="0.25">
      <c r="B483" s="67"/>
      <c r="C483" s="74"/>
      <c r="D483" s="84" t="s">
        <v>856</v>
      </c>
      <c r="E483" s="84" t="s">
        <v>857</v>
      </c>
      <c r="F483" s="76"/>
      <c r="G483" s="76"/>
      <c r="H483" s="77"/>
      <c r="I483" s="78"/>
      <c r="J483" s="77"/>
      <c r="K483" s="77"/>
      <c r="L483" s="77"/>
      <c r="M483" s="77"/>
      <c r="N483" s="77"/>
      <c r="O483" s="77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143" t="s">
        <v>858</v>
      </c>
      <c r="AI483" s="78" t="s">
        <v>857</v>
      </c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</row>
    <row r="484" spans="2:63" ht="24" x14ac:dyDescent="0.25">
      <c r="B484" s="16" t="s">
        <v>65</v>
      </c>
      <c r="C484" s="17" t="s">
        <v>66</v>
      </c>
      <c r="D484" s="17" t="s">
        <v>859</v>
      </c>
      <c r="E484" s="120" t="s">
        <v>860</v>
      </c>
      <c r="F484" s="120" t="s">
        <v>736</v>
      </c>
      <c r="G484" s="12">
        <v>2700</v>
      </c>
      <c r="H484" s="19">
        <v>6</v>
      </c>
      <c r="I484" s="19">
        <f>+G484*H484</f>
        <v>16200</v>
      </c>
      <c r="J484" s="151"/>
      <c r="K484" s="151"/>
      <c r="L484" s="78"/>
      <c r="M484" s="78"/>
      <c r="N484" s="78"/>
      <c r="O484" s="78"/>
      <c r="P484" s="78"/>
      <c r="Q484" s="78"/>
      <c r="R484" s="19"/>
      <c r="S484" s="19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19">
        <f t="shared" ref="AF484:AG489" si="194">H484+J484+L484+N484+P484+R484+T484+V484+X484+Z484+AB484+AD484</f>
        <v>6</v>
      </c>
      <c r="AG484" s="19">
        <f t="shared" si="194"/>
        <v>16200</v>
      </c>
      <c r="AH484" s="120" t="s">
        <v>859</v>
      </c>
      <c r="AI484" s="120" t="s">
        <v>860</v>
      </c>
      <c r="AJ484" s="120" t="s">
        <v>736</v>
      </c>
      <c r="AK484" s="12">
        <v>2700</v>
      </c>
      <c r="AL484" s="28">
        <v>6</v>
      </c>
      <c r="AM484" s="28">
        <f>+AK484*AL484</f>
        <v>16200</v>
      </c>
      <c r="AN484" s="80"/>
      <c r="AO484" s="80"/>
      <c r="AP484" s="80"/>
      <c r="AQ484" s="80"/>
      <c r="AR484" s="80"/>
      <c r="AS484" s="80"/>
      <c r="AT484" s="80"/>
      <c r="AU484" s="80"/>
      <c r="AV484" s="28"/>
      <c r="AW484" s="80"/>
      <c r="AX484" s="80"/>
      <c r="AY484" s="80"/>
      <c r="AZ484" s="28"/>
      <c r="BA484" s="80"/>
      <c r="BB484" s="80"/>
      <c r="BC484" s="80"/>
      <c r="BD484" s="80"/>
      <c r="BE484" s="80"/>
      <c r="BF484" s="80"/>
      <c r="BG484" s="80"/>
      <c r="BH484" s="80"/>
      <c r="BI484" s="80"/>
      <c r="BJ484" s="7">
        <f t="shared" ref="BJ484:BK489" si="195">AL484+AN484+AP484+AR484+AT484+AV484+AX484+AZ484+BB484+BD484+BF484+BH484</f>
        <v>6</v>
      </c>
      <c r="BK484" s="7">
        <f t="shared" si="195"/>
        <v>16200</v>
      </c>
    </row>
    <row r="485" spans="2:63" ht="24" x14ac:dyDescent="0.25">
      <c r="B485" s="16" t="s">
        <v>65</v>
      </c>
      <c r="C485" s="17" t="s">
        <v>66</v>
      </c>
      <c r="D485" s="17" t="s">
        <v>859</v>
      </c>
      <c r="E485" s="120" t="s">
        <v>860</v>
      </c>
      <c r="F485" s="120" t="s">
        <v>736</v>
      </c>
      <c r="G485" s="12">
        <v>1700</v>
      </c>
      <c r="H485" s="19">
        <v>6</v>
      </c>
      <c r="I485" s="19">
        <f>+G485*H485</f>
        <v>10200</v>
      </c>
      <c r="J485" s="151"/>
      <c r="K485" s="151"/>
      <c r="L485" s="78"/>
      <c r="M485" s="78"/>
      <c r="N485" s="78"/>
      <c r="O485" s="78"/>
      <c r="P485" s="78"/>
      <c r="Q485" s="78"/>
      <c r="R485" s="19"/>
      <c r="S485" s="19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19">
        <f t="shared" si="194"/>
        <v>6</v>
      </c>
      <c r="AG485" s="19">
        <f t="shared" si="194"/>
        <v>10200</v>
      </c>
      <c r="AH485" s="120" t="s">
        <v>859</v>
      </c>
      <c r="AI485" s="120" t="s">
        <v>860</v>
      </c>
      <c r="AJ485" s="120" t="s">
        <v>736</v>
      </c>
      <c r="AK485" s="12">
        <v>1700</v>
      </c>
      <c r="AL485" s="28">
        <v>6</v>
      </c>
      <c r="AM485" s="28">
        <f>+AK485*AL485</f>
        <v>10200</v>
      </c>
      <c r="AN485" s="80"/>
      <c r="AO485" s="80"/>
      <c r="AP485" s="80"/>
      <c r="AQ485" s="80"/>
      <c r="AR485" s="80"/>
      <c r="AS485" s="80"/>
      <c r="AT485" s="80"/>
      <c r="AU485" s="80"/>
      <c r="AV485" s="28"/>
      <c r="AW485" s="80"/>
      <c r="AX485" s="80"/>
      <c r="AY485" s="80"/>
      <c r="AZ485" s="28"/>
      <c r="BA485" s="80"/>
      <c r="BB485" s="80"/>
      <c r="BC485" s="80"/>
      <c r="BD485" s="80"/>
      <c r="BE485" s="80"/>
      <c r="BF485" s="80"/>
      <c r="BG485" s="80"/>
      <c r="BH485" s="80"/>
      <c r="BI485" s="80"/>
      <c r="BJ485" s="7">
        <f t="shared" si="195"/>
        <v>6</v>
      </c>
      <c r="BK485" s="7">
        <f t="shared" si="195"/>
        <v>10200</v>
      </c>
    </row>
    <row r="486" spans="2:63" ht="24" x14ac:dyDescent="0.25">
      <c r="B486" s="16" t="s">
        <v>65</v>
      </c>
      <c r="C486" s="17" t="s">
        <v>66</v>
      </c>
      <c r="D486" s="17" t="s">
        <v>859</v>
      </c>
      <c r="E486" s="120" t="s">
        <v>860</v>
      </c>
      <c r="F486" s="120" t="s">
        <v>736</v>
      </c>
      <c r="G486" s="12">
        <v>1700</v>
      </c>
      <c r="H486" s="19">
        <v>6</v>
      </c>
      <c r="I486" s="19">
        <f>+G486*H486</f>
        <v>10200</v>
      </c>
      <c r="J486" s="151"/>
      <c r="K486" s="151"/>
      <c r="L486" s="78"/>
      <c r="M486" s="78"/>
      <c r="N486" s="78"/>
      <c r="O486" s="78"/>
      <c r="P486" s="78"/>
      <c r="Q486" s="78"/>
      <c r="R486" s="19"/>
      <c r="S486" s="19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19">
        <f t="shared" si="194"/>
        <v>6</v>
      </c>
      <c r="AG486" s="19">
        <f t="shared" si="194"/>
        <v>10200</v>
      </c>
      <c r="AH486" s="120" t="s">
        <v>859</v>
      </c>
      <c r="AI486" s="120" t="s">
        <v>860</v>
      </c>
      <c r="AJ486" s="120" t="s">
        <v>736</v>
      </c>
      <c r="AK486" s="12">
        <v>1700</v>
      </c>
      <c r="AL486" s="28">
        <v>6</v>
      </c>
      <c r="AM486" s="28">
        <f>+AK486*AL486</f>
        <v>10200</v>
      </c>
      <c r="AN486" s="80"/>
      <c r="AO486" s="80"/>
      <c r="AP486" s="80"/>
      <c r="AQ486" s="80"/>
      <c r="AR486" s="80"/>
      <c r="AS486" s="80"/>
      <c r="AT486" s="80"/>
      <c r="AU486" s="80"/>
      <c r="AV486" s="28"/>
      <c r="AW486" s="80"/>
      <c r="AX486" s="80"/>
      <c r="AY486" s="80"/>
      <c r="AZ486" s="28"/>
      <c r="BA486" s="80"/>
      <c r="BB486" s="80"/>
      <c r="BC486" s="80"/>
      <c r="BD486" s="80"/>
      <c r="BE486" s="80"/>
      <c r="BF486" s="80"/>
      <c r="BG486" s="80"/>
      <c r="BH486" s="80"/>
      <c r="BI486" s="80"/>
      <c r="BJ486" s="7">
        <f t="shared" si="195"/>
        <v>6</v>
      </c>
      <c r="BK486" s="7">
        <f t="shared" si="195"/>
        <v>10200</v>
      </c>
    </row>
    <row r="487" spans="2:63" ht="24" x14ac:dyDescent="0.25">
      <c r="B487" s="16" t="s">
        <v>65</v>
      </c>
      <c r="C487" s="17" t="s">
        <v>66</v>
      </c>
      <c r="D487" s="17" t="s">
        <v>859</v>
      </c>
      <c r="E487" s="120" t="s">
        <v>860</v>
      </c>
      <c r="F487" s="120" t="s">
        <v>736</v>
      </c>
      <c r="G487" s="12">
        <v>1700</v>
      </c>
      <c r="H487" s="19">
        <v>6</v>
      </c>
      <c r="I487" s="19">
        <f>+G487*H487</f>
        <v>10200</v>
      </c>
      <c r="J487" s="151"/>
      <c r="K487" s="151"/>
      <c r="L487" s="78"/>
      <c r="M487" s="78"/>
      <c r="N487" s="78"/>
      <c r="O487" s="78"/>
      <c r="P487" s="78"/>
      <c r="Q487" s="78"/>
      <c r="R487" s="19"/>
      <c r="S487" s="19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19">
        <f t="shared" si="194"/>
        <v>6</v>
      </c>
      <c r="AG487" s="19">
        <f t="shared" si="194"/>
        <v>10200</v>
      </c>
      <c r="AH487" s="120" t="s">
        <v>859</v>
      </c>
      <c r="AI487" s="120" t="s">
        <v>860</v>
      </c>
      <c r="AJ487" s="120" t="s">
        <v>736</v>
      </c>
      <c r="AK487" s="12">
        <v>1700</v>
      </c>
      <c r="AL487" s="28">
        <v>6</v>
      </c>
      <c r="AM487" s="28">
        <f>+AK487*AL487</f>
        <v>10200</v>
      </c>
      <c r="AN487" s="80"/>
      <c r="AO487" s="80"/>
      <c r="AP487" s="80"/>
      <c r="AQ487" s="80"/>
      <c r="AR487" s="80"/>
      <c r="AS487" s="80"/>
      <c r="AT487" s="80"/>
      <c r="AU487" s="80"/>
      <c r="AV487" s="28"/>
      <c r="AW487" s="80"/>
      <c r="AX487" s="80"/>
      <c r="AY487" s="80"/>
      <c r="AZ487" s="28"/>
      <c r="BA487" s="80"/>
      <c r="BB487" s="80"/>
      <c r="BC487" s="80"/>
      <c r="BD487" s="80"/>
      <c r="BE487" s="80"/>
      <c r="BF487" s="80"/>
      <c r="BG487" s="80"/>
      <c r="BH487" s="80"/>
      <c r="BI487" s="80"/>
      <c r="BJ487" s="7">
        <f t="shared" si="195"/>
        <v>6</v>
      </c>
      <c r="BK487" s="7">
        <f t="shared" si="195"/>
        <v>10200</v>
      </c>
    </row>
    <row r="488" spans="2:63" ht="24" x14ac:dyDescent="0.25">
      <c r="B488" s="16" t="s">
        <v>65</v>
      </c>
      <c r="C488" s="17" t="s">
        <v>66</v>
      </c>
      <c r="D488" s="17" t="s">
        <v>859</v>
      </c>
      <c r="E488" s="120" t="s">
        <v>860</v>
      </c>
      <c r="F488" s="120" t="s">
        <v>736</v>
      </c>
      <c r="G488" s="12">
        <v>1700</v>
      </c>
      <c r="H488" s="19">
        <v>6</v>
      </c>
      <c r="I488" s="19">
        <f>+G488*H488</f>
        <v>10200</v>
      </c>
      <c r="J488" s="151"/>
      <c r="K488" s="151"/>
      <c r="L488" s="78"/>
      <c r="M488" s="78"/>
      <c r="N488" s="78"/>
      <c r="O488" s="78"/>
      <c r="P488" s="78"/>
      <c r="Q488" s="78"/>
      <c r="R488" s="19"/>
      <c r="S488" s="19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19">
        <f t="shared" si="194"/>
        <v>6</v>
      </c>
      <c r="AG488" s="19">
        <f t="shared" si="194"/>
        <v>10200</v>
      </c>
      <c r="AH488" s="120" t="s">
        <v>859</v>
      </c>
      <c r="AI488" s="120" t="s">
        <v>860</v>
      </c>
      <c r="AJ488" s="120" t="s">
        <v>736</v>
      </c>
      <c r="AK488" s="12">
        <v>1700</v>
      </c>
      <c r="AL488" s="28">
        <v>6</v>
      </c>
      <c r="AM488" s="28">
        <f>+AK488*AL488</f>
        <v>10200</v>
      </c>
      <c r="AN488" s="80"/>
      <c r="AO488" s="80"/>
      <c r="AP488" s="80"/>
      <c r="AQ488" s="80"/>
      <c r="AR488" s="80"/>
      <c r="AS488" s="80"/>
      <c r="AT488" s="80"/>
      <c r="AU488" s="80"/>
      <c r="AV488" s="28"/>
      <c r="AW488" s="80"/>
      <c r="AX488" s="80"/>
      <c r="AY488" s="80"/>
      <c r="AZ488" s="28"/>
      <c r="BA488" s="80"/>
      <c r="BB488" s="80"/>
      <c r="BC488" s="80"/>
      <c r="BD488" s="80"/>
      <c r="BE488" s="80"/>
      <c r="BF488" s="80"/>
      <c r="BG488" s="80"/>
      <c r="BH488" s="80"/>
      <c r="BI488" s="80"/>
      <c r="BJ488" s="7">
        <f t="shared" si="195"/>
        <v>6</v>
      </c>
      <c r="BK488" s="7">
        <f t="shared" si="195"/>
        <v>10200</v>
      </c>
    </row>
    <row r="489" spans="2:63" ht="24" x14ac:dyDescent="0.25">
      <c r="B489" s="16" t="s">
        <v>65</v>
      </c>
      <c r="C489" s="17" t="s">
        <v>66</v>
      </c>
      <c r="D489" s="17" t="s">
        <v>861</v>
      </c>
      <c r="E489" s="18" t="s">
        <v>862</v>
      </c>
      <c r="F489" s="9" t="s">
        <v>736</v>
      </c>
      <c r="G489" s="12">
        <v>1500</v>
      </c>
      <c r="H489" s="147"/>
      <c r="I489" s="19"/>
      <c r="J489" s="85"/>
      <c r="K489" s="85"/>
      <c r="L489" s="19"/>
      <c r="M489" s="19"/>
      <c r="N489" s="19"/>
      <c r="O489" s="19"/>
      <c r="P489" s="19"/>
      <c r="Q489" s="19"/>
      <c r="R489" s="147"/>
      <c r="S489" s="147"/>
      <c r="T489" s="147"/>
      <c r="U489" s="147"/>
      <c r="V489" s="19">
        <v>2</v>
      </c>
      <c r="W489" s="19">
        <f>G489*V489</f>
        <v>3000</v>
      </c>
      <c r="X489" s="147"/>
      <c r="Y489" s="147"/>
      <c r="Z489" s="147"/>
      <c r="AA489" s="147"/>
      <c r="AB489" s="147"/>
      <c r="AC489" s="147"/>
      <c r="AD489" s="147"/>
      <c r="AE489" s="147"/>
      <c r="AF489" s="19">
        <f t="shared" si="194"/>
        <v>2</v>
      </c>
      <c r="AG489" s="19">
        <f t="shared" si="194"/>
        <v>3000</v>
      </c>
      <c r="AH489" s="120" t="s">
        <v>861</v>
      </c>
      <c r="AI489" s="18" t="s">
        <v>862</v>
      </c>
      <c r="AJ489" s="9" t="s">
        <v>736</v>
      </c>
      <c r="AK489" s="12">
        <v>1500</v>
      </c>
      <c r="AL489" s="28"/>
      <c r="AM489" s="28"/>
      <c r="AN489" s="86"/>
      <c r="AO489" s="86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>
        <v>0</v>
      </c>
      <c r="BA489" s="28">
        <f>AK489*AZ489</f>
        <v>0</v>
      </c>
      <c r="BB489" s="28"/>
      <c r="BC489" s="28"/>
      <c r="BD489" s="28"/>
      <c r="BE489" s="28"/>
      <c r="BF489" s="28"/>
      <c r="BG489" s="28"/>
      <c r="BH489" s="28"/>
      <c r="BI489" s="28"/>
      <c r="BJ489" s="7">
        <f t="shared" si="195"/>
        <v>0</v>
      </c>
      <c r="BK489" s="7">
        <f t="shared" si="195"/>
        <v>0</v>
      </c>
    </row>
    <row r="490" spans="2:63" ht="25.5" x14ac:dyDescent="0.25">
      <c r="B490" s="69"/>
      <c r="C490" s="93"/>
      <c r="D490" s="75" t="s">
        <v>863</v>
      </c>
      <c r="E490" s="140" t="s">
        <v>864</v>
      </c>
      <c r="F490" s="74"/>
      <c r="G490" s="74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5" t="s">
        <v>863</v>
      </c>
      <c r="AI490" s="140" t="s">
        <v>864</v>
      </c>
      <c r="AJ490" s="75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  <c r="AW490" s="79"/>
      <c r="AX490" s="79"/>
      <c r="AY490" s="79"/>
      <c r="AZ490" s="79"/>
      <c r="BA490" s="79"/>
      <c r="BB490" s="79"/>
      <c r="BC490" s="79"/>
      <c r="BD490" s="79"/>
      <c r="BE490" s="79"/>
      <c r="BF490" s="79"/>
      <c r="BG490" s="79"/>
      <c r="BH490" s="79"/>
      <c r="BI490" s="79"/>
      <c r="BJ490" s="79"/>
      <c r="BK490" s="79"/>
    </row>
    <row r="491" spans="2:63" x14ac:dyDescent="0.25">
      <c r="B491" s="69"/>
      <c r="C491" s="93"/>
      <c r="D491" s="75" t="s">
        <v>865</v>
      </c>
      <c r="E491" s="95" t="s">
        <v>866</v>
      </c>
      <c r="F491" s="97"/>
      <c r="G491" s="97"/>
      <c r="H491" s="104"/>
      <c r="I491" s="25"/>
      <c r="J491" s="104"/>
      <c r="K491" s="104"/>
      <c r="L491" s="104"/>
      <c r="M491" s="104"/>
      <c r="N491" s="104"/>
      <c r="O491" s="104"/>
      <c r="P491" s="25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84" t="s">
        <v>867</v>
      </c>
      <c r="AI491" s="97" t="s">
        <v>866</v>
      </c>
      <c r="AJ491" s="94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</row>
    <row r="492" spans="2:63" x14ac:dyDescent="0.25">
      <c r="B492" s="67"/>
      <c r="C492" s="74"/>
      <c r="D492" s="84" t="s">
        <v>868</v>
      </c>
      <c r="E492" s="97" t="s">
        <v>866</v>
      </c>
      <c r="F492" s="97"/>
      <c r="G492" s="97"/>
      <c r="H492" s="104"/>
      <c r="I492" s="25"/>
      <c r="J492" s="104"/>
      <c r="K492" s="104"/>
      <c r="L492" s="104"/>
      <c r="M492" s="104"/>
      <c r="N492" s="104"/>
      <c r="O492" s="104"/>
      <c r="P492" s="25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84" t="s">
        <v>867</v>
      </c>
      <c r="AI492" s="97" t="s">
        <v>866</v>
      </c>
      <c r="AJ492" s="94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</row>
    <row r="493" spans="2:63" ht="24" x14ac:dyDescent="0.25">
      <c r="B493" s="16" t="s">
        <v>65</v>
      </c>
      <c r="C493" s="17" t="s">
        <v>66</v>
      </c>
      <c r="D493" s="10" t="s">
        <v>869</v>
      </c>
      <c r="E493" s="9" t="s">
        <v>870</v>
      </c>
      <c r="F493" s="11" t="s">
        <v>736</v>
      </c>
      <c r="G493" s="12">
        <v>12000</v>
      </c>
      <c r="H493" s="19">
        <v>2</v>
      </c>
      <c r="I493" s="19">
        <f t="shared" ref="I493:I515" si="196">+G493*H493</f>
        <v>24000</v>
      </c>
      <c r="J493" s="85"/>
      <c r="K493" s="85"/>
      <c r="L493" s="19"/>
      <c r="M493" s="19"/>
      <c r="N493" s="19"/>
      <c r="O493" s="19"/>
      <c r="P493" s="19"/>
      <c r="Q493" s="19"/>
      <c r="R493" s="19">
        <v>1</v>
      </c>
      <c r="S493" s="19">
        <f>G493*R493</f>
        <v>12000</v>
      </c>
      <c r="T493" s="19"/>
      <c r="U493" s="19"/>
      <c r="V493" s="98"/>
      <c r="W493" s="19"/>
      <c r="X493" s="19"/>
      <c r="Y493" s="19"/>
      <c r="Z493" s="19"/>
      <c r="AA493" s="19"/>
      <c r="AB493" s="19"/>
      <c r="AC493" s="19"/>
      <c r="AD493" s="19"/>
      <c r="AE493" s="19"/>
      <c r="AF493" s="19">
        <f t="shared" ref="AF493:AG516" si="197">H493+J493+L493+N493+P493+R493+T493+V493+X493+Z493+AB493+AD493</f>
        <v>3</v>
      </c>
      <c r="AG493" s="19">
        <f t="shared" si="197"/>
        <v>36000</v>
      </c>
      <c r="AH493" s="9" t="s">
        <v>869</v>
      </c>
      <c r="AI493" s="9" t="s">
        <v>870</v>
      </c>
      <c r="AJ493" s="11" t="s">
        <v>736</v>
      </c>
      <c r="AK493" s="12">
        <v>12000</v>
      </c>
      <c r="AL493" s="28">
        <f>0+0+0</f>
        <v>0</v>
      </c>
      <c r="AM493" s="28">
        <f t="shared" ref="AM493:AM515" si="198">+AK493*AL493</f>
        <v>0</v>
      </c>
      <c r="AN493" s="28"/>
      <c r="AO493" s="28"/>
      <c r="AP493" s="28"/>
      <c r="AQ493" s="28"/>
      <c r="AR493" s="28"/>
      <c r="AS493" s="28"/>
      <c r="AT493" s="28"/>
      <c r="AU493" s="28"/>
      <c r="AV493" s="28">
        <v>0</v>
      </c>
      <c r="AW493" s="28">
        <f>AK493*AV493</f>
        <v>0</v>
      </c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7">
        <f t="shared" ref="BJ493:BK516" si="199">AL493+AN493+AP493+AR493+AT493+AV493+AX493+AZ493+BB493+BD493+BF493+BH493</f>
        <v>0</v>
      </c>
      <c r="BK493" s="7">
        <f t="shared" si="199"/>
        <v>0</v>
      </c>
    </row>
    <row r="494" spans="2:63" ht="24" x14ac:dyDescent="0.25">
      <c r="B494" s="16" t="s">
        <v>65</v>
      </c>
      <c r="C494" s="17" t="s">
        <v>66</v>
      </c>
      <c r="D494" s="10" t="s">
        <v>871</v>
      </c>
      <c r="E494" s="106" t="s">
        <v>872</v>
      </c>
      <c r="F494" s="106" t="s">
        <v>736</v>
      </c>
      <c r="G494" s="12">
        <v>20000</v>
      </c>
      <c r="H494" s="19">
        <v>3</v>
      </c>
      <c r="I494" s="19">
        <f>+G494*H494</f>
        <v>60000</v>
      </c>
      <c r="J494" s="85"/>
      <c r="K494" s="85"/>
      <c r="L494" s="19"/>
      <c r="M494" s="19"/>
      <c r="N494" s="19"/>
      <c r="O494" s="19"/>
      <c r="P494" s="19"/>
      <c r="Q494" s="19"/>
      <c r="R494" s="20"/>
      <c r="S494" s="20"/>
      <c r="T494" s="20"/>
      <c r="U494" s="20"/>
      <c r="V494" s="19">
        <v>1</v>
      </c>
      <c r="W494" s="19">
        <f>G494*V494</f>
        <v>20000</v>
      </c>
      <c r="X494" s="20"/>
      <c r="Y494" s="20"/>
      <c r="Z494" s="20"/>
      <c r="AA494" s="20"/>
      <c r="AB494" s="20"/>
      <c r="AC494" s="20"/>
      <c r="AD494" s="20"/>
      <c r="AE494" s="20"/>
      <c r="AF494" s="19">
        <f t="shared" si="197"/>
        <v>4</v>
      </c>
      <c r="AG494" s="19">
        <f t="shared" si="197"/>
        <v>80000</v>
      </c>
      <c r="AH494" s="9" t="s">
        <v>871</v>
      </c>
      <c r="AI494" s="106" t="s">
        <v>872</v>
      </c>
      <c r="AJ494" s="106" t="s">
        <v>736</v>
      </c>
      <c r="AK494" s="12">
        <v>20000</v>
      </c>
      <c r="AL494" s="28">
        <f>0+0+0.5</f>
        <v>0.5</v>
      </c>
      <c r="AM494" s="28">
        <f>+AK494*AL494</f>
        <v>10000</v>
      </c>
      <c r="AN494" s="114"/>
      <c r="AO494" s="114"/>
      <c r="AP494" s="28"/>
      <c r="AQ494" s="28"/>
      <c r="AR494" s="114"/>
      <c r="AS494" s="28"/>
      <c r="AT494" s="28"/>
      <c r="AU494" s="114"/>
      <c r="AV494" s="28"/>
      <c r="AW494" s="114"/>
      <c r="AX494" s="114"/>
      <c r="AY494" s="114"/>
      <c r="AZ494" s="28">
        <v>1</v>
      </c>
      <c r="BA494" s="28">
        <f>AK494*AZ494</f>
        <v>20000</v>
      </c>
      <c r="BB494" s="114"/>
      <c r="BC494" s="114"/>
      <c r="BD494" s="114"/>
      <c r="BE494" s="114"/>
      <c r="BF494" s="114"/>
      <c r="BG494" s="114"/>
      <c r="BH494" s="114"/>
      <c r="BI494" s="114"/>
      <c r="BJ494" s="7">
        <f t="shared" si="199"/>
        <v>1.5</v>
      </c>
      <c r="BK494" s="7">
        <f t="shared" si="199"/>
        <v>30000</v>
      </c>
    </row>
    <row r="495" spans="2:63" ht="24" x14ac:dyDescent="0.25">
      <c r="B495" s="16" t="s">
        <v>65</v>
      </c>
      <c r="C495" s="17" t="s">
        <v>66</v>
      </c>
      <c r="D495" s="10" t="s">
        <v>873</v>
      </c>
      <c r="E495" s="18" t="s">
        <v>874</v>
      </c>
      <c r="F495" s="11" t="s">
        <v>736</v>
      </c>
      <c r="G495" s="12">
        <v>3500</v>
      </c>
      <c r="H495" s="19"/>
      <c r="I495" s="19"/>
      <c r="J495" s="85"/>
      <c r="K495" s="85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>
        <v>2</v>
      </c>
      <c r="W495" s="19">
        <f>G495*V495</f>
        <v>7000</v>
      </c>
      <c r="X495" s="19"/>
      <c r="Y495" s="19"/>
      <c r="Z495" s="19"/>
      <c r="AA495" s="19"/>
      <c r="AB495" s="19"/>
      <c r="AC495" s="19"/>
      <c r="AD495" s="19"/>
      <c r="AE495" s="19"/>
      <c r="AF495" s="19">
        <f t="shared" si="197"/>
        <v>2</v>
      </c>
      <c r="AG495" s="19">
        <f t="shared" si="197"/>
        <v>7000</v>
      </c>
      <c r="AH495" s="9" t="s">
        <v>873</v>
      </c>
      <c r="AI495" s="18" t="s">
        <v>874</v>
      </c>
      <c r="AJ495" s="11" t="s">
        <v>736</v>
      </c>
      <c r="AK495" s="12">
        <v>3500</v>
      </c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>
        <v>1</v>
      </c>
      <c r="BA495" s="28">
        <f>AK495*AZ495</f>
        <v>3500</v>
      </c>
      <c r="BB495" s="28"/>
      <c r="BC495" s="28"/>
      <c r="BD495" s="28"/>
      <c r="BE495" s="28"/>
      <c r="BF495" s="28"/>
      <c r="BG495" s="28"/>
      <c r="BH495" s="28"/>
      <c r="BI495" s="28"/>
      <c r="BJ495" s="7">
        <f t="shared" si="199"/>
        <v>1</v>
      </c>
      <c r="BK495" s="7">
        <f t="shared" si="199"/>
        <v>3500</v>
      </c>
    </row>
    <row r="496" spans="2:63" ht="24" x14ac:dyDescent="0.25">
      <c r="B496" s="16" t="s">
        <v>65</v>
      </c>
      <c r="C496" s="17" t="s">
        <v>66</v>
      </c>
      <c r="D496" s="10" t="s">
        <v>875</v>
      </c>
      <c r="E496" s="18" t="s">
        <v>870</v>
      </c>
      <c r="F496" s="11" t="s">
        <v>736</v>
      </c>
      <c r="G496" s="12">
        <v>31500</v>
      </c>
      <c r="H496" s="19">
        <v>1</v>
      </c>
      <c r="I496" s="19">
        <f t="shared" si="196"/>
        <v>31500</v>
      </c>
      <c r="J496" s="85"/>
      <c r="K496" s="85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>
        <f t="shared" si="197"/>
        <v>1</v>
      </c>
      <c r="AG496" s="19">
        <f t="shared" si="197"/>
        <v>31500</v>
      </c>
      <c r="AH496" s="9" t="s">
        <v>875</v>
      </c>
      <c r="AI496" s="18" t="s">
        <v>870</v>
      </c>
      <c r="AJ496" s="11" t="s">
        <v>736</v>
      </c>
      <c r="AK496" s="12">
        <v>31500</v>
      </c>
      <c r="AL496" s="28">
        <v>0</v>
      </c>
      <c r="AM496" s="28">
        <f t="shared" si="198"/>
        <v>0</v>
      </c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7">
        <f t="shared" si="199"/>
        <v>0</v>
      </c>
      <c r="BK496" s="7">
        <f t="shared" si="199"/>
        <v>0</v>
      </c>
    </row>
    <row r="497" spans="2:63" ht="24" x14ac:dyDescent="0.25">
      <c r="B497" s="16" t="s">
        <v>65</v>
      </c>
      <c r="C497" s="17" t="s">
        <v>66</v>
      </c>
      <c r="D497" s="10">
        <v>605500010037</v>
      </c>
      <c r="E497" s="18" t="s">
        <v>876</v>
      </c>
      <c r="F497" s="11" t="s">
        <v>736</v>
      </c>
      <c r="G497" s="12">
        <v>36286.6</v>
      </c>
      <c r="H497" s="19">
        <v>2</v>
      </c>
      <c r="I497" s="19">
        <f t="shared" si="196"/>
        <v>72573.2</v>
      </c>
      <c r="J497" s="85"/>
      <c r="K497" s="85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>
        <f t="shared" si="197"/>
        <v>2</v>
      </c>
      <c r="AG497" s="19">
        <f t="shared" si="197"/>
        <v>72573.2</v>
      </c>
      <c r="AH497" s="9">
        <v>605500010037</v>
      </c>
      <c r="AI497" s="18" t="s">
        <v>876</v>
      </c>
      <c r="AJ497" s="11" t="s">
        <v>736</v>
      </c>
      <c r="AK497" s="12">
        <v>36286.6</v>
      </c>
      <c r="AL497" s="28">
        <v>2</v>
      </c>
      <c r="AM497" s="28">
        <f t="shared" si="198"/>
        <v>72573.2</v>
      </c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7">
        <f t="shared" si="199"/>
        <v>2</v>
      </c>
      <c r="BK497" s="7">
        <f t="shared" si="199"/>
        <v>72573.2</v>
      </c>
    </row>
    <row r="498" spans="2:63" ht="24" x14ac:dyDescent="0.25">
      <c r="B498" s="16" t="s">
        <v>65</v>
      </c>
      <c r="C498" s="17" t="s">
        <v>66</v>
      </c>
      <c r="D498" s="10">
        <v>607500020187</v>
      </c>
      <c r="E498" s="18" t="s">
        <v>877</v>
      </c>
      <c r="F498" s="11" t="s">
        <v>736</v>
      </c>
      <c r="G498" s="12">
        <v>25900</v>
      </c>
      <c r="H498" s="19">
        <v>2</v>
      </c>
      <c r="I498" s="19">
        <f t="shared" si="196"/>
        <v>51800</v>
      </c>
      <c r="J498" s="85"/>
      <c r="K498" s="85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>
        <f t="shared" si="197"/>
        <v>2</v>
      </c>
      <c r="AG498" s="19">
        <f t="shared" si="197"/>
        <v>51800</v>
      </c>
      <c r="AH498" s="9">
        <v>607500020187</v>
      </c>
      <c r="AI498" s="18" t="s">
        <v>877</v>
      </c>
      <c r="AJ498" s="11" t="s">
        <v>736</v>
      </c>
      <c r="AK498" s="12">
        <v>25900</v>
      </c>
      <c r="AL498" s="28">
        <v>2</v>
      </c>
      <c r="AM498" s="28">
        <f t="shared" si="198"/>
        <v>51800</v>
      </c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7">
        <f t="shared" si="199"/>
        <v>2</v>
      </c>
      <c r="BK498" s="7">
        <f t="shared" si="199"/>
        <v>51800</v>
      </c>
    </row>
    <row r="499" spans="2:63" ht="24" x14ac:dyDescent="0.25">
      <c r="B499" s="16" t="s">
        <v>65</v>
      </c>
      <c r="C499" s="17" t="s">
        <v>66</v>
      </c>
      <c r="D499" s="10">
        <v>607500020158</v>
      </c>
      <c r="E499" s="18" t="s">
        <v>878</v>
      </c>
      <c r="F499" s="11" t="s">
        <v>736</v>
      </c>
      <c r="G499" s="12">
        <v>32500</v>
      </c>
      <c r="H499" s="19">
        <v>2</v>
      </c>
      <c r="I499" s="19">
        <f t="shared" si="196"/>
        <v>65000</v>
      </c>
      <c r="J499" s="85"/>
      <c r="K499" s="85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>
        <f t="shared" si="197"/>
        <v>2</v>
      </c>
      <c r="AG499" s="19">
        <f t="shared" si="197"/>
        <v>65000</v>
      </c>
      <c r="AH499" s="9">
        <v>607500020158</v>
      </c>
      <c r="AI499" s="18" t="s">
        <v>878</v>
      </c>
      <c r="AJ499" s="11" t="s">
        <v>736</v>
      </c>
      <c r="AK499" s="12">
        <v>32500</v>
      </c>
      <c r="AL499" s="28">
        <v>2</v>
      </c>
      <c r="AM499" s="28">
        <f t="shared" si="198"/>
        <v>65000</v>
      </c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7">
        <f t="shared" si="199"/>
        <v>2</v>
      </c>
      <c r="BK499" s="7">
        <f t="shared" si="199"/>
        <v>65000</v>
      </c>
    </row>
    <row r="500" spans="2:63" ht="24" x14ac:dyDescent="0.25">
      <c r="B500" s="16" t="s">
        <v>65</v>
      </c>
      <c r="C500" s="17" t="s">
        <v>66</v>
      </c>
      <c r="D500" s="10">
        <v>601000400109</v>
      </c>
      <c r="E500" s="18" t="s">
        <v>879</v>
      </c>
      <c r="F500" s="11" t="s">
        <v>736</v>
      </c>
      <c r="G500" s="12">
        <v>30500</v>
      </c>
      <c r="H500" s="19">
        <v>1</v>
      </c>
      <c r="I500" s="19">
        <f t="shared" si="196"/>
        <v>30500</v>
      </c>
      <c r="J500" s="85"/>
      <c r="K500" s="85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>
        <f t="shared" si="197"/>
        <v>1</v>
      </c>
      <c r="AG500" s="19">
        <f t="shared" si="197"/>
        <v>30500</v>
      </c>
      <c r="AH500" s="9">
        <v>601000400109</v>
      </c>
      <c r="AI500" s="18" t="s">
        <v>879</v>
      </c>
      <c r="AJ500" s="11" t="s">
        <v>736</v>
      </c>
      <c r="AK500" s="12">
        <v>30500</v>
      </c>
      <c r="AL500" s="28">
        <v>0</v>
      </c>
      <c r="AM500" s="28">
        <f t="shared" si="198"/>
        <v>0</v>
      </c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7">
        <f t="shared" si="199"/>
        <v>0</v>
      </c>
      <c r="BK500" s="7">
        <f t="shared" si="199"/>
        <v>0</v>
      </c>
    </row>
    <row r="501" spans="2:63" ht="24" x14ac:dyDescent="0.25">
      <c r="B501" s="16" t="s">
        <v>65</v>
      </c>
      <c r="C501" s="17" t="s">
        <v>66</v>
      </c>
      <c r="D501" s="10">
        <v>603500020023</v>
      </c>
      <c r="E501" s="18" t="s">
        <v>880</v>
      </c>
      <c r="F501" s="11" t="s">
        <v>736</v>
      </c>
      <c r="G501" s="12">
        <v>33500</v>
      </c>
      <c r="H501" s="19">
        <v>1</v>
      </c>
      <c r="I501" s="19">
        <f t="shared" si="196"/>
        <v>33500</v>
      </c>
      <c r="J501" s="85"/>
      <c r="K501" s="85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>
        <f t="shared" si="197"/>
        <v>1</v>
      </c>
      <c r="AG501" s="19">
        <f t="shared" si="197"/>
        <v>33500</v>
      </c>
      <c r="AH501" s="9">
        <v>603500020023</v>
      </c>
      <c r="AI501" s="18" t="s">
        <v>880</v>
      </c>
      <c r="AJ501" s="11" t="s">
        <v>736</v>
      </c>
      <c r="AK501" s="12">
        <v>33500</v>
      </c>
      <c r="AL501" s="28">
        <v>0</v>
      </c>
      <c r="AM501" s="28">
        <f t="shared" si="198"/>
        <v>0</v>
      </c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7">
        <f t="shared" si="199"/>
        <v>0</v>
      </c>
      <c r="BK501" s="7">
        <f t="shared" si="199"/>
        <v>0</v>
      </c>
    </row>
    <row r="502" spans="2:63" ht="36" x14ac:dyDescent="0.25">
      <c r="B502" s="16" t="s">
        <v>65</v>
      </c>
      <c r="C502" s="17" t="s">
        <v>66</v>
      </c>
      <c r="D502" s="10" t="s">
        <v>881</v>
      </c>
      <c r="E502" s="18" t="s">
        <v>882</v>
      </c>
      <c r="F502" s="11" t="s">
        <v>736</v>
      </c>
      <c r="G502" s="12">
        <v>33800</v>
      </c>
      <c r="H502" s="19">
        <v>1</v>
      </c>
      <c r="I502" s="19">
        <f t="shared" si="196"/>
        <v>33800</v>
      </c>
      <c r="J502" s="85"/>
      <c r="K502" s="85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>
        <f t="shared" si="197"/>
        <v>1</v>
      </c>
      <c r="AG502" s="19">
        <f t="shared" si="197"/>
        <v>33800</v>
      </c>
      <c r="AH502" s="9" t="s">
        <v>881</v>
      </c>
      <c r="AI502" s="18" t="s">
        <v>882</v>
      </c>
      <c r="AJ502" s="11" t="s">
        <v>736</v>
      </c>
      <c r="AK502" s="12">
        <v>33800</v>
      </c>
      <c r="AL502" s="28">
        <v>0</v>
      </c>
      <c r="AM502" s="28">
        <f t="shared" si="198"/>
        <v>0</v>
      </c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7">
        <f t="shared" si="199"/>
        <v>0</v>
      </c>
      <c r="BK502" s="7">
        <f t="shared" si="199"/>
        <v>0</v>
      </c>
    </row>
    <row r="503" spans="2:63" ht="36" x14ac:dyDescent="0.25">
      <c r="B503" s="16" t="s">
        <v>65</v>
      </c>
      <c r="C503" s="17" t="s">
        <v>66</v>
      </c>
      <c r="D503" s="10">
        <v>526000130074</v>
      </c>
      <c r="E503" s="18" t="s">
        <v>883</v>
      </c>
      <c r="F503" s="11" t="s">
        <v>736</v>
      </c>
      <c r="G503" s="12">
        <v>34000</v>
      </c>
      <c r="H503" s="19">
        <v>1</v>
      </c>
      <c r="I503" s="19">
        <f t="shared" si="196"/>
        <v>34000</v>
      </c>
      <c r="J503" s="85"/>
      <c r="K503" s="85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>
        <f t="shared" si="197"/>
        <v>1</v>
      </c>
      <c r="AG503" s="19">
        <f t="shared" si="197"/>
        <v>34000</v>
      </c>
      <c r="AH503" s="9">
        <v>526000130074</v>
      </c>
      <c r="AI503" s="18" t="s">
        <v>883</v>
      </c>
      <c r="AJ503" s="11" t="s">
        <v>736</v>
      </c>
      <c r="AK503" s="12">
        <v>34000</v>
      </c>
      <c r="AL503" s="28">
        <v>0</v>
      </c>
      <c r="AM503" s="28">
        <f t="shared" si="198"/>
        <v>0</v>
      </c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7">
        <f t="shared" si="199"/>
        <v>0</v>
      </c>
      <c r="BK503" s="7">
        <f t="shared" si="199"/>
        <v>0</v>
      </c>
    </row>
    <row r="504" spans="2:63" ht="36" x14ac:dyDescent="0.25">
      <c r="B504" s="16" t="s">
        <v>65</v>
      </c>
      <c r="C504" s="17" t="s">
        <v>66</v>
      </c>
      <c r="D504" s="10">
        <v>600100040136</v>
      </c>
      <c r="E504" s="18" t="s">
        <v>884</v>
      </c>
      <c r="F504" s="11" t="s">
        <v>736</v>
      </c>
      <c r="G504" s="12">
        <v>29700</v>
      </c>
      <c r="H504" s="19">
        <v>1</v>
      </c>
      <c r="I504" s="19">
        <f t="shared" si="196"/>
        <v>29700</v>
      </c>
      <c r="J504" s="85"/>
      <c r="K504" s="85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>
        <f t="shared" si="197"/>
        <v>1</v>
      </c>
      <c r="AG504" s="19">
        <f t="shared" si="197"/>
        <v>29700</v>
      </c>
      <c r="AH504" s="9">
        <v>600100040136</v>
      </c>
      <c r="AI504" s="18" t="s">
        <v>884</v>
      </c>
      <c r="AJ504" s="11" t="s">
        <v>736</v>
      </c>
      <c r="AK504" s="12">
        <v>29700</v>
      </c>
      <c r="AL504" s="28">
        <v>0</v>
      </c>
      <c r="AM504" s="28">
        <f t="shared" si="198"/>
        <v>0</v>
      </c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7">
        <f t="shared" si="199"/>
        <v>0</v>
      </c>
      <c r="BK504" s="7">
        <f t="shared" si="199"/>
        <v>0</v>
      </c>
    </row>
    <row r="505" spans="2:63" ht="36" x14ac:dyDescent="0.25">
      <c r="B505" s="16" t="s">
        <v>65</v>
      </c>
      <c r="C505" s="17" t="s">
        <v>66</v>
      </c>
      <c r="D505" s="10" t="s">
        <v>875</v>
      </c>
      <c r="E505" s="18" t="s">
        <v>885</v>
      </c>
      <c r="F505" s="11" t="s">
        <v>736</v>
      </c>
      <c r="G505" s="12">
        <v>32900</v>
      </c>
      <c r="H505" s="19">
        <v>1</v>
      </c>
      <c r="I505" s="19">
        <f t="shared" si="196"/>
        <v>32900</v>
      </c>
      <c r="J505" s="85"/>
      <c r="K505" s="85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>
        <f t="shared" si="197"/>
        <v>1</v>
      </c>
      <c r="AG505" s="19">
        <f t="shared" si="197"/>
        <v>32900</v>
      </c>
      <c r="AH505" s="9" t="s">
        <v>875</v>
      </c>
      <c r="AI505" s="18" t="s">
        <v>885</v>
      </c>
      <c r="AJ505" s="11" t="s">
        <v>736</v>
      </c>
      <c r="AK505" s="12">
        <v>32900</v>
      </c>
      <c r="AL505" s="28">
        <v>0</v>
      </c>
      <c r="AM505" s="28">
        <f t="shared" si="198"/>
        <v>0</v>
      </c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7">
        <f t="shared" si="199"/>
        <v>0</v>
      </c>
      <c r="BK505" s="7">
        <f t="shared" si="199"/>
        <v>0</v>
      </c>
    </row>
    <row r="506" spans="2:63" ht="36" x14ac:dyDescent="0.25">
      <c r="B506" s="16" t="s">
        <v>65</v>
      </c>
      <c r="C506" s="17" t="s">
        <v>66</v>
      </c>
      <c r="D506" s="10" t="s">
        <v>875</v>
      </c>
      <c r="E506" s="18" t="s">
        <v>886</v>
      </c>
      <c r="F506" s="11" t="s">
        <v>736</v>
      </c>
      <c r="G506" s="12">
        <v>32900</v>
      </c>
      <c r="H506" s="19">
        <v>1</v>
      </c>
      <c r="I506" s="19">
        <f t="shared" si="196"/>
        <v>32900</v>
      </c>
      <c r="J506" s="85"/>
      <c r="K506" s="85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>
        <f t="shared" si="197"/>
        <v>1</v>
      </c>
      <c r="AG506" s="19">
        <f t="shared" si="197"/>
        <v>32900</v>
      </c>
      <c r="AH506" s="9" t="s">
        <v>875</v>
      </c>
      <c r="AI506" s="18" t="s">
        <v>886</v>
      </c>
      <c r="AJ506" s="11" t="s">
        <v>736</v>
      </c>
      <c r="AK506" s="12">
        <v>32900</v>
      </c>
      <c r="AL506" s="28">
        <v>0</v>
      </c>
      <c r="AM506" s="28">
        <f t="shared" si="198"/>
        <v>0</v>
      </c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7">
        <f t="shared" si="199"/>
        <v>0</v>
      </c>
      <c r="BK506" s="7">
        <f t="shared" si="199"/>
        <v>0</v>
      </c>
    </row>
    <row r="507" spans="2:63" ht="44.25" customHeight="1" x14ac:dyDescent="0.25">
      <c r="B507" s="16" t="s">
        <v>65</v>
      </c>
      <c r="C507" s="17" t="s">
        <v>66</v>
      </c>
      <c r="D507" s="10">
        <v>600100090027</v>
      </c>
      <c r="E507" s="18" t="s">
        <v>887</v>
      </c>
      <c r="F507" s="11" t="s">
        <v>736</v>
      </c>
      <c r="G507" s="12">
        <v>33000</v>
      </c>
      <c r="H507" s="19">
        <v>0</v>
      </c>
      <c r="I507" s="19">
        <f t="shared" si="196"/>
        <v>0</v>
      </c>
      <c r="J507" s="85"/>
      <c r="K507" s="85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>
        <f t="shared" si="197"/>
        <v>0</v>
      </c>
      <c r="AG507" s="19">
        <f t="shared" si="197"/>
        <v>0</v>
      </c>
      <c r="AH507" s="9">
        <v>600100090027</v>
      </c>
      <c r="AI507" s="18" t="s">
        <v>887</v>
      </c>
      <c r="AJ507" s="11" t="s">
        <v>736</v>
      </c>
      <c r="AK507" s="12">
        <v>33000</v>
      </c>
      <c r="AL507" s="28">
        <v>0</v>
      </c>
      <c r="AM507" s="28">
        <f t="shared" si="198"/>
        <v>0</v>
      </c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7">
        <f t="shared" si="199"/>
        <v>0</v>
      </c>
      <c r="BK507" s="7">
        <f t="shared" si="199"/>
        <v>0</v>
      </c>
    </row>
    <row r="508" spans="2:63" ht="24" x14ac:dyDescent="0.25">
      <c r="B508" s="16" t="s">
        <v>65</v>
      </c>
      <c r="C508" s="17" t="s">
        <v>66</v>
      </c>
      <c r="D508" s="10">
        <v>600100040087</v>
      </c>
      <c r="E508" s="18" t="s">
        <v>888</v>
      </c>
      <c r="F508" s="11" t="s">
        <v>736</v>
      </c>
      <c r="G508" s="12">
        <v>33500</v>
      </c>
      <c r="H508" s="19">
        <v>1</v>
      </c>
      <c r="I508" s="19">
        <f t="shared" si="196"/>
        <v>33500</v>
      </c>
      <c r="J508" s="85"/>
      <c r="K508" s="85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>
        <f t="shared" si="197"/>
        <v>1</v>
      </c>
      <c r="AG508" s="19">
        <f t="shared" si="197"/>
        <v>33500</v>
      </c>
      <c r="AH508" s="9">
        <v>600100040087</v>
      </c>
      <c r="AI508" s="18" t="s">
        <v>888</v>
      </c>
      <c r="AJ508" s="11" t="s">
        <v>736</v>
      </c>
      <c r="AK508" s="12">
        <v>33500</v>
      </c>
      <c r="AL508" s="28">
        <v>0</v>
      </c>
      <c r="AM508" s="28">
        <f t="shared" si="198"/>
        <v>0</v>
      </c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7">
        <f t="shared" si="199"/>
        <v>0</v>
      </c>
      <c r="BK508" s="7">
        <f t="shared" si="199"/>
        <v>0</v>
      </c>
    </row>
    <row r="509" spans="2:63" ht="24" x14ac:dyDescent="0.25">
      <c r="B509" s="16" t="s">
        <v>65</v>
      </c>
      <c r="C509" s="17" t="s">
        <v>66</v>
      </c>
      <c r="D509" s="10">
        <v>600100040087</v>
      </c>
      <c r="E509" s="18" t="s">
        <v>889</v>
      </c>
      <c r="F509" s="11" t="s">
        <v>736</v>
      </c>
      <c r="G509" s="12">
        <v>33500</v>
      </c>
      <c r="H509" s="19">
        <v>1</v>
      </c>
      <c r="I509" s="19">
        <f t="shared" si="196"/>
        <v>33500</v>
      </c>
      <c r="J509" s="85"/>
      <c r="K509" s="85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>
        <f t="shared" si="197"/>
        <v>1</v>
      </c>
      <c r="AG509" s="19">
        <f t="shared" si="197"/>
        <v>33500</v>
      </c>
      <c r="AH509" s="9">
        <v>600100040087</v>
      </c>
      <c r="AI509" s="18" t="s">
        <v>889</v>
      </c>
      <c r="AJ509" s="11" t="s">
        <v>736</v>
      </c>
      <c r="AK509" s="12">
        <v>33500</v>
      </c>
      <c r="AL509" s="28">
        <v>0</v>
      </c>
      <c r="AM509" s="28">
        <f t="shared" si="198"/>
        <v>0</v>
      </c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7">
        <f t="shared" si="199"/>
        <v>0</v>
      </c>
      <c r="BK509" s="7">
        <f t="shared" si="199"/>
        <v>0</v>
      </c>
    </row>
    <row r="510" spans="2:63" ht="24" x14ac:dyDescent="0.25">
      <c r="B510" s="16" t="s">
        <v>65</v>
      </c>
      <c r="C510" s="17" t="s">
        <v>66</v>
      </c>
      <c r="D510" s="10">
        <v>600100040087</v>
      </c>
      <c r="E510" s="18" t="s">
        <v>890</v>
      </c>
      <c r="F510" s="11" t="s">
        <v>736</v>
      </c>
      <c r="G510" s="12">
        <v>33500</v>
      </c>
      <c r="H510" s="19">
        <v>1</v>
      </c>
      <c r="I510" s="19">
        <f t="shared" si="196"/>
        <v>33500</v>
      </c>
      <c r="J510" s="85"/>
      <c r="K510" s="85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>
        <f t="shared" si="197"/>
        <v>1</v>
      </c>
      <c r="AG510" s="19">
        <f t="shared" si="197"/>
        <v>33500</v>
      </c>
      <c r="AH510" s="9">
        <v>600100040087</v>
      </c>
      <c r="AI510" s="18" t="s">
        <v>890</v>
      </c>
      <c r="AJ510" s="11" t="s">
        <v>736</v>
      </c>
      <c r="AK510" s="12">
        <v>33500</v>
      </c>
      <c r="AL510" s="28">
        <v>0</v>
      </c>
      <c r="AM510" s="28">
        <f t="shared" si="198"/>
        <v>0</v>
      </c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7">
        <f t="shared" si="199"/>
        <v>0</v>
      </c>
      <c r="BK510" s="7">
        <f t="shared" si="199"/>
        <v>0</v>
      </c>
    </row>
    <row r="511" spans="2:63" ht="36" x14ac:dyDescent="0.25">
      <c r="B511" s="16" t="s">
        <v>65</v>
      </c>
      <c r="C511" s="17" t="s">
        <v>66</v>
      </c>
      <c r="D511" s="10" t="s">
        <v>891</v>
      </c>
      <c r="E511" s="18" t="s">
        <v>892</v>
      </c>
      <c r="F511" s="11" t="s">
        <v>736</v>
      </c>
      <c r="G511" s="12">
        <v>33800</v>
      </c>
      <c r="H511" s="19">
        <v>1</v>
      </c>
      <c r="I511" s="19">
        <f t="shared" si="196"/>
        <v>33800</v>
      </c>
      <c r="J511" s="85"/>
      <c r="K511" s="85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>
        <f t="shared" si="197"/>
        <v>1</v>
      </c>
      <c r="AG511" s="19">
        <f t="shared" si="197"/>
        <v>33800</v>
      </c>
      <c r="AH511" s="9" t="s">
        <v>891</v>
      </c>
      <c r="AI511" s="18" t="s">
        <v>892</v>
      </c>
      <c r="AJ511" s="11" t="s">
        <v>736</v>
      </c>
      <c r="AK511" s="12">
        <v>33800</v>
      </c>
      <c r="AL511" s="28">
        <v>0</v>
      </c>
      <c r="AM511" s="28">
        <f t="shared" si="198"/>
        <v>0</v>
      </c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7">
        <f t="shared" si="199"/>
        <v>0</v>
      </c>
      <c r="BK511" s="7">
        <f t="shared" si="199"/>
        <v>0</v>
      </c>
    </row>
    <row r="512" spans="2:63" ht="36" x14ac:dyDescent="0.25">
      <c r="B512" s="16" t="s">
        <v>65</v>
      </c>
      <c r="C512" s="17" t="s">
        <v>66</v>
      </c>
      <c r="D512" s="10" t="s">
        <v>891</v>
      </c>
      <c r="E512" s="18" t="s">
        <v>893</v>
      </c>
      <c r="F512" s="11" t="s">
        <v>736</v>
      </c>
      <c r="G512" s="12">
        <v>33800</v>
      </c>
      <c r="H512" s="19">
        <v>1</v>
      </c>
      <c r="I512" s="19">
        <f t="shared" si="196"/>
        <v>33800</v>
      </c>
      <c r="J512" s="85"/>
      <c r="K512" s="85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>
        <f t="shared" si="197"/>
        <v>1</v>
      </c>
      <c r="AG512" s="19">
        <f t="shared" si="197"/>
        <v>33800</v>
      </c>
      <c r="AH512" s="9" t="s">
        <v>891</v>
      </c>
      <c r="AI512" s="18" t="s">
        <v>893</v>
      </c>
      <c r="AJ512" s="11" t="s">
        <v>736</v>
      </c>
      <c r="AK512" s="12">
        <v>33800</v>
      </c>
      <c r="AL512" s="28">
        <v>0</v>
      </c>
      <c r="AM512" s="28">
        <f t="shared" si="198"/>
        <v>0</v>
      </c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7">
        <f t="shared" si="199"/>
        <v>0</v>
      </c>
      <c r="BK512" s="7">
        <f t="shared" si="199"/>
        <v>0</v>
      </c>
    </row>
    <row r="513" spans="2:63" ht="36" x14ac:dyDescent="0.25">
      <c r="B513" s="16" t="s">
        <v>65</v>
      </c>
      <c r="C513" s="17" t="s">
        <v>66</v>
      </c>
      <c r="D513" s="10" t="s">
        <v>891</v>
      </c>
      <c r="E513" s="18" t="s">
        <v>894</v>
      </c>
      <c r="F513" s="11" t="s">
        <v>736</v>
      </c>
      <c r="G513" s="12">
        <v>33800</v>
      </c>
      <c r="H513" s="19">
        <v>1</v>
      </c>
      <c r="I513" s="19">
        <f t="shared" si="196"/>
        <v>33800</v>
      </c>
      <c r="J513" s="85"/>
      <c r="K513" s="85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>
        <f t="shared" si="197"/>
        <v>1</v>
      </c>
      <c r="AG513" s="19">
        <f t="shared" si="197"/>
        <v>33800</v>
      </c>
      <c r="AH513" s="9" t="s">
        <v>891</v>
      </c>
      <c r="AI513" s="18" t="s">
        <v>894</v>
      </c>
      <c r="AJ513" s="11" t="s">
        <v>736</v>
      </c>
      <c r="AK513" s="12">
        <v>33800</v>
      </c>
      <c r="AL513" s="28">
        <v>0</v>
      </c>
      <c r="AM513" s="28">
        <f t="shared" si="198"/>
        <v>0</v>
      </c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7">
        <f t="shared" si="199"/>
        <v>0</v>
      </c>
      <c r="BK513" s="7">
        <f t="shared" si="199"/>
        <v>0</v>
      </c>
    </row>
    <row r="514" spans="2:63" ht="36" x14ac:dyDescent="0.25">
      <c r="B514" s="16" t="s">
        <v>65</v>
      </c>
      <c r="C514" s="17" t="s">
        <v>66</v>
      </c>
      <c r="D514" s="10">
        <v>602000010252</v>
      </c>
      <c r="E514" s="18" t="s">
        <v>895</v>
      </c>
      <c r="F514" s="11" t="s">
        <v>736</v>
      </c>
      <c r="G514" s="12">
        <v>33800</v>
      </c>
      <c r="H514" s="19">
        <v>1</v>
      </c>
      <c r="I514" s="19">
        <f t="shared" si="196"/>
        <v>33800</v>
      </c>
      <c r="J514" s="85"/>
      <c r="K514" s="85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>
        <f t="shared" si="197"/>
        <v>1</v>
      </c>
      <c r="AG514" s="19">
        <f t="shared" si="197"/>
        <v>33800</v>
      </c>
      <c r="AH514" s="9">
        <v>602000010252</v>
      </c>
      <c r="AI514" s="18" t="s">
        <v>895</v>
      </c>
      <c r="AJ514" s="11" t="s">
        <v>736</v>
      </c>
      <c r="AK514" s="12">
        <v>33800</v>
      </c>
      <c r="AL514" s="28">
        <v>0</v>
      </c>
      <c r="AM514" s="28">
        <f t="shared" si="198"/>
        <v>0</v>
      </c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7">
        <f t="shared" si="199"/>
        <v>0</v>
      </c>
      <c r="BK514" s="7">
        <f t="shared" si="199"/>
        <v>0</v>
      </c>
    </row>
    <row r="515" spans="2:63" ht="24" x14ac:dyDescent="0.25">
      <c r="B515" s="16" t="s">
        <v>65</v>
      </c>
      <c r="C515" s="17" t="s">
        <v>66</v>
      </c>
      <c r="D515" s="10" t="s">
        <v>869</v>
      </c>
      <c r="E515" s="9" t="s">
        <v>870</v>
      </c>
      <c r="F515" s="11" t="s">
        <v>736</v>
      </c>
      <c r="G515" s="12">
        <v>15000</v>
      </c>
      <c r="H515" s="19">
        <v>2</v>
      </c>
      <c r="I515" s="19">
        <f t="shared" si="196"/>
        <v>30000</v>
      </c>
      <c r="J515" s="85"/>
      <c r="K515" s="85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>
        <f t="shared" si="197"/>
        <v>2</v>
      </c>
      <c r="AG515" s="19">
        <f t="shared" si="197"/>
        <v>30000</v>
      </c>
      <c r="AH515" s="9" t="s">
        <v>869</v>
      </c>
      <c r="AI515" s="9" t="s">
        <v>870</v>
      </c>
      <c r="AJ515" s="11" t="s">
        <v>736</v>
      </c>
      <c r="AK515" s="12">
        <v>15000</v>
      </c>
      <c r="AL515" s="28">
        <v>1</v>
      </c>
      <c r="AM515" s="28">
        <f t="shared" si="198"/>
        <v>15000</v>
      </c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7">
        <f t="shared" si="199"/>
        <v>1</v>
      </c>
      <c r="BK515" s="7">
        <f t="shared" si="199"/>
        <v>15000</v>
      </c>
    </row>
    <row r="516" spans="2:63" ht="24" x14ac:dyDescent="0.25">
      <c r="B516" s="16" t="s">
        <v>65</v>
      </c>
      <c r="C516" s="17" t="s">
        <v>66</v>
      </c>
      <c r="D516" s="10" t="s">
        <v>869</v>
      </c>
      <c r="E516" s="9" t="s">
        <v>870</v>
      </c>
      <c r="F516" s="11" t="s">
        <v>103</v>
      </c>
      <c r="G516" s="12">
        <v>50000</v>
      </c>
      <c r="H516" s="19"/>
      <c r="I516" s="19"/>
      <c r="J516" s="85"/>
      <c r="K516" s="85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>
        <v>2</v>
      </c>
      <c r="Y516" s="19">
        <f>+X516*G516</f>
        <v>100000</v>
      </c>
      <c r="Z516" s="19"/>
      <c r="AA516" s="19"/>
      <c r="AB516" s="19"/>
      <c r="AC516" s="19"/>
      <c r="AD516" s="19"/>
      <c r="AE516" s="19"/>
      <c r="AF516" s="19">
        <f t="shared" si="197"/>
        <v>2</v>
      </c>
      <c r="AG516" s="19">
        <f t="shared" si="197"/>
        <v>100000</v>
      </c>
      <c r="AH516" s="9" t="s">
        <v>869</v>
      </c>
      <c r="AI516" s="9" t="s">
        <v>870</v>
      </c>
      <c r="AJ516" s="11" t="s">
        <v>103</v>
      </c>
      <c r="AK516" s="12">
        <v>50000</v>
      </c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>
        <v>1</v>
      </c>
      <c r="BC516" s="28">
        <f>+BB516*AK516</f>
        <v>50000</v>
      </c>
      <c r="BD516" s="28"/>
      <c r="BE516" s="28"/>
      <c r="BF516" s="28"/>
      <c r="BG516" s="28"/>
      <c r="BH516" s="28"/>
      <c r="BI516" s="28"/>
      <c r="BJ516" s="7">
        <f t="shared" si="199"/>
        <v>1</v>
      </c>
      <c r="BK516" s="7">
        <f t="shared" si="199"/>
        <v>50000</v>
      </c>
    </row>
    <row r="517" spans="2:63" x14ac:dyDescent="0.25">
      <c r="B517" s="179"/>
      <c r="C517" s="93"/>
      <c r="D517" s="75" t="s">
        <v>896</v>
      </c>
      <c r="E517" s="75" t="s">
        <v>597</v>
      </c>
      <c r="F517" s="74"/>
      <c r="G517" s="74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5" t="s">
        <v>896</v>
      </c>
      <c r="AI517" s="75" t="s">
        <v>597</v>
      </c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</row>
    <row r="518" spans="2:63" x14ac:dyDescent="0.25">
      <c r="B518" s="67"/>
      <c r="C518" s="74"/>
      <c r="D518" s="84" t="s">
        <v>897</v>
      </c>
      <c r="E518" s="97" t="s">
        <v>597</v>
      </c>
      <c r="F518" s="90"/>
      <c r="G518" s="90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84" t="s">
        <v>897</v>
      </c>
      <c r="AI518" s="97" t="s">
        <v>597</v>
      </c>
      <c r="AJ518" s="73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</row>
    <row r="519" spans="2:63" ht="24" x14ac:dyDescent="0.25">
      <c r="B519" s="16" t="s">
        <v>65</v>
      </c>
      <c r="C519" s="17" t="s">
        <v>66</v>
      </c>
      <c r="D519" s="10" t="s">
        <v>898</v>
      </c>
      <c r="E519" s="11" t="s">
        <v>899</v>
      </c>
      <c r="F519" s="11" t="s">
        <v>736</v>
      </c>
      <c r="G519" s="12">
        <v>500</v>
      </c>
      <c r="H519" s="19"/>
      <c r="I519" s="19"/>
      <c r="J519" s="85"/>
      <c r="K519" s="85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>
        <f>3+1</f>
        <v>4</v>
      </c>
      <c r="W519" s="19">
        <f>G519*V519</f>
        <v>2000</v>
      </c>
      <c r="X519" s="19"/>
      <c r="Y519" s="19"/>
      <c r="Z519" s="19"/>
      <c r="AA519" s="19"/>
      <c r="AB519" s="19"/>
      <c r="AC519" s="19"/>
      <c r="AD519" s="19"/>
      <c r="AE519" s="19"/>
      <c r="AF519" s="19">
        <f t="shared" ref="AF519:AG526" si="200">H519+J519+L519+N519+P519+R519+T519+V519+X519+Z519+AB519+AD519</f>
        <v>4</v>
      </c>
      <c r="AG519" s="19">
        <f t="shared" si="200"/>
        <v>2000</v>
      </c>
      <c r="AH519" s="9" t="s">
        <v>898</v>
      </c>
      <c r="AI519" s="11" t="s">
        <v>899</v>
      </c>
      <c r="AJ519" s="11" t="s">
        <v>736</v>
      </c>
      <c r="AK519" s="12">
        <v>500</v>
      </c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>
        <v>3</v>
      </c>
      <c r="BA519" s="28">
        <f>AK519*AZ519</f>
        <v>1500</v>
      </c>
      <c r="BB519" s="28"/>
      <c r="BC519" s="28"/>
      <c r="BD519" s="28"/>
      <c r="BE519" s="28"/>
      <c r="BF519" s="28"/>
      <c r="BG519" s="28"/>
      <c r="BH519" s="28"/>
      <c r="BI519" s="28"/>
      <c r="BJ519" s="7">
        <f t="shared" ref="BJ519:BK526" si="201">AL519+AN519+AP519+AR519+AT519+AV519+AX519+AZ519+BB519+BD519+BF519+BH519</f>
        <v>3</v>
      </c>
      <c r="BK519" s="7">
        <f t="shared" si="201"/>
        <v>1500</v>
      </c>
    </row>
    <row r="520" spans="2:63" ht="24" x14ac:dyDescent="0.25">
      <c r="B520" s="16" t="s">
        <v>65</v>
      </c>
      <c r="C520" s="17" t="s">
        <v>66</v>
      </c>
      <c r="D520" s="10" t="s">
        <v>900</v>
      </c>
      <c r="E520" s="11" t="s">
        <v>901</v>
      </c>
      <c r="F520" s="11" t="s">
        <v>736</v>
      </c>
      <c r="G520" s="12">
        <v>500</v>
      </c>
      <c r="H520" s="19"/>
      <c r="I520" s="19"/>
      <c r="J520" s="85"/>
      <c r="K520" s="85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>
        <v>0</v>
      </c>
      <c r="W520" s="19">
        <f>G520*V520</f>
        <v>0</v>
      </c>
      <c r="X520" s="19"/>
      <c r="Y520" s="19"/>
      <c r="Z520" s="19"/>
      <c r="AA520" s="19"/>
      <c r="AB520" s="19"/>
      <c r="AC520" s="19"/>
      <c r="AD520" s="19"/>
      <c r="AE520" s="19"/>
      <c r="AF520" s="19">
        <f t="shared" si="200"/>
        <v>0</v>
      </c>
      <c r="AG520" s="19">
        <f t="shared" si="200"/>
        <v>0</v>
      </c>
      <c r="AH520" s="9" t="s">
        <v>900</v>
      </c>
      <c r="AI520" s="11" t="s">
        <v>901</v>
      </c>
      <c r="AJ520" s="11" t="s">
        <v>736</v>
      </c>
      <c r="AK520" s="12">
        <v>500</v>
      </c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>
        <v>1</v>
      </c>
      <c r="BA520" s="28">
        <f>AK520*AZ520</f>
        <v>500</v>
      </c>
      <c r="BB520" s="28"/>
      <c r="BC520" s="28"/>
      <c r="BD520" s="28"/>
      <c r="BE520" s="28"/>
      <c r="BF520" s="28"/>
      <c r="BG520" s="28"/>
      <c r="BH520" s="28"/>
      <c r="BI520" s="28"/>
      <c r="BJ520" s="7">
        <f t="shared" si="201"/>
        <v>1</v>
      </c>
      <c r="BK520" s="7">
        <f t="shared" si="201"/>
        <v>500</v>
      </c>
    </row>
    <row r="521" spans="2:63" ht="24" x14ac:dyDescent="0.25">
      <c r="B521" s="16" t="s">
        <v>65</v>
      </c>
      <c r="C521" s="17" t="s">
        <v>66</v>
      </c>
      <c r="D521" s="10" t="s">
        <v>902</v>
      </c>
      <c r="E521" s="11" t="s">
        <v>901</v>
      </c>
      <c r="F521" s="11" t="s">
        <v>736</v>
      </c>
      <c r="G521" s="12">
        <v>1200</v>
      </c>
      <c r="H521" s="19">
        <v>9</v>
      </c>
      <c r="I521" s="19">
        <f t="shared" ref="I521" si="202">+G521*H521</f>
        <v>10800</v>
      </c>
      <c r="J521" s="85"/>
      <c r="K521" s="85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>
        <f t="shared" si="200"/>
        <v>9</v>
      </c>
      <c r="AG521" s="19">
        <f t="shared" si="200"/>
        <v>10800</v>
      </c>
      <c r="AH521" s="9" t="s">
        <v>902</v>
      </c>
      <c r="AI521" s="11" t="s">
        <v>901</v>
      </c>
      <c r="AJ521" s="11" t="s">
        <v>736</v>
      </c>
      <c r="AK521" s="12">
        <v>1200</v>
      </c>
      <c r="AL521" s="28">
        <v>9</v>
      </c>
      <c r="AM521" s="28">
        <f t="shared" ref="AM521" si="203">+AK521*AL521</f>
        <v>10800</v>
      </c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7">
        <f t="shared" si="201"/>
        <v>9</v>
      </c>
      <c r="BK521" s="7">
        <f t="shared" si="201"/>
        <v>10800</v>
      </c>
    </row>
    <row r="522" spans="2:63" x14ac:dyDescent="0.25">
      <c r="B522" s="16" t="s">
        <v>139</v>
      </c>
      <c r="C522" s="17"/>
      <c r="D522" s="10">
        <v>7818150700094470</v>
      </c>
      <c r="E522" s="11" t="s">
        <v>903</v>
      </c>
      <c r="F522" s="11" t="s">
        <v>736</v>
      </c>
      <c r="G522" s="12">
        <v>1000</v>
      </c>
      <c r="H522" s="19"/>
      <c r="I522" s="19"/>
      <c r="J522" s="85"/>
      <c r="K522" s="85"/>
      <c r="L522" s="19"/>
      <c r="M522" s="19"/>
      <c r="N522" s="19">
        <v>0</v>
      </c>
      <c r="O522" s="19">
        <f>+N522*G522</f>
        <v>0</v>
      </c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>
        <f t="shared" si="200"/>
        <v>0</v>
      </c>
      <c r="AG522" s="19">
        <f t="shared" si="200"/>
        <v>0</v>
      </c>
      <c r="AH522" s="9">
        <v>7818150700094470</v>
      </c>
      <c r="AI522" s="11" t="s">
        <v>903</v>
      </c>
      <c r="AJ522" s="11" t="s">
        <v>736</v>
      </c>
      <c r="AK522" s="12">
        <v>1000</v>
      </c>
      <c r="AL522" s="28"/>
      <c r="AM522" s="28"/>
      <c r="AN522" s="28"/>
      <c r="AO522" s="28"/>
      <c r="AP522" s="28"/>
      <c r="AQ522" s="28"/>
      <c r="AR522" s="28">
        <v>1</v>
      </c>
      <c r="AS522" s="28">
        <f>+AR522*AK522</f>
        <v>1000</v>
      </c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7">
        <f t="shared" si="201"/>
        <v>1</v>
      </c>
      <c r="BK522" s="7">
        <f t="shared" si="201"/>
        <v>1000</v>
      </c>
    </row>
    <row r="523" spans="2:63" x14ac:dyDescent="0.25">
      <c r="B523" s="16" t="s">
        <v>139</v>
      </c>
      <c r="C523" s="17"/>
      <c r="D523" s="10">
        <v>7818150700094470</v>
      </c>
      <c r="E523" s="11" t="s">
        <v>903</v>
      </c>
      <c r="F523" s="11" t="s">
        <v>736</v>
      </c>
      <c r="G523" s="12">
        <v>750</v>
      </c>
      <c r="H523" s="19"/>
      <c r="I523" s="19"/>
      <c r="J523" s="85"/>
      <c r="K523" s="85"/>
      <c r="L523" s="19"/>
      <c r="M523" s="19"/>
      <c r="N523" s="19">
        <v>0</v>
      </c>
      <c r="O523" s="19">
        <f>+N523*G523</f>
        <v>0</v>
      </c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>
        <f t="shared" si="200"/>
        <v>0</v>
      </c>
      <c r="AG523" s="19">
        <f t="shared" si="200"/>
        <v>0</v>
      </c>
      <c r="AH523" s="9">
        <v>7818150700094470</v>
      </c>
      <c r="AI523" s="11" t="s">
        <v>903</v>
      </c>
      <c r="AJ523" s="11" t="s">
        <v>736</v>
      </c>
      <c r="AK523" s="12">
        <v>750</v>
      </c>
      <c r="AL523" s="28"/>
      <c r="AM523" s="28"/>
      <c r="AN523" s="28"/>
      <c r="AO523" s="28"/>
      <c r="AP523" s="28"/>
      <c r="AQ523" s="28"/>
      <c r="AR523" s="28">
        <v>1</v>
      </c>
      <c r="AS523" s="28">
        <f>+AR523*AK523</f>
        <v>750</v>
      </c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7">
        <f t="shared" si="201"/>
        <v>1</v>
      </c>
      <c r="BK523" s="7">
        <f t="shared" si="201"/>
        <v>750</v>
      </c>
    </row>
    <row r="524" spans="2:63" ht="24" x14ac:dyDescent="0.25">
      <c r="B524" s="16" t="s">
        <v>65</v>
      </c>
      <c r="C524" s="17" t="s">
        <v>66</v>
      </c>
      <c r="D524" s="10">
        <v>7818150700094470</v>
      </c>
      <c r="E524" s="9" t="s">
        <v>903</v>
      </c>
      <c r="F524" s="9" t="s">
        <v>736</v>
      </c>
      <c r="G524" s="12">
        <v>928</v>
      </c>
      <c r="H524" s="19"/>
      <c r="I524" s="19"/>
      <c r="J524" s="85"/>
      <c r="K524" s="85"/>
      <c r="L524" s="19"/>
      <c r="M524" s="19"/>
      <c r="N524" s="19">
        <v>1</v>
      </c>
      <c r="O524" s="19">
        <f>+N524*G524</f>
        <v>928</v>
      </c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>
        <f t="shared" si="200"/>
        <v>1</v>
      </c>
      <c r="AG524" s="19">
        <f t="shared" si="200"/>
        <v>928</v>
      </c>
      <c r="AH524" s="9">
        <v>7818150700094470</v>
      </c>
      <c r="AI524" s="9" t="s">
        <v>903</v>
      </c>
      <c r="AJ524" s="9" t="s">
        <v>736</v>
      </c>
      <c r="AK524" s="12">
        <v>928</v>
      </c>
      <c r="AL524" s="28"/>
      <c r="AM524" s="28"/>
      <c r="AN524" s="28"/>
      <c r="AO524" s="28"/>
      <c r="AP524" s="28"/>
      <c r="AQ524" s="28"/>
      <c r="AR524" s="28">
        <v>0</v>
      </c>
      <c r="AS524" s="28">
        <f>+AR524*AK524</f>
        <v>0</v>
      </c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7">
        <f t="shared" si="201"/>
        <v>0</v>
      </c>
      <c r="BK524" s="7">
        <f t="shared" si="201"/>
        <v>0</v>
      </c>
    </row>
    <row r="525" spans="2:63" ht="24" x14ac:dyDescent="0.25">
      <c r="B525" s="16" t="s">
        <v>65</v>
      </c>
      <c r="C525" s="17" t="s">
        <v>66</v>
      </c>
      <c r="D525" s="10" t="s">
        <v>904</v>
      </c>
      <c r="E525" s="9" t="s">
        <v>905</v>
      </c>
      <c r="F525" s="9" t="s">
        <v>736</v>
      </c>
      <c r="G525" s="12">
        <v>50</v>
      </c>
      <c r="H525" s="19">
        <v>9</v>
      </c>
      <c r="I525" s="19">
        <f t="shared" ref="I525:I526" si="204">+G525*H525</f>
        <v>450</v>
      </c>
      <c r="J525" s="85"/>
      <c r="K525" s="85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>
        <f t="shared" si="200"/>
        <v>9</v>
      </c>
      <c r="AG525" s="19">
        <f t="shared" si="200"/>
        <v>450</v>
      </c>
      <c r="AH525" s="9" t="s">
        <v>904</v>
      </c>
      <c r="AI525" s="9" t="s">
        <v>905</v>
      </c>
      <c r="AJ525" s="9" t="s">
        <v>736</v>
      </c>
      <c r="AK525" s="12">
        <v>50</v>
      </c>
      <c r="AL525" s="28">
        <v>9</v>
      </c>
      <c r="AM525" s="28">
        <f t="shared" ref="AM525:AM526" si="205">+AK525*AL525</f>
        <v>450</v>
      </c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7">
        <f t="shared" si="201"/>
        <v>9</v>
      </c>
      <c r="BK525" s="7">
        <f t="shared" si="201"/>
        <v>450</v>
      </c>
    </row>
    <row r="526" spans="2:63" ht="24" x14ac:dyDescent="0.25">
      <c r="B526" s="16" t="s">
        <v>65</v>
      </c>
      <c r="C526" s="17" t="s">
        <v>66</v>
      </c>
      <c r="D526" s="10" t="s">
        <v>689</v>
      </c>
      <c r="E526" s="9" t="s">
        <v>906</v>
      </c>
      <c r="F526" s="9" t="s">
        <v>736</v>
      </c>
      <c r="G526" s="12">
        <v>1200</v>
      </c>
      <c r="H526" s="19">
        <v>9</v>
      </c>
      <c r="I526" s="19">
        <f t="shared" si="204"/>
        <v>10800</v>
      </c>
      <c r="J526" s="85"/>
      <c r="K526" s="85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>
        <f t="shared" si="200"/>
        <v>9</v>
      </c>
      <c r="AG526" s="19">
        <f t="shared" si="200"/>
        <v>10800</v>
      </c>
      <c r="AH526" s="9" t="s">
        <v>689</v>
      </c>
      <c r="AI526" s="9" t="s">
        <v>906</v>
      </c>
      <c r="AJ526" s="9" t="s">
        <v>736</v>
      </c>
      <c r="AK526" s="12">
        <v>1200</v>
      </c>
      <c r="AL526" s="28">
        <v>9</v>
      </c>
      <c r="AM526" s="28">
        <f t="shared" si="205"/>
        <v>10800</v>
      </c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7">
        <f t="shared" si="201"/>
        <v>9</v>
      </c>
      <c r="BK526" s="7">
        <f t="shared" si="201"/>
        <v>10800</v>
      </c>
    </row>
    <row r="527" spans="2:63" x14ac:dyDescent="0.25">
      <c r="B527" s="75"/>
      <c r="C527" s="75"/>
      <c r="D527" s="75" t="s">
        <v>907</v>
      </c>
      <c r="E527" s="75" t="s">
        <v>597</v>
      </c>
      <c r="F527" s="75"/>
      <c r="G527" s="75"/>
      <c r="H527" s="75"/>
      <c r="I527" s="93"/>
      <c r="J527" s="75"/>
      <c r="K527" s="75"/>
      <c r="L527" s="75"/>
      <c r="M527" s="75"/>
      <c r="N527" s="75"/>
      <c r="O527" s="75"/>
      <c r="P527" s="93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75"/>
      <c r="AZ527" s="75"/>
      <c r="BA527" s="75"/>
      <c r="BB527" s="75"/>
      <c r="BC527" s="75"/>
      <c r="BD527" s="75"/>
      <c r="BE527" s="75"/>
      <c r="BF527" s="75"/>
      <c r="BG527" s="75"/>
      <c r="BH527" s="75"/>
      <c r="BI527" s="75"/>
      <c r="BJ527" s="75"/>
      <c r="BK527" s="75"/>
    </row>
    <row r="528" spans="2:63" x14ac:dyDescent="0.25">
      <c r="B528" s="75"/>
      <c r="C528" s="75"/>
      <c r="D528" s="75" t="s">
        <v>908</v>
      </c>
      <c r="E528" s="75" t="s">
        <v>597</v>
      </c>
      <c r="F528" s="75"/>
      <c r="G528" s="75"/>
      <c r="H528" s="75"/>
      <c r="I528" s="93"/>
      <c r="J528" s="75"/>
      <c r="K528" s="75"/>
      <c r="L528" s="75"/>
      <c r="M528" s="75"/>
      <c r="N528" s="75"/>
      <c r="O528" s="75"/>
      <c r="P528" s="93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75"/>
      <c r="AZ528" s="75"/>
      <c r="BA528" s="75"/>
      <c r="BB528" s="75"/>
      <c r="BC528" s="75"/>
      <c r="BD528" s="75"/>
      <c r="BE528" s="75"/>
      <c r="BF528" s="75"/>
      <c r="BG528" s="75"/>
      <c r="BH528" s="75"/>
      <c r="BI528" s="75"/>
      <c r="BJ528" s="75"/>
      <c r="BK528" s="75"/>
    </row>
    <row r="529" spans="2:63" ht="24" x14ac:dyDescent="0.25">
      <c r="B529" s="43" t="s">
        <v>65</v>
      </c>
      <c r="C529" s="17" t="s">
        <v>66</v>
      </c>
      <c r="D529" s="154" t="s">
        <v>909</v>
      </c>
      <c r="E529" s="9" t="s">
        <v>910</v>
      </c>
      <c r="F529" s="9" t="s">
        <v>736</v>
      </c>
      <c r="G529" s="12">
        <v>25000</v>
      </c>
      <c r="H529" s="19"/>
      <c r="I529" s="19"/>
      <c r="J529" s="85"/>
      <c r="K529" s="85"/>
      <c r="L529" s="19"/>
      <c r="M529" s="19"/>
      <c r="N529" s="19"/>
      <c r="O529" s="19"/>
      <c r="P529" s="19">
        <v>1</v>
      </c>
      <c r="Q529" s="19">
        <f>G529*P529</f>
        <v>25000</v>
      </c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>
        <f t="shared" ref="AF529:AG529" si="206">H529+J529+L529+N529+P529+R529+T529+V529+X529+Z529+AB529+AD529</f>
        <v>1</v>
      </c>
      <c r="AG529" s="19">
        <f t="shared" si="206"/>
        <v>25000</v>
      </c>
      <c r="AH529" s="213" t="s">
        <v>909</v>
      </c>
      <c r="AI529" s="9" t="s">
        <v>910</v>
      </c>
      <c r="AJ529" s="9" t="s">
        <v>736</v>
      </c>
      <c r="AK529" s="12">
        <v>25000</v>
      </c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7">
        <f t="shared" ref="BJ529:BK529" si="207">AL529+AN529+AP529+AR529+AT529+AV529+AX529+AZ529+BB529+BD529+BF529+BH529</f>
        <v>0</v>
      </c>
      <c r="BK529" s="7">
        <f t="shared" si="207"/>
        <v>0</v>
      </c>
    </row>
    <row r="530" spans="2:63" x14ac:dyDescent="0.25">
      <c r="B530" s="179"/>
      <c r="C530" s="93"/>
      <c r="D530" s="75" t="s">
        <v>911</v>
      </c>
      <c r="E530" s="75" t="s">
        <v>912</v>
      </c>
      <c r="F530" s="74"/>
      <c r="G530" s="74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5" t="s">
        <v>911</v>
      </c>
      <c r="AI530" s="75" t="s">
        <v>912</v>
      </c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</row>
    <row r="531" spans="2:63" x14ac:dyDescent="0.25">
      <c r="B531" s="67"/>
      <c r="C531" s="74"/>
      <c r="D531" s="96" t="s">
        <v>913</v>
      </c>
      <c r="E531" s="97" t="s">
        <v>912</v>
      </c>
      <c r="F531" s="74"/>
      <c r="G531" s="74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96" t="s">
        <v>913</v>
      </c>
      <c r="AI531" s="97" t="s">
        <v>912</v>
      </c>
      <c r="AJ531" s="123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</row>
    <row r="532" spans="2:63" ht="24" x14ac:dyDescent="0.25">
      <c r="B532" s="16" t="s">
        <v>65</v>
      </c>
      <c r="C532" s="17" t="s">
        <v>66</v>
      </c>
      <c r="D532" s="10" t="s">
        <v>914</v>
      </c>
      <c r="E532" s="11" t="s">
        <v>915</v>
      </c>
      <c r="F532" s="11" t="s">
        <v>736</v>
      </c>
      <c r="G532" s="12">
        <v>2000</v>
      </c>
      <c r="H532" s="26">
        <v>1</v>
      </c>
      <c r="I532" s="19">
        <f>+G532*H532</f>
        <v>2000</v>
      </c>
      <c r="J532" s="85"/>
      <c r="K532" s="85"/>
      <c r="L532" s="19"/>
      <c r="M532" s="19"/>
      <c r="N532" s="19"/>
      <c r="O532" s="19"/>
      <c r="P532" s="19"/>
      <c r="Q532" s="19"/>
      <c r="R532" s="19"/>
      <c r="S532" s="19"/>
      <c r="T532" s="20"/>
      <c r="U532" s="98"/>
      <c r="V532" s="98"/>
      <c r="W532" s="20"/>
      <c r="X532" s="20"/>
      <c r="Y532" s="20"/>
      <c r="Z532" s="20"/>
      <c r="AA532" s="20"/>
      <c r="AB532" s="20"/>
      <c r="AC532" s="20"/>
      <c r="AD532" s="20"/>
      <c r="AE532" s="20"/>
      <c r="AF532" s="19">
        <f t="shared" ref="AF532:AG547" si="208">H532+J532+L532+N532+P532+R532+T532+V532+X532+Z532+AB532+AD532</f>
        <v>1</v>
      </c>
      <c r="AG532" s="19">
        <f t="shared" si="208"/>
        <v>2000</v>
      </c>
      <c r="AH532" s="9" t="s">
        <v>914</v>
      </c>
      <c r="AI532" s="11" t="s">
        <v>915</v>
      </c>
      <c r="AJ532" s="11" t="s">
        <v>736</v>
      </c>
      <c r="AK532" s="12">
        <v>2000</v>
      </c>
      <c r="AL532" s="7">
        <v>1</v>
      </c>
      <c r="AM532" s="28">
        <f>+AK532*AL532</f>
        <v>2000</v>
      </c>
      <c r="AN532" s="114"/>
      <c r="AO532" s="114"/>
      <c r="AP532" s="28"/>
      <c r="AQ532" s="28"/>
      <c r="AR532" s="114"/>
      <c r="AS532" s="28"/>
      <c r="AT532" s="28"/>
      <c r="AU532" s="114"/>
      <c r="AV532" s="7"/>
      <c r="AW532" s="29"/>
      <c r="AX532" s="114"/>
      <c r="AY532" s="114"/>
      <c r="AZ532" s="28"/>
      <c r="BA532" s="28"/>
      <c r="BB532" s="114"/>
      <c r="BC532" s="114"/>
      <c r="BD532" s="114"/>
      <c r="BE532" s="114"/>
      <c r="BF532" s="114"/>
      <c r="BG532" s="114"/>
      <c r="BH532" s="114"/>
      <c r="BI532" s="114"/>
      <c r="BJ532" s="7">
        <f t="shared" ref="BJ532:BK551" si="209">AL532+AN532+AP532+AR532+AT532+AV532+AX532+AZ532+BB532+BD532+BF532+BH532</f>
        <v>1</v>
      </c>
      <c r="BK532" s="7">
        <f t="shared" si="209"/>
        <v>2000</v>
      </c>
    </row>
    <row r="533" spans="2:63" ht="24" x14ac:dyDescent="0.25">
      <c r="B533" s="16" t="s">
        <v>65</v>
      </c>
      <c r="C533" s="17" t="s">
        <v>66</v>
      </c>
      <c r="D533" s="10" t="s">
        <v>916</v>
      </c>
      <c r="E533" s="11" t="s">
        <v>917</v>
      </c>
      <c r="F533" s="11" t="s">
        <v>736</v>
      </c>
      <c r="G533" s="12">
        <v>2000</v>
      </c>
      <c r="H533" s="26">
        <v>1</v>
      </c>
      <c r="I533" s="19">
        <f>+G533*H533</f>
        <v>2000</v>
      </c>
      <c r="J533" s="85"/>
      <c r="K533" s="85"/>
      <c r="L533" s="19"/>
      <c r="M533" s="19"/>
      <c r="N533" s="19"/>
      <c r="O533" s="19"/>
      <c r="P533" s="19"/>
      <c r="Q533" s="19"/>
      <c r="R533" s="19"/>
      <c r="S533" s="19"/>
      <c r="T533" s="20"/>
      <c r="U533" s="98"/>
      <c r="V533" s="98"/>
      <c r="W533" s="20"/>
      <c r="X533" s="20"/>
      <c r="Y533" s="20"/>
      <c r="Z533" s="20"/>
      <c r="AA533" s="20"/>
      <c r="AB533" s="20"/>
      <c r="AC533" s="20"/>
      <c r="AD533" s="20"/>
      <c r="AE533" s="20"/>
      <c r="AF533" s="19">
        <f t="shared" si="208"/>
        <v>1</v>
      </c>
      <c r="AG533" s="19">
        <f t="shared" si="208"/>
        <v>2000</v>
      </c>
      <c r="AH533" s="9" t="s">
        <v>916</v>
      </c>
      <c r="AI533" s="11" t="s">
        <v>917</v>
      </c>
      <c r="AJ533" s="11" t="s">
        <v>736</v>
      </c>
      <c r="AK533" s="12">
        <v>2000</v>
      </c>
      <c r="AL533" s="7">
        <v>1</v>
      </c>
      <c r="AM533" s="28">
        <f>+AK533*AL533</f>
        <v>2000</v>
      </c>
      <c r="AN533" s="114"/>
      <c r="AO533" s="114"/>
      <c r="AP533" s="28"/>
      <c r="AQ533" s="28"/>
      <c r="AR533" s="114"/>
      <c r="AS533" s="28"/>
      <c r="AT533" s="28"/>
      <c r="AU533" s="114"/>
      <c r="AV533" s="7"/>
      <c r="AW533" s="29"/>
      <c r="AX533" s="114"/>
      <c r="AY533" s="114"/>
      <c r="AZ533" s="28"/>
      <c r="BA533" s="28"/>
      <c r="BB533" s="114"/>
      <c r="BC533" s="114"/>
      <c r="BD533" s="114"/>
      <c r="BE533" s="114"/>
      <c r="BF533" s="114"/>
      <c r="BG533" s="114"/>
      <c r="BH533" s="114"/>
      <c r="BI533" s="114"/>
      <c r="BJ533" s="7">
        <f t="shared" si="209"/>
        <v>1</v>
      </c>
      <c r="BK533" s="7">
        <f t="shared" si="209"/>
        <v>2000</v>
      </c>
    </row>
    <row r="534" spans="2:63" ht="24" x14ac:dyDescent="0.25">
      <c r="B534" s="16" t="s">
        <v>65</v>
      </c>
      <c r="C534" s="17" t="s">
        <v>66</v>
      </c>
      <c r="D534" s="10" t="s">
        <v>918</v>
      </c>
      <c r="E534" s="11" t="s">
        <v>919</v>
      </c>
      <c r="F534" s="11" t="s">
        <v>736</v>
      </c>
      <c r="G534" s="12">
        <v>3000</v>
      </c>
      <c r="H534" s="20"/>
      <c r="I534" s="19"/>
      <c r="J534" s="85"/>
      <c r="K534" s="85"/>
      <c r="L534" s="19"/>
      <c r="M534" s="19"/>
      <c r="N534" s="19"/>
      <c r="O534" s="19"/>
      <c r="P534" s="19"/>
      <c r="Q534" s="19"/>
      <c r="R534" s="20"/>
      <c r="S534" s="20"/>
      <c r="T534" s="20"/>
      <c r="U534" s="20"/>
      <c r="V534" s="19">
        <v>1</v>
      </c>
      <c r="W534" s="19">
        <f>G534*V534</f>
        <v>3000</v>
      </c>
      <c r="X534" s="20"/>
      <c r="Y534" s="20"/>
      <c r="Z534" s="20"/>
      <c r="AA534" s="20"/>
      <c r="AB534" s="20"/>
      <c r="AC534" s="20"/>
      <c r="AD534" s="20"/>
      <c r="AE534" s="20"/>
      <c r="AF534" s="19">
        <f t="shared" si="208"/>
        <v>1</v>
      </c>
      <c r="AG534" s="19">
        <f t="shared" si="208"/>
        <v>3000</v>
      </c>
      <c r="AH534" s="9" t="s">
        <v>918</v>
      </c>
      <c r="AI534" s="11" t="s">
        <v>919</v>
      </c>
      <c r="AJ534" s="11" t="s">
        <v>736</v>
      </c>
      <c r="AK534" s="12">
        <v>3000</v>
      </c>
      <c r="AL534" s="28"/>
      <c r="AM534" s="28"/>
      <c r="AN534" s="114"/>
      <c r="AO534" s="114"/>
      <c r="AP534" s="28"/>
      <c r="AQ534" s="28"/>
      <c r="AR534" s="114"/>
      <c r="AS534" s="28"/>
      <c r="AT534" s="28"/>
      <c r="AU534" s="114"/>
      <c r="AV534" s="7"/>
      <c r="AW534" s="29"/>
      <c r="AX534" s="114"/>
      <c r="AY534" s="114"/>
      <c r="AZ534" s="28">
        <v>1</v>
      </c>
      <c r="BA534" s="28">
        <f>AZ534*G534</f>
        <v>3000</v>
      </c>
      <c r="BB534" s="114"/>
      <c r="BC534" s="114"/>
      <c r="BD534" s="114"/>
      <c r="BE534" s="114"/>
      <c r="BF534" s="114"/>
      <c r="BG534" s="114"/>
      <c r="BH534" s="114"/>
      <c r="BI534" s="114"/>
      <c r="BJ534" s="7">
        <f t="shared" si="209"/>
        <v>1</v>
      </c>
      <c r="BK534" s="7">
        <f t="shared" si="209"/>
        <v>3000</v>
      </c>
    </row>
    <row r="535" spans="2:63" ht="24" x14ac:dyDescent="0.25">
      <c r="B535" s="16" t="s">
        <v>65</v>
      </c>
      <c r="C535" s="17" t="s">
        <v>66</v>
      </c>
      <c r="D535" s="10">
        <v>608500100224</v>
      </c>
      <c r="E535" s="11" t="s">
        <v>920</v>
      </c>
      <c r="F535" s="9" t="s">
        <v>736</v>
      </c>
      <c r="G535" s="12">
        <v>1600</v>
      </c>
      <c r="H535" s="26">
        <v>1</v>
      </c>
      <c r="I535" s="19">
        <f t="shared" ref="I535:I551" si="210">+G535*H535</f>
        <v>1600</v>
      </c>
      <c r="J535" s="85"/>
      <c r="K535" s="85"/>
      <c r="L535" s="19"/>
      <c r="M535" s="19"/>
      <c r="N535" s="19"/>
      <c r="O535" s="19"/>
      <c r="P535" s="19"/>
      <c r="Q535" s="20"/>
      <c r="R535" s="20"/>
      <c r="S535" s="20"/>
      <c r="T535" s="20"/>
      <c r="U535" s="20"/>
      <c r="V535" s="98"/>
      <c r="W535" s="98"/>
      <c r="X535" s="20"/>
      <c r="Y535" s="20"/>
      <c r="Z535" s="20"/>
      <c r="AA535" s="20"/>
      <c r="AB535" s="20"/>
      <c r="AC535" s="20"/>
      <c r="AD535" s="20"/>
      <c r="AE535" s="20"/>
      <c r="AF535" s="19">
        <f t="shared" si="208"/>
        <v>1</v>
      </c>
      <c r="AG535" s="19">
        <f t="shared" si="208"/>
        <v>1600</v>
      </c>
      <c r="AH535" s="9">
        <v>608500100224</v>
      </c>
      <c r="AI535" s="11" t="s">
        <v>920</v>
      </c>
      <c r="AJ535" s="9" t="s">
        <v>736</v>
      </c>
      <c r="AK535" s="12">
        <v>1600</v>
      </c>
      <c r="AL535" s="7">
        <v>1</v>
      </c>
      <c r="AM535" s="28">
        <f t="shared" ref="AM535:AM551" si="211">+AK535*AL535</f>
        <v>1600</v>
      </c>
      <c r="AN535" s="114"/>
      <c r="AO535" s="114"/>
      <c r="AP535" s="28"/>
      <c r="AQ535" s="28"/>
      <c r="AR535" s="114"/>
      <c r="AS535" s="28"/>
      <c r="AT535" s="28"/>
      <c r="AU535" s="114"/>
      <c r="AV535" s="7"/>
      <c r="AW535" s="29"/>
      <c r="AX535" s="114"/>
      <c r="AY535" s="114"/>
      <c r="AZ535" s="28"/>
      <c r="BA535" s="28"/>
      <c r="BB535" s="114"/>
      <c r="BC535" s="114"/>
      <c r="BD535" s="114"/>
      <c r="BE535" s="114"/>
      <c r="BF535" s="114"/>
      <c r="BG535" s="114"/>
      <c r="BH535" s="114"/>
      <c r="BI535" s="114"/>
      <c r="BJ535" s="7">
        <f t="shared" si="209"/>
        <v>1</v>
      </c>
      <c r="BK535" s="7">
        <f t="shared" si="209"/>
        <v>1600</v>
      </c>
    </row>
    <row r="536" spans="2:63" ht="24" x14ac:dyDescent="0.25">
      <c r="B536" s="16" t="s">
        <v>65</v>
      </c>
      <c r="C536" s="17" t="s">
        <v>66</v>
      </c>
      <c r="D536" s="10" t="s">
        <v>921</v>
      </c>
      <c r="E536" s="18" t="s">
        <v>922</v>
      </c>
      <c r="F536" s="9" t="s">
        <v>68</v>
      </c>
      <c r="G536" s="12">
        <v>1250</v>
      </c>
      <c r="H536" s="26">
        <v>1</v>
      </c>
      <c r="I536" s="19">
        <f t="shared" si="210"/>
        <v>1250</v>
      </c>
      <c r="J536" s="85"/>
      <c r="K536" s="85"/>
      <c r="L536" s="19"/>
      <c r="M536" s="19"/>
      <c r="N536" s="19"/>
      <c r="O536" s="19"/>
      <c r="P536" s="19"/>
      <c r="Q536" s="20"/>
      <c r="R536" s="20"/>
      <c r="S536" s="20"/>
      <c r="T536" s="20"/>
      <c r="U536" s="20"/>
      <c r="V536" s="98"/>
      <c r="W536" s="98"/>
      <c r="X536" s="20"/>
      <c r="Y536" s="20"/>
      <c r="Z536" s="20"/>
      <c r="AA536" s="20"/>
      <c r="AB536" s="20"/>
      <c r="AC536" s="20"/>
      <c r="AD536" s="20"/>
      <c r="AE536" s="20"/>
      <c r="AF536" s="19">
        <f t="shared" si="208"/>
        <v>1</v>
      </c>
      <c r="AG536" s="19">
        <f t="shared" si="208"/>
        <v>1250</v>
      </c>
      <c r="AH536" s="9" t="s">
        <v>921</v>
      </c>
      <c r="AI536" s="18" t="s">
        <v>922</v>
      </c>
      <c r="AJ536" s="9" t="s">
        <v>68</v>
      </c>
      <c r="AK536" s="12">
        <v>1250</v>
      </c>
      <c r="AL536" s="7">
        <v>0</v>
      </c>
      <c r="AM536" s="28">
        <f t="shared" si="211"/>
        <v>0</v>
      </c>
      <c r="AN536" s="114"/>
      <c r="AO536" s="114"/>
      <c r="AP536" s="28"/>
      <c r="AQ536" s="28"/>
      <c r="AR536" s="114"/>
      <c r="AS536" s="28"/>
      <c r="AT536" s="28"/>
      <c r="AU536" s="114"/>
      <c r="AV536" s="7"/>
      <c r="AW536" s="29"/>
      <c r="AX536" s="114"/>
      <c r="AY536" s="114"/>
      <c r="AZ536" s="28"/>
      <c r="BA536" s="28"/>
      <c r="BB536" s="114"/>
      <c r="BC536" s="114"/>
      <c r="BD536" s="114"/>
      <c r="BE536" s="114"/>
      <c r="BF536" s="114"/>
      <c r="BG536" s="114"/>
      <c r="BH536" s="114"/>
      <c r="BI536" s="114"/>
      <c r="BJ536" s="7">
        <f t="shared" si="209"/>
        <v>0</v>
      </c>
      <c r="BK536" s="7">
        <f t="shared" si="209"/>
        <v>0</v>
      </c>
    </row>
    <row r="537" spans="2:63" ht="24" x14ac:dyDescent="0.25">
      <c r="B537" s="16" t="s">
        <v>65</v>
      </c>
      <c r="C537" s="17" t="s">
        <v>66</v>
      </c>
      <c r="D537" s="10">
        <v>607500020187</v>
      </c>
      <c r="E537" s="18" t="s">
        <v>923</v>
      </c>
      <c r="F537" s="9" t="s">
        <v>68</v>
      </c>
      <c r="G537" s="12">
        <v>30795.4545</v>
      </c>
      <c r="H537" s="26">
        <v>6</v>
      </c>
      <c r="I537" s="19">
        <f t="shared" si="210"/>
        <v>184772.72700000001</v>
      </c>
      <c r="J537" s="85"/>
      <c r="K537" s="85"/>
      <c r="L537" s="19"/>
      <c r="M537" s="19"/>
      <c r="N537" s="19"/>
      <c r="O537" s="19"/>
      <c r="P537" s="19"/>
      <c r="Q537" s="20"/>
      <c r="R537" s="20"/>
      <c r="S537" s="20"/>
      <c r="T537" s="20"/>
      <c r="U537" s="20"/>
      <c r="V537" s="98"/>
      <c r="W537" s="98"/>
      <c r="X537" s="20"/>
      <c r="Y537" s="20"/>
      <c r="Z537" s="20"/>
      <c r="AA537" s="20"/>
      <c r="AB537" s="20"/>
      <c r="AC537" s="20"/>
      <c r="AD537" s="20"/>
      <c r="AE537" s="20"/>
      <c r="AF537" s="19">
        <f t="shared" si="208"/>
        <v>6</v>
      </c>
      <c r="AG537" s="19">
        <f t="shared" si="208"/>
        <v>184772.72700000001</v>
      </c>
      <c r="AH537" s="9">
        <v>607500020187</v>
      </c>
      <c r="AI537" s="18" t="s">
        <v>923</v>
      </c>
      <c r="AJ537" s="9" t="s">
        <v>68</v>
      </c>
      <c r="AK537" s="12">
        <v>30795.4545</v>
      </c>
      <c r="AL537" s="7">
        <v>5</v>
      </c>
      <c r="AM537" s="28">
        <f t="shared" si="211"/>
        <v>153977.27249999999</v>
      </c>
      <c r="AN537" s="114"/>
      <c r="AO537" s="114"/>
      <c r="AP537" s="28"/>
      <c r="AQ537" s="28"/>
      <c r="AR537" s="114"/>
      <c r="AS537" s="28"/>
      <c r="AT537" s="28"/>
      <c r="AU537" s="114"/>
      <c r="AV537" s="7"/>
      <c r="AW537" s="29"/>
      <c r="AX537" s="114"/>
      <c r="AY537" s="114"/>
      <c r="AZ537" s="28"/>
      <c r="BA537" s="28"/>
      <c r="BB537" s="114"/>
      <c r="BC537" s="114"/>
      <c r="BD537" s="114"/>
      <c r="BE537" s="114"/>
      <c r="BF537" s="114"/>
      <c r="BG537" s="114"/>
      <c r="BH537" s="114"/>
      <c r="BI537" s="114"/>
      <c r="BJ537" s="7">
        <f t="shared" si="209"/>
        <v>5</v>
      </c>
      <c r="BK537" s="7">
        <f t="shared" si="209"/>
        <v>153977.27249999999</v>
      </c>
    </row>
    <row r="538" spans="2:63" ht="24" x14ac:dyDescent="0.25">
      <c r="B538" s="16" t="s">
        <v>65</v>
      </c>
      <c r="C538" s="17" t="s">
        <v>66</v>
      </c>
      <c r="D538" s="10">
        <v>607500020142</v>
      </c>
      <c r="E538" s="18" t="s">
        <v>924</v>
      </c>
      <c r="F538" s="18" t="s">
        <v>68</v>
      </c>
      <c r="G538" s="12">
        <v>32305.555499999999</v>
      </c>
      <c r="H538" s="26">
        <v>5</v>
      </c>
      <c r="I538" s="19">
        <f t="shared" si="210"/>
        <v>161527.7775</v>
      </c>
      <c r="J538" s="85"/>
      <c r="K538" s="85"/>
      <c r="L538" s="19"/>
      <c r="M538" s="19"/>
      <c r="N538" s="19"/>
      <c r="O538" s="19"/>
      <c r="P538" s="19"/>
      <c r="Q538" s="20"/>
      <c r="R538" s="20"/>
      <c r="S538" s="20"/>
      <c r="T538" s="20"/>
      <c r="U538" s="20"/>
      <c r="V538" s="98"/>
      <c r="W538" s="98"/>
      <c r="X538" s="20"/>
      <c r="Y538" s="20"/>
      <c r="Z538" s="20"/>
      <c r="AA538" s="20"/>
      <c r="AB538" s="20"/>
      <c r="AC538" s="20"/>
      <c r="AD538" s="20"/>
      <c r="AE538" s="20"/>
      <c r="AF538" s="19">
        <f t="shared" si="208"/>
        <v>5</v>
      </c>
      <c r="AG538" s="19">
        <f t="shared" si="208"/>
        <v>161527.7775</v>
      </c>
      <c r="AH538" s="9">
        <v>607500020142</v>
      </c>
      <c r="AI538" s="18" t="s">
        <v>924</v>
      </c>
      <c r="AJ538" s="18" t="s">
        <v>68</v>
      </c>
      <c r="AK538" s="12">
        <v>32305.555499999999</v>
      </c>
      <c r="AL538" s="7">
        <v>4</v>
      </c>
      <c r="AM538" s="28">
        <f t="shared" si="211"/>
        <v>129222.22199999999</v>
      </c>
      <c r="AN538" s="114"/>
      <c r="AO538" s="114"/>
      <c r="AP538" s="28"/>
      <c r="AQ538" s="28"/>
      <c r="AR538" s="114"/>
      <c r="AS538" s="28"/>
      <c r="AT538" s="28"/>
      <c r="AU538" s="114"/>
      <c r="AV538" s="7"/>
      <c r="AW538" s="29"/>
      <c r="AX538" s="114"/>
      <c r="AY538" s="114"/>
      <c r="AZ538" s="28"/>
      <c r="BA538" s="28"/>
      <c r="BB538" s="114"/>
      <c r="BC538" s="114"/>
      <c r="BD538" s="114"/>
      <c r="BE538" s="114"/>
      <c r="BF538" s="114"/>
      <c r="BG538" s="114"/>
      <c r="BH538" s="114"/>
      <c r="BI538" s="114"/>
      <c r="BJ538" s="7">
        <f t="shared" si="209"/>
        <v>4</v>
      </c>
      <c r="BK538" s="7">
        <f t="shared" si="209"/>
        <v>129222.22199999999</v>
      </c>
    </row>
    <row r="539" spans="2:63" ht="24" x14ac:dyDescent="0.25">
      <c r="B539" s="16" t="s">
        <v>65</v>
      </c>
      <c r="C539" s="17" t="s">
        <v>66</v>
      </c>
      <c r="D539" s="10">
        <v>607500020135</v>
      </c>
      <c r="E539" s="18" t="s">
        <v>925</v>
      </c>
      <c r="F539" s="18" t="s">
        <v>68</v>
      </c>
      <c r="G539" s="12">
        <v>29974.1666</v>
      </c>
      <c r="H539" s="26">
        <v>6</v>
      </c>
      <c r="I539" s="19">
        <f t="shared" si="210"/>
        <v>179844.99960000001</v>
      </c>
      <c r="J539" s="85"/>
      <c r="K539" s="85"/>
      <c r="L539" s="19"/>
      <c r="M539" s="19"/>
      <c r="N539" s="19"/>
      <c r="O539" s="19"/>
      <c r="P539" s="19"/>
      <c r="Q539" s="20"/>
      <c r="R539" s="20"/>
      <c r="S539" s="20"/>
      <c r="T539" s="20"/>
      <c r="U539" s="20"/>
      <c r="V539" s="98"/>
      <c r="W539" s="98"/>
      <c r="X539" s="20"/>
      <c r="Y539" s="20"/>
      <c r="Z539" s="20"/>
      <c r="AA539" s="20"/>
      <c r="AB539" s="20"/>
      <c r="AC539" s="20"/>
      <c r="AD539" s="20"/>
      <c r="AE539" s="20"/>
      <c r="AF539" s="19">
        <f t="shared" si="208"/>
        <v>6</v>
      </c>
      <c r="AG539" s="19">
        <f t="shared" si="208"/>
        <v>179844.99960000001</v>
      </c>
      <c r="AH539" s="9">
        <v>607500020135</v>
      </c>
      <c r="AI539" s="18" t="s">
        <v>925</v>
      </c>
      <c r="AJ539" s="18" t="s">
        <v>68</v>
      </c>
      <c r="AK539" s="12">
        <v>29974.1666</v>
      </c>
      <c r="AL539" s="7">
        <v>6</v>
      </c>
      <c r="AM539" s="28">
        <f t="shared" si="211"/>
        <v>179844.99960000001</v>
      </c>
      <c r="AN539" s="114"/>
      <c r="AO539" s="114"/>
      <c r="AP539" s="28"/>
      <c r="AQ539" s="28"/>
      <c r="AR539" s="114"/>
      <c r="AS539" s="28"/>
      <c r="AT539" s="28"/>
      <c r="AU539" s="114"/>
      <c r="AV539" s="7"/>
      <c r="AW539" s="29"/>
      <c r="AX539" s="114"/>
      <c r="AY539" s="114"/>
      <c r="AZ539" s="28"/>
      <c r="BA539" s="28"/>
      <c r="BB539" s="114"/>
      <c r="BC539" s="114"/>
      <c r="BD539" s="114"/>
      <c r="BE539" s="114"/>
      <c r="BF539" s="114"/>
      <c r="BG539" s="114"/>
      <c r="BH539" s="114"/>
      <c r="BI539" s="114"/>
      <c r="BJ539" s="7">
        <f t="shared" si="209"/>
        <v>6</v>
      </c>
      <c r="BK539" s="7">
        <f t="shared" si="209"/>
        <v>179844.99960000001</v>
      </c>
    </row>
    <row r="540" spans="2:63" ht="24" x14ac:dyDescent="0.25">
      <c r="B540" s="16" t="s">
        <v>65</v>
      </c>
      <c r="C540" s="17" t="s">
        <v>66</v>
      </c>
      <c r="D540" s="10">
        <v>607500020122</v>
      </c>
      <c r="E540" s="18" t="s">
        <v>926</v>
      </c>
      <c r="F540" s="18" t="s">
        <v>68</v>
      </c>
      <c r="G540" s="12">
        <v>74777.571400000001</v>
      </c>
      <c r="H540" s="26">
        <v>4</v>
      </c>
      <c r="I540" s="19">
        <f t="shared" si="210"/>
        <v>299110.2856</v>
      </c>
      <c r="J540" s="85"/>
      <c r="K540" s="85"/>
      <c r="L540" s="19"/>
      <c r="M540" s="19"/>
      <c r="N540" s="19"/>
      <c r="O540" s="19"/>
      <c r="P540" s="19"/>
      <c r="Q540" s="20"/>
      <c r="R540" s="20"/>
      <c r="S540" s="20"/>
      <c r="T540" s="20"/>
      <c r="U540" s="20"/>
      <c r="V540" s="98"/>
      <c r="W540" s="98"/>
      <c r="X540" s="20"/>
      <c r="Y540" s="20"/>
      <c r="Z540" s="20"/>
      <c r="AA540" s="20"/>
      <c r="AB540" s="20"/>
      <c r="AC540" s="20"/>
      <c r="AD540" s="20"/>
      <c r="AE540" s="20"/>
      <c r="AF540" s="19">
        <f t="shared" si="208"/>
        <v>4</v>
      </c>
      <c r="AG540" s="19">
        <f t="shared" si="208"/>
        <v>299110.2856</v>
      </c>
      <c r="AH540" s="9">
        <v>607500020122</v>
      </c>
      <c r="AI540" s="18" t="s">
        <v>926</v>
      </c>
      <c r="AJ540" s="18" t="s">
        <v>68</v>
      </c>
      <c r="AK540" s="12">
        <v>74777.571400000001</v>
      </c>
      <c r="AL540" s="7">
        <v>3</v>
      </c>
      <c r="AM540" s="28">
        <f t="shared" si="211"/>
        <v>224332.71419999999</v>
      </c>
      <c r="AN540" s="114"/>
      <c r="AO540" s="114"/>
      <c r="AP540" s="28"/>
      <c r="AQ540" s="28"/>
      <c r="AR540" s="114"/>
      <c r="AS540" s="28"/>
      <c r="AT540" s="28"/>
      <c r="AU540" s="114"/>
      <c r="AV540" s="7"/>
      <c r="AW540" s="29"/>
      <c r="AX540" s="114"/>
      <c r="AY540" s="114"/>
      <c r="AZ540" s="28"/>
      <c r="BA540" s="28"/>
      <c r="BB540" s="114"/>
      <c r="BC540" s="114"/>
      <c r="BD540" s="114"/>
      <c r="BE540" s="114"/>
      <c r="BF540" s="114"/>
      <c r="BG540" s="114"/>
      <c r="BH540" s="114"/>
      <c r="BI540" s="114"/>
      <c r="BJ540" s="7">
        <f t="shared" si="209"/>
        <v>3</v>
      </c>
      <c r="BK540" s="7">
        <f t="shared" si="209"/>
        <v>224332.71419999999</v>
      </c>
    </row>
    <row r="541" spans="2:63" ht="24" x14ac:dyDescent="0.25">
      <c r="B541" s="16" t="s">
        <v>65</v>
      </c>
      <c r="C541" s="17" t="s">
        <v>66</v>
      </c>
      <c r="D541" s="10">
        <v>600100030003</v>
      </c>
      <c r="E541" s="18" t="s">
        <v>927</v>
      </c>
      <c r="F541" s="18" t="s">
        <v>68</v>
      </c>
      <c r="G541" s="12">
        <v>51333.333299999998</v>
      </c>
      <c r="H541" s="26">
        <v>2</v>
      </c>
      <c r="I541" s="19">
        <f t="shared" si="210"/>
        <v>102666.6666</v>
      </c>
      <c r="J541" s="85"/>
      <c r="K541" s="85"/>
      <c r="L541" s="19"/>
      <c r="M541" s="19"/>
      <c r="N541" s="19"/>
      <c r="O541" s="19"/>
      <c r="P541" s="19"/>
      <c r="Q541" s="20"/>
      <c r="R541" s="20"/>
      <c r="S541" s="20"/>
      <c r="T541" s="20"/>
      <c r="U541" s="20"/>
      <c r="V541" s="98"/>
      <c r="W541" s="98"/>
      <c r="X541" s="20"/>
      <c r="Y541" s="20"/>
      <c r="Z541" s="20"/>
      <c r="AA541" s="20"/>
      <c r="AB541" s="20"/>
      <c r="AC541" s="20"/>
      <c r="AD541" s="20"/>
      <c r="AE541" s="20"/>
      <c r="AF541" s="19">
        <f t="shared" si="208"/>
        <v>2</v>
      </c>
      <c r="AG541" s="19">
        <f t="shared" si="208"/>
        <v>102666.6666</v>
      </c>
      <c r="AH541" s="9">
        <v>600100030003</v>
      </c>
      <c r="AI541" s="18" t="s">
        <v>927</v>
      </c>
      <c r="AJ541" s="18" t="s">
        <v>68</v>
      </c>
      <c r="AK541" s="12">
        <v>51333.333299999998</v>
      </c>
      <c r="AL541" s="7">
        <v>1</v>
      </c>
      <c r="AM541" s="28">
        <f t="shared" si="211"/>
        <v>51333.333299999998</v>
      </c>
      <c r="AN541" s="114"/>
      <c r="AO541" s="114"/>
      <c r="AP541" s="28"/>
      <c r="AQ541" s="28"/>
      <c r="AR541" s="114"/>
      <c r="AS541" s="28"/>
      <c r="AT541" s="28"/>
      <c r="AU541" s="114"/>
      <c r="AV541" s="7"/>
      <c r="AW541" s="29"/>
      <c r="AX541" s="114"/>
      <c r="AY541" s="114"/>
      <c r="AZ541" s="28"/>
      <c r="BA541" s="28"/>
      <c r="BB541" s="114"/>
      <c r="BC541" s="114"/>
      <c r="BD541" s="114"/>
      <c r="BE541" s="114"/>
      <c r="BF541" s="114"/>
      <c r="BG541" s="114"/>
      <c r="BH541" s="114"/>
      <c r="BI541" s="114"/>
      <c r="BJ541" s="7">
        <f t="shared" si="209"/>
        <v>1</v>
      </c>
      <c r="BK541" s="7">
        <f t="shared" si="209"/>
        <v>51333.333299999998</v>
      </c>
    </row>
    <row r="542" spans="2:63" ht="24" x14ac:dyDescent="0.25">
      <c r="B542" s="16" t="s">
        <v>65</v>
      </c>
      <c r="C542" s="17" t="s">
        <v>66</v>
      </c>
      <c r="D542" s="10">
        <v>607500020187</v>
      </c>
      <c r="E542" s="18" t="s">
        <v>928</v>
      </c>
      <c r="F542" s="18" t="s">
        <v>68</v>
      </c>
      <c r="G542" s="12">
        <v>26485</v>
      </c>
      <c r="H542" s="26">
        <v>2</v>
      </c>
      <c r="I542" s="19">
        <f t="shared" si="210"/>
        <v>52970</v>
      </c>
      <c r="J542" s="85"/>
      <c r="K542" s="85"/>
      <c r="L542" s="19"/>
      <c r="M542" s="19"/>
      <c r="N542" s="19"/>
      <c r="O542" s="19"/>
      <c r="P542" s="19"/>
      <c r="Q542" s="20"/>
      <c r="R542" s="20"/>
      <c r="S542" s="20"/>
      <c r="T542" s="20"/>
      <c r="U542" s="20"/>
      <c r="V542" s="98"/>
      <c r="W542" s="98"/>
      <c r="X542" s="20"/>
      <c r="Y542" s="20"/>
      <c r="Z542" s="20"/>
      <c r="AA542" s="20"/>
      <c r="AB542" s="20"/>
      <c r="AC542" s="20"/>
      <c r="AD542" s="20"/>
      <c r="AE542" s="20"/>
      <c r="AF542" s="19">
        <f t="shared" si="208"/>
        <v>2</v>
      </c>
      <c r="AG542" s="19">
        <f t="shared" si="208"/>
        <v>52970</v>
      </c>
      <c r="AH542" s="9">
        <v>607500020187</v>
      </c>
      <c r="AI542" s="18" t="s">
        <v>928</v>
      </c>
      <c r="AJ542" s="18" t="s">
        <v>68</v>
      </c>
      <c r="AK542" s="12">
        <v>26485</v>
      </c>
      <c r="AL542" s="7">
        <v>2</v>
      </c>
      <c r="AM542" s="28">
        <f t="shared" si="211"/>
        <v>52970</v>
      </c>
      <c r="AN542" s="114"/>
      <c r="AO542" s="114"/>
      <c r="AP542" s="28"/>
      <c r="AQ542" s="28"/>
      <c r="AR542" s="114"/>
      <c r="AS542" s="28"/>
      <c r="AT542" s="28"/>
      <c r="AU542" s="114"/>
      <c r="AV542" s="7"/>
      <c r="AW542" s="29"/>
      <c r="AX542" s="114"/>
      <c r="AY542" s="114"/>
      <c r="AZ542" s="28"/>
      <c r="BA542" s="28"/>
      <c r="BB542" s="114"/>
      <c r="BC542" s="114"/>
      <c r="BD542" s="114"/>
      <c r="BE542" s="114"/>
      <c r="BF542" s="114"/>
      <c r="BG542" s="114"/>
      <c r="BH542" s="114"/>
      <c r="BI542" s="114"/>
      <c r="BJ542" s="7">
        <f t="shared" si="209"/>
        <v>2</v>
      </c>
      <c r="BK542" s="7">
        <f t="shared" si="209"/>
        <v>52970</v>
      </c>
    </row>
    <row r="543" spans="2:63" ht="24" x14ac:dyDescent="0.25">
      <c r="B543" s="16" t="s">
        <v>65</v>
      </c>
      <c r="C543" s="17" t="s">
        <v>66</v>
      </c>
      <c r="D543" s="10">
        <v>607500020187</v>
      </c>
      <c r="E543" s="18" t="s">
        <v>929</v>
      </c>
      <c r="F543" s="18" t="s">
        <v>68</v>
      </c>
      <c r="G543" s="12">
        <v>28350</v>
      </c>
      <c r="H543" s="26">
        <v>2</v>
      </c>
      <c r="I543" s="19">
        <f t="shared" si="210"/>
        <v>56700</v>
      </c>
      <c r="J543" s="85"/>
      <c r="K543" s="85"/>
      <c r="L543" s="19"/>
      <c r="M543" s="19"/>
      <c r="N543" s="19"/>
      <c r="O543" s="19"/>
      <c r="P543" s="19"/>
      <c r="Q543" s="20"/>
      <c r="R543" s="20"/>
      <c r="S543" s="20"/>
      <c r="T543" s="20"/>
      <c r="U543" s="20"/>
      <c r="V543" s="98"/>
      <c r="W543" s="98"/>
      <c r="X543" s="20"/>
      <c r="Y543" s="20"/>
      <c r="Z543" s="20"/>
      <c r="AA543" s="20"/>
      <c r="AB543" s="20"/>
      <c r="AC543" s="20"/>
      <c r="AD543" s="20"/>
      <c r="AE543" s="20"/>
      <c r="AF543" s="19">
        <f t="shared" si="208"/>
        <v>2</v>
      </c>
      <c r="AG543" s="19">
        <f t="shared" si="208"/>
        <v>56700</v>
      </c>
      <c r="AH543" s="9">
        <v>607500020187</v>
      </c>
      <c r="AI543" s="18" t="s">
        <v>929</v>
      </c>
      <c r="AJ543" s="18" t="s">
        <v>68</v>
      </c>
      <c r="AK543" s="12">
        <v>28350</v>
      </c>
      <c r="AL543" s="7">
        <v>2</v>
      </c>
      <c r="AM543" s="28">
        <f t="shared" si="211"/>
        <v>56700</v>
      </c>
      <c r="AN543" s="114"/>
      <c r="AO543" s="114"/>
      <c r="AP543" s="28"/>
      <c r="AQ543" s="28"/>
      <c r="AR543" s="114"/>
      <c r="AS543" s="28"/>
      <c r="AT543" s="28"/>
      <c r="AU543" s="114"/>
      <c r="AV543" s="7"/>
      <c r="AW543" s="29"/>
      <c r="AX543" s="114"/>
      <c r="AY543" s="114"/>
      <c r="AZ543" s="28"/>
      <c r="BA543" s="28"/>
      <c r="BB543" s="114"/>
      <c r="BC543" s="114"/>
      <c r="BD543" s="114"/>
      <c r="BE543" s="114"/>
      <c r="BF543" s="114"/>
      <c r="BG543" s="114"/>
      <c r="BH543" s="114"/>
      <c r="BI543" s="114"/>
      <c r="BJ543" s="7">
        <f t="shared" si="209"/>
        <v>2</v>
      </c>
      <c r="BK543" s="7">
        <f t="shared" si="209"/>
        <v>56700</v>
      </c>
    </row>
    <row r="544" spans="2:63" ht="24" x14ac:dyDescent="0.25">
      <c r="B544" s="16" t="s">
        <v>65</v>
      </c>
      <c r="C544" s="17" t="s">
        <v>66</v>
      </c>
      <c r="D544" s="10">
        <v>607500020140</v>
      </c>
      <c r="E544" s="18" t="s">
        <v>930</v>
      </c>
      <c r="F544" s="18" t="s">
        <v>68</v>
      </c>
      <c r="G544" s="12">
        <v>37260.625</v>
      </c>
      <c r="H544" s="26">
        <v>2</v>
      </c>
      <c r="I544" s="19">
        <f t="shared" si="210"/>
        <v>74521.25</v>
      </c>
      <c r="J544" s="85"/>
      <c r="K544" s="85"/>
      <c r="L544" s="19"/>
      <c r="M544" s="19"/>
      <c r="N544" s="19"/>
      <c r="O544" s="19"/>
      <c r="P544" s="19"/>
      <c r="Q544" s="20"/>
      <c r="R544" s="20"/>
      <c r="S544" s="20"/>
      <c r="T544" s="20"/>
      <c r="U544" s="20"/>
      <c r="V544" s="98"/>
      <c r="W544" s="98"/>
      <c r="X544" s="20"/>
      <c r="Y544" s="20"/>
      <c r="Z544" s="20"/>
      <c r="AA544" s="20"/>
      <c r="AB544" s="20"/>
      <c r="AC544" s="20"/>
      <c r="AD544" s="20"/>
      <c r="AE544" s="20"/>
      <c r="AF544" s="19">
        <f t="shared" si="208"/>
        <v>2</v>
      </c>
      <c r="AG544" s="19">
        <f t="shared" si="208"/>
        <v>74521.25</v>
      </c>
      <c r="AH544" s="9">
        <v>607500020140</v>
      </c>
      <c r="AI544" s="18" t="s">
        <v>930</v>
      </c>
      <c r="AJ544" s="18" t="s">
        <v>68</v>
      </c>
      <c r="AK544" s="12">
        <v>37260.625</v>
      </c>
      <c r="AL544" s="7">
        <v>2</v>
      </c>
      <c r="AM544" s="28">
        <f t="shared" si="211"/>
        <v>74521.25</v>
      </c>
      <c r="AN544" s="114"/>
      <c r="AO544" s="114"/>
      <c r="AP544" s="28"/>
      <c r="AQ544" s="28"/>
      <c r="AR544" s="114"/>
      <c r="AS544" s="28"/>
      <c r="AT544" s="28"/>
      <c r="AU544" s="114"/>
      <c r="AV544" s="7"/>
      <c r="AW544" s="29"/>
      <c r="AX544" s="114"/>
      <c r="AY544" s="114"/>
      <c r="AZ544" s="28"/>
      <c r="BA544" s="28"/>
      <c r="BB544" s="114"/>
      <c r="BC544" s="114"/>
      <c r="BD544" s="114"/>
      <c r="BE544" s="114"/>
      <c r="BF544" s="114"/>
      <c r="BG544" s="114"/>
      <c r="BH544" s="114"/>
      <c r="BI544" s="114"/>
      <c r="BJ544" s="7">
        <f t="shared" si="209"/>
        <v>2</v>
      </c>
      <c r="BK544" s="7">
        <f t="shared" si="209"/>
        <v>74521.25</v>
      </c>
    </row>
    <row r="545" spans="2:63" ht="24" x14ac:dyDescent="0.25">
      <c r="B545" s="16" t="s">
        <v>65</v>
      </c>
      <c r="C545" s="17" t="s">
        <v>66</v>
      </c>
      <c r="D545" s="10">
        <v>607500020142</v>
      </c>
      <c r="E545" s="18" t="s">
        <v>931</v>
      </c>
      <c r="F545" s="18" t="s">
        <v>68</v>
      </c>
      <c r="G545" s="12">
        <v>261666.6666</v>
      </c>
      <c r="H545" s="26">
        <v>2</v>
      </c>
      <c r="I545" s="19">
        <f t="shared" si="210"/>
        <v>523333.33319999999</v>
      </c>
      <c r="J545" s="85"/>
      <c r="K545" s="85"/>
      <c r="L545" s="19"/>
      <c r="M545" s="19"/>
      <c r="N545" s="19"/>
      <c r="O545" s="19"/>
      <c r="P545" s="19"/>
      <c r="Q545" s="20"/>
      <c r="R545" s="20"/>
      <c r="S545" s="20"/>
      <c r="T545" s="20"/>
      <c r="U545" s="20"/>
      <c r="V545" s="98"/>
      <c r="W545" s="98"/>
      <c r="X545" s="20"/>
      <c r="Y545" s="20"/>
      <c r="Z545" s="20"/>
      <c r="AA545" s="20"/>
      <c r="AB545" s="20"/>
      <c r="AC545" s="20"/>
      <c r="AD545" s="20"/>
      <c r="AE545" s="20"/>
      <c r="AF545" s="19">
        <f t="shared" si="208"/>
        <v>2</v>
      </c>
      <c r="AG545" s="19">
        <f t="shared" si="208"/>
        <v>523333.33319999999</v>
      </c>
      <c r="AH545" s="9">
        <v>607500020142</v>
      </c>
      <c r="AI545" s="18" t="s">
        <v>931</v>
      </c>
      <c r="AJ545" s="18" t="s">
        <v>68</v>
      </c>
      <c r="AK545" s="12">
        <v>261666.6666</v>
      </c>
      <c r="AL545" s="7">
        <v>1</v>
      </c>
      <c r="AM545" s="28">
        <f t="shared" si="211"/>
        <v>261666.6666</v>
      </c>
      <c r="AN545" s="114"/>
      <c r="AO545" s="114"/>
      <c r="AP545" s="28"/>
      <c r="AQ545" s="28"/>
      <c r="AR545" s="114"/>
      <c r="AS545" s="28"/>
      <c r="AT545" s="28"/>
      <c r="AU545" s="114"/>
      <c r="AV545" s="7"/>
      <c r="AW545" s="29"/>
      <c r="AX545" s="114"/>
      <c r="AY545" s="114"/>
      <c r="AZ545" s="28"/>
      <c r="BA545" s="28"/>
      <c r="BB545" s="114"/>
      <c r="BC545" s="114"/>
      <c r="BD545" s="114"/>
      <c r="BE545" s="114"/>
      <c r="BF545" s="114"/>
      <c r="BG545" s="114"/>
      <c r="BH545" s="114"/>
      <c r="BI545" s="114"/>
      <c r="BJ545" s="7">
        <f t="shared" si="209"/>
        <v>1</v>
      </c>
      <c r="BK545" s="7">
        <f t="shared" si="209"/>
        <v>261666.6666</v>
      </c>
    </row>
    <row r="546" spans="2:63" ht="24" x14ac:dyDescent="0.25">
      <c r="B546" s="16" t="s">
        <v>65</v>
      </c>
      <c r="C546" s="17" t="s">
        <v>66</v>
      </c>
      <c r="D546" s="10" t="s">
        <v>932</v>
      </c>
      <c r="E546" s="18" t="s">
        <v>933</v>
      </c>
      <c r="F546" s="18" t="s">
        <v>68</v>
      </c>
      <c r="G546" s="12">
        <v>28485</v>
      </c>
      <c r="H546" s="26">
        <v>1</v>
      </c>
      <c r="I546" s="19">
        <f t="shared" si="210"/>
        <v>28485</v>
      </c>
      <c r="J546" s="85"/>
      <c r="K546" s="85"/>
      <c r="L546" s="19"/>
      <c r="M546" s="19"/>
      <c r="N546" s="19"/>
      <c r="O546" s="19"/>
      <c r="P546" s="19"/>
      <c r="Q546" s="20"/>
      <c r="R546" s="20"/>
      <c r="S546" s="20"/>
      <c r="T546" s="20"/>
      <c r="U546" s="20"/>
      <c r="V546" s="98"/>
      <c r="W546" s="98"/>
      <c r="X546" s="20"/>
      <c r="Y546" s="20"/>
      <c r="Z546" s="20"/>
      <c r="AA546" s="20"/>
      <c r="AB546" s="20"/>
      <c r="AC546" s="20"/>
      <c r="AD546" s="20"/>
      <c r="AE546" s="20"/>
      <c r="AF546" s="19">
        <f t="shared" si="208"/>
        <v>1</v>
      </c>
      <c r="AG546" s="19">
        <f t="shared" si="208"/>
        <v>28485</v>
      </c>
      <c r="AH546" s="9" t="s">
        <v>932</v>
      </c>
      <c r="AI546" s="18" t="s">
        <v>933</v>
      </c>
      <c r="AJ546" s="18" t="s">
        <v>68</v>
      </c>
      <c r="AK546" s="12">
        <v>28485</v>
      </c>
      <c r="AL546" s="7">
        <v>1</v>
      </c>
      <c r="AM546" s="28">
        <f t="shared" si="211"/>
        <v>28485</v>
      </c>
      <c r="AN546" s="114"/>
      <c r="AO546" s="114"/>
      <c r="AP546" s="28"/>
      <c r="AQ546" s="28"/>
      <c r="AR546" s="114"/>
      <c r="AS546" s="28"/>
      <c r="AT546" s="28"/>
      <c r="AU546" s="114"/>
      <c r="AV546" s="7"/>
      <c r="AW546" s="29"/>
      <c r="AX546" s="114"/>
      <c r="AY546" s="114"/>
      <c r="AZ546" s="28"/>
      <c r="BA546" s="28"/>
      <c r="BB546" s="114"/>
      <c r="BC546" s="114"/>
      <c r="BD546" s="114"/>
      <c r="BE546" s="114"/>
      <c r="BF546" s="114"/>
      <c r="BG546" s="114"/>
      <c r="BH546" s="114"/>
      <c r="BI546" s="114"/>
      <c r="BJ546" s="7">
        <f t="shared" si="209"/>
        <v>1</v>
      </c>
      <c r="BK546" s="7">
        <f t="shared" si="209"/>
        <v>28485</v>
      </c>
    </row>
    <row r="547" spans="2:63" ht="24" x14ac:dyDescent="0.25">
      <c r="B547" s="16" t="s">
        <v>65</v>
      </c>
      <c r="C547" s="17" t="s">
        <v>66</v>
      </c>
      <c r="D547" s="10">
        <v>60750070228</v>
      </c>
      <c r="E547" s="18" t="s">
        <v>934</v>
      </c>
      <c r="F547" s="18" t="s">
        <v>68</v>
      </c>
      <c r="G547" s="12">
        <v>14750</v>
      </c>
      <c r="H547" s="26">
        <v>1</v>
      </c>
      <c r="I547" s="19">
        <f t="shared" si="210"/>
        <v>14750</v>
      </c>
      <c r="J547" s="85"/>
      <c r="K547" s="85"/>
      <c r="L547" s="19"/>
      <c r="M547" s="19"/>
      <c r="N547" s="19"/>
      <c r="O547" s="19"/>
      <c r="P547" s="19"/>
      <c r="Q547" s="20"/>
      <c r="R547" s="20"/>
      <c r="S547" s="20"/>
      <c r="T547" s="20"/>
      <c r="U547" s="20"/>
      <c r="V547" s="98"/>
      <c r="W547" s="98"/>
      <c r="X547" s="20"/>
      <c r="Y547" s="20"/>
      <c r="Z547" s="20"/>
      <c r="AA547" s="20"/>
      <c r="AB547" s="20"/>
      <c r="AC547" s="20"/>
      <c r="AD547" s="20"/>
      <c r="AE547" s="20"/>
      <c r="AF547" s="19">
        <f t="shared" si="208"/>
        <v>1</v>
      </c>
      <c r="AG547" s="19">
        <f t="shared" si="208"/>
        <v>14750</v>
      </c>
      <c r="AH547" s="9">
        <v>60750070228</v>
      </c>
      <c r="AI547" s="18" t="s">
        <v>934</v>
      </c>
      <c r="AJ547" s="18" t="s">
        <v>68</v>
      </c>
      <c r="AK547" s="12">
        <v>14750</v>
      </c>
      <c r="AL547" s="7">
        <v>1</v>
      </c>
      <c r="AM547" s="28">
        <f t="shared" si="211"/>
        <v>14750</v>
      </c>
      <c r="AN547" s="114"/>
      <c r="AO547" s="114"/>
      <c r="AP547" s="28"/>
      <c r="AQ547" s="28"/>
      <c r="AR547" s="114"/>
      <c r="AS547" s="28"/>
      <c r="AT547" s="28"/>
      <c r="AU547" s="114"/>
      <c r="AV547" s="7"/>
      <c r="AW547" s="29"/>
      <c r="AX547" s="114"/>
      <c r="AY547" s="114"/>
      <c r="AZ547" s="28"/>
      <c r="BA547" s="28"/>
      <c r="BB547" s="114"/>
      <c r="BC547" s="114"/>
      <c r="BD547" s="114"/>
      <c r="BE547" s="114"/>
      <c r="BF547" s="114"/>
      <c r="BG547" s="114"/>
      <c r="BH547" s="114"/>
      <c r="BI547" s="114"/>
      <c r="BJ547" s="7">
        <f t="shared" si="209"/>
        <v>1</v>
      </c>
      <c r="BK547" s="7">
        <f t="shared" si="209"/>
        <v>14750</v>
      </c>
    </row>
    <row r="548" spans="2:63" ht="24" x14ac:dyDescent="0.25">
      <c r="B548" s="16" t="s">
        <v>65</v>
      </c>
      <c r="C548" s="17" t="s">
        <v>66</v>
      </c>
      <c r="D548" s="10">
        <v>607500020187</v>
      </c>
      <c r="E548" s="18" t="s">
        <v>935</v>
      </c>
      <c r="F548" s="18" t="s">
        <v>68</v>
      </c>
      <c r="G548" s="12">
        <v>30000</v>
      </c>
      <c r="H548" s="26">
        <v>2</v>
      </c>
      <c r="I548" s="19">
        <f t="shared" si="210"/>
        <v>60000</v>
      </c>
      <c r="J548" s="85"/>
      <c r="K548" s="85"/>
      <c r="L548" s="19"/>
      <c r="M548" s="19"/>
      <c r="N548" s="19"/>
      <c r="O548" s="19"/>
      <c r="P548" s="19"/>
      <c r="Q548" s="20"/>
      <c r="R548" s="20"/>
      <c r="S548" s="20"/>
      <c r="T548" s="20"/>
      <c r="U548" s="20"/>
      <c r="V548" s="98"/>
      <c r="W548" s="98"/>
      <c r="X548" s="20"/>
      <c r="Y548" s="20"/>
      <c r="Z548" s="20"/>
      <c r="AA548" s="20"/>
      <c r="AB548" s="20"/>
      <c r="AC548" s="20"/>
      <c r="AD548" s="20"/>
      <c r="AE548" s="20"/>
      <c r="AF548" s="19">
        <f t="shared" ref="AF548:AG551" si="212">H548+J548+L548+N548+P548+R548+T548+V548+X548+Z548+AB548+AD548</f>
        <v>2</v>
      </c>
      <c r="AG548" s="19">
        <f t="shared" si="212"/>
        <v>60000</v>
      </c>
      <c r="AH548" s="9">
        <v>607500020187</v>
      </c>
      <c r="AI548" s="18" t="s">
        <v>935</v>
      </c>
      <c r="AJ548" s="18" t="s">
        <v>68</v>
      </c>
      <c r="AK548" s="12">
        <v>30000</v>
      </c>
      <c r="AL548" s="7">
        <v>2</v>
      </c>
      <c r="AM548" s="28">
        <f t="shared" si="211"/>
        <v>60000</v>
      </c>
      <c r="AN548" s="114"/>
      <c r="AO548" s="114"/>
      <c r="AP548" s="28"/>
      <c r="AQ548" s="28"/>
      <c r="AR548" s="114"/>
      <c r="AS548" s="28"/>
      <c r="AT548" s="28"/>
      <c r="AU548" s="114"/>
      <c r="AV548" s="7"/>
      <c r="AW548" s="29"/>
      <c r="AX548" s="114"/>
      <c r="AY548" s="114"/>
      <c r="AZ548" s="28"/>
      <c r="BA548" s="28"/>
      <c r="BB548" s="114"/>
      <c r="BC548" s="114"/>
      <c r="BD548" s="114"/>
      <c r="BE548" s="114"/>
      <c r="BF548" s="114"/>
      <c r="BG548" s="114"/>
      <c r="BH548" s="114"/>
      <c r="BI548" s="114"/>
      <c r="BJ548" s="7">
        <f t="shared" si="209"/>
        <v>2</v>
      </c>
      <c r="BK548" s="7">
        <f t="shared" si="209"/>
        <v>60000</v>
      </c>
    </row>
    <row r="549" spans="2:63" ht="24" x14ac:dyDescent="0.25">
      <c r="B549" s="16" t="s">
        <v>65</v>
      </c>
      <c r="C549" s="17" t="s">
        <v>66</v>
      </c>
      <c r="D549" s="10">
        <v>210100040036</v>
      </c>
      <c r="E549" s="18" t="s">
        <v>936</v>
      </c>
      <c r="F549" s="18" t="s">
        <v>68</v>
      </c>
      <c r="G549" s="12">
        <v>29375</v>
      </c>
      <c r="H549" s="26">
        <v>2</v>
      </c>
      <c r="I549" s="19">
        <f t="shared" si="210"/>
        <v>58750</v>
      </c>
      <c r="J549" s="85"/>
      <c r="K549" s="85"/>
      <c r="L549" s="19"/>
      <c r="M549" s="19"/>
      <c r="N549" s="19"/>
      <c r="O549" s="19"/>
      <c r="P549" s="19"/>
      <c r="Q549" s="20"/>
      <c r="R549" s="20"/>
      <c r="S549" s="20"/>
      <c r="T549" s="20"/>
      <c r="U549" s="20"/>
      <c r="V549" s="98"/>
      <c r="W549" s="98"/>
      <c r="X549" s="20"/>
      <c r="Y549" s="20"/>
      <c r="Z549" s="20"/>
      <c r="AA549" s="20"/>
      <c r="AB549" s="20"/>
      <c r="AC549" s="20"/>
      <c r="AD549" s="20"/>
      <c r="AE549" s="20"/>
      <c r="AF549" s="19">
        <f t="shared" si="212"/>
        <v>2</v>
      </c>
      <c r="AG549" s="19">
        <f t="shared" si="212"/>
        <v>58750</v>
      </c>
      <c r="AH549" s="9">
        <v>210100040036</v>
      </c>
      <c r="AI549" s="18" t="s">
        <v>936</v>
      </c>
      <c r="AJ549" s="18" t="s">
        <v>68</v>
      </c>
      <c r="AK549" s="12">
        <v>29375</v>
      </c>
      <c r="AL549" s="7">
        <v>2</v>
      </c>
      <c r="AM549" s="28">
        <f t="shared" si="211"/>
        <v>58750</v>
      </c>
      <c r="AN549" s="114"/>
      <c r="AO549" s="114"/>
      <c r="AP549" s="28"/>
      <c r="AQ549" s="28"/>
      <c r="AR549" s="114"/>
      <c r="AS549" s="28"/>
      <c r="AT549" s="28"/>
      <c r="AU549" s="114"/>
      <c r="AV549" s="7"/>
      <c r="AW549" s="29"/>
      <c r="AX549" s="114"/>
      <c r="AY549" s="114"/>
      <c r="AZ549" s="28"/>
      <c r="BA549" s="28"/>
      <c r="BB549" s="114"/>
      <c r="BC549" s="114"/>
      <c r="BD549" s="114"/>
      <c r="BE549" s="114"/>
      <c r="BF549" s="114"/>
      <c r="BG549" s="114"/>
      <c r="BH549" s="114"/>
      <c r="BI549" s="114"/>
      <c r="BJ549" s="7">
        <f t="shared" si="209"/>
        <v>2</v>
      </c>
      <c r="BK549" s="7">
        <f t="shared" si="209"/>
        <v>58750</v>
      </c>
    </row>
    <row r="550" spans="2:63" ht="24" x14ac:dyDescent="0.25">
      <c r="B550" s="16" t="s">
        <v>65</v>
      </c>
      <c r="C550" s="17" t="s">
        <v>66</v>
      </c>
      <c r="D550" s="10">
        <v>607500020140</v>
      </c>
      <c r="E550" s="18" t="s">
        <v>937</v>
      </c>
      <c r="F550" s="18" t="s">
        <v>68</v>
      </c>
      <c r="G550" s="12">
        <v>28800</v>
      </c>
      <c r="H550" s="26">
        <v>2</v>
      </c>
      <c r="I550" s="19">
        <f t="shared" si="210"/>
        <v>57600</v>
      </c>
      <c r="J550" s="85"/>
      <c r="K550" s="85"/>
      <c r="L550" s="19"/>
      <c r="M550" s="19"/>
      <c r="N550" s="19"/>
      <c r="O550" s="19"/>
      <c r="P550" s="19"/>
      <c r="Q550" s="20"/>
      <c r="R550" s="20"/>
      <c r="S550" s="20"/>
      <c r="T550" s="20"/>
      <c r="U550" s="20"/>
      <c r="V550" s="98"/>
      <c r="W550" s="98"/>
      <c r="X550" s="20"/>
      <c r="Y550" s="20"/>
      <c r="Z550" s="20"/>
      <c r="AA550" s="20"/>
      <c r="AB550" s="20"/>
      <c r="AC550" s="20"/>
      <c r="AD550" s="20"/>
      <c r="AE550" s="20"/>
      <c r="AF550" s="19">
        <f t="shared" si="212"/>
        <v>2</v>
      </c>
      <c r="AG550" s="19">
        <f t="shared" si="212"/>
        <v>57600</v>
      </c>
      <c r="AH550" s="9">
        <v>607500020140</v>
      </c>
      <c r="AI550" s="18" t="s">
        <v>937</v>
      </c>
      <c r="AJ550" s="18" t="s">
        <v>68</v>
      </c>
      <c r="AK550" s="12">
        <v>28800</v>
      </c>
      <c r="AL550" s="7">
        <v>2</v>
      </c>
      <c r="AM550" s="28">
        <f t="shared" si="211"/>
        <v>57600</v>
      </c>
      <c r="AN550" s="114"/>
      <c r="AO550" s="114"/>
      <c r="AP550" s="28"/>
      <c r="AQ550" s="28"/>
      <c r="AR550" s="114"/>
      <c r="AS550" s="28"/>
      <c r="AT550" s="28"/>
      <c r="AU550" s="114"/>
      <c r="AV550" s="7"/>
      <c r="AW550" s="29"/>
      <c r="AX550" s="114"/>
      <c r="AY550" s="114"/>
      <c r="AZ550" s="28"/>
      <c r="BA550" s="28"/>
      <c r="BB550" s="114"/>
      <c r="BC550" s="114"/>
      <c r="BD550" s="114"/>
      <c r="BE550" s="114"/>
      <c r="BF550" s="114"/>
      <c r="BG550" s="114"/>
      <c r="BH550" s="114"/>
      <c r="BI550" s="114"/>
      <c r="BJ550" s="7">
        <f t="shared" si="209"/>
        <v>2</v>
      </c>
      <c r="BK550" s="7">
        <f t="shared" si="209"/>
        <v>57600</v>
      </c>
    </row>
    <row r="551" spans="2:63" ht="24" x14ac:dyDescent="0.25">
      <c r="B551" s="16" t="s">
        <v>65</v>
      </c>
      <c r="C551" s="17" t="s">
        <v>66</v>
      </c>
      <c r="D551" s="10">
        <v>607500070140</v>
      </c>
      <c r="E551" s="9" t="s">
        <v>938</v>
      </c>
      <c r="F551" s="18" t="s">
        <v>68</v>
      </c>
      <c r="G551" s="12">
        <v>3000</v>
      </c>
      <c r="H551" s="26">
        <v>6</v>
      </c>
      <c r="I551" s="19">
        <f t="shared" si="210"/>
        <v>18000</v>
      </c>
      <c r="J551" s="85"/>
      <c r="K551" s="85"/>
      <c r="L551" s="19"/>
      <c r="M551" s="19"/>
      <c r="N551" s="19"/>
      <c r="O551" s="19"/>
      <c r="P551" s="19"/>
      <c r="Q551" s="20"/>
      <c r="R551" s="20"/>
      <c r="S551" s="20"/>
      <c r="T551" s="20"/>
      <c r="U551" s="20"/>
      <c r="V551" s="98"/>
      <c r="W551" s="98"/>
      <c r="X551" s="20"/>
      <c r="Y551" s="20"/>
      <c r="Z551" s="20"/>
      <c r="AA551" s="20"/>
      <c r="AB551" s="20"/>
      <c r="AC551" s="20"/>
      <c r="AD551" s="20"/>
      <c r="AE551" s="20"/>
      <c r="AF551" s="19">
        <f t="shared" si="212"/>
        <v>6</v>
      </c>
      <c r="AG551" s="19">
        <f t="shared" si="212"/>
        <v>18000</v>
      </c>
      <c r="AH551" s="9">
        <v>607500070140</v>
      </c>
      <c r="AI551" s="9" t="s">
        <v>938</v>
      </c>
      <c r="AJ551" s="18" t="s">
        <v>68</v>
      </c>
      <c r="AK551" s="12">
        <v>3000</v>
      </c>
      <c r="AL551" s="7">
        <v>6</v>
      </c>
      <c r="AM551" s="28">
        <f t="shared" si="211"/>
        <v>18000</v>
      </c>
      <c r="AN551" s="114"/>
      <c r="AO551" s="114"/>
      <c r="AP551" s="28"/>
      <c r="AQ551" s="28"/>
      <c r="AR551" s="114"/>
      <c r="AS551" s="28"/>
      <c r="AT551" s="28"/>
      <c r="AU551" s="114"/>
      <c r="AV551" s="7"/>
      <c r="AW551" s="29"/>
      <c r="AX551" s="114"/>
      <c r="AY551" s="114"/>
      <c r="AZ551" s="28"/>
      <c r="BA551" s="28"/>
      <c r="BB551" s="114"/>
      <c r="BC551" s="114"/>
      <c r="BD551" s="114"/>
      <c r="BE551" s="114"/>
      <c r="BF551" s="114"/>
      <c r="BG551" s="114"/>
      <c r="BH551" s="114"/>
      <c r="BI551" s="114"/>
      <c r="BJ551" s="7">
        <f t="shared" si="209"/>
        <v>6</v>
      </c>
      <c r="BK551" s="7">
        <f t="shared" si="209"/>
        <v>18000</v>
      </c>
    </row>
    <row r="552" spans="2:63" x14ac:dyDescent="0.25">
      <c r="B552" s="69"/>
      <c r="C552" s="93"/>
      <c r="D552" s="75" t="s">
        <v>939</v>
      </c>
      <c r="E552" s="140" t="s">
        <v>940</v>
      </c>
      <c r="F552" s="74"/>
      <c r="G552" s="74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5" t="s">
        <v>939</v>
      </c>
      <c r="AI552" s="140" t="s">
        <v>940</v>
      </c>
      <c r="AJ552" s="75"/>
      <c r="AK552" s="79"/>
      <c r="AL552" s="79"/>
      <c r="AM552" s="79"/>
      <c r="AN552" s="79"/>
      <c r="AO552" s="79"/>
      <c r="AP552" s="79"/>
      <c r="AQ552" s="79"/>
      <c r="AR552" s="79"/>
      <c r="AS552" s="79"/>
      <c r="AT552" s="79"/>
      <c r="AU552" s="79"/>
      <c r="AV552" s="79"/>
      <c r="AW552" s="79"/>
      <c r="AX552" s="79"/>
      <c r="AY552" s="79"/>
      <c r="AZ552" s="79"/>
      <c r="BA552" s="79"/>
      <c r="BB552" s="79"/>
      <c r="BC552" s="79"/>
      <c r="BD552" s="79"/>
      <c r="BE552" s="79"/>
      <c r="BF552" s="79"/>
      <c r="BG552" s="79"/>
      <c r="BH552" s="79"/>
      <c r="BI552" s="79"/>
      <c r="BJ552" s="79"/>
      <c r="BK552" s="79"/>
    </row>
    <row r="553" spans="2:63" x14ac:dyDescent="0.25">
      <c r="B553" s="69"/>
      <c r="C553" s="93"/>
      <c r="D553" s="75" t="s">
        <v>941</v>
      </c>
      <c r="E553" s="95" t="s">
        <v>940</v>
      </c>
      <c r="F553" s="91"/>
      <c r="G553" s="91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5" t="s">
        <v>941</v>
      </c>
      <c r="AI553" s="95" t="s">
        <v>940</v>
      </c>
      <c r="AJ553" s="73"/>
      <c r="AK553" s="91"/>
      <c r="AL553" s="79"/>
      <c r="AM553" s="79"/>
      <c r="AN553" s="79"/>
      <c r="AO553" s="79"/>
      <c r="AP553" s="79"/>
      <c r="AQ553" s="79"/>
      <c r="AR553" s="79"/>
      <c r="AS553" s="79"/>
      <c r="AT553" s="79"/>
      <c r="AU553" s="79"/>
      <c r="AV553" s="79"/>
      <c r="AW553" s="79"/>
      <c r="AX553" s="79"/>
      <c r="AY553" s="79"/>
      <c r="AZ553" s="79"/>
      <c r="BA553" s="79"/>
      <c r="BB553" s="79"/>
      <c r="BC553" s="79"/>
      <c r="BD553" s="79"/>
      <c r="BE553" s="79"/>
      <c r="BF553" s="79"/>
      <c r="BG553" s="79"/>
      <c r="BH553" s="79"/>
      <c r="BI553" s="79"/>
      <c r="BJ553" s="79"/>
      <c r="BK553" s="79"/>
    </row>
    <row r="554" spans="2:63" x14ac:dyDescent="0.25">
      <c r="B554" s="67"/>
      <c r="C554" s="74"/>
      <c r="D554" s="84" t="s">
        <v>942</v>
      </c>
      <c r="E554" s="97" t="s">
        <v>943</v>
      </c>
      <c r="F554" s="90"/>
      <c r="G554" s="90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84" t="s">
        <v>942</v>
      </c>
      <c r="AI554" s="97" t="s">
        <v>943</v>
      </c>
      <c r="AJ554" s="73"/>
      <c r="AK554" s="91"/>
      <c r="AL554" s="79"/>
      <c r="AM554" s="79"/>
      <c r="AN554" s="79"/>
      <c r="AO554" s="79"/>
      <c r="AP554" s="79"/>
      <c r="AQ554" s="79"/>
      <c r="AR554" s="79"/>
      <c r="AS554" s="79"/>
      <c r="AT554" s="79"/>
      <c r="AU554" s="79"/>
      <c r="AV554" s="79"/>
      <c r="AW554" s="79"/>
      <c r="AX554" s="79"/>
      <c r="AY554" s="79"/>
      <c r="AZ554" s="79"/>
      <c r="BA554" s="79"/>
      <c r="BB554" s="79"/>
      <c r="BC554" s="79"/>
      <c r="BD554" s="79"/>
      <c r="BE554" s="79"/>
      <c r="BF554" s="79"/>
      <c r="BG554" s="79"/>
      <c r="BH554" s="79"/>
      <c r="BI554" s="79"/>
      <c r="BJ554" s="79"/>
      <c r="BK554" s="79"/>
    </row>
    <row r="555" spans="2:63" ht="24" x14ac:dyDescent="0.25">
      <c r="B555" s="16" t="s">
        <v>65</v>
      </c>
      <c r="C555" s="17" t="s">
        <v>66</v>
      </c>
      <c r="D555" s="10" t="s">
        <v>944</v>
      </c>
      <c r="E555" s="11" t="s">
        <v>945</v>
      </c>
      <c r="F555" s="11" t="s">
        <v>736</v>
      </c>
      <c r="G555" s="12">
        <v>3000</v>
      </c>
      <c r="H555" s="19"/>
      <c r="I555" s="19"/>
      <c r="J555" s="85"/>
      <c r="K555" s="85"/>
      <c r="L555" s="19"/>
      <c r="M555" s="19"/>
      <c r="N555" s="19"/>
      <c r="O555" s="19"/>
      <c r="P555" s="26">
        <v>2</v>
      </c>
      <c r="Q555" s="19">
        <f>G555*P555</f>
        <v>6000</v>
      </c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>
        <f t="shared" ref="AF555:AG557" si="213">H555+J555+L555+N555+P555+R555+T555+V555+X555+Z555+AB555+AD555</f>
        <v>2</v>
      </c>
      <c r="AG555" s="19">
        <f t="shared" si="213"/>
        <v>6000</v>
      </c>
      <c r="AH555" s="9" t="s">
        <v>944</v>
      </c>
      <c r="AI555" s="11" t="s">
        <v>945</v>
      </c>
      <c r="AJ555" s="11" t="s">
        <v>736</v>
      </c>
      <c r="AK555" s="12">
        <v>3000</v>
      </c>
      <c r="AL555" s="28"/>
      <c r="AM555" s="28"/>
      <c r="AN555" s="28"/>
      <c r="AO555" s="28"/>
      <c r="AP555" s="28"/>
      <c r="AQ555" s="28"/>
      <c r="AR555" s="28"/>
      <c r="AS555" s="28"/>
      <c r="AT555" s="28">
        <v>2</v>
      </c>
      <c r="AU555" s="28">
        <f>+AK555*AT555</f>
        <v>6000</v>
      </c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7">
        <f t="shared" ref="BJ555:BK557" si="214">AL555+AN555+AP555+AR555+AT555+AV555+AX555+AZ555+BB555+BD555+BF555+BH555</f>
        <v>2</v>
      </c>
      <c r="BK555" s="7">
        <f t="shared" si="214"/>
        <v>6000</v>
      </c>
    </row>
    <row r="556" spans="2:63" x14ac:dyDescent="0.25">
      <c r="B556" s="16" t="s">
        <v>139</v>
      </c>
      <c r="C556" s="17" t="s">
        <v>139</v>
      </c>
      <c r="D556" s="10">
        <v>8013150200094950</v>
      </c>
      <c r="E556" s="11" t="s">
        <v>946</v>
      </c>
      <c r="F556" s="11" t="s">
        <v>736</v>
      </c>
      <c r="G556" s="12">
        <v>3500</v>
      </c>
      <c r="H556" s="19"/>
      <c r="I556" s="19"/>
      <c r="J556" s="85"/>
      <c r="K556" s="85"/>
      <c r="L556" s="19"/>
      <c r="M556" s="19"/>
      <c r="N556" s="19">
        <f>0+1+1</f>
        <v>2</v>
      </c>
      <c r="O556" s="19">
        <f>+N556*G556</f>
        <v>7000</v>
      </c>
      <c r="P556" s="26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>
        <f t="shared" si="213"/>
        <v>2</v>
      </c>
      <c r="AG556" s="19">
        <f t="shared" si="213"/>
        <v>7000</v>
      </c>
      <c r="AH556" s="9">
        <v>8013150200094950</v>
      </c>
      <c r="AI556" s="11" t="s">
        <v>946</v>
      </c>
      <c r="AJ556" s="11" t="s">
        <v>736</v>
      </c>
      <c r="AK556" s="12">
        <v>3500</v>
      </c>
      <c r="AL556" s="28"/>
      <c r="AM556" s="28"/>
      <c r="AN556" s="28"/>
      <c r="AO556" s="28"/>
      <c r="AP556" s="28"/>
      <c r="AQ556" s="28"/>
      <c r="AR556" s="28">
        <f>6+0</f>
        <v>6</v>
      </c>
      <c r="AS556" s="28">
        <f>+AR556*AK556</f>
        <v>21000</v>
      </c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7">
        <f t="shared" si="214"/>
        <v>6</v>
      </c>
      <c r="BK556" s="7">
        <f t="shared" si="214"/>
        <v>21000</v>
      </c>
    </row>
    <row r="557" spans="2:63" ht="24" x14ac:dyDescent="0.25">
      <c r="B557" s="16" t="s">
        <v>65</v>
      </c>
      <c r="C557" s="17" t="s">
        <v>66</v>
      </c>
      <c r="D557" s="10">
        <v>8013150200094950</v>
      </c>
      <c r="E557" s="9" t="s">
        <v>946</v>
      </c>
      <c r="F557" s="9" t="s">
        <v>736</v>
      </c>
      <c r="G557" s="12">
        <v>3500</v>
      </c>
      <c r="H557" s="19"/>
      <c r="I557" s="19"/>
      <c r="J557" s="85"/>
      <c r="K557" s="85"/>
      <c r="L557" s="19"/>
      <c r="M557" s="19"/>
      <c r="N557" s="19">
        <v>4</v>
      </c>
      <c r="O557" s="19">
        <f>+N557*G557</f>
        <v>14000</v>
      </c>
      <c r="P557" s="26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>
        <f t="shared" si="213"/>
        <v>4</v>
      </c>
      <c r="AG557" s="19">
        <f t="shared" si="213"/>
        <v>14000</v>
      </c>
      <c r="AH557" s="9">
        <v>8013150200094950</v>
      </c>
      <c r="AI557" s="9" t="s">
        <v>946</v>
      </c>
      <c r="AJ557" s="9" t="s">
        <v>736</v>
      </c>
      <c r="AK557" s="12">
        <v>3500</v>
      </c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7">
        <f t="shared" si="214"/>
        <v>0</v>
      </c>
      <c r="BK557" s="7">
        <f t="shared" si="214"/>
        <v>0</v>
      </c>
    </row>
    <row r="558" spans="2:63" x14ac:dyDescent="0.25">
      <c r="B558" s="82"/>
      <c r="C558" s="82"/>
      <c r="D558" s="82" t="s">
        <v>947</v>
      </c>
      <c r="E558" s="82" t="s">
        <v>948</v>
      </c>
      <c r="F558" s="82"/>
      <c r="G558" s="82"/>
      <c r="H558" s="82"/>
      <c r="I558" s="80"/>
      <c r="J558" s="82"/>
      <c r="K558" s="82"/>
      <c r="L558" s="82"/>
      <c r="M558" s="82"/>
      <c r="N558" s="82"/>
      <c r="O558" s="82"/>
      <c r="P558" s="80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211" t="s">
        <v>947</v>
      </c>
      <c r="AI558" s="82" t="s">
        <v>948</v>
      </c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</row>
    <row r="559" spans="2:63" ht="24" x14ac:dyDescent="0.25">
      <c r="B559" s="16" t="s">
        <v>65</v>
      </c>
      <c r="C559" s="17" t="s">
        <v>66</v>
      </c>
      <c r="D559" s="10" t="s">
        <v>949</v>
      </c>
      <c r="E559" s="9" t="s">
        <v>950</v>
      </c>
      <c r="F559" s="9" t="s">
        <v>736</v>
      </c>
      <c r="G559" s="12">
        <v>5000</v>
      </c>
      <c r="H559" s="19">
        <v>1</v>
      </c>
      <c r="I559" s="19">
        <f t="shared" ref="I559:I562" si="215">+G559*H559</f>
        <v>5000</v>
      </c>
      <c r="J559" s="85"/>
      <c r="K559" s="85"/>
      <c r="L559" s="19"/>
      <c r="M559" s="19"/>
      <c r="N559" s="19"/>
      <c r="O559" s="19"/>
      <c r="P559" s="26"/>
      <c r="Q559" s="26"/>
      <c r="R559" s="19"/>
      <c r="S559" s="19"/>
      <c r="T559" s="26"/>
      <c r="U559" s="26"/>
      <c r="V559" s="98"/>
      <c r="W559" s="98"/>
      <c r="X559" s="26"/>
      <c r="Y559" s="26"/>
      <c r="Z559" s="26"/>
      <c r="AA559" s="26"/>
      <c r="AB559" s="26"/>
      <c r="AC559" s="26"/>
      <c r="AD559" s="26"/>
      <c r="AE559" s="26"/>
      <c r="AF559" s="19">
        <f t="shared" ref="AF559:AG562" si="216">H559+J559+L559+N559+P559+R559+T559+V559+X559+Z559+AB559+AD559</f>
        <v>1</v>
      </c>
      <c r="AG559" s="19">
        <f t="shared" si="216"/>
        <v>5000</v>
      </c>
      <c r="AH559" s="9" t="s">
        <v>949</v>
      </c>
      <c r="AI559" s="9" t="s">
        <v>950</v>
      </c>
      <c r="AJ559" s="9" t="s">
        <v>736</v>
      </c>
      <c r="AK559" s="12">
        <v>5000</v>
      </c>
      <c r="AL559" s="28">
        <v>1</v>
      </c>
      <c r="AM559" s="28">
        <f t="shared" ref="AM559:AM560" si="217">+AK559*AL559</f>
        <v>5000</v>
      </c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28"/>
      <c r="BA559" s="28"/>
      <c r="BB559" s="7"/>
      <c r="BC559" s="7"/>
      <c r="BD559" s="7"/>
      <c r="BE559" s="7"/>
      <c r="BF559" s="7"/>
      <c r="BG559" s="7"/>
      <c r="BH559" s="7"/>
      <c r="BI559" s="7"/>
      <c r="BJ559" s="7">
        <f t="shared" ref="BJ559:BK562" si="218">AL559+AN559+AP559+AR559+AT559+AV559+AX559+AZ559+BB559+BD559+BF559+BH559</f>
        <v>1</v>
      </c>
      <c r="BK559" s="7">
        <f t="shared" si="218"/>
        <v>5000</v>
      </c>
    </row>
    <row r="560" spans="2:63" ht="24" x14ac:dyDescent="0.25">
      <c r="B560" s="16" t="s">
        <v>65</v>
      </c>
      <c r="C560" s="17" t="s">
        <v>66</v>
      </c>
      <c r="D560" s="10" t="s">
        <v>949</v>
      </c>
      <c r="E560" s="9" t="s">
        <v>950</v>
      </c>
      <c r="F560" s="9" t="s">
        <v>736</v>
      </c>
      <c r="G560" s="12">
        <v>30000</v>
      </c>
      <c r="H560" s="26">
        <v>4</v>
      </c>
      <c r="I560" s="19">
        <f t="shared" si="215"/>
        <v>120000</v>
      </c>
      <c r="J560" s="85"/>
      <c r="K560" s="85"/>
      <c r="L560" s="25"/>
      <c r="M560" s="25"/>
      <c r="N560" s="19"/>
      <c r="O560" s="19"/>
      <c r="P560" s="19"/>
      <c r="Q560" s="20"/>
      <c r="R560" s="20"/>
      <c r="S560" s="20"/>
      <c r="T560" s="20"/>
      <c r="U560" s="20"/>
      <c r="V560" s="98"/>
      <c r="W560" s="98"/>
      <c r="X560" s="20"/>
      <c r="Y560" s="20"/>
      <c r="Z560" s="20"/>
      <c r="AA560" s="20"/>
      <c r="AB560" s="20">
        <v>1</v>
      </c>
      <c r="AC560" s="20">
        <f>+AB560*G560</f>
        <v>30000</v>
      </c>
      <c r="AD560" s="20"/>
      <c r="AE560" s="20"/>
      <c r="AF560" s="19">
        <f t="shared" si="216"/>
        <v>5</v>
      </c>
      <c r="AG560" s="19">
        <f t="shared" si="216"/>
        <v>150000</v>
      </c>
      <c r="AH560" s="9" t="s">
        <v>949</v>
      </c>
      <c r="AI560" s="9" t="s">
        <v>950</v>
      </c>
      <c r="AJ560" s="9" t="s">
        <v>736</v>
      </c>
      <c r="AK560" s="12">
        <v>30000</v>
      </c>
      <c r="AL560" s="7">
        <v>6</v>
      </c>
      <c r="AM560" s="28">
        <f t="shared" si="217"/>
        <v>180000</v>
      </c>
      <c r="AN560" s="114"/>
      <c r="AO560" s="114"/>
      <c r="AP560" s="28"/>
      <c r="AQ560" s="28"/>
      <c r="AR560" s="114"/>
      <c r="AS560" s="28"/>
      <c r="AT560" s="28"/>
      <c r="AU560" s="114"/>
      <c r="AV560" s="7"/>
      <c r="AW560" s="29"/>
      <c r="AX560" s="114"/>
      <c r="AY560" s="114"/>
      <c r="AZ560" s="28"/>
      <c r="BA560" s="28"/>
      <c r="BB560" s="114"/>
      <c r="BC560" s="114"/>
      <c r="BD560" s="114"/>
      <c r="BE560" s="114"/>
      <c r="BF560" s="114">
        <v>1</v>
      </c>
      <c r="BG560" s="114">
        <f>BF560*AK560</f>
        <v>30000</v>
      </c>
      <c r="BH560" s="114"/>
      <c r="BI560" s="114"/>
      <c r="BJ560" s="7">
        <f t="shared" si="218"/>
        <v>7</v>
      </c>
      <c r="BK560" s="7">
        <f t="shared" si="218"/>
        <v>210000</v>
      </c>
    </row>
    <row r="561" spans="1:63" ht="24" x14ac:dyDescent="0.25">
      <c r="B561" s="16" t="s">
        <v>65</v>
      </c>
      <c r="C561" s="17" t="s">
        <v>66</v>
      </c>
      <c r="D561" s="10" t="s">
        <v>949</v>
      </c>
      <c r="E561" s="18" t="s">
        <v>951</v>
      </c>
      <c r="F561" s="9" t="s">
        <v>736</v>
      </c>
      <c r="G561" s="12">
        <v>9000</v>
      </c>
      <c r="H561" s="26"/>
      <c r="I561" s="19"/>
      <c r="J561" s="85"/>
      <c r="K561" s="85"/>
      <c r="L561" s="19">
        <v>1</v>
      </c>
      <c r="M561" s="19">
        <f>+L561*G561</f>
        <v>9000</v>
      </c>
      <c r="N561" s="19"/>
      <c r="O561" s="19"/>
      <c r="P561" s="19"/>
      <c r="Q561" s="20"/>
      <c r="R561" s="20"/>
      <c r="S561" s="20"/>
      <c r="T561" s="20"/>
      <c r="U561" s="20"/>
      <c r="V561" s="98"/>
      <c r="W561" s="98"/>
      <c r="X561" s="20"/>
      <c r="Y561" s="20"/>
      <c r="Z561" s="20"/>
      <c r="AA561" s="20"/>
      <c r="AB561" s="20"/>
      <c r="AC561" s="20"/>
      <c r="AD561" s="20"/>
      <c r="AE561" s="20"/>
      <c r="AF561" s="19">
        <f t="shared" si="216"/>
        <v>1</v>
      </c>
      <c r="AG561" s="19">
        <f t="shared" si="216"/>
        <v>9000</v>
      </c>
      <c r="AH561" s="9" t="s">
        <v>949</v>
      </c>
      <c r="AI561" s="18" t="s">
        <v>951</v>
      </c>
      <c r="AJ561" s="9" t="s">
        <v>736</v>
      </c>
      <c r="AK561" s="12">
        <v>9000</v>
      </c>
      <c r="AL561" s="7"/>
      <c r="AM561" s="28"/>
      <c r="AN561" s="114"/>
      <c r="AO561" s="114"/>
      <c r="AP561" s="28">
        <v>1</v>
      </c>
      <c r="AQ561" s="28">
        <f>+AK561*AP561</f>
        <v>9000</v>
      </c>
      <c r="AR561" s="114"/>
      <c r="AS561" s="28"/>
      <c r="AT561" s="28"/>
      <c r="AU561" s="114"/>
      <c r="AV561" s="7"/>
      <c r="AW561" s="29"/>
      <c r="AX561" s="114"/>
      <c r="AY561" s="114"/>
      <c r="AZ561" s="28"/>
      <c r="BA561" s="28"/>
      <c r="BB561" s="114"/>
      <c r="BC561" s="114"/>
      <c r="BD561" s="114"/>
      <c r="BE561" s="114"/>
      <c r="BF561" s="114"/>
      <c r="BG561" s="114"/>
      <c r="BH561" s="114"/>
      <c r="BI561" s="114"/>
      <c r="BJ561" s="7">
        <f t="shared" si="218"/>
        <v>1</v>
      </c>
      <c r="BK561" s="7">
        <f t="shared" si="218"/>
        <v>9000</v>
      </c>
    </row>
    <row r="562" spans="1:63" ht="24" x14ac:dyDescent="0.25">
      <c r="B562" s="16" t="s">
        <v>65</v>
      </c>
      <c r="C562" s="17" t="s">
        <v>66</v>
      </c>
      <c r="D562" s="10" t="s">
        <v>952</v>
      </c>
      <c r="E562" s="18" t="s">
        <v>953</v>
      </c>
      <c r="F562" s="9" t="s">
        <v>736</v>
      </c>
      <c r="G562" s="12">
        <v>30000</v>
      </c>
      <c r="H562" s="26">
        <v>1</v>
      </c>
      <c r="I562" s="19">
        <f t="shared" si="215"/>
        <v>30000</v>
      </c>
      <c r="J562" s="85"/>
      <c r="K562" s="85"/>
      <c r="L562" s="19"/>
      <c r="M562" s="19"/>
      <c r="N562" s="19"/>
      <c r="O562" s="19"/>
      <c r="P562" s="19"/>
      <c r="Q562" s="20"/>
      <c r="R562" s="20"/>
      <c r="S562" s="20"/>
      <c r="T562" s="20"/>
      <c r="U562" s="20"/>
      <c r="V562" s="98"/>
      <c r="W562" s="98"/>
      <c r="X562" s="20"/>
      <c r="Y562" s="20"/>
      <c r="Z562" s="20"/>
      <c r="AA562" s="20"/>
      <c r="AB562" s="20"/>
      <c r="AC562" s="20"/>
      <c r="AD562" s="20"/>
      <c r="AE562" s="20"/>
      <c r="AF562" s="19">
        <f t="shared" si="216"/>
        <v>1</v>
      </c>
      <c r="AG562" s="19">
        <f t="shared" si="216"/>
        <v>30000</v>
      </c>
      <c r="AH562" s="9" t="s">
        <v>952</v>
      </c>
      <c r="AI562" s="18" t="s">
        <v>953</v>
      </c>
      <c r="AJ562" s="9" t="s">
        <v>736</v>
      </c>
      <c r="AK562" s="12">
        <v>30000</v>
      </c>
      <c r="AL562" s="26">
        <v>1</v>
      </c>
      <c r="AM562" s="19">
        <f t="shared" ref="AM562" si="219">+AK562*AL562</f>
        <v>30000</v>
      </c>
      <c r="AN562" s="114"/>
      <c r="AO562" s="114"/>
      <c r="AP562" s="28"/>
      <c r="AQ562" s="28"/>
      <c r="AR562" s="114"/>
      <c r="AS562" s="28"/>
      <c r="AT562" s="28"/>
      <c r="AU562" s="114"/>
      <c r="AV562" s="7"/>
      <c r="AW562" s="29"/>
      <c r="AX562" s="114"/>
      <c r="AY562" s="114"/>
      <c r="AZ562" s="28"/>
      <c r="BA562" s="28"/>
      <c r="BB562" s="114"/>
      <c r="BC562" s="114"/>
      <c r="BD562" s="114"/>
      <c r="BE562" s="114"/>
      <c r="BF562" s="114"/>
      <c r="BG562" s="114"/>
      <c r="BH562" s="114"/>
      <c r="BI562" s="114"/>
      <c r="BJ562" s="7">
        <f t="shared" si="218"/>
        <v>1</v>
      </c>
      <c r="BK562" s="7">
        <f t="shared" si="218"/>
        <v>30000</v>
      </c>
    </row>
    <row r="563" spans="1:63" ht="25.5" x14ac:dyDescent="0.25">
      <c r="B563" s="69"/>
      <c r="C563" s="93"/>
      <c r="D563" s="75" t="s">
        <v>954</v>
      </c>
      <c r="E563" s="140" t="s">
        <v>955</v>
      </c>
      <c r="F563" s="11"/>
      <c r="G563" s="11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14" t="s">
        <v>954</v>
      </c>
      <c r="AI563" s="14" t="s">
        <v>955</v>
      </c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</row>
    <row r="564" spans="1:63" x14ac:dyDescent="0.25">
      <c r="B564" s="69"/>
      <c r="C564" s="93"/>
      <c r="D564" s="73" t="s">
        <v>956</v>
      </c>
      <c r="E564" s="95" t="s">
        <v>957</v>
      </c>
      <c r="F564" s="11"/>
      <c r="G564" s="11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14" t="s">
        <v>956</v>
      </c>
      <c r="AI564" s="14" t="s">
        <v>957</v>
      </c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</row>
    <row r="565" spans="1:63" ht="24" x14ac:dyDescent="0.25">
      <c r="B565" s="67"/>
      <c r="C565" s="74"/>
      <c r="D565" s="96" t="s">
        <v>958</v>
      </c>
      <c r="E565" s="97" t="s">
        <v>959</v>
      </c>
      <c r="F565" s="11"/>
      <c r="G565" s="11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14" t="s">
        <v>958</v>
      </c>
      <c r="AI565" s="14" t="s">
        <v>959</v>
      </c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</row>
    <row r="566" spans="1:63" ht="24" x14ac:dyDescent="0.25">
      <c r="B566" s="16" t="s">
        <v>65</v>
      </c>
      <c r="C566" s="17" t="s">
        <v>66</v>
      </c>
      <c r="D566" s="10" t="s">
        <v>960</v>
      </c>
      <c r="E566" s="11" t="s">
        <v>961</v>
      </c>
      <c r="F566" s="18" t="s">
        <v>736</v>
      </c>
      <c r="G566" s="12">
        <v>200</v>
      </c>
      <c r="H566" s="19">
        <v>1</v>
      </c>
      <c r="I566" s="19">
        <f t="shared" ref="I566:I567" si="220">+G566*H566</f>
        <v>200</v>
      </c>
      <c r="J566" s="85"/>
      <c r="K566" s="85"/>
      <c r="L566" s="25"/>
      <c r="M566" s="25"/>
      <c r="N566" s="19"/>
      <c r="O566" s="19"/>
      <c r="P566" s="19"/>
      <c r="Q566" s="19"/>
      <c r="R566" s="20"/>
      <c r="S566" s="20"/>
      <c r="T566" s="20"/>
      <c r="U566" s="20"/>
      <c r="V566" s="19">
        <v>1</v>
      </c>
      <c r="W566" s="19">
        <f>G566*V566</f>
        <v>200</v>
      </c>
      <c r="X566" s="20"/>
      <c r="Y566" s="20"/>
      <c r="Z566" s="20"/>
      <c r="AA566" s="20"/>
      <c r="AB566" s="20"/>
      <c r="AC566" s="20"/>
      <c r="AD566" s="20"/>
      <c r="AE566" s="20"/>
      <c r="AF566" s="19">
        <f t="shared" ref="AF566:AG568" si="221">H566+J566+L566+N566+P566+R566+T566+V566+X566+Z566+AB566+AD566</f>
        <v>2</v>
      </c>
      <c r="AG566" s="19">
        <f t="shared" si="221"/>
        <v>400</v>
      </c>
      <c r="AH566" s="9" t="s">
        <v>960</v>
      </c>
      <c r="AI566" s="11" t="s">
        <v>961</v>
      </c>
      <c r="AJ566" s="18" t="s">
        <v>736</v>
      </c>
      <c r="AK566" s="12">
        <v>200</v>
      </c>
      <c r="AL566" s="28"/>
      <c r="AM566" s="28"/>
      <c r="AN566" s="114"/>
      <c r="AO566" s="114"/>
      <c r="AP566" s="28"/>
      <c r="AQ566" s="28"/>
      <c r="AR566" s="114"/>
      <c r="AS566" s="28"/>
      <c r="AT566" s="28"/>
      <c r="AU566" s="114"/>
      <c r="AV566" s="7"/>
      <c r="AW566" s="29"/>
      <c r="AX566" s="114"/>
      <c r="AY566" s="114"/>
      <c r="AZ566" s="28">
        <v>0</v>
      </c>
      <c r="BA566" s="28">
        <f>AZ566*G566</f>
        <v>0</v>
      </c>
      <c r="BB566" s="114"/>
      <c r="BC566" s="114"/>
      <c r="BD566" s="114"/>
      <c r="BE566" s="114"/>
      <c r="BF566" s="114"/>
      <c r="BG566" s="114"/>
      <c r="BH566" s="114"/>
      <c r="BI566" s="114"/>
      <c r="BJ566" s="7">
        <f t="shared" ref="BJ566:BK568" si="222">AL566+AN566+AP566+AR566+AT566+AV566+AX566+AZ566+BB566+BD566+BF566+BH566</f>
        <v>0</v>
      </c>
      <c r="BK566" s="7">
        <f t="shared" si="222"/>
        <v>0</v>
      </c>
    </row>
    <row r="567" spans="1:63" ht="24" x14ac:dyDescent="0.25">
      <c r="B567" s="16" t="s">
        <v>65</v>
      </c>
      <c r="C567" s="17" t="s">
        <v>66</v>
      </c>
      <c r="D567" s="10" t="s">
        <v>960</v>
      </c>
      <c r="E567" s="11" t="s">
        <v>962</v>
      </c>
      <c r="F567" s="18" t="s">
        <v>963</v>
      </c>
      <c r="G567" s="12">
        <v>300</v>
      </c>
      <c r="H567" s="19">
        <v>1</v>
      </c>
      <c r="I567" s="19">
        <f t="shared" si="220"/>
        <v>300</v>
      </c>
      <c r="J567" s="85"/>
      <c r="K567" s="85"/>
      <c r="L567" s="19"/>
      <c r="M567" s="19"/>
      <c r="N567" s="19"/>
      <c r="O567" s="19"/>
      <c r="P567" s="19">
        <v>1</v>
      </c>
      <c r="Q567" s="19">
        <f>G567*P567</f>
        <v>300</v>
      </c>
      <c r="R567" s="20"/>
      <c r="S567" s="20"/>
      <c r="T567" s="20"/>
      <c r="U567" s="20"/>
      <c r="V567" s="19"/>
      <c r="W567" s="19"/>
      <c r="X567" s="20"/>
      <c r="Y567" s="20"/>
      <c r="Z567" s="20"/>
      <c r="AA567" s="20"/>
      <c r="AB567" s="20"/>
      <c r="AC567" s="20"/>
      <c r="AD567" s="20"/>
      <c r="AE567" s="20"/>
      <c r="AF567" s="19">
        <f t="shared" si="221"/>
        <v>2</v>
      </c>
      <c r="AG567" s="19">
        <f t="shared" si="221"/>
        <v>600</v>
      </c>
      <c r="AH567" s="9" t="s">
        <v>960</v>
      </c>
      <c r="AI567" s="11" t="s">
        <v>962</v>
      </c>
      <c r="AJ567" s="18" t="s">
        <v>963</v>
      </c>
      <c r="AK567" s="12">
        <v>300</v>
      </c>
      <c r="AL567" s="28"/>
      <c r="AM567" s="28"/>
      <c r="AN567" s="114"/>
      <c r="AO567" s="114"/>
      <c r="AP567" s="28"/>
      <c r="AQ567" s="28"/>
      <c r="AR567" s="114"/>
      <c r="AS567" s="28"/>
      <c r="AT567" s="28">
        <v>1</v>
      </c>
      <c r="AU567" s="28">
        <f>AT567*AK567</f>
        <v>300</v>
      </c>
      <c r="AV567" s="7"/>
      <c r="AW567" s="29"/>
      <c r="AX567" s="114"/>
      <c r="AY567" s="114"/>
      <c r="AZ567" s="28"/>
      <c r="BA567" s="28"/>
      <c r="BB567" s="114"/>
      <c r="BC567" s="114"/>
      <c r="BD567" s="114"/>
      <c r="BE567" s="114"/>
      <c r="BF567" s="114"/>
      <c r="BG567" s="114"/>
      <c r="BH567" s="114"/>
      <c r="BI567" s="114"/>
      <c r="BJ567" s="7">
        <f t="shared" si="222"/>
        <v>1</v>
      </c>
      <c r="BK567" s="7">
        <f t="shared" si="222"/>
        <v>300</v>
      </c>
    </row>
    <row r="568" spans="1:63" ht="24" x14ac:dyDescent="0.25">
      <c r="B568" s="16" t="s">
        <v>65</v>
      </c>
      <c r="C568" s="17" t="s">
        <v>66</v>
      </c>
      <c r="D568" s="10">
        <v>850500050009</v>
      </c>
      <c r="E568" s="11" t="s">
        <v>964</v>
      </c>
      <c r="F568" s="18" t="s">
        <v>963</v>
      </c>
      <c r="G568" s="12">
        <v>5000</v>
      </c>
      <c r="H568" s="26">
        <v>1</v>
      </c>
      <c r="I568" s="19">
        <f>+G568*H568</f>
        <v>5000</v>
      </c>
      <c r="J568" s="85"/>
      <c r="K568" s="85"/>
      <c r="L568" s="19"/>
      <c r="M568" s="19"/>
      <c r="N568" s="19"/>
      <c r="O568" s="19"/>
      <c r="P568" s="19"/>
      <c r="Q568" s="19"/>
      <c r="R568" s="20"/>
      <c r="S568" s="20"/>
      <c r="T568" s="20"/>
      <c r="U568" s="20"/>
      <c r="V568" s="19"/>
      <c r="W568" s="19"/>
      <c r="X568" s="20"/>
      <c r="Y568" s="20"/>
      <c r="Z568" s="20"/>
      <c r="AA568" s="20"/>
      <c r="AB568" s="20"/>
      <c r="AC568" s="20"/>
      <c r="AD568" s="20"/>
      <c r="AE568" s="20"/>
      <c r="AF568" s="19">
        <f t="shared" si="221"/>
        <v>1</v>
      </c>
      <c r="AG568" s="19">
        <f t="shared" si="221"/>
        <v>5000</v>
      </c>
      <c r="AH568" s="9">
        <v>850500050009</v>
      </c>
      <c r="AI568" s="11" t="s">
        <v>964</v>
      </c>
      <c r="AJ568" s="18" t="s">
        <v>963</v>
      </c>
      <c r="AK568" s="12">
        <v>5000</v>
      </c>
      <c r="AL568" s="7">
        <v>0</v>
      </c>
      <c r="AM568" s="28">
        <f>+AK568*AL568</f>
        <v>0</v>
      </c>
      <c r="AN568" s="114"/>
      <c r="AO568" s="114"/>
      <c r="AP568" s="28"/>
      <c r="AQ568" s="28"/>
      <c r="AR568" s="114"/>
      <c r="AS568" s="28"/>
      <c r="AT568" s="28"/>
      <c r="AU568" s="28"/>
      <c r="AV568" s="7"/>
      <c r="AW568" s="29"/>
      <c r="AX568" s="114"/>
      <c r="AY568" s="114"/>
      <c r="AZ568" s="28"/>
      <c r="BA568" s="28"/>
      <c r="BB568" s="114"/>
      <c r="BC568" s="114"/>
      <c r="BD568" s="114"/>
      <c r="BE568" s="114"/>
      <c r="BF568" s="114"/>
      <c r="BG568" s="114"/>
      <c r="BH568" s="114"/>
      <c r="BI568" s="114"/>
      <c r="BJ568" s="7">
        <f t="shared" si="222"/>
        <v>0</v>
      </c>
      <c r="BK568" s="7">
        <f t="shared" si="222"/>
        <v>0</v>
      </c>
    </row>
    <row r="569" spans="1:63" x14ac:dyDescent="0.25">
      <c r="A569" s="13"/>
      <c r="B569" s="69"/>
      <c r="C569" s="93"/>
      <c r="D569" s="75" t="s">
        <v>965</v>
      </c>
      <c r="E569" s="140" t="s">
        <v>966</v>
      </c>
      <c r="F569" s="74"/>
      <c r="G569" s="74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5" t="s">
        <v>965</v>
      </c>
      <c r="AI569" s="140" t="s">
        <v>966</v>
      </c>
      <c r="AJ569" s="75"/>
      <c r="AK569" s="79"/>
      <c r="AL569" s="79"/>
      <c r="AM569" s="79"/>
      <c r="AN569" s="79"/>
      <c r="AO569" s="79"/>
      <c r="AP569" s="79"/>
      <c r="AQ569" s="79"/>
      <c r="AR569" s="79"/>
      <c r="AS569" s="79"/>
      <c r="AT569" s="79"/>
      <c r="AU569" s="79"/>
      <c r="AV569" s="79"/>
      <c r="AW569" s="79"/>
      <c r="AX569" s="79"/>
      <c r="AY569" s="79"/>
      <c r="AZ569" s="79"/>
      <c r="BA569" s="79"/>
      <c r="BB569" s="79"/>
      <c r="BC569" s="79"/>
      <c r="BD569" s="79"/>
      <c r="BE569" s="79"/>
      <c r="BF569" s="79"/>
      <c r="BG569" s="79"/>
      <c r="BH569" s="79"/>
      <c r="BI569" s="79"/>
      <c r="BJ569" s="79"/>
      <c r="BK569" s="79"/>
    </row>
    <row r="570" spans="1:63" ht="25.5" x14ac:dyDescent="0.25">
      <c r="A570" s="13"/>
      <c r="B570" s="69"/>
      <c r="C570" s="69"/>
      <c r="D570" s="94" t="s">
        <v>967</v>
      </c>
      <c r="E570" s="94" t="s">
        <v>968</v>
      </c>
      <c r="F570" s="69"/>
      <c r="G570" s="11"/>
      <c r="H570" s="112"/>
      <c r="I570" s="26"/>
      <c r="J570" s="112"/>
      <c r="K570" s="112"/>
      <c r="L570" s="112"/>
      <c r="M570" s="112"/>
      <c r="N570" s="112"/>
      <c r="O570" s="112"/>
      <c r="P570" s="25"/>
      <c r="Q570" s="25"/>
      <c r="R570" s="25"/>
      <c r="S570" s="25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94" t="s">
        <v>967</v>
      </c>
      <c r="AI570" s="94" t="s">
        <v>968</v>
      </c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</row>
    <row r="571" spans="1:63" x14ac:dyDescent="0.25">
      <c r="A571" s="13"/>
      <c r="B571" s="67"/>
      <c r="C571" s="74"/>
      <c r="D571" s="96" t="s">
        <v>969</v>
      </c>
      <c r="E571" s="97" t="s">
        <v>970</v>
      </c>
      <c r="F571" s="69"/>
      <c r="G571" s="11"/>
      <c r="H571" s="112"/>
      <c r="I571" s="26"/>
      <c r="J571" s="112"/>
      <c r="K571" s="112"/>
      <c r="L571" s="112"/>
      <c r="M571" s="112"/>
      <c r="N571" s="112"/>
      <c r="O571" s="112"/>
      <c r="P571" s="25"/>
      <c r="Q571" s="25"/>
      <c r="R571" s="25"/>
      <c r="S571" s="25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96" t="s">
        <v>969</v>
      </c>
      <c r="AI571" s="97" t="s">
        <v>970</v>
      </c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</row>
    <row r="572" spans="1:63" ht="24" x14ac:dyDescent="0.25">
      <c r="A572" s="13"/>
      <c r="B572" s="16" t="s">
        <v>65</v>
      </c>
      <c r="C572" s="17" t="s">
        <v>66</v>
      </c>
      <c r="D572" s="10" t="s">
        <v>971</v>
      </c>
      <c r="E572" s="11" t="s">
        <v>972</v>
      </c>
      <c r="F572" s="18" t="s">
        <v>736</v>
      </c>
      <c r="G572" s="12">
        <v>1200</v>
      </c>
      <c r="H572" s="26">
        <v>1</v>
      </c>
      <c r="I572" s="19">
        <f>+G572*H572</f>
        <v>1200</v>
      </c>
      <c r="J572" s="85"/>
      <c r="K572" s="85"/>
      <c r="L572" s="19">
        <v>1</v>
      </c>
      <c r="M572" s="19">
        <f>+L572*G572</f>
        <v>1200</v>
      </c>
      <c r="N572" s="19"/>
      <c r="O572" s="19"/>
      <c r="P572" s="19"/>
      <c r="Q572" s="19"/>
      <c r="R572" s="20"/>
      <c r="S572" s="20"/>
      <c r="T572" s="20"/>
      <c r="U572" s="20"/>
      <c r="V572" s="19"/>
      <c r="W572" s="19"/>
      <c r="X572" s="20"/>
      <c r="Y572" s="20"/>
      <c r="Z572" s="20"/>
      <c r="AA572" s="20"/>
      <c r="AB572" s="20"/>
      <c r="AC572" s="20"/>
      <c r="AD572" s="20"/>
      <c r="AE572" s="20"/>
      <c r="AF572" s="19">
        <f t="shared" ref="AF572:AG572" si="223">H572+J572+L572+N572+P572+R572+T572+V572+X572+Z572+AB572+AD572</f>
        <v>2</v>
      </c>
      <c r="AG572" s="19">
        <f t="shared" si="223"/>
        <v>2400</v>
      </c>
      <c r="AH572" s="9" t="s">
        <v>971</v>
      </c>
      <c r="AI572" s="11" t="s">
        <v>972</v>
      </c>
      <c r="AJ572" s="18" t="s">
        <v>736</v>
      </c>
      <c r="AK572" s="12">
        <v>1200</v>
      </c>
      <c r="AL572" s="7"/>
      <c r="AM572" s="28"/>
      <c r="AN572" s="114"/>
      <c r="AO572" s="114"/>
      <c r="AP572" s="28">
        <v>1</v>
      </c>
      <c r="AQ572" s="28">
        <f>+AK572*AP572</f>
        <v>1200</v>
      </c>
      <c r="AR572" s="114"/>
      <c r="AS572" s="28"/>
      <c r="AT572" s="28"/>
      <c r="AU572" s="28"/>
      <c r="AV572" s="7"/>
      <c r="AW572" s="29"/>
      <c r="AX572" s="114"/>
      <c r="AY572" s="114"/>
      <c r="AZ572" s="28"/>
      <c r="BA572" s="28"/>
      <c r="BB572" s="114"/>
      <c r="BC572" s="114"/>
      <c r="BD572" s="114"/>
      <c r="BE572" s="114"/>
      <c r="BF572" s="114"/>
      <c r="BG572" s="114"/>
      <c r="BH572" s="114"/>
      <c r="BI572" s="114"/>
      <c r="BJ572" s="7">
        <f t="shared" ref="BJ572:BK572" si="224">AL572+AN572+AP572+AR572+AT572+AV572+AX572+AZ572+BB572+BD572+BF572+BH572</f>
        <v>1</v>
      </c>
      <c r="BK572" s="7">
        <f t="shared" si="224"/>
        <v>1200</v>
      </c>
    </row>
    <row r="573" spans="1:63" x14ac:dyDescent="0.25">
      <c r="A573" s="13"/>
      <c r="B573" s="69"/>
      <c r="C573" s="93"/>
      <c r="D573" s="75" t="s">
        <v>973</v>
      </c>
      <c r="E573" s="94" t="s">
        <v>974</v>
      </c>
      <c r="F573" s="81"/>
      <c r="G573" s="81"/>
      <c r="H573" s="81"/>
      <c r="I573" s="7"/>
      <c r="J573" s="81"/>
      <c r="K573" s="81"/>
      <c r="L573" s="81"/>
      <c r="M573" s="81"/>
      <c r="N573" s="81"/>
      <c r="O573" s="81"/>
      <c r="P573" s="7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140" t="s">
        <v>973</v>
      </c>
      <c r="AI573" s="140" t="s">
        <v>974</v>
      </c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  <c r="BG573" s="81"/>
      <c r="BH573" s="81"/>
      <c r="BI573" s="81"/>
      <c r="BJ573" s="81"/>
      <c r="BK573" s="81"/>
    </row>
    <row r="574" spans="1:63" x14ac:dyDescent="0.25">
      <c r="A574" s="13"/>
      <c r="B574" s="69"/>
      <c r="C574" s="69"/>
      <c r="D574" s="94" t="s">
        <v>975</v>
      </c>
      <c r="E574" s="94" t="s">
        <v>976</v>
      </c>
      <c r="F574" s="81"/>
      <c r="G574" s="81"/>
      <c r="H574" s="81"/>
      <c r="I574" s="7"/>
      <c r="J574" s="81"/>
      <c r="K574" s="81"/>
      <c r="L574" s="81"/>
      <c r="M574" s="81"/>
      <c r="N574" s="81"/>
      <c r="O574" s="81"/>
      <c r="P574" s="7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94" t="s">
        <v>975</v>
      </c>
      <c r="AI574" s="94" t="s">
        <v>976</v>
      </c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81"/>
      <c r="BI574" s="81"/>
      <c r="BJ574" s="81"/>
      <c r="BK574" s="81"/>
    </row>
    <row r="575" spans="1:63" ht="24" x14ac:dyDescent="0.25">
      <c r="A575" s="13"/>
      <c r="B575" s="16" t="s">
        <v>65</v>
      </c>
      <c r="C575" s="17" t="s">
        <v>66</v>
      </c>
      <c r="D575" s="10" t="s">
        <v>977</v>
      </c>
      <c r="E575" s="11" t="s">
        <v>978</v>
      </c>
      <c r="F575" s="18" t="s">
        <v>736</v>
      </c>
      <c r="G575" s="12">
        <v>30000</v>
      </c>
      <c r="H575" s="20"/>
      <c r="I575" s="19"/>
      <c r="J575" s="85"/>
      <c r="K575" s="85"/>
      <c r="L575" s="19"/>
      <c r="M575" s="19"/>
      <c r="N575" s="19"/>
      <c r="O575" s="19"/>
      <c r="P575" s="19">
        <v>1</v>
      </c>
      <c r="Q575" s="19">
        <f>G575*P575</f>
        <v>30000</v>
      </c>
      <c r="R575" s="20"/>
      <c r="S575" s="20"/>
      <c r="T575" s="20"/>
      <c r="U575" s="20"/>
      <c r="V575" s="19"/>
      <c r="W575" s="19"/>
      <c r="X575" s="20"/>
      <c r="Y575" s="20"/>
      <c r="Z575" s="20"/>
      <c r="AA575" s="20"/>
      <c r="AB575" s="20"/>
      <c r="AC575" s="20"/>
      <c r="AD575" s="20"/>
      <c r="AE575" s="20"/>
      <c r="AF575" s="19">
        <f t="shared" ref="AF575:AG576" si="225">H575+J575+L575+N575+P575+R575+T575+V575+X575+Z575+AB575+AD575</f>
        <v>1</v>
      </c>
      <c r="AG575" s="19">
        <f t="shared" si="225"/>
        <v>30000</v>
      </c>
      <c r="AH575" s="9" t="s">
        <v>977</v>
      </c>
      <c r="AI575" s="11" t="s">
        <v>978</v>
      </c>
      <c r="AJ575" s="18" t="s">
        <v>736</v>
      </c>
      <c r="AK575" s="12">
        <v>30000</v>
      </c>
      <c r="AL575" s="28"/>
      <c r="AM575" s="28"/>
      <c r="AN575" s="114"/>
      <c r="AO575" s="114"/>
      <c r="AP575" s="28"/>
      <c r="AQ575" s="28"/>
      <c r="AR575" s="114"/>
      <c r="AS575" s="28"/>
      <c r="AT575" s="28">
        <v>1</v>
      </c>
      <c r="AU575" s="28">
        <f>AT575*AK575</f>
        <v>30000</v>
      </c>
      <c r="AV575" s="7"/>
      <c r="AW575" s="29"/>
      <c r="AX575" s="114"/>
      <c r="AY575" s="114"/>
      <c r="AZ575" s="28"/>
      <c r="BA575" s="28"/>
      <c r="BB575" s="114"/>
      <c r="BC575" s="114"/>
      <c r="BD575" s="114"/>
      <c r="BE575" s="114"/>
      <c r="BF575" s="114"/>
      <c r="BG575" s="114"/>
      <c r="BH575" s="114"/>
      <c r="BI575" s="114"/>
      <c r="BJ575" s="7">
        <f t="shared" ref="BJ575:BK576" si="226">AL575+AN575+AP575+AR575+AT575+AV575+AX575+AZ575+BB575+BD575+BF575+BH575</f>
        <v>1</v>
      </c>
      <c r="BK575" s="7">
        <f t="shared" si="226"/>
        <v>30000</v>
      </c>
    </row>
    <row r="576" spans="1:63" ht="24" x14ac:dyDescent="0.25">
      <c r="A576" s="13"/>
      <c r="B576" s="16" t="s">
        <v>65</v>
      </c>
      <c r="C576" s="17" t="s">
        <v>66</v>
      </c>
      <c r="D576" s="10" t="s">
        <v>977</v>
      </c>
      <c r="E576" s="11" t="s">
        <v>978</v>
      </c>
      <c r="F576" s="18" t="s">
        <v>736</v>
      </c>
      <c r="G576" s="12">
        <v>20000</v>
      </c>
      <c r="H576" s="20"/>
      <c r="I576" s="19"/>
      <c r="J576" s="85"/>
      <c r="K576" s="85"/>
      <c r="L576" s="19"/>
      <c r="M576" s="19"/>
      <c r="N576" s="19"/>
      <c r="O576" s="19"/>
      <c r="P576" s="19">
        <v>1</v>
      </c>
      <c r="Q576" s="19">
        <f>G576*P576</f>
        <v>20000</v>
      </c>
      <c r="R576" s="20"/>
      <c r="S576" s="20"/>
      <c r="T576" s="20"/>
      <c r="U576" s="20"/>
      <c r="V576" s="19"/>
      <c r="W576" s="19"/>
      <c r="X576" s="20"/>
      <c r="Y576" s="20"/>
      <c r="Z576" s="20"/>
      <c r="AA576" s="20"/>
      <c r="AB576" s="20"/>
      <c r="AC576" s="20"/>
      <c r="AD576" s="20"/>
      <c r="AE576" s="20"/>
      <c r="AF576" s="19">
        <f t="shared" si="225"/>
        <v>1</v>
      </c>
      <c r="AG576" s="19">
        <f t="shared" si="225"/>
        <v>20000</v>
      </c>
      <c r="AH576" s="9" t="s">
        <v>977</v>
      </c>
      <c r="AI576" s="11" t="s">
        <v>978</v>
      </c>
      <c r="AJ576" s="18" t="s">
        <v>736</v>
      </c>
      <c r="AK576" s="12">
        <v>20000</v>
      </c>
      <c r="AL576" s="28"/>
      <c r="AM576" s="28"/>
      <c r="AN576" s="114"/>
      <c r="AO576" s="114"/>
      <c r="AP576" s="28"/>
      <c r="AQ576" s="28"/>
      <c r="AR576" s="114"/>
      <c r="AS576" s="28"/>
      <c r="AT576" s="28">
        <v>1</v>
      </c>
      <c r="AU576" s="28">
        <f>AT576*AK576</f>
        <v>20000</v>
      </c>
      <c r="AV576" s="7"/>
      <c r="AW576" s="29"/>
      <c r="AX576" s="114"/>
      <c r="AY576" s="114"/>
      <c r="AZ576" s="28"/>
      <c r="BA576" s="28"/>
      <c r="BB576" s="114"/>
      <c r="BC576" s="114"/>
      <c r="BD576" s="114"/>
      <c r="BE576" s="114"/>
      <c r="BF576" s="114"/>
      <c r="BG576" s="114"/>
      <c r="BH576" s="114"/>
      <c r="BI576" s="114"/>
      <c r="BJ576" s="7">
        <f t="shared" si="226"/>
        <v>1</v>
      </c>
      <c r="BK576" s="7">
        <f t="shared" si="226"/>
        <v>20000</v>
      </c>
    </row>
    <row r="577" spans="2:63" x14ac:dyDescent="0.25">
      <c r="B577" s="69"/>
      <c r="C577" s="93"/>
      <c r="D577" s="75" t="s">
        <v>979</v>
      </c>
      <c r="E577" s="95" t="s">
        <v>980</v>
      </c>
      <c r="F577" s="95"/>
      <c r="G577" s="95"/>
      <c r="H577" s="104"/>
      <c r="I577" s="25"/>
      <c r="J577" s="104"/>
      <c r="K577" s="104"/>
      <c r="L577" s="104"/>
      <c r="M577" s="104"/>
      <c r="N577" s="104"/>
      <c r="O577" s="104"/>
      <c r="P577" s="25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  <c r="AA577" s="104"/>
      <c r="AB577" s="104"/>
      <c r="AC577" s="104"/>
      <c r="AD577" s="104"/>
      <c r="AE577" s="104"/>
      <c r="AF577" s="104"/>
      <c r="AG577" s="104"/>
      <c r="AH577" s="75" t="s">
        <v>979</v>
      </c>
      <c r="AI577" s="95" t="s">
        <v>980</v>
      </c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</row>
    <row r="578" spans="2:63" x14ac:dyDescent="0.25">
      <c r="B578" s="67"/>
      <c r="C578" s="74"/>
      <c r="D578" s="96" t="s">
        <v>981</v>
      </c>
      <c r="E578" s="97" t="s">
        <v>982</v>
      </c>
      <c r="F578" s="11"/>
      <c r="G578" s="11"/>
      <c r="H578" s="112"/>
      <c r="I578" s="26"/>
      <c r="J578" s="112"/>
      <c r="K578" s="112"/>
      <c r="L578" s="112"/>
      <c r="M578" s="112"/>
      <c r="N578" s="112"/>
      <c r="O578" s="112"/>
      <c r="P578" s="26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96" t="s">
        <v>981</v>
      </c>
      <c r="AI578" s="97" t="s">
        <v>982</v>
      </c>
      <c r="AJ578" s="123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</row>
    <row r="579" spans="2:63" ht="24" x14ac:dyDescent="0.25">
      <c r="B579" s="16" t="s">
        <v>65</v>
      </c>
      <c r="C579" s="17" t="s">
        <v>66</v>
      </c>
      <c r="D579" s="10" t="s">
        <v>983</v>
      </c>
      <c r="E579" s="11" t="s">
        <v>984</v>
      </c>
      <c r="F579" s="11" t="s">
        <v>736</v>
      </c>
      <c r="G579" s="12">
        <v>3000</v>
      </c>
      <c r="H579" s="26"/>
      <c r="I579" s="26"/>
      <c r="J579" s="27"/>
      <c r="K579" s="27"/>
      <c r="L579" s="26"/>
      <c r="M579" s="26"/>
      <c r="N579" s="26"/>
      <c r="O579" s="26"/>
      <c r="P579" s="26"/>
      <c r="Q579" s="26"/>
      <c r="R579" s="20"/>
      <c r="S579" s="20"/>
      <c r="T579" s="26"/>
      <c r="U579" s="26"/>
      <c r="V579" s="19">
        <v>1</v>
      </c>
      <c r="W579" s="19">
        <f>G579*V579</f>
        <v>3000</v>
      </c>
      <c r="X579" s="26"/>
      <c r="Y579" s="26"/>
      <c r="Z579" s="26"/>
      <c r="AA579" s="26"/>
      <c r="AB579" s="26"/>
      <c r="AC579" s="26"/>
      <c r="AD579" s="26"/>
      <c r="AE579" s="26"/>
      <c r="AF579" s="19">
        <f t="shared" ref="AF579:AG581" si="227">H579+J579+L579+N579+P579+R579+T579+V579+X579+Z579+AB579+AD579</f>
        <v>1</v>
      </c>
      <c r="AG579" s="19">
        <f t="shared" si="227"/>
        <v>3000</v>
      </c>
      <c r="AH579" s="9" t="s">
        <v>983</v>
      </c>
      <c r="AI579" s="11" t="s">
        <v>984</v>
      </c>
      <c r="AJ579" s="11" t="s">
        <v>736</v>
      </c>
      <c r="AK579" s="12">
        <v>3000</v>
      </c>
      <c r="AL579" s="7"/>
      <c r="AM579" s="7"/>
      <c r="AN579" s="7"/>
      <c r="AO579" s="7"/>
      <c r="AP579" s="7"/>
      <c r="AQ579" s="7"/>
      <c r="AR579" s="7"/>
      <c r="AS579" s="7"/>
      <c r="AT579" s="28"/>
      <c r="AU579" s="7"/>
      <c r="AV579" s="7"/>
      <c r="AW579" s="29"/>
      <c r="AX579" s="7"/>
      <c r="AY579" s="7"/>
      <c r="AZ579" s="28">
        <v>1</v>
      </c>
      <c r="BA579" s="28">
        <f>AK579*AZ579</f>
        <v>3000</v>
      </c>
      <c r="BB579" s="7"/>
      <c r="BC579" s="7"/>
      <c r="BD579" s="7"/>
      <c r="BE579" s="7"/>
      <c r="BF579" s="7"/>
      <c r="BG579" s="7"/>
      <c r="BH579" s="7"/>
      <c r="BI579" s="7"/>
      <c r="BJ579" s="7">
        <f t="shared" ref="BJ579:BK581" si="228">AL579+AN579+AP579+AR579+AT579+AV579+AX579+AZ579+BB579+BD579+BF579+BH579</f>
        <v>1</v>
      </c>
      <c r="BK579" s="7">
        <f t="shared" si="228"/>
        <v>3000</v>
      </c>
    </row>
    <row r="580" spans="2:63" ht="24" x14ac:dyDescent="0.25">
      <c r="B580" s="16" t="s">
        <v>65</v>
      </c>
      <c r="C580" s="17" t="s">
        <v>66</v>
      </c>
      <c r="D580" s="10" t="s">
        <v>985</v>
      </c>
      <c r="E580" s="11" t="s">
        <v>986</v>
      </c>
      <c r="F580" s="11" t="s">
        <v>736</v>
      </c>
      <c r="G580" s="12">
        <v>2000</v>
      </c>
      <c r="H580" s="26"/>
      <c r="I580" s="26"/>
      <c r="J580" s="27"/>
      <c r="K580" s="27"/>
      <c r="L580" s="26"/>
      <c r="M580" s="26"/>
      <c r="N580" s="26"/>
      <c r="O580" s="26"/>
      <c r="P580" s="26"/>
      <c r="Q580" s="26"/>
      <c r="R580" s="20"/>
      <c r="S580" s="20"/>
      <c r="T580" s="26"/>
      <c r="U580" s="26"/>
      <c r="V580" s="19">
        <f>0+1</f>
        <v>1</v>
      </c>
      <c r="W580" s="19">
        <f>G580*V580</f>
        <v>2000</v>
      </c>
      <c r="X580" s="26"/>
      <c r="Y580" s="26"/>
      <c r="Z580" s="26"/>
      <c r="AA580" s="26"/>
      <c r="AB580" s="26"/>
      <c r="AC580" s="26"/>
      <c r="AD580" s="26"/>
      <c r="AE580" s="26"/>
      <c r="AF580" s="19">
        <f t="shared" si="227"/>
        <v>1</v>
      </c>
      <c r="AG580" s="19">
        <f t="shared" si="227"/>
        <v>2000</v>
      </c>
      <c r="AH580" s="9" t="s">
        <v>985</v>
      </c>
      <c r="AI580" s="11" t="s">
        <v>986</v>
      </c>
      <c r="AJ580" s="11" t="s">
        <v>736</v>
      </c>
      <c r="AK580" s="12">
        <v>2000</v>
      </c>
      <c r="AL580" s="7"/>
      <c r="AM580" s="7"/>
      <c r="AN580" s="7"/>
      <c r="AO580" s="7"/>
      <c r="AP580" s="7"/>
      <c r="AQ580" s="7"/>
      <c r="AR580" s="7"/>
      <c r="AS580" s="7"/>
      <c r="AT580" s="28"/>
      <c r="AU580" s="7"/>
      <c r="AV580" s="7"/>
      <c r="AW580" s="29"/>
      <c r="AX580" s="7"/>
      <c r="AY580" s="7"/>
      <c r="AZ580" s="28">
        <f>1+0</f>
        <v>1</v>
      </c>
      <c r="BA580" s="28">
        <f>AK580*AZ580</f>
        <v>2000</v>
      </c>
      <c r="BB580" s="7"/>
      <c r="BC580" s="7"/>
      <c r="BD580" s="7"/>
      <c r="BE580" s="7"/>
      <c r="BF580" s="7"/>
      <c r="BG580" s="7"/>
      <c r="BH580" s="7"/>
      <c r="BI580" s="7"/>
      <c r="BJ580" s="7">
        <f t="shared" si="228"/>
        <v>1</v>
      </c>
      <c r="BK580" s="7">
        <f t="shared" si="228"/>
        <v>2000</v>
      </c>
    </row>
    <row r="581" spans="2:63" ht="24" x14ac:dyDescent="0.25">
      <c r="B581" s="16" t="s">
        <v>65</v>
      </c>
      <c r="C581" s="17" t="s">
        <v>66</v>
      </c>
      <c r="D581" s="10">
        <v>701000040002</v>
      </c>
      <c r="E581" s="9" t="s">
        <v>987</v>
      </c>
      <c r="F581" s="11" t="s">
        <v>68</v>
      </c>
      <c r="G581" s="12">
        <v>0.1</v>
      </c>
      <c r="H581" s="26">
        <f>6000+3000</f>
        <v>9000</v>
      </c>
      <c r="I581" s="19">
        <f>+G581*H581</f>
        <v>900</v>
      </c>
      <c r="J581" s="27"/>
      <c r="K581" s="27"/>
      <c r="L581" s="26"/>
      <c r="M581" s="26"/>
      <c r="N581" s="26"/>
      <c r="O581" s="26"/>
      <c r="P581" s="26"/>
      <c r="Q581" s="26"/>
      <c r="R581" s="20"/>
      <c r="S581" s="20"/>
      <c r="T581" s="26"/>
      <c r="U581" s="26"/>
      <c r="V581" s="19"/>
      <c r="W581" s="19"/>
      <c r="X581" s="26"/>
      <c r="Y581" s="26"/>
      <c r="Z581" s="26"/>
      <c r="AA581" s="26"/>
      <c r="AB581" s="26"/>
      <c r="AC581" s="26"/>
      <c r="AD581" s="26"/>
      <c r="AE581" s="26"/>
      <c r="AF581" s="19">
        <f t="shared" si="227"/>
        <v>9000</v>
      </c>
      <c r="AG581" s="19">
        <f t="shared" si="227"/>
        <v>900</v>
      </c>
      <c r="AH581" s="9">
        <v>701000040002</v>
      </c>
      <c r="AI581" s="9" t="s">
        <v>987</v>
      </c>
      <c r="AJ581" s="11" t="s">
        <v>68</v>
      </c>
      <c r="AK581" s="12">
        <v>0.1</v>
      </c>
      <c r="AL581" s="7">
        <f>6000+3000</f>
        <v>9000</v>
      </c>
      <c r="AM581" s="28">
        <f>+AK581*AL581</f>
        <v>900</v>
      </c>
      <c r="AN581" s="7"/>
      <c r="AO581" s="7"/>
      <c r="AP581" s="7"/>
      <c r="AQ581" s="7"/>
      <c r="AR581" s="7"/>
      <c r="AS581" s="7"/>
      <c r="AT581" s="28"/>
      <c r="AU581" s="28"/>
      <c r="AV581" s="7"/>
      <c r="AW581" s="29"/>
      <c r="AX581" s="7"/>
      <c r="AY581" s="7"/>
      <c r="AZ581" s="28"/>
      <c r="BA581" s="28"/>
      <c r="BB581" s="7"/>
      <c r="BC581" s="7"/>
      <c r="BD581" s="7"/>
      <c r="BE581" s="7"/>
      <c r="BF581" s="7"/>
      <c r="BG581" s="7"/>
      <c r="BH581" s="7"/>
      <c r="BI581" s="7"/>
      <c r="BJ581" s="7">
        <f t="shared" si="228"/>
        <v>9000</v>
      </c>
      <c r="BK581" s="7">
        <f t="shared" si="228"/>
        <v>900</v>
      </c>
    </row>
    <row r="582" spans="2:63" ht="28.5" customHeight="1" x14ac:dyDescent="0.25">
      <c r="B582" s="67"/>
      <c r="C582" s="74"/>
      <c r="D582" s="84" t="s">
        <v>988</v>
      </c>
      <c r="E582" s="97" t="s">
        <v>989</v>
      </c>
      <c r="F582" s="95"/>
      <c r="G582" s="95"/>
      <c r="H582" s="104"/>
      <c r="I582" s="25"/>
      <c r="J582" s="104"/>
      <c r="K582" s="104"/>
      <c r="L582" s="104"/>
      <c r="M582" s="104"/>
      <c r="N582" s="104"/>
      <c r="O582" s="104"/>
      <c r="P582" s="25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04"/>
      <c r="AB582" s="104"/>
      <c r="AC582" s="104"/>
      <c r="AD582" s="104"/>
      <c r="AE582" s="104"/>
      <c r="AF582" s="104"/>
      <c r="AG582" s="104"/>
      <c r="AH582" s="84" t="s">
        <v>988</v>
      </c>
      <c r="AI582" s="97" t="s">
        <v>989</v>
      </c>
      <c r="AJ582" s="157"/>
      <c r="AK582" s="157"/>
      <c r="AL582" s="157"/>
      <c r="AM582" s="157"/>
      <c r="AN582" s="157"/>
      <c r="AO582" s="157"/>
      <c r="AP582" s="157"/>
      <c r="AQ582" s="157"/>
      <c r="AR582" s="157"/>
      <c r="AS582" s="157"/>
      <c r="AT582" s="157"/>
      <c r="AU582" s="157"/>
      <c r="AV582" s="157"/>
      <c r="AW582" s="157"/>
      <c r="AX582" s="157"/>
      <c r="AY582" s="157"/>
      <c r="AZ582" s="157"/>
      <c r="BA582" s="157"/>
      <c r="BB582" s="157"/>
      <c r="BC582" s="157"/>
      <c r="BD582" s="157"/>
      <c r="BE582" s="157"/>
      <c r="BF582" s="157"/>
      <c r="BG582" s="157"/>
      <c r="BH582" s="157"/>
      <c r="BI582" s="157"/>
      <c r="BJ582" s="157"/>
      <c r="BK582" s="157"/>
    </row>
    <row r="583" spans="2:63" ht="24.75" x14ac:dyDescent="0.25">
      <c r="B583" s="214" t="s">
        <v>65</v>
      </c>
      <c r="C583" s="17" t="s">
        <v>66</v>
      </c>
      <c r="D583" s="10" t="s">
        <v>990</v>
      </c>
      <c r="E583" s="106" t="s">
        <v>991</v>
      </c>
      <c r="F583" s="106" t="s">
        <v>736</v>
      </c>
      <c r="G583" s="12">
        <v>10500</v>
      </c>
      <c r="H583" s="20"/>
      <c r="I583" s="19"/>
      <c r="J583" s="85"/>
      <c r="K583" s="85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>
        <v>1</v>
      </c>
      <c r="W583" s="19">
        <f t="shared" ref="W583:W592" si="229">G583*V583</f>
        <v>10500</v>
      </c>
      <c r="X583" s="19"/>
      <c r="Y583" s="20"/>
      <c r="Z583" s="20"/>
      <c r="AA583" s="20"/>
      <c r="AB583" s="20"/>
      <c r="AC583" s="20"/>
      <c r="AD583" s="20"/>
      <c r="AE583" s="20"/>
      <c r="AF583" s="19">
        <f t="shared" ref="AF583:AG646" si="230">H583+J583+L583+N583+P583+R583+T583+V583+X583+Z583+AB583+AD583</f>
        <v>1</v>
      </c>
      <c r="AG583" s="19">
        <f t="shared" si="230"/>
        <v>10500</v>
      </c>
      <c r="AH583" s="9" t="s">
        <v>990</v>
      </c>
      <c r="AI583" s="106" t="s">
        <v>991</v>
      </c>
      <c r="AJ583" s="106" t="s">
        <v>736</v>
      </c>
      <c r="AK583" s="12">
        <v>10500</v>
      </c>
      <c r="AL583" s="28"/>
      <c r="AM583" s="28"/>
      <c r="AN583" s="114"/>
      <c r="AO583" s="114"/>
      <c r="AP583" s="28"/>
      <c r="AQ583" s="28"/>
      <c r="AR583" s="114"/>
      <c r="AS583" s="28"/>
      <c r="AT583" s="28"/>
      <c r="AU583" s="114"/>
      <c r="AV583" s="28"/>
      <c r="AW583" s="114"/>
      <c r="AX583" s="114"/>
      <c r="AY583" s="114"/>
      <c r="AZ583" s="28"/>
      <c r="BA583" s="28"/>
      <c r="BB583" s="114"/>
      <c r="BC583" s="114"/>
      <c r="BD583" s="114"/>
      <c r="BE583" s="114"/>
      <c r="BF583" s="114"/>
      <c r="BG583" s="114"/>
      <c r="BH583" s="114"/>
      <c r="BI583" s="114"/>
      <c r="BJ583" s="7">
        <f t="shared" ref="BJ583:BK646" si="231">AL583+AN583+AP583+AR583+AT583+AV583+AX583+AZ583+BB583+BD583+BF583+BH583</f>
        <v>0</v>
      </c>
      <c r="BK583" s="7">
        <f t="shared" si="231"/>
        <v>0</v>
      </c>
    </row>
    <row r="584" spans="2:63" ht="24" x14ac:dyDescent="0.25">
      <c r="B584" s="16" t="s">
        <v>65</v>
      </c>
      <c r="C584" s="17" t="s">
        <v>66</v>
      </c>
      <c r="D584" s="10" t="s">
        <v>992</v>
      </c>
      <c r="E584" s="106" t="s">
        <v>993</v>
      </c>
      <c r="F584" s="11" t="s">
        <v>736</v>
      </c>
      <c r="G584" s="12">
        <v>1600</v>
      </c>
      <c r="H584" s="20"/>
      <c r="I584" s="19"/>
      <c r="J584" s="85"/>
      <c r="K584" s="85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>
        <v>1</v>
      </c>
      <c r="W584" s="19">
        <f t="shared" si="229"/>
        <v>1600</v>
      </c>
      <c r="X584" s="19"/>
      <c r="Y584" s="20"/>
      <c r="Z584" s="20"/>
      <c r="AA584" s="20"/>
      <c r="AB584" s="20"/>
      <c r="AC584" s="20"/>
      <c r="AD584" s="20"/>
      <c r="AE584" s="20"/>
      <c r="AF584" s="19">
        <f t="shared" si="230"/>
        <v>1</v>
      </c>
      <c r="AG584" s="19">
        <f t="shared" si="230"/>
        <v>1600</v>
      </c>
      <c r="AH584" s="9" t="s">
        <v>992</v>
      </c>
      <c r="AI584" s="106" t="s">
        <v>993</v>
      </c>
      <c r="AJ584" s="11" t="s">
        <v>736</v>
      </c>
      <c r="AK584" s="12">
        <v>1600</v>
      </c>
      <c r="AL584" s="28"/>
      <c r="AM584" s="28"/>
      <c r="AN584" s="114"/>
      <c r="AO584" s="114"/>
      <c r="AP584" s="28"/>
      <c r="AQ584" s="28"/>
      <c r="AR584" s="114"/>
      <c r="AS584" s="28"/>
      <c r="AT584" s="28"/>
      <c r="AU584" s="114"/>
      <c r="AV584" s="28"/>
      <c r="AW584" s="114"/>
      <c r="AX584" s="114"/>
      <c r="AY584" s="114"/>
      <c r="AZ584" s="28"/>
      <c r="BA584" s="114"/>
      <c r="BB584" s="114"/>
      <c r="BC584" s="114"/>
      <c r="BD584" s="114"/>
      <c r="BE584" s="114"/>
      <c r="BF584" s="114"/>
      <c r="BG584" s="114"/>
      <c r="BH584" s="114"/>
      <c r="BI584" s="114"/>
      <c r="BJ584" s="7">
        <f t="shared" si="231"/>
        <v>0</v>
      </c>
      <c r="BK584" s="7">
        <f t="shared" si="231"/>
        <v>0</v>
      </c>
    </row>
    <row r="585" spans="2:63" ht="24" x14ac:dyDescent="0.25">
      <c r="B585" s="16" t="s">
        <v>65</v>
      </c>
      <c r="C585" s="17" t="s">
        <v>66</v>
      </c>
      <c r="D585" s="10" t="s">
        <v>992</v>
      </c>
      <c r="E585" s="106" t="s">
        <v>994</v>
      </c>
      <c r="F585" s="11" t="s">
        <v>736</v>
      </c>
      <c r="G585" s="12">
        <v>1000</v>
      </c>
      <c r="H585" s="20"/>
      <c r="I585" s="19"/>
      <c r="J585" s="85"/>
      <c r="K585" s="85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>
        <v>2</v>
      </c>
      <c r="W585" s="19">
        <f t="shared" si="229"/>
        <v>2000</v>
      </c>
      <c r="X585" s="19"/>
      <c r="Y585" s="20"/>
      <c r="Z585" s="20"/>
      <c r="AA585" s="20"/>
      <c r="AB585" s="20"/>
      <c r="AC585" s="20"/>
      <c r="AD585" s="20"/>
      <c r="AE585" s="20"/>
      <c r="AF585" s="19">
        <f t="shared" si="230"/>
        <v>2</v>
      </c>
      <c r="AG585" s="19">
        <f t="shared" si="230"/>
        <v>2000</v>
      </c>
      <c r="AH585" s="9" t="s">
        <v>992</v>
      </c>
      <c r="AI585" s="106" t="s">
        <v>994</v>
      </c>
      <c r="AJ585" s="11" t="s">
        <v>736</v>
      </c>
      <c r="AK585" s="12">
        <v>1000</v>
      </c>
      <c r="AL585" s="28"/>
      <c r="AM585" s="28"/>
      <c r="AN585" s="114"/>
      <c r="AO585" s="114"/>
      <c r="AP585" s="28"/>
      <c r="AQ585" s="28"/>
      <c r="AR585" s="114"/>
      <c r="AS585" s="28"/>
      <c r="AT585" s="28"/>
      <c r="AU585" s="114"/>
      <c r="AV585" s="28"/>
      <c r="AW585" s="114"/>
      <c r="AX585" s="114"/>
      <c r="AY585" s="114"/>
      <c r="AZ585" s="28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7">
        <f t="shared" si="231"/>
        <v>0</v>
      </c>
      <c r="BK585" s="7">
        <f t="shared" si="231"/>
        <v>0</v>
      </c>
    </row>
    <row r="586" spans="2:63" ht="24" x14ac:dyDescent="0.25">
      <c r="B586" s="16" t="s">
        <v>65</v>
      </c>
      <c r="C586" s="17" t="s">
        <v>66</v>
      </c>
      <c r="D586" s="10" t="s">
        <v>995</v>
      </c>
      <c r="E586" s="11" t="s">
        <v>996</v>
      </c>
      <c r="F586" s="11" t="s">
        <v>736</v>
      </c>
      <c r="G586" s="12">
        <v>3500</v>
      </c>
      <c r="H586" s="20"/>
      <c r="I586" s="19"/>
      <c r="J586" s="85"/>
      <c r="K586" s="85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>
        <v>1</v>
      </c>
      <c r="W586" s="19">
        <f t="shared" si="229"/>
        <v>3500</v>
      </c>
      <c r="X586" s="19"/>
      <c r="Y586" s="20"/>
      <c r="Z586" s="20"/>
      <c r="AA586" s="20"/>
      <c r="AB586" s="20"/>
      <c r="AC586" s="20"/>
      <c r="AD586" s="20"/>
      <c r="AE586" s="20"/>
      <c r="AF586" s="19">
        <f t="shared" si="230"/>
        <v>1</v>
      </c>
      <c r="AG586" s="19">
        <f t="shared" si="230"/>
        <v>3500</v>
      </c>
      <c r="AH586" s="9" t="s">
        <v>995</v>
      </c>
      <c r="AI586" s="11" t="s">
        <v>996</v>
      </c>
      <c r="AJ586" s="11" t="s">
        <v>736</v>
      </c>
      <c r="AK586" s="12">
        <v>3500</v>
      </c>
      <c r="AL586" s="28"/>
      <c r="AM586" s="28"/>
      <c r="AN586" s="114"/>
      <c r="AO586" s="114"/>
      <c r="AP586" s="28"/>
      <c r="AQ586" s="28"/>
      <c r="AR586" s="114"/>
      <c r="AS586" s="28"/>
      <c r="AT586" s="28"/>
      <c r="AU586" s="114"/>
      <c r="AV586" s="28"/>
      <c r="AW586" s="114"/>
      <c r="AX586" s="114"/>
      <c r="AY586" s="114"/>
      <c r="AZ586" s="28"/>
      <c r="BA586" s="114"/>
      <c r="BB586" s="114"/>
      <c r="BC586" s="114"/>
      <c r="BD586" s="114"/>
      <c r="BE586" s="114"/>
      <c r="BF586" s="114"/>
      <c r="BG586" s="114"/>
      <c r="BH586" s="114"/>
      <c r="BI586" s="114"/>
      <c r="BJ586" s="7">
        <f t="shared" si="231"/>
        <v>0</v>
      </c>
      <c r="BK586" s="7">
        <f t="shared" si="231"/>
        <v>0</v>
      </c>
    </row>
    <row r="587" spans="2:63" ht="24" x14ac:dyDescent="0.25">
      <c r="B587" s="16" t="s">
        <v>65</v>
      </c>
      <c r="C587" s="17" t="s">
        <v>66</v>
      </c>
      <c r="D587" s="10" t="s">
        <v>997</v>
      </c>
      <c r="E587" s="106" t="s">
        <v>998</v>
      </c>
      <c r="F587" s="11" t="s">
        <v>736</v>
      </c>
      <c r="G587" s="12">
        <v>1866</v>
      </c>
      <c r="H587" s="20"/>
      <c r="I587" s="19"/>
      <c r="J587" s="85"/>
      <c r="K587" s="85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>
        <v>1</v>
      </c>
      <c r="W587" s="19">
        <f t="shared" si="229"/>
        <v>1866</v>
      </c>
      <c r="X587" s="19"/>
      <c r="Y587" s="20"/>
      <c r="Z587" s="20"/>
      <c r="AA587" s="20"/>
      <c r="AB587" s="20"/>
      <c r="AC587" s="20"/>
      <c r="AD587" s="20"/>
      <c r="AE587" s="20"/>
      <c r="AF587" s="19">
        <f t="shared" si="230"/>
        <v>1</v>
      </c>
      <c r="AG587" s="19">
        <f t="shared" si="230"/>
        <v>1866</v>
      </c>
      <c r="AH587" s="9" t="s">
        <v>997</v>
      </c>
      <c r="AI587" s="106" t="s">
        <v>998</v>
      </c>
      <c r="AJ587" s="11" t="s">
        <v>736</v>
      </c>
      <c r="AK587" s="12">
        <v>1866</v>
      </c>
      <c r="AL587" s="28"/>
      <c r="AM587" s="28"/>
      <c r="AN587" s="114"/>
      <c r="AO587" s="114"/>
      <c r="AP587" s="28"/>
      <c r="AQ587" s="28"/>
      <c r="AR587" s="114"/>
      <c r="AS587" s="28"/>
      <c r="AT587" s="28"/>
      <c r="AU587" s="114"/>
      <c r="AV587" s="28"/>
      <c r="AW587" s="114"/>
      <c r="AX587" s="114"/>
      <c r="AY587" s="114"/>
      <c r="AZ587" s="28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7">
        <f t="shared" si="231"/>
        <v>0</v>
      </c>
      <c r="BK587" s="7">
        <f t="shared" si="231"/>
        <v>0</v>
      </c>
    </row>
    <row r="588" spans="2:63" ht="24" x14ac:dyDescent="0.25">
      <c r="B588" s="16" t="s">
        <v>65</v>
      </c>
      <c r="C588" s="17" t="s">
        <v>66</v>
      </c>
      <c r="D588" s="10" t="s">
        <v>997</v>
      </c>
      <c r="E588" s="106" t="s">
        <v>999</v>
      </c>
      <c r="F588" s="106" t="s">
        <v>736</v>
      </c>
      <c r="G588" s="12">
        <v>10000</v>
      </c>
      <c r="H588" s="20"/>
      <c r="I588" s="19"/>
      <c r="J588" s="85"/>
      <c r="K588" s="85"/>
      <c r="L588" s="19"/>
      <c r="M588" s="19"/>
      <c r="N588" s="19"/>
      <c r="O588" s="19"/>
      <c r="P588" s="19"/>
      <c r="Q588" s="19"/>
      <c r="R588" s="20"/>
      <c r="S588" s="20"/>
      <c r="T588" s="20"/>
      <c r="U588" s="20"/>
      <c r="V588" s="19">
        <v>1</v>
      </c>
      <c r="W588" s="19">
        <f t="shared" si="229"/>
        <v>10000</v>
      </c>
      <c r="X588" s="20"/>
      <c r="Y588" s="20"/>
      <c r="Z588" s="20"/>
      <c r="AA588" s="20"/>
      <c r="AB588" s="20"/>
      <c r="AC588" s="20"/>
      <c r="AD588" s="20"/>
      <c r="AE588" s="20"/>
      <c r="AF588" s="19">
        <f t="shared" si="230"/>
        <v>1</v>
      </c>
      <c r="AG588" s="19">
        <f t="shared" si="230"/>
        <v>10000</v>
      </c>
      <c r="AH588" s="9" t="s">
        <v>997</v>
      </c>
      <c r="AI588" s="106" t="s">
        <v>999</v>
      </c>
      <c r="AJ588" s="106" t="s">
        <v>736</v>
      </c>
      <c r="AK588" s="12">
        <v>10000</v>
      </c>
      <c r="AL588" s="28"/>
      <c r="AM588" s="28"/>
      <c r="AN588" s="114"/>
      <c r="AO588" s="114"/>
      <c r="AP588" s="28"/>
      <c r="AQ588" s="28"/>
      <c r="AR588" s="114"/>
      <c r="AS588" s="28"/>
      <c r="AT588" s="28"/>
      <c r="AU588" s="114"/>
      <c r="AV588" s="28"/>
      <c r="AW588" s="114"/>
      <c r="AX588" s="114"/>
      <c r="AY588" s="114"/>
      <c r="AZ588" s="28"/>
      <c r="BA588" s="28"/>
      <c r="BB588" s="114"/>
      <c r="BC588" s="114"/>
      <c r="BD588" s="114"/>
      <c r="BE588" s="114"/>
      <c r="BF588" s="114"/>
      <c r="BG588" s="114"/>
      <c r="BH588" s="114"/>
      <c r="BI588" s="114"/>
      <c r="BJ588" s="7">
        <f t="shared" si="231"/>
        <v>0</v>
      </c>
      <c r="BK588" s="7">
        <f t="shared" si="231"/>
        <v>0</v>
      </c>
    </row>
    <row r="589" spans="2:63" ht="24" x14ac:dyDescent="0.25">
      <c r="B589" s="16" t="s">
        <v>65</v>
      </c>
      <c r="C589" s="17" t="s">
        <v>66</v>
      </c>
      <c r="D589" s="10" t="s">
        <v>1000</v>
      </c>
      <c r="E589" s="106" t="s">
        <v>1001</v>
      </c>
      <c r="F589" s="106" t="s">
        <v>736</v>
      </c>
      <c r="G589" s="12">
        <v>32000</v>
      </c>
      <c r="H589" s="20"/>
      <c r="I589" s="19"/>
      <c r="J589" s="85"/>
      <c r="K589" s="85"/>
      <c r="L589" s="19"/>
      <c r="M589" s="19"/>
      <c r="N589" s="19"/>
      <c r="O589" s="19"/>
      <c r="P589" s="19"/>
      <c r="Q589" s="19"/>
      <c r="R589" s="20"/>
      <c r="S589" s="20"/>
      <c r="T589" s="20"/>
      <c r="U589" s="20"/>
      <c r="V589" s="19">
        <v>1</v>
      </c>
      <c r="W589" s="19">
        <f t="shared" si="229"/>
        <v>32000</v>
      </c>
      <c r="X589" s="20"/>
      <c r="Y589" s="20"/>
      <c r="Z589" s="20"/>
      <c r="AA589" s="20"/>
      <c r="AB589" s="20"/>
      <c r="AC589" s="20"/>
      <c r="AD589" s="20"/>
      <c r="AE589" s="20"/>
      <c r="AF589" s="19">
        <f t="shared" si="230"/>
        <v>1</v>
      </c>
      <c r="AG589" s="19">
        <f t="shared" si="230"/>
        <v>32000</v>
      </c>
      <c r="AH589" s="9" t="s">
        <v>1000</v>
      </c>
      <c r="AI589" s="106" t="s">
        <v>1001</v>
      </c>
      <c r="AJ589" s="106" t="s">
        <v>736</v>
      </c>
      <c r="AK589" s="12">
        <v>32000</v>
      </c>
      <c r="AL589" s="28"/>
      <c r="AM589" s="28"/>
      <c r="AN589" s="114"/>
      <c r="AO589" s="114"/>
      <c r="AP589" s="28"/>
      <c r="AQ589" s="28"/>
      <c r="AR589" s="114"/>
      <c r="AS589" s="28"/>
      <c r="AT589" s="28"/>
      <c r="AU589" s="114"/>
      <c r="AV589" s="28"/>
      <c r="AW589" s="114"/>
      <c r="AX589" s="114"/>
      <c r="AY589" s="114"/>
      <c r="AZ589" s="28"/>
      <c r="BA589" s="28"/>
      <c r="BB589" s="114"/>
      <c r="BC589" s="114"/>
      <c r="BD589" s="114"/>
      <c r="BE589" s="114"/>
      <c r="BF589" s="114"/>
      <c r="BG589" s="114"/>
      <c r="BH589" s="114"/>
      <c r="BI589" s="114"/>
      <c r="BJ589" s="7">
        <f t="shared" si="231"/>
        <v>0</v>
      </c>
      <c r="BK589" s="7">
        <f t="shared" si="231"/>
        <v>0</v>
      </c>
    </row>
    <row r="590" spans="2:63" ht="24" x14ac:dyDescent="0.25">
      <c r="B590" s="16" t="s">
        <v>65</v>
      </c>
      <c r="C590" s="17" t="s">
        <v>66</v>
      </c>
      <c r="D590" s="10" t="s">
        <v>1000</v>
      </c>
      <c r="E590" s="106" t="s">
        <v>1002</v>
      </c>
      <c r="F590" s="106" t="s">
        <v>736</v>
      </c>
      <c r="G590" s="12">
        <v>8702</v>
      </c>
      <c r="H590" s="20"/>
      <c r="I590" s="19"/>
      <c r="J590" s="85"/>
      <c r="K590" s="85"/>
      <c r="L590" s="19"/>
      <c r="M590" s="19"/>
      <c r="N590" s="19"/>
      <c r="O590" s="19"/>
      <c r="P590" s="19"/>
      <c r="Q590" s="19"/>
      <c r="R590" s="20"/>
      <c r="S590" s="20"/>
      <c r="T590" s="20"/>
      <c r="U590" s="20"/>
      <c r="V590" s="19">
        <v>1</v>
      </c>
      <c r="W590" s="19">
        <f t="shared" si="229"/>
        <v>8702</v>
      </c>
      <c r="X590" s="20"/>
      <c r="Y590" s="20"/>
      <c r="Z590" s="20"/>
      <c r="AA590" s="20"/>
      <c r="AB590" s="20"/>
      <c r="AC590" s="20"/>
      <c r="AD590" s="20"/>
      <c r="AE590" s="20"/>
      <c r="AF590" s="19">
        <f t="shared" si="230"/>
        <v>1</v>
      </c>
      <c r="AG590" s="19">
        <f t="shared" si="230"/>
        <v>8702</v>
      </c>
      <c r="AH590" s="9" t="s">
        <v>1000</v>
      </c>
      <c r="AI590" s="106" t="s">
        <v>1002</v>
      </c>
      <c r="AJ590" s="106" t="s">
        <v>736</v>
      </c>
      <c r="AK590" s="12">
        <v>8702</v>
      </c>
      <c r="AL590" s="28"/>
      <c r="AM590" s="28"/>
      <c r="AN590" s="114"/>
      <c r="AO590" s="114"/>
      <c r="AP590" s="28"/>
      <c r="AQ590" s="28"/>
      <c r="AR590" s="114"/>
      <c r="AS590" s="28"/>
      <c r="AT590" s="28"/>
      <c r="AU590" s="114"/>
      <c r="AV590" s="28"/>
      <c r="AW590" s="114"/>
      <c r="AX590" s="114"/>
      <c r="AY590" s="114"/>
      <c r="AZ590" s="28"/>
      <c r="BA590" s="114"/>
      <c r="BB590" s="114"/>
      <c r="BC590" s="114"/>
      <c r="BD590" s="114"/>
      <c r="BE590" s="114"/>
      <c r="BF590" s="114"/>
      <c r="BG590" s="114"/>
      <c r="BH590" s="114"/>
      <c r="BI590" s="114"/>
      <c r="BJ590" s="7">
        <f t="shared" si="231"/>
        <v>0</v>
      </c>
      <c r="BK590" s="7">
        <f t="shared" si="231"/>
        <v>0</v>
      </c>
    </row>
    <row r="591" spans="2:63" ht="24" x14ac:dyDescent="0.25">
      <c r="B591" s="16" t="s">
        <v>65</v>
      </c>
      <c r="C591" s="17" t="s">
        <v>66</v>
      </c>
      <c r="D591" s="10" t="s">
        <v>1003</v>
      </c>
      <c r="E591" s="106" t="s">
        <v>1004</v>
      </c>
      <c r="F591" s="106" t="s">
        <v>736</v>
      </c>
      <c r="G591" s="12">
        <v>20000</v>
      </c>
      <c r="H591" s="20"/>
      <c r="I591" s="19"/>
      <c r="J591" s="85"/>
      <c r="K591" s="85"/>
      <c r="L591" s="19"/>
      <c r="M591" s="19"/>
      <c r="N591" s="19"/>
      <c r="O591" s="19"/>
      <c r="P591" s="19"/>
      <c r="Q591" s="19"/>
      <c r="R591" s="20"/>
      <c r="S591" s="20"/>
      <c r="T591" s="20"/>
      <c r="U591" s="20"/>
      <c r="V591" s="19">
        <v>1</v>
      </c>
      <c r="W591" s="19">
        <f t="shared" si="229"/>
        <v>20000</v>
      </c>
      <c r="X591" s="20"/>
      <c r="Y591" s="20"/>
      <c r="Z591" s="20"/>
      <c r="AA591" s="20"/>
      <c r="AB591" s="20"/>
      <c r="AC591" s="20"/>
      <c r="AD591" s="20"/>
      <c r="AE591" s="20"/>
      <c r="AF591" s="19">
        <f t="shared" si="230"/>
        <v>1</v>
      </c>
      <c r="AG591" s="19">
        <f t="shared" si="230"/>
        <v>20000</v>
      </c>
      <c r="AH591" s="9" t="s">
        <v>1003</v>
      </c>
      <c r="AI591" s="106" t="s">
        <v>1004</v>
      </c>
      <c r="AJ591" s="106" t="s">
        <v>736</v>
      </c>
      <c r="AK591" s="12">
        <v>20000</v>
      </c>
      <c r="AL591" s="28"/>
      <c r="AM591" s="28"/>
      <c r="AN591" s="114"/>
      <c r="AO591" s="114"/>
      <c r="AP591" s="28"/>
      <c r="AQ591" s="28"/>
      <c r="AR591" s="114"/>
      <c r="AS591" s="28"/>
      <c r="AT591" s="28"/>
      <c r="AU591" s="114"/>
      <c r="AV591" s="28"/>
      <c r="AW591" s="114"/>
      <c r="AX591" s="114"/>
      <c r="AY591" s="114"/>
      <c r="AZ591" s="28"/>
      <c r="BA591" s="28"/>
      <c r="BB591" s="114"/>
      <c r="BC591" s="114"/>
      <c r="BD591" s="114"/>
      <c r="BE591" s="114"/>
      <c r="BF591" s="114"/>
      <c r="BG591" s="114"/>
      <c r="BH591" s="114"/>
      <c r="BI591" s="114"/>
      <c r="BJ591" s="7">
        <f t="shared" si="231"/>
        <v>0</v>
      </c>
      <c r="BK591" s="7">
        <f t="shared" si="231"/>
        <v>0</v>
      </c>
    </row>
    <row r="592" spans="2:63" ht="24" x14ac:dyDescent="0.25">
      <c r="B592" s="16" t="s">
        <v>65</v>
      </c>
      <c r="C592" s="17" t="s">
        <v>66</v>
      </c>
      <c r="D592" s="10" t="s">
        <v>1005</v>
      </c>
      <c r="E592" s="106" t="s">
        <v>1006</v>
      </c>
      <c r="F592" s="106" t="s">
        <v>736</v>
      </c>
      <c r="G592" s="12">
        <v>3000</v>
      </c>
      <c r="H592" s="159"/>
      <c r="I592" s="26"/>
      <c r="J592" s="27"/>
      <c r="K592" s="27"/>
      <c r="L592" s="26"/>
      <c r="M592" s="26"/>
      <c r="N592" s="26"/>
      <c r="O592" s="26"/>
      <c r="P592" s="26"/>
      <c r="Q592" s="26"/>
      <c r="R592" s="159"/>
      <c r="S592" s="159"/>
      <c r="T592" s="159"/>
      <c r="U592" s="159"/>
      <c r="V592" s="19">
        <v>2</v>
      </c>
      <c r="W592" s="19">
        <f t="shared" si="229"/>
        <v>6000</v>
      </c>
      <c r="X592" s="159"/>
      <c r="Y592" s="159"/>
      <c r="Z592" s="159"/>
      <c r="AA592" s="159"/>
      <c r="AB592" s="159"/>
      <c r="AC592" s="159"/>
      <c r="AD592" s="159"/>
      <c r="AE592" s="159"/>
      <c r="AF592" s="19">
        <f t="shared" si="230"/>
        <v>2</v>
      </c>
      <c r="AG592" s="19">
        <f t="shared" si="230"/>
        <v>6000</v>
      </c>
      <c r="AH592" s="9" t="s">
        <v>1005</v>
      </c>
      <c r="AI592" s="106" t="s">
        <v>1006</v>
      </c>
      <c r="AJ592" s="106" t="s">
        <v>736</v>
      </c>
      <c r="AK592" s="12">
        <v>3000</v>
      </c>
      <c r="AL592" s="7"/>
      <c r="AM592" s="7"/>
      <c r="AN592" s="29"/>
      <c r="AO592" s="29"/>
      <c r="AP592" s="7"/>
      <c r="AQ592" s="7"/>
      <c r="AR592" s="29"/>
      <c r="AS592" s="7"/>
      <c r="AT592" s="28"/>
      <c r="AU592" s="29"/>
      <c r="AV592" s="7"/>
      <c r="AW592" s="29"/>
      <c r="AX592" s="29"/>
      <c r="AY592" s="29"/>
      <c r="AZ592" s="28">
        <v>4</v>
      </c>
      <c r="BA592" s="28">
        <f>AK592*AZ592</f>
        <v>12000</v>
      </c>
      <c r="BB592" s="29"/>
      <c r="BC592" s="29"/>
      <c r="BD592" s="29"/>
      <c r="BE592" s="29"/>
      <c r="BF592" s="29"/>
      <c r="BG592" s="29"/>
      <c r="BH592" s="29"/>
      <c r="BI592" s="29"/>
      <c r="BJ592" s="7">
        <f t="shared" si="231"/>
        <v>4</v>
      </c>
      <c r="BK592" s="7">
        <f t="shared" si="231"/>
        <v>12000</v>
      </c>
    </row>
    <row r="593" spans="2:63" ht="24" x14ac:dyDescent="0.25">
      <c r="B593" s="16" t="s">
        <v>65</v>
      </c>
      <c r="C593" s="17" t="s">
        <v>66</v>
      </c>
      <c r="D593" s="16" t="s">
        <v>1007</v>
      </c>
      <c r="E593" s="106" t="s">
        <v>1008</v>
      </c>
      <c r="F593" s="106" t="s">
        <v>736</v>
      </c>
      <c r="G593" s="12">
        <v>500</v>
      </c>
      <c r="H593" s="19"/>
      <c r="I593" s="19"/>
      <c r="J593" s="85"/>
      <c r="K593" s="85"/>
      <c r="L593" s="19"/>
      <c r="M593" s="19"/>
      <c r="N593" s="19"/>
      <c r="O593" s="19"/>
      <c r="P593" s="19">
        <v>2</v>
      </c>
      <c r="Q593" s="19">
        <f t="shared" ref="Q593:Q597" si="232">G593*P593</f>
        <v>1000</v>
      </c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>
        <f t="shared" si="230"/>
        <v>2</v>
      </c>
      <c r="AG593" s="19">
        <f t="shared" si="230"/>
        <v>1000</v>
      </c>
      <c r="AH593" s="106" t="s">
        <v>1007</v>
      </c>
      <c r="AI593" s="106" t="s">
        <v>1008</v>
      </c>
      <c r="AJ593" s="106" t="s">
        <v>736</v>
      </c>
      <c r="AK593" s="12">
        <v>500</v>
      </c>
      <c r="AL593" s="28"/>
      <c r="AM593" s="28"/>
      <c r="AN593" s="28"/>
      <c r="AO593" s="28"/>
      <c r="AP593" s="28"/>
      <c r="AQ593" s="28"/>
      <c r="AR593" s="28"/>
      <c r="AS593" s="28"/>
      <c r="AT593" s="28">
        <v>4</v>
      </c>
      <c r="AU593" s="28">
        <f t="shared" ref="AU593:AU597" si="233">+AK593*AT593</f>
        <v>2000</v>
      </c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7">
        <f t="shared" si="231"/>
        <v>4</v>
      </c>
      <c r="BK593" s="7">
        <f t="shared" si="231"/>
        <v>2000</v>
      </c>
    </row>
    <row r="594" spans="2:63" ht="24" x14ac:dyDescent="0.25">
      <c r="B594" s="16" t="s">
        <v>65</v>
      </c>
      <c r="C594" s="17" t="s">
        <v>66</v>
      </c>
      <c r="D594" s="16" t="s">
        <v>1007</v>
      </c>
      <c r="E594" s="106" t="s">
        <v>1008</v>
      </c>
      <c r="F594" s="106" t="s">
        <v>736</v>
      </c>
      <c r="G594" s="12">
        <v>1500</v>
      </c>
      <c r="H594" s="19"/>
      <c r="I594" s="19"/>
      <c r="J594" s="85"/>
      <c r="K594" s="85"/>
      <c r="L594" s="19"/>
      <c r="M594" s="19"/>
      <c r="N594" s="19"/>
      <c r="O594" s="19"/>
      <c r="P594" s="19">
        <v>4</v>
      </c>
      <c r="Q594" s="19">
        <f t="shared" si="232"/>
        <v>6000</v>
      </c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>
        <f t="shared" si="230"/>
        <v>4</v>
      </c>
      <c r="AG594" s="19">
        <f t="shared" si="230"/>
        <v>6000</v>
      </c>
      <c r="AH594" s="106" t="s">
        <v>1007</v>
      </c>
      <c r="AI594" s="106" t="s">
        <v>1008</v>
      </c>
      <c r="AJ594" s="106" t="s">
        <v>736</v>
      </c>
      <c r="AK594" s="12">
        <v>1500</v>
      </c>
      <c r="AL594" s="28"/>
      <c r="AM594" s="28"/>
      <c r="AN594" s="28"/>
      <c r="AO594" s="28"/>
      <c r="AP594" s="28"/>
      <c r="AQ594" s="28"/>
      <c r="AR594" s="28"/>
      <c r="AS594" s="28"/>
      <c r="AT594" s="28">
        <v>3</v>
      </c>
      <c r="AU594" s="28">
        <f t="shared" si="233"/>
        <v>4500</v>
      </c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7">
        <f t="shared" si="231"/>
        <v>3</v>
      </c>
      <c r="BK594" s="7">
        <f t="shared" si="231"/>
        <v>4500</v>
      </c>
    </row>
    <row r="595" spans="2:63" ht="24" x14ac:dyDescent="0.25">
      <c r="B595" s="16" t="s">
        <v>65</v>
      </c>
      <c r="C595" s="17" t="s">
        <v>66</v>
      </c>
      <c r="D595" s="16" t="s">
        <v>1007</v>
      </c>
      <c r="E595" s="106" t="s">
        <v>1008</v>
      </c>
      <c r="F595" s="106" t="s">
        <v>736</v>
      </c>
      <c r="G595" s="12">
        <v>3200</v>
      </c>
      <c r="H595" s="19"/>
      <c r="I595" s="19"/>
      <c r="J595" s="85"/>
      <c r="K595" s="85"/>
      <c r="L595" s="19"/>
      <c r="M595" s="19"/>
      <c r="N595" s="19"/>
      <c r="O595" s="19"/>
      <c r="P595" s="19">
        <v>6</v>
      </c>
      <c r="Q595" s="19">
        <f t="shared" si="232"/>
        <v>19200</v>
      </c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>
        <f t="shared" si="230"/>
        <v>6</v>
      </c>
      <c r="AG595" s="19">
        <f t="shared" si="230"/>
        <v>19200</v>
      </c>
      <c r="AH595" s="106" t="s">
        <v>1007</v>
      </c>
      <c r="AI595" s="106" t="s">
        <v>1008</v>
      </c>
      <c r="AJ595" s="106" t="s">
        <v>736</v>
      </c>
      <c r="AK595" s="12">
        <v>3000</v>
      </c>
      <c r="AL595" s="28"/>
      <c r="AM595" s="28"/>
      <c r="AN595" s="28"/>
      <c r="AO595" s="28"/>
      <c r="AP595" s="28"/>
      <c r="AQ595" s="28"/>
      <c r="AR595" s="28"/>
      <c r="AS595" s="28"/>
      <c r="AT595" s="28">
        <v>6</v>
      </c>
      <c r="AU595" s="28">
        <f t="shared" si="233"/>
        <v>18000</v>
      </c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7">
        <f t="shared" si="231"/>
        <v>6</v>
      </c>
      <c r="BK595" s="7">
        <f t="shared" si="231"/>
        <v>18000</v>
      </c>
    </row>
    <row r="596" spans="2:63" ht="24" x14ac:dyDescent="0.25">
      <c r="B596" s="16" t="s">
        <v>65</v>
      </c>
      <c r="C596" s="17" t="s">
        <v>66</v>
      </c>
      <c r="D596" s="16" t="s">
        <v>815</v>
      </c>
      <c r="E596" s="106" t="s">
        <v>1009</v>
      </c>
      <c r="F596" s="106" t="s">
        <v>736</v>
      </c>
      <c r="G596" s="12">
        <v>1900</v>
      </c>
      <c r="H596" s="19"/>
      <c r="I596" s="19"/>
      <c r="J596" s="85"/>
      <c r="K596" s="85"/>
      <c r="L596" s="19"/>
      <c r="M596" s="19"/>
      <c r="N596" s="19"/>
      <c r="O596" s="19"/>
      <c r="P596" s="19">
        <v>31</v>
      </c>
      <c r="Q596" s="19">
        <f t="shared" si="232"/>
        <v>58900</v>
      </c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>
        <f t="shared" si="230"/>
        <v>31</v>
      </c>
      <c r="AG596" s="19">
        <f t="shared" si="230"/>
        <v>58900</v>
      </c>
      <c r="AH596" s="106" t="s">
        <v>815</v>
      </c>
      <c r="AI596" s="106" t="s">
        <v>1009</v>
      </c>
      <c r="AJ596" s="106" t="s">
        <v>736</v>
      </c>
      <c r="AK596" s="12">
        <v>1800</v>
      </c>
      <c r="AL596" s="28"/>
      <c r="AM596" s="28"/>
      <c r="AN596" s="28"/>
      <c r="AO596" s="28"/>
      <c r="AP596" s="28"/>
      <c r="AQ596" s="28"/>
      <c r="AR596" s="28"/>
      <c r="AS596" s="28"/>
      <c r="AT596" s="28">
        <v>20</v>
      </c>
      <c r="AU596" s="28">
        <f t="shared" si="233"/>
        <v>36000</v>
      </c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7">
        <f t="shared" si="231"/>
        <v>20</v>
      </c>
      <c r="BK596" s="7">
        <f t="shared" si="231"/>
        <v>36000</v>
      </c>
    </row>
    <row r="597" spans="2:63" ht="24" x14ac:dyDescent="0.25">
      <c r="B597" s="16" t="s">
        <v>65</v>
      </c>
      <c r="C597" s="17" t="s">
        <v>66</v>
      </c>
      <c r="D597" s="16" t="s">
        <v>815</v>
      </c>
      <c r="E597" s="106" t="s">
        <v>1009</v>
      </c>
      <c r="F597" s="106" t="s">
        <v>736</v>
      </c>
      <c r="G597" s="12">
        <v>2100</v>
      </c>
      <c r="H597" s="19"/>
      <c r="I597" s="19"/>
      <c r="J597" s="85"/>
      <c r="K597" s="85"/>
      <c r="L597" s="19"/>
      <c r="M597" s="19"/>
      <c r="N597" s="19"/>
      <c r="O597" s="19"/>
      <c r="P597" s="19">
        <v>66</v>
      </c>
      <c r="Q597" s="19">
        <f t="shared" si="232"/>
        <v>138600</v>
      </c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>
        <f t="shared" si="230"/>
        <v>66</v>
      </c>
      <c r="AG597" s="19">
        <f t="shared" si="230"/>
        <v>138600</v>
      </c>
      <c r="AH597" s="106" t="s">
        <v>815</v>
      </c>
      <c r="AI597" s="106" t="s">
        <v>1009</v>
      </c>
      <c r="AJ597" s="106" t="s">
        <v>736</v>
      </c>
      <c r="AK597" s="12">
        <v>2000</v>
      </c>
      <c r="AL597" s="28"/>
      <c r="AM597" s="28"/>
      <c r="AN597" s="28"/>
      <c r="AO597" s="28"/>
      <c r="AP597" s="28"/>
      <c r="AQ597" s="28"/>
      <c r="AR597" s="28"/>
      <c r="AS597" s="28"/>
      <c r="AT597" s="28">
        <v>66</v>
      </c>
      <c r="AU597" s="28">
        <f t="shared" si="233"/>
        <v>132000</v>
      </c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7">
        <f t="shared" si="231"/>
        <v>66</v>
      </c>
      <c r="BK597" s="7">
        <f t="shared" si="231"/>
        <v>132000</v>
      </c>
    </row>
    <row r="598" spans="2:63" ht="24" x14ac:dyDescent="0.25">
      <c r="B598" s="16" t="s">
        <v>65</v>
      </c>
      <c r="C598" s="17" t="s">
        <v>66</v>
      </c>
      <c r="D598" s="10" t="s">
        <v>1010</v>
      </c>
      <c r="E598" s="11" t="s">
        <v>1011</v>
      </c>
      <c r="F598" s="106" t="s">
        <v>736</v>
      </c>
      <c r="G598" s="12">
        <v>4100</v>
      </c>
      <c r="H598" s="19">
        <v>3</v>
      </c>
      <c r="I598" s="19">
        <f t="shared" ref="I598:I603" si="234">+G598*H598</f>
        <v>12300</v>
      </c>
      <c r="J598" s="27"/>
      <c r="K598" s="27"/>
      <c r="L598" s="26"/>
      <c r="M598" s="26"/>
      <c r="N598" s="26"/>
      <c r="O598" s="26"/>
      <c r="P598" s="26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9">
        <f t="shared" si="230"/>
        <v>3</v>
      </c>
      <c r="AG598" s="19">
        <f t="shared" si="230"/>
        <v>12300</v>
      </c>
      <c r="AH598" s="9" t="s">
        <v>1010</v>
      </c>
      <c r="AI598" s="11" t="s">
        <v>1011</v>
      </c>
      <c r="AJ598" s="106" t="s">
        <v>736</v>
      </c>
      <c r="AK598" s="12">
        <v>4000</v>
      </c>
      <c r="AL598" s="7">
        <v>3</v>
      </c>
      <c r="AM598" s="28">
        <f t="shared" ref="AM598:AM604" si="235">+AK598*AL598</f>
        <v>12000</v>
      </c>
      <c r="AN598" s="29"/>
      <c r="AO598" s="29"/>
      <c r="AP598" s="7"/>
      <c r="AQ598" s="7"/>
      <c r="AR598" s="29"/>
      <c r="AS598" s="7"/>
      <c r="AT598" s="7"/>
      <c r="AU598" s="29"/>
      <c r="AV598" s="7"/>
      <c r="AW598" s="29"/>
      <c r="AX598" s="29"/>
      <c r="AY598" s="29"/>
      <c r="AZ598" s="28"/>
      <c r="BA598" s="28"/>
      <c r="BB598" s="29"/>
      <c r="BC598" s="29"/>
      <c r="BD598" s="29"/>
      <c r="BE598" s="29"/>
      <c r="BF598" s="29"/>
      <c r="BG598" s="29"/>
      <c r="BH598" s="29"/>
      <c r="BI598" s="29"/>
      <c r="BJ598" s="7">
        <f t="shared" si="231"/>
        <v>3</v>
      </c>
      <c r="BK598" s="7">
        <f t="shared" si="231"/>
        <v>12000</v>
      </c>
    </row>
    <row r="599" spans="2:63" ht="24" x14ac:dyDescent="0.25">
      <c r="B599" s="16" t="s">
        <v>65</v>
      </c>
      <c r="C599" s="17" t="s">
        <v>66</v>
      </c>
      <c r="D599" s="10">
        <v>210100010410</v>
      </c>
      <c r="E599" s="106" t="s">
        <v>1012</v>
      </c>
      <c r="F599" s="106" t="s">
        <v>736</v>
      </c>
      <c r="G599" s="12">
        <v>2600</v>
      </c>
      <c r="H599" s="19">
        <v>6</v>
      </c>
      <c r="I599" s="19">
        <f t="shared" si="234"/>
        <v>15600</v>
      </c>
      <c r="J599" s="27"/>
      <c r="K599" s="27"/>
      <c r="L599" s="26"/>
      <c r="M599" s="26"/>
      <c r="N599" s="26"/>
      <c r="O599" s="26"/>
      <c r="P599" s="26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9">
        <f t="shared" si="230"/>
        <v>6</v>
      </c>
      <c r="AG599" s="19">
        <f t="shared" si="230"/>
        <v>15600</v>
      </c>
      <c r="AH599" s="9">
        <v>210100010410</v>
      </c>
      <c r="AI599" s="106" t="s">
        <v>1012</v>
      </c>
      <c r="AJ599" s="106" t="s">
        <v>736</v>
      </c>
      <c r="AK599" s="12">
        <v>2500</v>
      </c>
      <c r="AL599" s="7">
        <v>6</v>
      </c>
      <c r="AM599" s="28">
        <f t="shared" si="235"/>
        <v>15000</v>
      </c>
      <c r="AN599" s="29"/>
      <c r="AO599" s="29"/>
      <c r="AP599" s="7"/>
      <c r="AQ599" s="7"/>
      <c r="AR599" s="29"/>
      <c r="AS599" s="7"/>
      <c r="AT599" s="7"/>
      <c r="AU599" s="29"/>
      <c r="AV599" s="7"/>
      <c r="AW599" s="29"/>
      <c r="AX599" s="29"/>
      <c r="AY599" s="29"/>
      <c r="AZ599" s="28"/>
      <c r="BA599" s="28"/>
      <c r="BB599" s="29"/>
      <c r="BC599" s="29"/>
      <c r="BD599" s="29"/>
      <c r="BE599" s="29"/>
      <c r="BF599" s="29"/>
      <c r="BG599" s="29"/>
      <c r="BH599" s="29"/>
      <c r="BI599" s="29"/>
      <c r="BJ599" s="7">
        <f t="shared" si="231"/>
        <v>6</v>
      </c>
      <c r="BK599" s="7">
        <f t="shared" si="231"/>
        <v>15000</v>
      </c>
    </row>
    <row r="600" spans="2:63" ht="24" x14ac:dyDescent="0.25">
      <c r="B600" s="16" t="s">
        <v>65</v>
      </c>
      <c r="C600" s="17" t="s">
        <v>66</v>
      </c>
      <c r="D600" s="10">
        <v>170100030048</v>
      </c>
      <c r="E600" s="106" t="s">
        <v>1012</v>
      </c>
      <c r="F600" s="106" t="s">
        <v>736</v>
      </c>
      <c r="G600" s="12">
        <v>2700</v>
      </c>
      <c r="H600" s="19">
        <v>6</v>
      </c>
      <c r="I600" s="19">
        <f t="shared" si="234"/>
        <v>16200</v>
      </c>
      <c r="J600" s="27"/>
      <c r="K600" s="27"/>
      <c r="L600" s="26"/>
      <c r="M600" s="26"/>
      <c r="N600" s="26"/>
      <c r="O600" s="26"/>
      <c r="P600" s="26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9">
        <f t="shared" si="230"/>
        <v>6</v>
      </c>
      <c r="AG600" s="19">
        <f t="shared" si="230"/>
        <v>16200</v>
      </c>
      <c r="AH600" s="9">
        <v>170100030048</v>
      </c>
      <c r="AI600" s="106" t="s">
        <v>1012</v>
      </c>
      <c r="AJ600" s="106" t="s">
        <v>736</v>
      </c>
      <c r="AK600" s="12">
        <v>2500</v>
      </c>
      <c r="AL600" s="7">
        <v>6</v>
      </c>
      <c r="AM600" s="28">
        <f t="shared" si="235"/>
        <v>15000</v>
      </c>
      <c r="AN600" s="29"/>
      <c r="AO600" s="29"/>
      <c r="AP600" s="7"/>
      <c r="AQ600" s="7"/>
      <c r="AR600" s="29"/>
      <c r="AS600" s="7"/>
      <c r="AT600" s="7"/>
      <c r="AU600" s="29"/>
      <c r="AV600" s="7"/>
      <c r="AW600" s="29"/>
      <c r="AX600" s="29"/>
      <c r="AY600" s="29"/>
      <c r="AZ600" s="28"/>
      <c r="BA600" s="28"/>
      <c r="BB600" s="29"/>
      <c r="BC600" s="29"/>
      <c r="BD600" s="29"/>
      <c r="BE600" s="29"/>
      <c r="BF600" s="29"/>
      <c r="BG600" s="29"/>
      <c r="BH600" s="29"/>
      <c r="BI600" s="29"/>
      <c r="BJ600" s="7">
        <f t="shared" si="231"/>
        <v>6</v>
      </c>
      <c r="BK600" s="7">
        <f t="shared" si="231"/>
        <v>15000</v>
      </c>
    </row>
    <row r="601" spans="2:63" ht="24" x14ac:dyDescent="0.25">
      <c r="B601" s="16" t="s">
        <v>65</v>
      </c>
      <c r="C601" s="17" t="s">
        <v>66</v>
      </c>
      <c r="D601" s="10">
        <v>170100030048</v>
      </c>
      <c r="E601" s="106" t="s">
        <v>1012</v>
      </c>
      <c r="F601" s="106" t="s">
        <v>736</v>
      </c>
      <c r="G601" s="12">
        <v>2900</v>
      </c>
      <c r="H601" s="19">
        <f>6+6</f>
        <v>12</v>
      </c>
      <c r="I601" s="19">
        <f t="shared" si="234"/>
        <v>34800</v>
      </c>
      <c r="J601" s="27"/>
      <c r="K601" s="27"/>
      <c r="L601" s="26"/>
      <c r="M601" s="26"/>
      <c r="N601" s="26"/>
      <c r="O601" s="26"/>
      <c r="P601" s="26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9">
        <f t="shared" si="230"/>
        <v>12</v>
      </c>
      <c r="AG601" s="19">
        <f t="shared" si="230"/>
        <v>34800</v>
      </c>
      <c r="AH601" s="9">
        <v>170100030048</v>
      </c>
      <c r="AI601" s="106" t="s">
        <v>1012</v>
      </c>
      <c r="AJ601" s="106" t="s">
        <v>736</v>
      </c>
      <c r="AK601" s="12">
        <v>2800</v>
      </c>
      <c r="AL601" s="7">
        <f>6+6</f>
        <v>12</v>
      </c>
      <c r="AM601" s="28">
        <f t="shared" si="235"/>
        <v>33600</v>
      </c>
      <c r="AN601" s="29"/>
      <c r="AO601" s="29"/>
      <c r="AP601" s="7"/>
      <c r="AQ601" s="7"/>
      <c r="AR601" s="29"/>
      <c r="AS601" s="7"/>
      <c r="AT601" s="7"/>
      <c r="AU601" s="29"/>
      <c r="AV601" s="7"/>
      <c r="AW601" s="29"/>
      <c r="AX601" s="29"/>
      <c r="AY601" s="29"/>
      <c r="AZ601" s="28"/>
      <c r="BA601" s="28"/>
      <c r="BB601" s="29"/>
      <c r="BC601" s="29"/>
      <c r="BD601" s="29"/>
      <c r="BE601" s="29"/>
      <c r="BF601" s="29"/>
      <c r="BG601" s="29"/>
      <c r="BH601" s="29"/>
      <c r="BI601" s="29"/>
      <c r="BJ601" s="7">
        <f t="shared" si="231"/>
        <v>12</v>
      </c>
      <c r="BK601" s="7">
        <f t="shared" si="231"/>
        <v>33600</v>
      </c>
    </row>
    <row r="602" spans="2:63" ht="24" x14ac:dyDescent="0.25">
      <c r="B602" s="16" t="s">
        <v>65</v>
      </c>
      <c r="C602" s="17" t="s">
        <v>66</v>
      </c>
      <c r="D602" s="10">
        <v>170100030048</v>
      </c>
      <c r="E602" s="9" t="s">
        <v>1013</v>
      </c>
      <c r="F602" s="106" t="s">
        <v>736</v>
      </c>
      <c r="G602" s="12">
        <v>1850</v>
      </c>
      <c r="H602" s="19">
        <v>6</v>
      </c>
      <c r="I602" s="19">
        <f t="shared" si="234"/>
        <v>11100</v>
      </c>
      <c r="J602" s="27"/>
      <c r="K602" s="27"/>
      <c r="L602" s="26"/>
      <c r="M602" s="26"/>
      <c r="N602" s="26"/>
      <c r="O602" s="26"/>
      <c r="P602" s="26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9">
        <f t="shared" si="230"/>
        <v>6</v>
      </c>
      <c r="AG602" s="19">
        <f t="shared" si="230"/>
        <v>11100</v>
      </c>
      <c r="AH602" s="9">
        <v>170100030048</v>
      </c>
      <c r="AI602" s="9" t="s">
        <v>1013</v>
      </c>
      <c r="AJ602" s="106" t="s">
        <v>736</v>
      </c>
      <c r="AK602" s="12">
        <v>1800</v>
      </c>
      <c r="AL602" s="7">
        <v>6</v>
      </c>
      <c r="AM602" s="28">
        <f t="shared" si="235"/>
        <v>10800</v>
      </c>
      <c r="AN602" s="29"/>
      <c r="AO602" s="29"/>
      <c r="AP602" s="7"/>
      <c r="AQ602" s="7"/>
      <c r="AR602" s="29"/>
      <c r="AS602" s="7"/>
      <c r="AT602" s="7"/>
      <c r="AU602" s="29"/>
      <c r="AV602" s="7"/>
      <c r="AW602" s="29"/>
      <c r="AX602" s="29"/>
      <c r="AY602" s="29"/>
      <c r="AZ602" s="28"/>
      <c r="BA602" s="28"/>
      <c r="BB602" s="29"/>
      <c r="BC602" s="29"/>
      <c r="BD602" s="29"/>
      <c r="BE602" s="29"/>
      <c r="BF602" s="29"/>
      <c r="BG602" s="29"/>
      <c r="BH602" s="29"/>
      <c r="BI602" s="29"/>
      <c r="BJ602" s="7">
        <f t="shared" si="231"/>
        <v>6</v>
      </c>
      <c r="BK602" s="7">
        <f t="shared" si="231"/>
        <v>10800</v>
      </c>
    </row>
    <row r="603" spans="2:63" ht="24" x14ac:dyDescent="0.25">
      <c r="B603" s="16" t="s">
        <v>65</v>
      </c>
      <c r="C603" s="17" t="s">
        <v>66</v>
      </c>
      <c r="D603" s="10" t="s">
        <v>1014</v>
      </c>
      <c r="E603" s="9" t="s">
        <v>1015</v>
      </c>
      <c r="F603" s="106" t="s">
        <v>736</v>
      </c>
      <c r="G603" s="12">
        <v>1200</v>
      </c>
      <c r="H603" s="19">
        <v>6</v>
      </c>
      <c r="I603" s="19">
        <f t="shared" si="234"/>
        <v>7200</v>
      </c>
      <c r="J603" s="27"/>
      <c r="K603" s="27"/>
      <c r="L603" s="26"/>
      <c r="M603" s="26"/>
      <c r="N603" s="26"/>
      <c r="O603" s="26"/>
      <c r="P603" s="26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9">
        <f t="shared" si="230"/>
        <v>6</v>
      </c>
      <c r="AG603" s="19">
        <f t="shared" si="230"/>
        <v>7200</v>
      </c>
      <c r="AH603" s="9" t="s">
        <v>1014</v>
      </c>
      <c r="AI603" s="9" t="s">
        <v>1015</v>
      </c>
      <c r="AJ603" s="106" t="s">
        <v>736</v>
      </c>
      <c r="AK603" s="12">
        <v>1000</v>
      </c>
      <c r="AL603" s="7">
        <v>6</v>
      </c>
      <c r="AM603" s="28">
        <f t="shared" si="235"/>
        <v>6000</v>
      </c>
      <c r="AN603" s="29"/>
      <c r="AO603" s="29"/>
      <c r="AP603" s="7"/>
      <c r="AQ603" s="7"/>
      <c r="AR603" s="29"/>
      <c r="AS603" s="7"/>
      <c r="AT603" s="7"/>
      <c r="AU603" s="29"/>
      <c r="AV603" s="7"/>
      <c r="AW603" s="29"/>
      <c r="AX603" s="29"/>
      <c r="AY603" s="29"/>
      <c r="AZ603" s="28"/>
      <c r="BA603" s="28"/>
      <c r="BB603" s="29"/>
      <c r="BC603" s="29"/>
      <c r="BD603" s="29"/>
      <c r="BE603" s="29"/>
      <c r="BF603" s="29"/>
      <c r="BG603" s="29"/>
      <c r="BH603" s="29"/>
      <c r="BI603" s="29"/>
      <c r="BJ603" s="7">
        <f t="shared" si="231"/>
        <v>6</v>
      </c>
      <c r="BK603" s="7">
        <f t="shared" si="231"/>
        <v>6000</v>
      </c>
    </row>
    <row r="604" spans="2:63" ht="24" x14ac:dyDescent="0.25">
      <c r="B604" s="16" t="s">
        <v>65</v>
      </c>
      <c r="C604" s="17" t="s">
        <v>66</v>
      </c>
      <c r="D604" s="10" t="s">
        <v>1014</v>
      </c>
      <c r="E604" s="9" t="s">
        <v>1015</v>
      </c>
      <c r="F604" s="106" t="s">
        <v>736</v>
      </c>
      <c r="G604" s="12">
        <v>1200</v>
      </c>
      <c r="H604" s="19">
        <v>6</v>
      </c>
      <c r="I604" s="19">
        <f>+G604*H604</f>
        <v>7200</v>
      </c>
      <c r="J604" s="27"/>
      <c r="K604" s="27"/>
      <c r="L604" s="26"/>
      <c r="M604" s="26"/>
      <c r="N604" s="26"/>
      <c r="O604" s="26"/>
      <c r="P604" s="26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9">
        <f t="shared" si="230"/>
        <v>6</v>
      </c>
      <c r="AG604" s="19">
        <f t="shared" si="230"/>
        <v>7200</v>
      </c>
      <c r="AH604" s="9" t="s">
        <v>1014</v>
      </c>
      <c r="AI604" s="9" t="s">
        <v>1015</v>
      </c>
      <c r="AJ604" s="106" t="s">
        <v>736</v>
      </c>
      <c r="AK604" s="12">
        <v>1000</v>
      </c>
      <c r="AL604" s="7">
        <v>6</v>
      </c>
      <c r="AM604" s="28">
        <f t="shared" si="235"/>
        <v>6000</v>
      </c>
      <c r="AN604" s="29"/>
      <c r="AO604" s="29"/>
      <c r="AP604" s="7"/>
      <c r="AQ604" s="7"/>
      <c r="AR604" s="29"/>
      <c r="AS604" s="7"/>
      <c r="AT604" s="7"/>
      <c r="AU604" s="29"/>
      <c r="AV604" s="7"/>
      <c r="AW604" s="29"/>
      <c r="AX604" s="29"/>
      <c r="AY604" s="29"/>
      <c r="AZ604" s="28"/>
      <c r="BA604" s="28"/>
      <c r="BB604" s="29"/>
      <c r="BC604" s="29"/>
      <c r="BD604" s="29"/>
      <c r="BE604" s="29"/>
      <c r="BF604" s="29"/>
      <c r="BG604" s="29"/>
      <c r="BH604" s="29"/>
      <c r="BI604" s="29"/>
      <c r="BJ604" s="7">
        <f t="shared" si="231"/>
        <v>6</v>
      </c>
      <c r="BK604" s="7">
        <f t="shared" si="231"/>
        <v>6000</v>
      </c>
    </row>
    <row r="605" spans="2:63" ht="36" x14ac:dyDescent="0.25">
      <c r="B605" s="16" t="s">
        <v>65</v>
      </c>
      <c r="C605" s="17" t="s">
        <v>66</v>
      </c>
      <c r="D605" s="10" t="s">
        <v>1014</v>
      </c>
      <c r="E605" s="18" t="s">
        <v>1016</v>
      </c>
      <c r="F605" s="106" t="s">
        <v>736</v>
      </c>
      <c r="G605" s="12">
        <v>5200</v>
      </c>
      <c r="H605" s="19">
        <v>6</v>
      </c>
      <c r="I605" s="19">
        <f>+G605*H605</f>
        <v>31200</v>
      </c>
      <c r="J605" s="27"/>
      <c r="K605" s="27"/>
      <c r="L605" s="26"/>
      <c r="M605" s="26"/>
      <c r="N605" s="26"/>
      <c r="O605" s="26"/>
      <c r="P605" s="26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9">
        <f t="shared" si="230"/>
        <v>6</v>
      </c>
      <c r="AG605" s="19">
        <f t="shared" si="230"/>
        <v>31200</v>
      </c>
      <c r="AH605" s="9" t="s">
        <v>1014</v>
      </c>
      <c r="AI605" s="18" t="s">
        <v>1016</v>
      </c>
      <c r="AJ605" s="106" t="s">
        <v>736</v>
      </c>
      <c r="AK605" s="12">
        <v>5000</v>
      </c>
      <c r="AL605" s="28">
        <v>6</v>
      </c>
      <c r="AM605" s="28">
        <f>+AK605*AL605</f>
        <v>30000</v>
      </c>
      <c r="AN605" s="29"/>
      <c r="AO605" s="29"/>
      <c r="AP605" s="7"/>
      <c r="AQ605" s="7"/>
      <c r="AR605" s="29"/>
      <c r="AS605" s="7"/>
      <c r="AT605" s="7"/>
      <c r="AU605" s="29"/>
      <c r="AV605" s="7"/>
      <c r="AW605" s="29"/>
      <c r="AX605" s="29"/>
      <c r="AY605" s="29"/>
      <c r="AZ605" s="28"/>
      <c r="BA605" s="28"/>
      <c r="BB605" s="29"/>
      <c r="BC605" s="29"/>
      <c r="BD605" s="29"/>
      <c r="BE605" s="29"/>
      <c r="BF605" s="29"/>
      <c r="BG605" s="29"/>
      <c r="BH605" s="29"/>
      <c r="BI605" s="29"/>
      <c r="BJ605" s="7">
        <f t="shared" si="231"/>
        <v>6</v>
      </c>
      <c r="BK605" s="7">
        <f t="shared" si="231"/>
        <v>30000</v>
      </c>
    </row>
    <row r="606" spans="2:63" ht="24" x14ac:dyDescent="0.25">
      <c r="B606" s="16" t="s">
        <v>65</v>
      </c>
      <c r="C606" s="17" t="s">
        <v>66</v>
      </c>
      <c r="D606" s="10">
        <v>8111200200345480</v>
      </c>
      <c r="E606" s="18" t="s">
        <v>1017</v>
      </c>
      <c r="F606" s="106" t="s">
        <v>736</v>
      </c>
      <c r="G606" s="12">
        <v>4500</v>
      </c>
      <c r="H606" s="19">
        <v>6</v>
      </c>
      <c r="I606" s="19">
        <f>+G606*H606</f>
        <v>27000</v>
      </c>
      <c r="J606" s="27"/>
      <c r="K606" s="27"/>
      <c r="L606" s="26"/>
      <c r="M606" s="26"/>
      <c r="N606" s="26"/>
      <c r="O606" s="26"/>
      <c r="P606" s="26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9">
        <f t="shared" si="230"/>
        <v>6</v>
      </c>
      <c r="AG606" s="19">
        <f t="shared" si="230"/>
        <v>27000</v>
      </c>
      <c r="AH606" s="9">
        <v>8111200200345480</v>
      </c>
      <c r="AI606" s="18" t="s">
        <v>1017</v>
      </c>
      <c r="AJ606" s="106" t="s">
        <v>736</v>
      </c>
      <c r="AK606" s="12">
        <v>4000</v>
      </c>
      <c r="AL606" s="28">
        <v>6</v>
      </c>
      <c r="AM606" s="28">
        <f>+AK606*AL606</f>
        <v>24000</v>
      </c>
      <c r="AN606" s="29"/>
      <c r="AO606" s="29"/>
      <c r="AP606" s="7"/>
      <c r="AQ606" s="7"/>
      <c r="AR606" s="29"/>
      <c r="AS606" s="7"/>
      <c r="AT606" s="7"/>
      <c r="AU606" s="29"/>
      <c r="AV606" s="7"/>
      <c r="AW606" s="29"/>
      <c r="AX606" s="29"/>
      <c r="AY606" s="29"/>
      <c r="AZ606" s="28"/>
      <c r="BA606" s="28"/>
      <c r="BB606" s="29"/>
      <c r="BC606" s="29"/>
      <c r="BD606" s="29"/>
      <c r="BE606" s="29"/>
      <c r="BF606" s="29"/>
      <c r="BG606" s="29"/>
      <c r="BH606" s="29"/>
      <c r="BI606" s="29"/>
      <c r="BJ606" s="7">
        <f t="shared" si="231"/>
        <v>6</v>
      </c>
      <c r="BK606" s="7">
        <f t="shared" si="231"/>
        <v>24000</v>
      </c>
    </row>
    <row r="607" spans="2:63" ht="24" x14ac:dyDescent="0.25">
      <c r="B607" s="16" t="s">
        <v>65</v>
      </c>
      <c r="C607" s="17" t="s">
        <v>66</v>
      </c>
      <c r="D607" s="10" t="s">
        <v>1018</v>
      </c>
      <c r="E607" s="18" t="s">
        <v>1019</v>
      </c>
      <c r="F607" s="106" t="s">
        <v>736</v>
      </c>
      <c r="G607" s="12">
        <v>70000</v>
      </c>
      <c r="H607" s="19">
        <f>1+1</f>
        <v>2</v>
      </c>
      <c r="I607" s="19">
        <f t="shared" ref="I607:I610" si="236">+G607*H607</f>
        <v>140000</v>
      </c>
      <c r="J607" s="27"/>
      <c r="K607" s="27"/>
      <c r="L607" s="26"/>
      <c r="M607" s="26"/>
      <c r="N607" s="26"/>
      <c r="O607" s="26"/>
      <c r="P607" s="26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9">
        <f t="shared" si="230"/>
        <v>2</v>
      </c>
      <c r="AG607" s="19">
        <f t="shared" si="230"/>
        <v>140000</v>
      </c>
      <c r="AH607" s="9" t="s">
        <v>1018</v>
      </c>
      <c r="AI607" s="18" t="s">
        <v>1019</v>
      </c>
      <c r="AJ607" s="106" t="s">
        <v>736</v>
      </c>
      <c r="AK607" s="12">
        <v>50000</v>
      </c>
      <c r="AL607" s="28">
        <f>0+0</f>
        <v>0</v>
      </c>
      <c r="AM607" s="28">
        <f t="shared" ref="AM607:AM610" si="237">+AK607*AL607</f>
        <v>0</v>
      </c>
      <c r="AN607" s="29"/>
      <c r="AO607" s="29"/>
      <c r="AP607" s="7"/>
      <c r="AQ607" s="7"/>
      <c r="AR607" s="29"/>
      <c r="AS607" s="7"/>
      <c r="AT607" s="7"/>
      <c r="AU607" s="29"/>
      <c r="AV607" s="7"/>
      <c r="AW607" s="29"/>
      <c r="AX607" s="29"/>
      <c r="AY607" s="29"/>
      <c r="AZ607" s="28"/>
      <c r="BA607" s="28"/>
      <c r="BB607" s="29"/>
      <c r="BC607" s="29"/>
      <c r="BD607" s="29"/>
      <c r="BE607" s="29"/>
      <c r="BF607" s="29"/>
      <c r="BG607" s="29"/>
      <c r="BH607" s="29"/>
      <c r="BI607" s="29"/>
      <c r="BJ607" s="7">
        <f t="shared" si="231"/>
        <v>0</v>
      </c>
      <c r="BK607" s="7">
        <f t="shared" si="231"/>
        <v>0</v>
      </c>
    </row>
    <row r="608" spans="2:63" ht="24" x14ac:dyDescent="0.25">
      <c r="B608" s="16" t="s">
        <v>65</v>
      </c>
      <c r="C608" s="17" t="s">
        <v>66</v>
      </c>
      <c r="D608" s="10" t="s">
        <v>1020</v>
      </c>
      <c r="E608" s="18" t="s">
        <v>1021</v>
      </c>
      <c r="F608" s="106" t="s">
        <v>736</v>
      </c>
      <c r="G608" s="12">
        <v>35000</v>
      </c>
      <c r="H608" s="19">
        <f>1+1</f>
        <v>2</v>
      </c>
      <c r="I608" s="19">
        <f t="shared" si="236"/>
        <v>70000</v>
      </c>
      <c r="J608" s="27"/>
      <c r="K608" s="27"/>
      <c r="L608" s="26"/>
      <c r="M608" s="26"/>
      <c r="N608" s="26"/>
      <c r="O608" s="26"/>
      <c r="P608" s="26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9">
        <f t="shared" si="230"/>
        <v>2</v>
      </c>
      <c r="AG608" s="19">
        <f t="shared" si="230"/>
        <v>70000</v>
      </c>
      <c r="AH608" s="9" t="s">
        <v>1020</v>
      </c>
      <c r="AI608" s="18" t="s">
        <v>1021</v>
      </c>
      <c r="AJ608" s="106" t="s">
        <v>736</v>
      </c>
      <c r="AK608" s="12">
        <v>33000</v>
      </c>
      <c r="AL608" s="28">
        <f>0+0</f>
        <v>0</v>
      </c>
      <c r="AM608" s="28">
        <f t="shared" si="237"/>
        <v>0</v>
      </c>
      <c r="AN608" s="29"/>
      <c r="AO608" s="29"/>
      <c r="AP608" s="7"/>
      <c r="AQ608" s="7"/>
      <c r="AR608" s="29"/>
      <c r="AS608" s="7"/>
      <c r="AT608" s="7"/>
      <c r="AU608" s="29"/>
      <c r="AV608" s="7"/>
      <c r="AW608" s="29"/>
      <c r="AX608" s="29"/>
      <c r="AY608" s="29"/>
      <c r="AZ608" s="28"/>
      <c r="BA608" s="28"/>
      <c r="BB608" s="29"/>
      <c r="BC608" s="29"/>
      <c r="BD608" s="29"/>
      <c r="BE608" s="29"/>
      <c r="BF608" s="29"/>
      <c r="BG608" s="29"/>
      <c r="BH608" s="29"/>
      <c r="BI608" s="29"/>
      <c r="BJ608" s="7">
        <f t="shared" si="231"/>
        <v>0</v>
      </c>
      <c r="BK608" s="7">
        <f t="shared" si="231"/>
        <v>0</v>
      </c>
    </row>
    <row r="609" spans="2:64" ht="24" x14ac:dyDescent="0.25">
      <c r="B609" s="16" t="s">
        <v>65</v>
      </c>
      <c r="C609" s="17" t="s">
        <v>66</v>
      </c>
      <c r="D609" s="10" t="s">
        <v>1022</v>
      </c>
      <c r="E609" s="18" t="s">
        <v>1023</v>
      </c>
      <c r="F609" s="106" t="s">
        <v>736</v>
      </c>
      <c r="G609" s="12">
        <v>25000</v>
      </c>
      <c r="H609" s="19">
        <f>1+1</f>
        <v>2</v>
      </c>
      <c r="I609" s="19">
        <f t="shared" si="236"/>
        <v>50000</v>
      </c>
      <c r="J609" s="27"/>
      <c r="K609" s="27"/>
      <c r="L609" s="26"/>
      <c r="M609" s="26"/>
      <c r="N609" s="26"/>
      <c r="O609" s="26"/>
      <c r="P609" s="26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9">
        <f t="shared" si="230"/>
        <v>2</v>
      </c>
      <c r="AG609" s="19">
        <f t="shared" si="230"/>
        <v>50000</v>
      </c>
      <c r="AH609" s="9" t="s">
        <v>1022</v>
      </c>
      <c r="AI609" s="18" t="s">
        <v>1023</v>
      </c>
      <c r="AJ609" s="106" t="s">
        <v>736</v>
      </c>
      <c r="AK609" s="12">
        <v>22000</v>
      </c>
      <c r="AL609" s="28">
        <f>0+0</f>
        <v>0</v>
      </c>
      <c r="AM609" s="28">
        <f t="shared" si="237"/>
        <v>0</v>
      </c>
      <c r="AN609" s="29"/>
      <c r="AO609" s="29"/>
      <c r="AP609" s="7"/>
      <c r="AQ609" s="7"/>
      <c r="AR609" s="29"/>
      <c r="AS609" s="7"/>
      <c r="AT609" s="7"/>
      <c r="AU609" s="29"/>
      <c r="AV609" s="7"/>
      <c r="AW609" s="29"/>
      <c r="AX609" s="29"/>
      <c r="AY609" s="29"/>
      <c r="AZ609" s="28"/>
      <c r="BA609" s="28"/>
      <c r="BB609" s="29"/>
      <c r="BC609" s="29"/>
      <c r="BD609" s="29"/>
      <c r="BE609" s="29"/>
      <c r="BF609" s="29"/>
      <c r="BG609" s="29"/>
      <c r="BH609" s="29"/>
      <c r="BI609" s="29"/>
      <c r="BJ609" s="7">
        <f t="shared" si="231"/>
        <v>0</v>
      </c>
      <c r="BK609" s="7">
        <f t="shared" si="231"/>
        <v>0</v>
      </c>
    </row>
    <row r="610" spans="2:64" ht="24" x14ac:dyDescent="0.25">
      <c r="B610" s="16" t="s">
        <v>65</v>
      </c>
      <c r="C610" s="17" t="s">
        <v>66</v>
      </c>
      <c r="D610" s="10" t="s">
        <v>1024</v>
      </c>
      <c r="E610" s="18" t="s">
        <v>1025</v>
      </c>
      <c r="F610" s="106" t="s">
        <v>736</v>
      </c>
      <c r="G610" s="12">
        <v>35000</v>
      </c>
      <c r="H610" s="19">
        <f>1+1</f>
        <v>2</v>
      </c>
      <c r="I610" s="19">
        <f t="shared" si="236"/>
        <v>70000</v>
      </c>
      <c r="J610" s="27"/>
      <c r="K610" s="27"/>
      <c r="L610" s="26"/>
      <c r="M610" s="26"/>
      <c r="N610" s="26"/>
      <c r="O610" s="26"/>
      <c r="P610" s="26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9">
        <f t="shared" si="230"/>
        <v>2</v>
      </c>
      <c r="AG610" s="19">
        <f t="shared" si="230"/>
        <v>70000</v>
      </c>
      <c r="AH610" s="9" t="s">
        <v>1024</v>
      </c>
      <c r="AI610" s="18" t="s">
        <v>1025</v>
      </c>
      <c r="AJ610" s="106" t="s">
        <v>736</v>
      </c>
      <c r="AK610" s="12">
        <v>33000</v>
      </c>
      <c r="AL610" s="28">
        <f>0+0</f>
        <v>0</v>
      </c>
      <c r="AM610" s="28">
        <f t="shared" si="237"/>
        <v>0</v>
      </c>
      <c r="AN610" s="29"/>
      <c r="AO610" s="29"/>
      <c r="AP610" s="7"/>
      <c r="AQ610" s="7"/>
      <c r="AR610" s="29"/>
      <c r="AS610" s="7"/>
      <c r="AT610" s="7"/>
      <c r="AU610" s="29"/>
      <c r="AV610" s="7"/>
      <c r="AW610" s="29"/>
      <c r="AX610" s="29"/>
      <c r="AY610" s="29"/>
      <c r="AZ610" s="28"/>
      <c r="BA610" s="28"/>
      <c r="BB610" s="29"/>
      <c r="BC610" s="29"/>
      <c r="BD610" s="29"/>
      <c r="BE610" s="29"/>
      <c r="BF610" s="29"/>
      <c r="BG610" s="29"/>
      <c r="BH610" s="29"/>
      <c r="BI610" s="29"/>
      <c r="BJ610" s="7">
        <f t="shared" si="231"/>
        <v>0</v>
      </c>
      <c r="BK610" s="7">
        <f t="shared" si="231"/>
        <v>0</v>
      </c>
    </row>
    <row r="611" spans="2:64" ht="24" x14ac:dyDescent="0.25">
      <c r="B611" s="16" t="s">
        <v>65</v>
      </c>
      <c r="C611" s="17" t="s">
        <v>66</v>
      </c>
      <c r="D611" s="10">
        <v>603500030023</v>
      </c>
      <c r="E611" s="18" t="s">
        <v>1026</v>
      </c>
      <c r="F611" s="106" t="s">
        <v>736</v>
      </c>
      <c r="G611" s="12">
        <v>2500</v>
      </c>
      <c r="H611" s="19"/>
      <c r="I611" s="19"/>
      <c r="J611" s="27"/>
      <c r="K611" s="27"/>
      <c r="L611" s="26">
        <v>1</v>
      </c>
      <c r="M611" s="19">
        <f>+L611*G611</f>
        <v>2500</v>
      </c>
      <c r="N611" s="26"/>
      <c r="O611" s="26"/>
      <c r="P611" s="26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9">
        <f t="shared" si="230"/>
        <v>1</v>
      </c>
      <c r="AG611" s="19">
        <f t="shared" si="230"/>
        <v>2500</v>
      </c>
      <c r="AH611" s="9">
        <v>603500030023</v>
      </c>
      <c r="AI611" s="18" t="s">
        <v>1026</v>
      </c>
      <c r="AJ611" s="106" t="s">
        <v>736</v>
      </c>
      <c r="AK611" s="12">
        <v>2000</v>
      </c>
      <c r="AL611" s="28"/>
      <c r="AM611" s="28"/>
      <c r="AN611" s="29"/>
      <c r="AO611" s="29"/>
      <c r="AP611" s="7">
        <v>0</v>
      </c>
      <c r="AQ611" s="7">
        <f>AP611*AK611</f>
        <v>0</v>
      </c>
      <c r="AR611" s="29"/>
      <c r="AS611" s="7"/>
      <c r="AT611" s="7"/>
      <c r="AU611" s="29"/>
      <c r="AV611" s="7"/>
      <c r="AW611" s="29"/>
      <c r="AX611" s="29"/>
      <c r="AY611" s="29"/>
      <c r="AZ611" s="28"/>
      <c r="BA611" s="28"/>
      <c r="BB611" s="29"/>
      <c r="BC611" s="29"/>
      <c r="BD611" s="29"/>
      <c r="BE611" s="29"/>
      <c r="BF611" s="29"/>
      <c r="BG611" s="29"/>
      <c r="BH611" s="29"/>
      <c r="BI611" s="29"/>
      <c r="BJ611" s="7">
        <f t="shared" si="231"/>
        <v>0</v>
      </c>
      <c r="BK611" s="7">
        <f t="shared" si="231"/>
        <v>0</v>
      </c>
    </row>
    <row r="612" spans="2:64" ht="24" x14ac:dyDescent="0.25">
      <c r="B612" s="16" t="s">
        <v>65</v>
      </c>
      <c r="C612" s="17" t="s">
        <v>66</v>
      </c>
      <c r="D612" s="10">
        <v>601000010023</v>
      </c>
      <c r="E612" s="18" t="s">
        <v>1027</v>
      </c>
      <c r="F612" s="18" t="s">
        <v>736</v>
      </c>
      <c r="G612" s="12">
        <v>2000</v>
      </c>
      <c r="H612" s="19"/>
      <c r="I612" s="19"/>
      <c r="J612" s="27"/>
      <c r="K612" s="27"/>
      <c r="L612" s="26">
        <v>1</v>
      </c>
      <c r="M612" s="19">
        <f>+L612*G612</f>
        <v>2000</v>
      </c>
      <c r="N612" s="26"/>
      <c r="O612" s="26"/>
      <c r="P612" s="26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9">
        <f t="shared" si="230"/>
        <v>1</v>
      </c>
      <c r="AG612" s="19">
        <f t="shared" si="230"/>
        <v>2000</v>
      </c>
      <c r="AH612" s="9">
        <v>601000010023</v>
      </c>
      <c r="AI612" s="18" t="s">
        <v>1027</v>
      </c>
      <c r="AJ612" s="18" t="s">
        <v>736</v>
      </c>
      <c r="AK612" s="12">
        <v>1500</v>
      </c>
      <c r="AL612" s="28"/>
      <c r="AM612" s="28"/>
      <c r="AN612" s="29"/>
      <c r="AO612" s="29"/>
      <c r="AP612" s="7">
        <v>1</v>
      </c>
      <c r="AQ612" s="28">
        <f>+AP612*AK612</f>
        <v>1500</v>
      </c>
      <c r="AR612" s="29"/>
      <c r="AS612" s="7"/>
      <c r="AT612" s="7"/>
      <c r="AU612" s="29"/>
      <c r="AV612" s="7"/>
      <c r="AW612" s="29"/>
      <c r="AX612" s="29"/>
      <c r="AY612" s="29"/>
      <c r="AZ612" s="28"/>
      <c r="BA612" s="28"/>
      <c r="BB612" s="29"/>
      <c r="BC612" s="29"/>
      <c r="BD612" s="29"/>
      <c r="BE612" s="29"/>
      <c r="BF612" s="29"/>
      <c r="BG612" s="29"/>
      <c r="BH612" s="29"/>
      <c r="BI612" s="29"/>
      <c r="BJ612" s="7">
        <f t="shared" si="231"/>
        <v>1</v>
      </c>
      <c r="BK612" s="7">
        <f t="shared" si="231"/>
        <v>1500</v>
      </c>
    </row>
    <row r="613" spans="2:64" ht="24" x14ac:dyDescent="0.25">
      <c r="B613" s="16" t="s">
        <v>65</v>
      </c>
      <c r="C613" s="17" t="s">
        <v>66</v>
      </c>
      <c r="D613" s="160" t="s">
        <v>1028</v>
      </c>
      <c r="E613" s="18" t="s">
        <v>1029</v>
      </c>
      <c r="F613" s="18" t="s">
        <v>736</v>
      </c>
      <c r="G613" s="12">
        <v>4500</v>
      </c>
      <c r="H613" s="19"/>
      <c r="I613" s="19"/>
      <c r="J613" s="27"/>
      <c r="K613" s="27"/>
      <c r="L613" s="26"/>
      <c r="M613" s="26"/>
      <c r="N613" s="26"/>
      <c r="O613" s="26"/>
      <c r="P613" s="19">
        <v>6</v>
      </c>
      <c r="Q613" s="19">
        <f t="shared" ref="Q613" si="238">G613*P613</f>
        <v>27000</v>
      </c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9">
        <f t="shared" si="230"/>
        <v>6</v>
      </c>
      <c r="AG613" s="19">
        <f t="shared" si="230"/>
        <v>27000</v>
      </c>
      <c r="AH613" s="213" t="s">
        <v>1028</v>
      </c>
      <c r="AI613" s="18" t="s">
        <v>1029</v>
      </c>
      <c r="AJ613" s="18" t="s">
        <v>736</v>
      </c>
      <c r="AK613" s="12">
        <v>4000</v>
      </c>
      <c r="AL613" s="28"/>
      <c r="AM613" s="28"/>
      <c r="AN613" s="29"/>
      <c r="AO613" s="29"/>
      <c r="AP613" s="7"/>
      <c r="AQ613" s="7"/>
      <c r="AR613" s="29"/>
      <c r="AS613" s="7"/>
      <c r="AT613" s="28">
        <v>6</v>
      </c>
      <c r="AU613" s="28">
        <f t="shared" ref="AU613" si="239">+AK613*AT613</f>
        <v>24000</v>
      </c>
      <c r="AV613" s="7"/>
      <c r="AW613" s="29"/>
      <c r="AX613" s="29"/>
      <c r="AY613" s="29"/>
      <c r="AZ613" s="28"/>
      <c r="BA613" s="28"/>
      <c r="BB613" s="29"/>
      <c r="BC613" s="29"/>
      <c r="BD613" s="29"/>
      <c r="BE613" s="29"/>
      <c r="BF613" s="29"/>
      <c r="BG613" s="29"/>
      <c r="BH613" s="29"/>
      <c r="BI613" s="29"/>
      <c r="BJ613" s="7">
        <f t="shared" si="231"/>
        <v>6</v>
      </c>
      <c r="BK613" s="7">
        <f t="shared" si="231"/>
        <v>24000</v>
      </c>
    </row>
    <row r="614" spans="2:64" ht="24" x14ac:dyDescent="0.25">
      <c r="B614" s="16" t="s">
        <v>65</v>
      </c>
      <c r="C614" s="17" t="s">
        <v>66</v>
      </c>
      <c r="D614" s="160" t="s">
        <v>1030</v>
      </c>
      <c r="E614" s="18" t="s">
        <v>1031</v>
      </c>
      <c r="F614" s="18" t="s">
        <v>736</v>
      </c>
      <c r="G614" s="12">
        <v>5500</v>
      </c>
      <c r="H614" s="19"/>
      <c r="I614" s="19"/>
      <c r="J614" s="27"/>
      <c r="K614" s="27"/>
      <c r="L614" s="26"/>
      <c r="M614" s="26"/>
      <c r="N614" s="26"/>
      <c r="O614" s="19"/>
      <c r="P614" s="19"/>
      <c r="Q614" s="19"/>
      <c r="R614" s="26">
        <v>54</v>
      </c>
      <c r="S614" s="19">
        <f>G614*R614</f>
        <v>297000</v>
      </c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9">
        <f t="shared" si="230"/>
        <v>54</v>
      </c>
      <c r="AG614" s="19">
        <f t="shared" si="230"/>
        <v>297000</v>
      </c>
      <c r="AH614" s="213" t="s">
        <v>1030</v>
      </c>
      <c r="AI614" s="18" t="s">
        <v>1031</v>
      </c>
      <c r="AJ614" s="18" t="s">
        <v>736</v>
      </c>
      <c r="AK614" s="12">
        <v>5000</v>
      </c>
      <c r="AL614" s="28"/>
      <c r="AM614" s="28"/>
      <c r="AN614" s="29"/>
      <c r="AO614" s="29"/>
      <c r="AP614" s="7"/>
      <c r="AQ614" s="7"/>
      <c r="AR614" s="29"/>
      <c r="AS614" s="28"/>
      <c r="AT614" s="7"/>
      <c r="AU614" s="28"/>
      <c r="AV614" s="7">
        <v>54</v>
      </c>
      <c r="AW614" s="28">
        <f>AK614*AV614</f>
        <v>270000</v>
      </c>
      <c r="AX614" s="29"/>
      <c r="AY614" s="29"/>
      <c r="AZ614" s="28"/>
      <c r="BA614" s="28"/>
      <c r="BB614" s="29"/>
      <c r="BC614" s="29"/>
      <c r="BD614" s="29"/>
      <c r="BE614" s="29"/>
      <c r="BF614" s="29"/>
      <c r="BG614" s="29"/>
      <c r="BH614" s="29"/>
      <c r="BI614" s="29"/>
      <c r="BJ614" s="7">
        <f t="shared" si="231"/>
        <v>54</v>
      </c>
      <c r="BK614" s="7">
        <f t="shared" si="231"/>
        <v>270000</v>
      </c>
    </row>
    <row r="615" spans="2:64" ht="24" x14ac:dyDescent="0.25">
      <c r="B615" s="16" t="s">
        <v>65</v>
      </c>
      <c r="C615" s="17" t="s">
        <v>66</v>
      </c>
      <c r="D615" s="160" t="s">
        <v>1032</v>
      </c>
      <c r="E615" s="18" t="s">
        <v>1033</v>
      </c>
      <c r="F615" s="18" t="s">
        <v>736</v>
      </c>
      <c r="G615" s="12">
        <v>3000</v>
      </c>
      <c r="H615" s="19"/>
      <c r="I615" s="19"/>
      <c r="J615" s="27"/>
      <c r="K615" s="27"/>
      <c r="L615" s="26"/>
      <c r="M615" s="26"/>
      <c r="N615" s="26"/>
      <c r="O615" s="19"/>
      <c r="P615" s="19"/>
      <c r="Q615" s="19"/>
      <c r="R615" s="26">
        <v>18</v>
      </c>
      <c r="S615" s="19">
        <f t="shared" ref="S615:S617" si="240">G615*R615</f>
        <v>54000</v>
      </c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9">
        <f t="shared" si="230"/>
        <v>18</v>
      </c>
      <c r="AG615" s="19">
        <f t="shared" si="230"/>
        <v>54000</v>
      </c>
      <c r="AH615" s="213" t="s">
        <v>1032</v>
      </c>
      <c r="AI615" s="18" t="s">
        <v>1033</v>
      </c>
      <c r="AJ615" s="18" t="s">
        <v>736</v>
      </c>
      <c r="AK615" s="12">
        <v>2500</v>
      </c>
      <c r="AL615" s="28"/>
      <c r="AM615" s="28"/>
      <c r="AN615" s="29"/>
      <c r="AO615" s="29"/>
      <c r="AP615" s="7"/>
      <c r="AQ615" s="7"/>
      <c r="AR615" s="29"/>
      <c r="AS615" s="28"/>
      <c r="AT615" s="7"/>
      <c r="AU615" s="28"/>
      <c r="AV615" s="7">
        <v>18</v>
      </c>
      <c r="AW615" s="28">
        <f t="shared" ref="AW615:AW617" si="241">AK615*AV615</f>
        <v>45000</v>
      </c>
      <c r="AX615" s="29"/>
      <c r="AY615" s="29"/>
      <c r="AZ615" s="28"/>
      <c r="BA615" s="28"/>
      <c r="BB615" s="29"/>
      <c r="BC615" s="29"/>
      <c r="BD615" s="29"/>
      <c r="BE615" s="29"/>
      <c r="BF615" s="29"/>
      <c r="BG615" s="29"/>
      <c r="BH615" s="29"/>
      <c r="BI615" s="29"/>
      <c r="BJ615" s="7">
        <f t="shared" si="231"/>
        <v>18</v>
      </c>
      <c r="BK615" s="7">
        <f t="shared" si="231"/>
        <v>45000</v>
      </c>
    </row>
    <row r="616" spans="2:64" ht="24" x14ac:dyDescent="0.25">
      <c r="B616" s="16" t="s">
        <v>65</v>
      </c>
      <c r="C616" s="17" t="s">
        <v>66</v>
      </c>
      <c r="D616" s="160" t="s">
        <v>1034</v>
      </c>
      <c r="E616" s="18" t="s">
        <v>1035</v>
      </c>
      <c r="F616" s="18" t="s">
        <v>736</v>
      </c>
      <c r="G616" s="12">
        <v>4000</v>
      </c>
      <c r="H616" s="19"/>
      <c r="I616" s="19"/>
      <c r="J616" s="27"/>
      <c r="K616" s="27"/>
      <c r="L616" s="26"/>
      <c r="M616" s="26"/>
      <c r="N616" s="26"/>
      <c r="O616" s="19"/>
      <c r="P616" s="19"/>
      <c r="Q616" s="19"/>
      <c r="R616" s="26">
        <v>12</v>
      </c>
      <c r="S616" s="19">
        <f t="shared" si="240"/>
        <v>48000</v>
      </c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9">
        <f t="shared" si="230"/>
        <v>12</v>
      </c>
      <c r="AG616" s="19">
        <f t="shared" si="230"/>
        <v>48000</v>
      </c>
      <c r="AH616" s="213" t="s">
        <v>1034</v>
      </c>
      <c r="AI616" s="18" t="s">
        <v>1035</v>
      </c>
      <c r="AJ616" s="18" t="s">
        <v>736</v>
      </c>
      <c r="AK616" s="12">
        <v>3500</v>
      </c>
      <c r="AL616" s="28"/>
      <c r="AM616" s="28"/>
      <c r="AN616" s="29"/>
      <c r="AO616" s="29"/>
      <c r="AP616" s="7"/>
      <c r="AQ616" s="7"/>
      <c r="AR616" s="29"/>
      <c r="AS616" s="28"/>
      <c r="AT616" s="7"/>
      <c r="AU616" s="28"/>
      <c r="AV616" s="7">
        <v>12</v>
      </c>
      <c r="AW616" s="28">
        <f t="shared" si="241"/>
        <v>42000</v>
      </c>
      <c r="AX616" s="29"/>
      <c r="AY616" s="29"/>
      <c r="AZ616" s="28"/>
      <c r="BA616" s="28"/>
      <c r="BB616" s="29"/>
      <c r="BC616" s="29"/>
      <c r="BD616" s="29"/>
      <c r="BE616" s="29"/>
      <c r="BF616" s="29"/>
      <c r="BG616" s="29"/>
      <c r="BH616" s="29"/>
      <c r="BI616" s="29"/>
      <c r="BJ616" s="7">
        <f t="shared" si="231"/>
        <v>12</v>
      </c>
      <c r="BK616" s="7">
        <f t="shared" si="231"/>
        <v>42000</v>
      </c>
    </row>
    <row r="617" spans="2:64" ht="24" x14ac:dyDescent="0.25">
      <c r="B617" s="16" t="s">
        <v>65</v>
      </c>
      <c r="C617" s="17" t="s">
        <v>66</v>
      </c>
      <c r="D617" s="160" t="s">
        <v>1036</v>
      </c>
      <c r="E617" s="18" t="s">
        <v>1037</v>
      </c>
      <c r="F617" s="18" t="s">
        <v>736</v>
      </c>
      <c r="G617" s="12">
        <v>3000</v>
      </c>
      <c r="H617" s="19"/>
      <c r="I617" s="19"/>
      <c r="J617" s="27"/>
      <c r="K617" s="27"/>
      <c r="L617" s="26"/>
      <c r="M617" s="26"/>
      <c r="N617" s="26"/>
      <c r="O617" s="19"/>
      <c r="P617" s="19"/>
      <c r="Q617" s="19"/>
      <c r="R617" s="26">
        <v>24</v>
      </c>
      <c r="S617" s="19">
        <f t="shared" si="240"/>
        <v>72000</v>
      </c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9">
        <f t="shared" si="230"/>
        <v>24</v>
      </c>
      <c r="AG617" s="19">
        <f t="shared" si="230"/>
        <v>72000</v>
      </c>
      <c r="AH617" s="213" t="s">
        <v>1036</v>
      </c>
      <c r="AI617" s="18" t="s">
        <v>1037</v>
      </c>
      <c r="AJ617" s="18" t="s">
        <v>736</v>
      </c>
      <c r="AK617" s="12">
        <v>2500</v>
      </c>
      <c r="AL617" s="28"/>
      <c r="AM617" s="28"/>
      <c r="AN617" s="29"/>
      <c r="AO617" s="29"/>
      <c r="AP617" s="7"/>
      <c r="AQ617" s="7"/>
      <c r="AR617" s="29"/>
      <c r="AS617" s="28"/>
      <c r="AT617" s="7"/>
      <c r="AU617" s="28"/>
      <c r="AV617" s="7">
        <v>24</v>
      </c>
      <c r="AW617" s="28">
        <f t="shared" si="241"/>
        <v>60000</v>
      </c>
      <c r="AX617" s="29"/>
      <c r="AY617" s="29"/>
      <c r="AZ617" s="28"/>
      <c r="BA617" s="28"/>
      <c r="BB617" s="29"/>
      <c r="BC617" s="29"/>
      <c r="BD617" s="29"/>
      <c r="BE617" s="29"/>
      <c r="BF617" s="29"/>
      <c r="BG617" s="29"/>
      <c r="BH617" s="29"/>
      <c r="BI617" s="29"/>
      <c r="BJ617" s="7">
        <f t="shared" si="231"/>
        <v>24</v>
      </c>
      <c r="BK617" s="7">
        <f t="shared" si="231"/>
        <v>60000</v>
      </c>
    </row>
    <row r="618" spans="2:64" ht="24.75" x14ac:dyDescent="0.25">
      <c r="B618" s="16" t="s">
        <v>65</v>
      </c>
      <c r="C618" s="17" t="s">
        <v>66</v>
      </c>
      <c r="D618" s="160" t="s">
        <v>1038</v>
      </c>
      <c r="E618" s="125" t="s">
        <v>1039</v>
      </c>
      <c r="F618" s="18" t="s">
        <v>736</v>
      </c>
      <c r="G618" s="12">
        <v>2800</v>
      </c>
      <c r="H618" s="19"/>
      <c r="I618" s="19"/>
      <c r="J618" s="27"/>
      <c r="K618" s="27"/>
      <c r="L618" s="26"/>
      <c r="M618" s="26"/>
      <c r="N618" s="26"/>
      <c r="O618" s="26"/>
      <c r="P618" s="19">
        <v>6</v>
      </c>
      <c r="Q618" s="19">
        <f t="shared" ref="Q618:Q620" si="242">G618*P618</f>
        <v>16800</v>
      </c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9">
        <f t="shared" si="230"/>
        <v>6</v>
      </c>
      <c r="AG618" s="19">
        <f t="shared" si="230"/>
        <v>16800</v>
      </c>
      <c r="AH618" s="213" t="s">
        <v>1038</v>
      </c>
      <c r="AI618" s="125" t="s">
        <v>1039</v>
      </c>
      <c r="AJ618" s="18" t="s">
        <v>736</v>
      </c>
      <c r="AK618" s="12">
        <v>2500</v>
      </c>
      <c r="AL618" s="28"/>
      <c r="AM618" s="28"/>
      <c r="AN618" s="29"/>
      <c r="AO618" s="29"/>
      <c r="AP618" s="7"/>
      <c r="AQ618" s="7"/>
      <c r="AR618" s="29"/>
      <c r="AS618" s="7"/>
      <c r="AT618" s="7">
        <v>6</v>
      </c>
      <c r="AU618" s="28">
        <f t="shared" ref="AU618:AU620" si="243">+AK618*AT618</f>
        <v>15000</v>
      </c>
      <c r="AV618" s="7"/>
      <c r="AW618" s="29"/>
      <c r="AX618" s="29"/>
      <c r="AY618" s="29"/>
      <c r="AZ618" s="28"/>
      <c r="BA618" s="28"/>
      <c r="BB618" s="29"/>
      <c r="BC618" s="29"/>
      <c r="BD618" s="29"/>
      <c r="BE618" s="29"/>
      <c r="BF618" s="29"/>
      <c r="BG618" s="29"/>
      <c r="BH618" s="29"/>
      <c r="BI618" s="29"/>
      <c r="BJ618" s="7">
        <f t="shared" si="231"/>
        <v>6</v>
      </c>
      <c r="BK618" s="7">
        <f t="shared" si="231"/>
        <v>15000</v>
      </c>
    </row>
    <row r="619" spans="2:64" ht="24" x14ac:dyDescent="0.25">
      <c r="B619" s="16" t="s">
        <v>65</v>
      </c>
      <c r="C619" s="17" t="s">
        <v>66</v>
      </c>
      <c r="D619" s="160" t="s">
        <v>1040</v>
      </c>
      <c r="E619" s="120" t="s">
        <v>1041</v>
      </c>
      <c r="F619" s="18" t="s">
        <v>736</v>
      </c>
      <c r="G619" s="12">
        <v>5500</v>
      </c>
      <c r="H619" s="19"/>
      <c r="I619" s="19"/>
      <c r="J619" s="27"/>
      <c r="K619" s="27"/>
      <c r="L619" s="26"/>
      <c r="M619" s="26"/>
      <c r="N619" s="26"/>
      <c r="O619" s="26"/>
      <c r="P619" s="19">
        <v>6</v>
      </c>
      <c r="Q619" s="19">
        <f t="shared" si="242"/>
        <v>33000</v>
      </c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9">
        <f t="shared" si="230"/>
        <v>6</v>
      </c>
      <c r="AG619" s="19">
        <f t="shared" si="230"/>
        <v>33000</v>
      </c>
      <c r="AH619" s="213" t="s">
        <v>1040</v>
      </c>
      <c r="AI619" s="120" t="s">
        <v>1041</v>
      </c>
      <c r="AJ619" s="18" t="s">
        <v>736</v>
      </c>
      <c r="AK619" s="12">
        <v>5000</v>
      </c>
      <c r="AL619" s="28"/>
      <c r="AM619" s="28"/>
      <c r="AN619" s="29"/>
      <c r="AO619" s="29"/>
      <c r="AP619" s="7"/>
      <c r="AQ619" s="7"/>
      <c r="AR619" s="29"/>
      <c r="AS619" s="7"/>
      <c r="AT619" s="7">
        <v>6</v>
      </c>
      <c r="AU619" s="28">
        <f t="shared" si="243"/>
        <v>30000</v>
      </c>
      <c r="AV619" s="7"/>
      <c r="AW619" s="29"/>
      <c r="AX619" s="29"/>
      <c r="AY619" s="29"/>
      <c r="AZ619" s="28"/>
      <c r="BA619" s="28"/>
      <c r="BB619" s="29"/>
      <c r="BC619" s="29"/>
      <c r="BD619" s="29"/>
      <c r="BE619" s="29"/>
      <c r="BF619" s="29"/>
      <c r="BG619" s="29"/>
      <c r="BH619" s="29"/>
      <c r="BI619" s="29"/>
      <c r="BJ619" s="7">
        <f t="shared" si="231"/>
        <v>6</v>
      </c>
      <c r="BK619" s="7">
        <f t="shared" si="231"/>
        <v>30000</v>
      </c>
    </row>
    <row r="620" spans="2:64" ht="36.75" x14ac:dyDescent="0.25">
      <c r="B620" s="16" t="s">
        <v>65</v>
      </c>
      <c r="C620" s="17" t="s">
        <v>66</v>
      </c>
      <c r="D620" s="160" t="s">
        <v>1042</v>
      </c>
      <c r="E620" s="125" t="s">
        <v>1043</v>
      </c>
      <c r="F620" s="18" t="s">
        <v>736</v>
      </c>
      <c r="G620" s="12">
        <v>3700</v>
      </c>
      <c r="H620" s="19"/>
      <c r="I620" s="19"/>
      <c r="J620" s="27"/>
      <c r="K620" s="27"/>
      <c r="L620" s="26">
        <v>3</v>
      </c>
      <c r="M620" s="19">
        <f>+L620*G620</f>
        <v>11100</v>
      </c>
      <c r="N620" s="26"/>
      <c r="O620" s="26"/>
      <c r="P620" s="19">
        <v>6</v>
      </c>
      <c r="Q620" s="19">
        <f t="shared" si="242"/>
        <v>22200</v>
      </c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9">
        <f t="shared" si="230"/>
        <v>9</v>
      </c>
      <c r="AG620" s="19">
        <f t="shared" si="230"/>
        <v>33300</v>
      </c>
      <c r="AH620" s="213" t="s">
        <v>1042</v>
      </c>
      <c r="AI620" s="125" t="s">
        <v>1043</v>
      </c>
      <c r="AJ620" s="18" t="s">
        <v>736</v>
      </c>
      <c r="AK620" s="12">
        <v>3500</v>
      </c>
      <c r="AL620" s="28"/>
      <c r="AM620" s="28"/>
      <c r="AN620" s="29"/>
      <c r="AO620" s="29"/>
      <c r="AP620" s="7">
        <v>3</v>
      </c>
      <c r="AQ620" s="28">
        <f>+AP620*AK620</f>
        <v>10500</v>
      </c>
      <c r="AR620" s="29"/>
      <c r="AS620" s="7"/>
      <c r="AT620" s="7">
        <v>6</v>
      </c>
      <c r="AU620" s="28">
        <f t="shared" si="243"/>
        <v>21000</v>
      </c>
      <c r="AV620" s="7"/>
      <c r="AW620" s="29"/>
      <c r="AX620" s="29"/>
      <c r="AY620" s="29"/>
      <c r="AZ620" s="28"/>
      <c r="BA620" s="28"/>
      <c r="BB620" s="29"/>
      <c r="BC620" s="29"/>
      <c r="BD620" s="29"/>
      <c r="BE620" s="29"/>
      <c r="BF620" s="29"/>
      <c r="BG620" s="29"/>
      <c r="BH620" s="29"/>
      <c r="BI620" s="29"/>
      <c r="BJ620" s="7">
        <f t="shared" si="231"/>
        <v>9</v>
      </c>
      <c r="BK620" s="7">
        <f t="shared" si="231"/>
        <v>31500</v>
      </c>
    </row>
    <row r="621" spans="2:64" ht="24" x14ac:dyDescent="0.25">
      <c r="B621" s="16" t="s">
        <v>65</v>
      </c>
      <c r="C621" s="17" t="s">
        <v>66</v>
      </c>
      <c r="D621" s="160" t="s">
        <v>1032</v>
      </c>
      <c r="E621" s="18" t="s">
        <v>1044</v>
      </c>
      <c r="F621" s="18" t="s">
        <v>736</v>
      </c>
      <c r="G621" s="12">
        <v>3500</v>
      </c>
      <c r="H621" s="19"/>
      <c r="I621" s="19"/>
      <c r="J621" s="27"/>
      <c r="K621" s="27"/>
      <c r="L621" s="26">
        <v>2</v>
      </c>
      <c r="M621" s="19">
        <f>+L621*G621</f>
        <v>7000</v>
      </c>
      <c r="N621" s="26"/>
      <c r="O621" s="26"/>
      <c r="P621" s="19"/>
      <c r="Q621" s="1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9">
        <f t="shared" si="230"/>
        <v>2</v>
      </c>
      <c r="AG621" s="19">
        <f t="shared" si="230"/>
        <v>7000</v>
      </c>
      <c r="AH621" s="213" t="s">
        <v>1032</v>
      </c>
      <c r="AI621" s="18" t="s">
        <v>1044</v>
      </c>
      <c r="AJ621" s="18" t="s">
        <v>736</v>
      </c>
      <c r="AK621" s="12">
        <v>3000</v>
      </c>
      <c r="AL621" s="28"/>
      <c r="AM621" s="28"/>
      <c r="AN621" s="29"/>
      <c r="AO621" s="29"/>
      <c r="AP621" s="7">
        <v>2</v>
      </c>
      <c r="AQ621" s="28">
        <f>+AP621*AK621</f>
        <v>6000</v>
      </c>
      <c r="AR621" s="29"/>
      <c r="AS621" s="7"/>
      <c r="AT621" s="7"/>
      <c r="AU621" s="28"/>
      <c r="AV621" s="7"/>
      <c r="AW621" s="29"/>
      <c r="AX621" s="29"/>
      <c r="AY621" s="29"/>
      <c r="AZ621" s="28"/>
      <c r="BA621" s="28"/>
      <c r="BB621" s="29"/>
      <c r="BC621" s="29"/>
      <c r="BD621" s="29"/>
      <c r="BE621" s="29"/>
      <c r="BF621" s="29"/>
      <c r="BG621" s="29"/>
      <c r="BH621" s="29"/>
      <c r="BI621" s="29"/>
      <c r="BJ621" s="7">
        <f t="shared" si="231"/>
        <v>2</v>
      </c>
      <c r="BK621" s="7">
        <f t="shared" si="231"/>
        <v>6000</v>
      </c>
    </row>
    <row r="622" spans="2:64" ht="24.75" x14ac:dyDescent="0.25">
      <c r="B622" s="16" t="s">
        <v>65</v>
      </c>
      <c r="C622" s="17" t="s">
        <v>66</v>
      </c>
      <c r="D622" s="160" t="s">
        <v>1038</v>
      </c>
      <c r="E622" s="125" t="s">
        <v>1039</v>
      </c>
      <c r="F622" s="18" t="s">
        <v>736</v>
      </c>
      <c r="G622" s="12">
        <v>3000</v>
      </c>
      <c r="H622" s="19"/>
      <c r="I622" s="19"/>
      <c r="J622" s="27"/>
      <c r="K622" s="27"/>
      <c r="L622" s="26">
        <v>6</v>
      </c>
      <c r="M622" s="19">
        <f>+L622*G622</f>
        <v>18000</v>
      </c>
      <c r="N622" s="26"/>
      <c r="O622" s="26"/>
      <c r="P622" s="19"/>
      <c r="Q622" s="1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9">
        <f t="shared" si="230"/>
        <v>6</v>
      </c>
      <c r="AG622" s="19">
        <f t="shared" si="230"/>
        <v>18000</v>
      </c>
      <c r="AH622" s="213" t="s">
        <v>1038</v>
      </c>
      <c r="AI622" s="125" t="s">
        <v>1039</v>
      </c>
      <c r="AJ622" s="18" t="s">
        <v>736</v>
      </c>
      <c r="AK622" s="12">
        <v>2500</v>
      </c>
      <c r="AL622" s="28"/>
      <c r="AM622" s="28"/>
      <c r="AN622" s="29"/>
      <c r="AO622" s="29"/>
      <c r="AP622" s="7">
        <v>6</v>
      </c>
      <c r="AQ622" s="28">
        <f>+AP622*AK622</f>
        <v>15000</v>
      </c>
      <c r="AR622" s="29"/>
      <c r="AS622" s="7"/>
      <c r="AT622" s="7"/>
      <c r="AU622" s="28"/>
      <c r="AV622" s="7"/>
      <c r="AW622" s="29"/>
      <c r="AX622" s="29"/>
      <c r="AY622" s="29"/>
      <c r="AZ622" s="28"/>
      <c r="BA622" s="28"/>
      <c r="BB622" s="29"/>
      <c r="BC622" s="29"/>
      <c r="BD622" s="29"/>
      <c r="BE622" s="29"/>
      <c r="BF622" s="29"/>
      <c r="BG622" s="29"/>
      <c r="BH622" s="29"/>
      <c r="BI622" s="29"/>
      <c r="BJ622" s="7">
        <f t="shared" si="231"/>
        <v>6</v>
      </c>
      <c r="BK622" s="7">
        <f t="shared" si="231"/>
        <v>15000</v>
      </c>
      <c r="BL622" s="55"/>
    </row>
    <row r="623" spans="2:64" ht="24.75" x14ac:dyDescent="0.25">
      <c r="B623" s="16" t="s">
        <v>65</v>
      </c>
      <c r="C623" s="17" t="s">
        <v>66</v>
      </c>
      <c r="D623" s="160" t="s">
        <v>1045</v>
      </c>
      <c r="E623" s="125" t="s">
        <v>1046</v>
      </c>
      <c r="F623" s="18" t="s">
        <v>736</v>
      </c>
      <c r="G623" s="12">
        <v>700</v>
      </c>
      <c r="H623" s="19"/>
      <c r="I623" s="19"/>
      <c r="J623" s="27"/>
      <c r="K623" s="27"/>
      <c r="L623" s="26">
        <v>2</v>
      </c>
      <c r="M623" s="19">
        <f>+L623*G623</f>
        <v>1400</v>
      </c>
      <c r="N623" s="26">
        <v>1</v>
      </c>
      <c r="O623" s="19">
        <f>+N623*G623</f>
        <v>700</v>
      </c>
      <c r="P623" s="19"/>
      <c r="Q623" s="1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9">
        <f t="shared" si="230"/>
        <v>3</v>
      </c>
      <c r="AG623" s="19">
        <f t="shared" si="230"/>
        <v>2100</v>
      </c>
      <c r="AH623" s="213" t="s">
        <v>1045</v>
      </c>
      <c r="AI623" s="125" t="s">
        <v>1046</v>
      </c>
      <c r="AJ623" s="18" t="s">
        <v>736</v>
      </c>
      <c r="AK623" s="12">
        <v>445</v>
      </c>
      <c r="AL623" s="28"/>
      <c r="AM623" s="28"/>
      <c r="AN623" s="29"/>
      <c r="AO623" s="29"/>
      <c r="AP623" s="7"/>
      <c r="AQ623" s="28"/>
      <c r="AR623" s="29"/>
      <c r="AS623" s="7"/>
      <c r="AT623" s="7"/>
      <c r="AU623" s="28"/>
      <c r="AV623" s="7"/>
      <c r="AW623" s="29"/>
      <c r="AX623" s="29"/>
      <c r="AY623" s="29"/>
      <c r="AZ623" s="28"/>
      <c r="BA623" s="28"/>
      <c r="BB623" s="29"/>
      <c r="BC623" s="29"/>
      <c r="BD623" s="29"/>
      <c r="BE623" s="29"/>
      <c r="BF623" s="29"/>
      <c r="BG623" s="29"/>
      <c r="BH623" s="29"/>
      <c r="BI623" s="29"/>
      <c r="BJ623" s="7">
        <f t="shared" si="231"/>
        <v>0</v>
      </c>
      <c r="BK623" s="7">
        <f t="shared" si="231"/>
        <v>0</v>
      </c>
      <c r="BL623" s="55"/>
    </row>
    <row r="624" spans="2:64" ht="24.75" x14ac:dyDescent="0.25">
      <c r="B624" s="16" t="s">
        <v>65</v>
      </c>
      <c r="C624" s="17" t="s">
        <v>66</v>
      </c>
      <c r="D624" s="160" t="s">
        <v>1047</v>
      </c>
      <c r="E624" s="125" t="s">
        <v>1048</v>
      </c>
      <c r="F624" s="120" t="s">
        <v>736</v>
      </c>
      <c r="G624" s="12">
        <v>2800</v>
      </c>
      <c r="H624" s="19"/>
      <c r="I624" s="19"/>
      <c r="J624" s="27"/>
      <c r="K624" s="27"/>
      <c r="L624" s="26"/>
      <c r="M624" s="19"/>
      <c r="N624" s="26">
        <v>2</v>
      </c>
      <c r="O624" s="19">
        <f>+N624*G624</f>
        <v>5600</v>
      </c>
      <c r="P624" s="19"/>
      <c r="Q624" s="1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9">
        <f t="shared" si="230"/>
        <v>2</v>
      </c>
      <c r="AG624" s="19">
        <f t="shared" si="230"/>
        <v>5600</v>
      </c>
      <c r="AH624" s="213" t="s">
        <v>1047</v>
      </c>
      <c r="AI624" s="125" t="s">
        <v>1048</v>
      </c>
      <c r="AJ624" s="120" t="s">
        <v>736</v>
      </c>
      <c r="AK624" s="12">
        <v>2500</v>
      </c>
      <c r="AL624" s="28"/>
      <c r="AM624" s="28"/>
      <c r="AN624" s="29"/>
      <c r="AO624" s="29"/>
      <c r="AP624" s="7"/>
      <c r="AQ624" s="28"/>
      <c r="AR624" s="29">
        <v>2</v>
      </c>
      <c r="AS624" s="28">
        <f>+AR624*AK624</f>
        <v>5000</v>
      </c>
      <c r="AT624" s="7"/>
      <c r="AU624" s="28"/>
      <c r="AV624" s="7"/>
      <c r="AW624" s="29"/>
      <c r="AX624" s="29"/>
      <c r="AY624" s="29"/>
      <c r="AZ624" s="28"/>
      <c r="BA624" s="28"/>
      <c r="BB624" s="29"/>
      <c r="BC624" s="29"/>
      <c r="BD624" s="29"/>
      <c r="BE624" s="29"/>
      <c r="BF624" s="29"/>
      <c r="BG624" s="29"/>
      <c r="BH624" s="29"/>
      <c r="BI624" s="29"/>
      <c r="BJ624" s="7">
        <f t="shared" si="231"/>
        <v>2</v>
      </c>
      <c r="BK624" s="7">
        <f t="shared" si="231"/>
        <v>5000</v>
      </c>
      <c r="BL624" s="55"/>
    </row>
    <row r="625" spans="2:64" ht="36" x14ac:dyDescent="0.25">
      <c r="B625" s="16" t="s">
        <v>65</v>
      </c>
      <c r="C625" s="17" t="s">
        <v>66</v>
      </c>
      <c r="D625" s="160" t="s">
        <v>1042</v>
      </c>
      <c r="E625" s="18" t="s">
        <v>1049</v>
      </c>
      <c r="F625" s="120" t="s">
        <v>736</v>
      </c>
      <c r="G625" s="12">
        <v>2700</v>
      </c>
      <c r="H625" s="19">
        <v>12</v>
      </c>
      <c r="I625" s="19">
        <f t="shared" ref="I625:I633" si="244">+G625*H625</f>
        <v>32400</v>
      </c>
      <c r="J625" s="27"/>
      <c r="K625" s="27"/>
      <c r="L625" s="26"/>
      <c r="M625" s="19"/>
      <c r="N625" s="26"/>
      <c r="O625" s="26"/>
      <c r="P625" s="19">
        <v>6</v>
      </c>
      <c r="Q625" s="19">
        <f t="shared" ref="Q625" si="245">G625*P625</f>
        <v>16200</v>
      </c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9">
        <f t="shared" si="230"/>
        <v>18</v>
      </c>
      <c r="AG625" s="19">
        <f t="shared" si="230"/>
        <v>48600</v>
      </c>
      <c r="AH625" s="213" t="s">
        <v>1042</v>
      </c>
      <c r="AI625" s="18" t="s">
        <v>1049</v>
      </c>
      <c r="AJ625" s="120" t="s">
        <v>736</v>
      </c>
      <c r="AK625" s="12">
        <v>2500</v>
      </c>
      <c r="AL625" s="28">
        <v>6</v>
      </c>
      <c r="AM625" s="28">
        <f t="shared" ref="AM625:AM626" si="246">+AK625*AL625</f>
        <v>15000</v>
      </c>
      <c r="AN625" s="29"/>
      <c r="AO625" s="29"/>
      <c r="AP625" s="7"/>
      <c r="AQ625" s="28"/>
      <c r="AR625" s="29"/>
      <c r="AS625" s="29"/>
      <c r="AT625" s="7">
        <v>6</v>
      </c>
      <c r="AU625" s="28">
        <f t="shared" ref="AU625" si="247">+AK625*AT625</f>
        <v>15000</v>
      </c>
      <c r="AV625" s="7"/>
      <c r="AW625" s="29"/>
      <c r="AX625" s="29"/>
      <c r="AY625" s="29"/>
      <c r="AZ625" s="28"/>
      <c r="BA625" s="28"/>
      <c r="BB625" s="29"/>
      <c r="BC625" s="29"/>
      <c r="BD625" s="29"/>
      <c r="BE625" s="29"/>
      <c r="BF625" s="29"/>
      <c r="BG625" s="29"/>
      <c r="BH625" s="29"/>
      <c r="BI625" s="29"/>
      <c r="BJ625" s="7">
        <f t="shared" si="231"/>
        <v>12</v>
      </c>
      <c r="BK625" s="7">
        <f t="shared" si="231"/>
        <v>30000</v>
      </c>
      <c r="BL625" s="55"/>
    </row>
    <row r="626" spans="2:64" ht="24.75" x14ac:dyDescent="0.25">
      <c r="B626" s="16" t="s">
        <v>65</v>
      </c>
      <c r="C626" s="17" t="s">
        <v>66</v>
      </c>
      <c r="D626" s="160" t="s">
        <v>1038</v>
      </c>
      <c r="E626" s="125" t="s">
        <v>1050</v>
      </c>
      <c r="F626" s="120" t="s">
        <v>736</v>
      </c>
      <c r="G626" s="12">
        <v>2500</v>
      </c>
      <c r="H626" s="19">
        <v>6</v>
      </c>
      <c r="I626" s="19">
        <f t="shared" si="244"/>
        <v>15000</v>
      </c>
      <c r="J626" s="27"/>
      <c r="K626" s="27"/>
      <c r="L626" s="26"/>
      <c r="M626" s="26"/>
      <c r="N626" s="26"/>
      <c r="O626" s="26"/>
      <c r="P626" s="19"/>
      <c r="Q626" s="1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9">
        <f t="shared" si="230"/>
        <v>6</v>
      </c>
      <c r="AG626" s="19">
        <f t="shared" si="230"/>
        <v>15000</v>
      </c>
      <c r="AH626" s="213" t="s">
        <v>1038</v>
      </c>
      <c r="AI626" s="125" t="s">
        <v>1050</v>
      </c>
      <c r="AJ626" s="120" t="s">
        <v>736</v>
      </c>
      <c r="AK626" s="12">
        <v>2300</v>
      </c>
      <c r="AL626" s="28">
        <v>6</v>
      </c>
      <c r="AM626" s="28">
        <f t="shared" si="246"/>
        <v>13800</v>
      </c>
      <c r="AN626" s="29"/>
      <c r="AO626" s="29"/>
      <c r="AP626" s="7"/>
      <c r="AQ626" s="7"/>
      <c r="AR626" s="29"/>
      <c r="AS626" s="29"/>
      <c r="AT626" s="7"/>
      <c r="AU626" s="7"/>
      <c r="AV626" s="7"/>
      <c r="AW626" s="29"/>
      <c r="AX626" s="29"/>
      <c r="AY626" s="29"/>
      <c r="AZ626" s="28"/>
      <c r="BA626" s="28"/>
      <c r="BB626" s="29"/>
      <c r="BC626" s="29"/>
      <c r="BD626" s="29"/>
      <c r="BE626" s="29"/>
      <c r="BF626" s="29"/>
      <c r="BG626" s="29"/>
      <c r="BH626" s="29"/>
      <c r="BI626" s="29"/>
      <c r="BJ626" s="7">
        <f t="shared" si="231"/>
        <v>6</v>
      </c>
      <c r="BK626" s="7">
        <f t="shared" si="231"/>
        <v>13800</v>
      </c>
      <c r="BL626" s="55"/>
    </row>
    <row r="627" spans="2:64" ht="24.75" x14ac:dyDescent="0.25">
      <c r="B627" s="16" t="s">
        <v>65</v>
      </c>
      <c r="C627" s="17" t="s">
        <v>66</v>
      </c>
      <c r="D627" s="161">
        <v>71100430847</v>
      </c>
      <c r="E627" s="125" t="s">
        <v>1051</v>
      </c>
      <c r="F627" s="120" t="s">
        <v>736</v>
      </c>
      <c r="G627" s="12">
        <v>5500</v>
      </c>
      <c r="H627" s="19">
        <v>2</v>
      </c>
      <c r="I627" s="19">
        <f t="shared" si="244"/>
        <v>11000</v>
      </c>
      <c r="J627" s="27"/>
      <c r="K627" s="27"/>
      <c r="L627" s="26"/>
      <c r="M627" s="26"/>
      <c r="N627" s="26"/>
      <c r="O627" s="26"/>
      <c r="P627" s="19"/>
      <c r="Q627" s="1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9">
        <f t="shared" si="230"/>
        <v>2</v>
      </c>
      <c r="AG627" s="19">
        <f t="shared" si="230"/>
        <v>11000</v>
      </c>
      <c r="AH627" s="215">
        <v>71100430847</v>
      </c>
      <c r="AI627" s="125" t="s">
        <v>1051</v>
      </c>
      <c r="AJ627" s="120" t="s">
        <v>736</v>
      </c>
      <c r="AK627" s="12">
        <v>5000</v>
      </c>
      <c r="AL627" s="28"/>
      <c r="AM627" s="28"/>
      <c r="AN627" s="29"/>
      <c r="AO627" s="29"/>
      <c r="AP627" s="7"/>
      <c r="AQ627" s="7"/>
      <c r="AR627" s="7"/>
      <c r="AS627" s="7"/>
      <c r="AT627" s="7"/>
      <c r="AU627" s="7"/>
      <c r="AV627" s="7"/>
      <c r="AW627" s="29"/>
      <c r="AX627" s="29"/>
      <c r="AY627" s="29"/>
      <c r="AZ627" s="28"/>
      <c r="BA627" s="28"/>
      <c r="BB627" s="29"/>
      <c r="BC627" s="29"/>
      <c r="BD627" s="29"/>
      <c r="BE627" s="29"/>
      <c r="BF627" s="29"/>
      <c r="BG627" s="29"/>
      <c r="BH627" s="29"/>
      <c r="BI627" s="29"/>
      <c r="BJ627" s="7">
        <f t="shared" si="231"/>
        <v>0</v>
      </c>
      <c r="BK627" s="7">
        <f t="shared" si="231"/>
        <v>0</v>
      </c>
      <c r="BL627" s="55"/>
    </row>
    <row r="628" spans="2:64" ht="24" x14ac:dyDescent="0.25">
      <c r="B628" s="16" t="s">
        <v>65</v>
      </c>
      <c r="C628" s="17" t="s">
        <v>66</v>
      </c>
      <c r="D628" s="17">
        <v>71100382686</v>
      </c>
      <c r="E628" s="125" t="s">
        <v>1052</v>
      </c>
      <c r="F628" s="120" t="s">
        <v>736</v>
      </c>
      <c r="G628" s="12">
        <v>5500</v>
      </c>
      <c r="H628" s="19">
        <v>2</v>
      </c>
      <c r="I628" s="19">
        <f t="shared" si="244"/>
        <v>11000</v>
      </c>
      <c r="J628" s="27"/>
      <c r="K628" s="27"/>
      <c r="L628" s="26"/>
      <c r="M628" s="26"/>
      <c r="N628" s="26"/>
      <c r="O628" s="26"/>
      <c r="P628" s="19"/>
      <c r="Q628" s="1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9">
        <f t="shared" si="230"/>
        <v>2</v>
      </c>
      <c r="AG628" s="19">
        <f t="shared" si="230"/>
        <v>11000</v>
      </c>
      <c r="AH628" s="120">
        <v>71100382686</v>
      </c>
      <c r="AI628" s="125" t="s">
        <v>1052</v>
      </c>
      <c r="AJ628" s="120" t="s">
        <v>736</v>
      </c>
      <c r="AK628" s="12">
        <v>5000</v>
      </c>
      <c r="AL628" s="28"/>
      <c r="AM628" s="28"/>
      <c r="AN628" s="29"/>
      <c r="AO628" s="29"/>
      <c r="AP628" s="7"/>
      <c r="AQ628" s="7"/>
      <c r="AR628" s="29"/>
      <c r="AS628" s="29"/>
      <c r="AT628" s="7"/>
      <c r="AU628" s="7"/>
      <c r="AV628" s="7"/>
      <c r="AW628" s="29"/>
      <c r="AX628" s="29"/>
      <c r="AY628" s="29"/>
      <c r="AZ628" s="28"/>
      <c r="BA628" s="28"/>
      <c r="BB628" s="29"/>
      <c r="BC628" s="29"/>
      <c r="BD628" s="29"/>
      <c r="BE628" s="29"/>
      <c r="BF628" s="29"/>
      <c r="BG628" s="29"/>
      <c r="BH628" s="29"/>
      <c r="BI628" s="29"/>
      <c r="BJ628" s="7">
        <f t="shared" si="231"/>
        <v>0</v>
      </c>
      <c r="BK628" s="7">
        <f t="shared" si="231"/>
        <v>0</v>
      </c>
    </row>
    <row r="629" spans="2:64" ht="24.75" x14ac:dyDescent="0.25">
      <c r="B629" s="16" t="s">
        <v>65</v>
      </c>
      <c r="C629" s="17" t="s">
        <v>66</v>
      </c>
      <c r="D629" s="17">
        <v>71100386613</v>
      </c>
      <c r="E629" s="125" t="s">
        <v>1053</v>
      </c>
      <c r="F629" s="120" t="s">
        <v>736</v>
      </c>
      <c r="G629" s="12">
        <v>5500</v>
      </c>
      <c r="H629" s="19">
        <v>2</v>
      </c>
      <c r="I629" s="19">
        <f t="shared" si="244"/>
        <v>11000</v>
      </c>
      <c r="J629" s="27"/>
      <c r="K629" s="27"/>
      <c r="L629" s="26"/>
      <c r="M629" s="26"/>
      <c r="N629" s="26"/>
      <c r="O629" s="26"/>
      <c r="P629" s="19"/>
      <c r="Q629" s="1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9">
        <f t="shared" si="230"/>
        <v>2</v>
      </c>
      <c r="AG629" s="19">
        <f t="shared" si="230"/>
        <v>11000</v>
      </c>
      <c r="AH629" s="120">
        <v>71100386613</v>
      </c>
      <c r="AI629" s="125" t="s">
        <v>1053</v>
      </c>
      <c r="AJ629" s="120" t="s">
        <v>736</v>
      </c>
      <c r="AK629" s="12">
        <v>5000</v>
      </c>
      <c r="AL629" s="28"/>
      <c r="AM629" s="28"/>
      <c r="AN629" s="29"/>
      <c r="AO629" s="29"/>
      <c r="AP629" s="7"/>
      <c r="AQ629" s="7"/>
      <c r="AR629" s="29"/>
      <c r="AS629" s="29"/>
      <c r="AT629" s="7"/>
      <c r="AU629" s="7"/>
      <c r="AV629" s="7"/>
      <c r="AW629" s="29"/>
      <c r="AX629" s="29"/>
      <c r="AY629" s="29"/>
      <c r="AZ629" s="28"/>
      <c r="BA629" s="28"/>
      <c r="BB629" s="29"/>
      <c r="BC629" s="29"/>
      <c r="BD629" s="29"/>
      <c r="BE629" s="29"/>
      <c r="BF629" s="29"/>
      <c r="BG629" s="29"/>
      <c r="BH629" s="29"/>
      <c r="BI629" s="29"/>
      <c r="BJ629" s="7">
        <f t="shared" si="231"/>
        <v>0</v>
      </c>
      <c r="BK629" s="7">
        <f t="shared" si="231"/>
        <v>0</v>
      </c>
    </row>
    <row r="630" spans="2:64" ht="24.75" x14ac:dyDescent="0.25">
      <c r="B630" s="16" t="s">
        <v>65</v>
      </c>
      <c r="C630" s="17" t="s">
        <v>66</v>
      </c>
      <c r="D630" s="17">
        <v>71100386287</v>
      </c>
      <c r="E630" s="125" t="s">
        <v>1054</v>
      </c>
      <c r="F630" s="120" t="s">
        <v>736</v>
      </c>
      <c r="G630" s="12">
        <v>5500</v>
      </c>
      <c r="H630" s="19">
        <v>2</v>
      </c>
      <c r="I630" s="19">
        <f t="shared" si="244"/>
        <v>11000</v>
      </c>
      <c r="J630" s="27"/>
      <c r="K630" s="27"/>
      <c r="L630" s="26"/>
      <c r="M630" s="26"/>
      <c r="N630" s="26"/>
      <c r="O630" s="26"/>
      <c r="P630" s="19"/>
      <c r="Q630" s="1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9">
        <f t="shared" si="230"/>
        <v>2</v>
      </c>
      <c r="AG630" s="19">
        <f t="shared" si="230"/>
        <v>11000</v>
      </c>
      <c r="AH630" s="120">
        <v>71100386287</v>
      </c>
      <c r="AI630" s="125" t="s">
        <v>1054</v>
      </c>
      <c r="AJ630" s="120" t="s">
        <v>736</v>
      </c>
      <c r="AK630" s="12">
        <v>5000</v>
      </c>
      <c r="AL630" s="28"/>
      <c r="AM630" s="28"/>
      <c r="AN630" s="29"/>
      <c r="AO630" s="29"/>
      <c r="AP630" s="7"/>
      <c r="AQ630" s="7"/>
      <c r="AR630" s="29"/>
      <c r="AS630" s="29"/>
      <c r="AT630" s="7"/>
      <c r="AU630" s="7"/>
      <c r="AV630" s="7"/>
      <c r="AW630" s="29"/>
      <c r="AX630" s="29"/>
      <c r="AY630" s="29"/>
      <c r="AZ630" s="28"/>
      <c r="BA630" s="28"/>
      <c r="BB630" s="29"/>
      <c r="BC630" s="29"/>
      <c r="BD630" s="29"/>
      <c r="BE630" s="29"/>
      <c r="BF630" s="29"/>
      <c r="BG630" s="29"/>
      <c r="BH630" s="29"/>
      <c r="BI630" s="29"/>
      <c r="BJ630" s="7">
        <f t="shared" si="231"/>
        <v>0</v>
      </c>
      <c r="BK630" s="7">
        <f t="shared" si="231"/>
        <v>0</v>
      </c>
    </row>
    <row r="631" spans="2:64" ht="24.75" x14ac:dyDescent="0.25">
      <c r="B631" s="16" t="s">
        <v>65</v>
      </c>
      <c r="C631" s="17" t="s">
        <v>66</v>
      </c>
      <c r="D631" s="17">
        <v>71100431448</v>
      </c>
      <c r="E631" s="125" t="s">
        <v>1055</v>
      </c>
      <c r="F631" s="120" t="s">
        <v>736</v>
      </c>
      <c r="G631" s="12">
        <v>5500</v>
      </c>
      <c r="H631" s="19">
        <v>2</v>
      </c>
      <c r="I631" s="19">
        <f t="shared" si="244"/>
        <v>11000</v>
      </c>
      <c r="J631" s="27"/>
      <c r="K631" s="27"/>
      <c r="L631" s="26"/>
      <c r="M631" s="26"/>
      <c r="N631" s="26"/>
      <c r="O631" s="26"/>
      <c r="P631" s="19"/>
      <c r="Q631" s="1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9">
        <f t="shared" si="230"/>
        <v>2</v>
      </c>
      <c r="AG631" s="19">
        <f t="shared" si="230"/>
        <v>11000</v>
      </c>
      <c r="AH631" s="120">
        <v>71100431448</v>
      </c>
      <c r="AI631" s="125" t="s">
        <v>1055</v>
      </c>
      <c r="AJ631" s="120" t="s">
        <v>736</v>
      </c>
      <c r="AK631" s="12">
        <v>5000</v>
      </c>
      <c r="AL631" s="28"/>
      <c r="AM631" s="28"/>
      <c r="AN631" s="29"/>
      <c r="AO631" s="29"/>
      <c r="AP631" s="7"/>
      <c r="AQ631" s="7"/>
      <c r="AR631" s="29"/>
      <c r="AS631" s="29"/>
      <c r="AT631" s="7"/>
      <c r="AU631" s="7"/>
      <c r="AV631" s="7"/>
      <c r="AW631" s="29"/>
      <c r="AX631" s="29"/>
      <c r="AY631" s="29"/>
      <c r="AZ631" s="28"/>
      <c r="BA631" s="28"/>
      <c r="BB631" s="29"/>
      <c r="BC631" s="29"/>
      <c r="BD631" s="29"/>
      <c r="BE631" s="29"/>
      <c r="BF631" s="29"/>
      <c r="BG631" s="29"/>
      <c r="BH631" s="29"/>
      <c r="BI631" s="29"/>
      <c r="BJ631" s="7">
        <f t="shared" si="231"/>
        <v>0</v>
      </c>
      <c r="BK631" s="7">
        <f t="shared" si="231"/>
        <v>0</v>
      </c>
    </row>
    <row r="632" spans="2:64" ht="36.75" x14ac:dyDescent="0.25">
      <c r="B632" s="16" t="s">
        <v>65</v>
      </c>
      <c r="C632" s="17" t="s">
        <v>66</v>
      </c>
      <c r="D632" s="160" t="s">
        <v>1042</v>
      </c>
      <c r="E632" s="125" t="s">
        <v>1056</v>
      </c>
      <c r="F632" s="120" t="s">
        <v>736</v>
      </c>
      <c r="G632" s="12">
        <v>3000</v>
      </c>
      <c r="H632" s="19">
        <v>2</v>
      </c>
      <c r="I632" s="19">
        <f t="shared" si="244"/>
        <v>6000</v>
      </c>
      <c r="J632" s="27"/>
      <c r="K632" s="27"/>
      <c r="L632" s="26"/>
      <c r="M632" s="26"/>
      <c r="N632" s="26"/>
      <c r="O632" s="26"/>
      <c r="P632" s="19"/>
      <c r="Q632" s="19"/>
      <c r="R632" s="159"/>
      <c r="S632" s="159"/>
      <c r="T632" s="159"/>
      <c r="U632" s="159"/>
      <c r="V632" s="159"/>
      <c r="W632" s="159"/>
      <c r="X632" s="159">
        <v>12</v>
      </c>
      <c r="Y632" s="19">
        <f t="shared" ref="Y632:Y638" si="248">+X632*G632</f>
        <v>36000</v>
      </c>
      <c r="Z632" s="159"/>
      <c r="AA632" s="159"/>
      <c r="AB632" s="159"/>
      <c r="AC632" s="159"/>
      <c r="AD632" s="159"/>
      <c r="AE632" s="159"/>
      <c r="AF632" s="19">
        <f t="shared" si="230"/>
        <v>14</v>
      </c>
      <c r="AG632" s="19">
        <f t="shared" si="230"/>
        <v>42000</v>
      </c>
      <c r="AH632" s="213" t="s">
        <v>1042</v>
      </c>
      <c r="AI632" s="125" t="s">
        <v>1056</v>
      </c>
      <c r="AJ632" s="120" t="s">
        <v>736</v>
      </c>
      <c r="AK632" s="12">
        <v>2500</v>
      </c>
      <c r="AL632" s="28"/>
      <c r="AM632" s="28"/>
      <c r="AN632" s="29"/>
      <c r="AO632" s="29"/>
      <c r="AP632" s="7"/>
      <c r="AQ632" s="7"/>
      <c r="AR632" s="29"/>
      <c r="AS632" s="29"/>
      <c r="AT632" s="7"/>
      <c r="AU632" s="7"/>
      <c r="AV632" s="7"/>
      <c r="AW632" s="29"/>
      <c r="AX632" s="29"/>
      <c r="AY632" s="29"/>
      <c r="AZ632" s="28"/>
      <c r="BA632" s="28"/>
      <c r="BB632" s="29">
        <v>12</v>
      </c>
      <c r="BC632" s="28">
        <f t="shared" ref="BC632:BC638" si="249">+BB632*AK632</f>
        <v>30000</v>
      </c>
      <c r="BD632" s="29"/>
      <c r="BE632" s="29"/>
      <c r="BF632" s="29"/>
      <c r="BG632" s="29"/>
      <c r="BH632" s="29"/>
      <c r="BI632" s="29"/>
      <c r="BJ632" s="7">
        <f t="shared" si="231"/>
        <v>12</v>
      </c>
      <c r="BK632" s="7">
        <f t="shared" si="231"/>
        <v>30000</v>
      </c>
    </row>
    <row r="633" spans="2:64" ht="36.75" x14ac:dyDescent="0.25">
      <c r="B633" s="16" t="s">
        <v>65</v>
      </c>
      <c r="C633" s="17" t="s">
        <v>66</v>
      </c>
      <c r="D633" s="160" t="s">
        <v>1042</v>
      </c>
      <c r="E633" s="125" t="s">
        <v>1056</v>
      </c>
      <c r="F633" s="120" t="s">
        <v>736</v>
      </c>
      <c r="G633" s="12">
        <v>1700</v>
      </c>
      <c r="H633" s="19">
        <v>2</v>
      </c>
      <c r="I633" s="19">
        <f t="shared" si="244"/>
        <v>3400</v>
      </c>
      <c r="J633" s="27"/>
      <c r="K633" s="27"/>
      <c r="L633" s="26"/>
      <c r="M633" s="26"/>
      <c r="N633" s="26"/>
      <c r="O633" s="26"/>
      <c r="P633" s="19"/>
      <c r="Q633" s="19"/>
      <c r="R633" s="159"/>
      <c r="S633" s="159"/>
      <c r="T633" s="159"/>
      <c r="U633" s="159"/>
      <c r="V633" s="159"/>
      <c r="W633" s="159"/>
      <c r="X633" s="159">
        <v>12</v>
      </c>
      <c r="Y633" s="19">
        <f t="shared" si="248"/>
        <v>20400</v>
      </c>
      <c r="Z633" s="159"/>
      <c r="AA633" s="159"/>
      <c r="AB633" s="159"/>
      <c r="AC633" s="159"/>
      <c r="AD633" s="159"/>
      <c r="AE633" s="159"/>
      <c r="AF633" s="19">
        <f t="shared" si="230"/>
        <v>14</v>
      </c>
      <c r="AG633" s="19">
        <f t="shared" si="230"/>
        <v>23800</v>
      </c>
      <c r="AH633" s="213" t="s">
        <v>1042</v>
      </c>
      <c r="AI633" s="125" t="s">
        <v>1056</v>
      </c>
      <c r="AJ633" s="120" t="s">
        <v>736</v>
      </c>
      <c r="AK633" s="12">
        <v>1500</v>
      </c>
      <c r="AL633" s="28"/>
      <c r="AM633" s="28"/>
      <c r="AN633" s="29"/>
      <c r="AO633" s="29"/>
      <c r="AP633" s="7"/>
      <c r="AQ633" s="7"/>
      <c r="AR633" s="29"/>
      <c r="AS633" s="29"/>
      <c r="AT633" s="7"/>
      <c r="AU633" s="7"/>
      <c r="AV633" s="7"/>
      <c r="AW633" s="29"/>
      <c r="AX633" s="29"/>
      <c r="AY633" s="29"/>
      <c r="AZ633" s="28"/>
      <c r="BA633" s="28"/>
      <c r="BB633" s="29">
        <v>12</v>
      </c>
      <c r="BC633" s="28">
        <f t="shared" si="249"/>
        <v>18000</v>
      </c>
      <c r="BD633" s="29"/>
      <c r="BE633" s="29"/>
      <c r="BF633" s="29"/>
      <c r="BG633" s="29"/>
      <c r="BH633" s="29"/>
      <c r="BI633" s="29"/>
      <c r="BJ633" s="7">
        <f t="shared" si="231"/>
        <v>12</v>
      </c>
      <c r="BK633" s="7">
        <f t="shared" si="231"/>
        <v>18000</v>
      </c>
    </row>
    <row r="634" spans="2:64" ht="36.75" x14ac:dyDescent="0.25">
      <c r="B634" s="16" t="s">
        <v>65</v>
      </c>
      <c r="C634" s="17" t="s">
        <v>66</v>
      </c>
      <c r="D634" s="160" t="s">
        <v>1042</v>
      </c>
      <c r="E634" s="125" t="s">
        <v>1056</v>
      </c>
      <c r="F634" s="120" t="s">
        <v>736</v>
      </c>
      <c r="G634" s="12">
        <v>2500</v>
      </c>
      <c r="H634" s="19"/>
      <c r="I634" s="19"/>
      <c r="J634" s="27"/>
      <c r="K634" s="27"/>
      <c r="L634" s="26"/>
      <c r="M634" s="26"/>
      <c r="N634" s="26"/>
      <c r="O634" s="26"/>
      <c r="P634" s="19"/>
      <c r="Q634" s="19"/>
      <c r="R634" s="159"/>
      <c r="S634" s="159"/>
      <c r="T634" s="159"/>
      <c r="U634" s="159"/>
      <c r="V634" s="159"/>
      <c r="W634" s="159"/>
      <c r="X634" s="159">
        <v>18</v>
      </c>
      <c r="Y634" s="19">
        <f t="shared" si="248"/>
        <v>45000</v>
      </c>
      <c r="Z634" s="159"/>
      <c r="AA634" s="159"/>
      <c r="AB634" s="159"/>
      <c r="AC634" s="159"/>
      <c r="AD634" s="159"/>
      <c r="AE634" s="159"/>
      <c r="AF634" s="19">
        <f t="shared" si="230"/>
        <v>18</v>
      </c>
      <c r="AG634" s="19">
        <f t="shared" si="230"/>
        <v>45000</v>
      </c>
      <c r="AH634" s="213" t="s">
        <v>1042</v>
      </c>
      <c r="AI634" s="125" t="s">
        <v>1056</v>
      </c>
      <c r="AJ634" s="120" t="s">
        <v>736</v>
      </c>
      <c r="AK634" s="12">
        <v>2000</v>
      </c>
      <c r="AL634" s="28"/>
      <c r="AM634" s="28"/>
      <c r="AN634" s="29"/>
      <c r="AO634" s="29"/>
      <c r="AP634" s="7"/>
      <c r="AQ634" s="7"/>
      <c r="AR634" s="29"/>
      <c r="AS634" s="29"/>
      <c r="AT634" s="7"/>
      <c r="AU634" s="7"/>
      <c r="AV634" s="7"/>
      <c r="AW634" s="29"/>
      <c r="AX634" s="29"/>
      <c r="AY634" s="29"/>
      <c r="AZ634" s="28"/>
      <c r="BA634" s="28"/>
      <c r="BB634" s="29">
        <v>18</v>
      </c>
      <c r="BC634" s="28">
        <f t="shared" si="249"/>
        <v>36000</v>
      </c>
      <c r="BD634" s="29"/>
      <c r="BE634" s="29"/>
      <c r="BF634" s="29"/>
      <c r="BG634" s="29"/>
      <c r="BH634" s="29"/>
      <c r="BI634" s="29"/>
      <c r="BJ634" s="7">
        <f t="shared" si="231"/>
        <v>18</v>
      </c>
      <c r="BK634" s="7">
        <f t="shared" si="231"/>
        <v>36000</v>
      </c>
    </row>
    <row r="635" spans="2:64" ht="24.75" x14ac:dyDescent="0.25">
      <c r="B635" s="16" t="s">
        <v>65</v>
      </c>
      <c r="C635" s="17" t="s">
        <v>66</v>
      </c>
      <c r="D635" s="160" t="s">
        <v>1057</v>
      </c>
      <c r="E635" s="125" t="s">
        <v>1058</v>
      </c>
      <c r="F635" s="120" t="s">
        <v>736</v>
      </c>
      <c r="G635" s="12">
        <v>2500</v>
      </c>
      <c r="H635" s="19"/>
      <c r="I635" s="19"/>
      <c r="J635" s="27"/>
      <c r="K635" s="27"/>
      <c r="L635" s="26"/>
      <c r="M635" s="26"/>
      <c r="N635" s="26"/>
      <c r="O635" s="26"/>
      <c r="P635" s="19"/>
      <c r="Q635" s="19"/>
      <c r="R635" s="159"/>
      <c r="S635" s="159"/>
      <c r="T635" s="159"/>
      <c r="U635" s="159"/>
      <c r="V635" s="159"/>
      <c r="W635" s="159"/>
      <c r="X635" s="159">
        <v>6</v>
      </c>
      <c r="Y635" s="19">
        <f t="shared" si="248"/>
        <v>15000</v>
      </c>
      <c r="Z635" s="159"/>
      <c r="AA635" s="159"/>
      <c r="AB635" s="159"/>
      <c r="AC635" s="159"/>
      <c r="AD635" s="159"/>
      <c r="AE635" s="159"/>
      <c r="AF635" s="19">
        <f t="shared" si="230"/>
        <v>6</v>
      </c>
      <c r="AG635" s="19">
        <f t="shared" si="230"/>
        <v>15000</v>
      </c>
      <c r="AH635" s="213" t="s">
        <v>1057</v>
      </c>
      <c r="AI635" s="125" t="s">
        <v>1058</v>
      </c>
      <c r="AJ635" s="120" t="s">
        <v>736</v>
      </c>
      <c r="AK635" s="12">
        <v>2500</v>
      </c>
      <c r="AL635" s="28"/>
      <c r="AM635" s="28"/>
      <c r="AN635" s="29"/>
      <c r="AO635" s="29"/>
      <c r="AP635" s="7"/>
      <c r="AQ635" s="7"/>
      <c r="AR635" s="29"/>
      <c r="AS635" s="29"/>
      <c r="AT635" s="7"/>
      <c r="AU635" s="7"/>
      <c r="AV635" s="7"/>
      <c r="AW635" s="29"/>
      <c r="AX635" s="29"/>
      <c r="AY635" s="29"/>
      <c r="AZ635" s="28"/>
      <c r="BA635" s="28"/>
      <c r="BB635" s="29">
        <v>6</v>
      </c>
      <c r="BC635" s="28">
        <f t="shared" si="249"/>
        <v>15000</v>
      </c>
      <c r="BD635" s="29"/>
      <c r="BE635" s="29"/>
      <c r="BF635" s="29"/>
      <c r="BG635" s="29"/>
      <c r="BH635" s="29"/>
      <c r="BI635" s="29"/>
      <c r="BJ635" s="7">
        <f t="shared" si="231"/>
        <v>6</v>
      </c>
      <c r="BK635" s="7">
        <f t="shared" si="231"/>
        <v>15000</v>
      </c>
    </row>
    <row r="636" spans="2:64" ht="24" x14ac:dyDescent="0.25">
      <c r="B636" s="16" t="s">
        <v>65</v>
      </c>
      <c r="C636" s="17" t="s">
        <v>66</v>
      </c>
      <c r="D636" s="160" t="s">
        <v>1059</v>
      </c>
      <c r="E636" s="125" t="s">
        <v>1060</v>
      </c>
      <c r="F636" s="120" t="s">
        <v>736</v>
      </c>
      <c r="G636" s="12">
        <v>3200</v>
      </c>
      <c r="H636" s="19"/>
      <c r="I636" s="19"/>
      <c r="J636" s="27"/>
      <c r="K636" s="27"/>
      <c r="L636" s="26"/>
      <c r="M636" s="26"/>
      <c r="N636" s="26"/>
      <c r="O636" s="26"/>
      <c r="P636" s="19"/>
      <c r="Q636" s="19"/>
      <c r="R636" s="159"/>
      <c r="S636" s="159"/>
      <c r="T636" s="159"/>
      <c r="U636" s="159"/>
      <c r="V636" s="159"/>
      <c r="W636" s="159"/>
      <c r="X636" s="159">
        <v>3</v>
      </c>
      <c r="Y636" s="159">
        <f t="shared" si="248"/>
        <v>9600</v>
      </c>
      <c r="Z636" s="159"/>
      <c r="AA636" s="159"/>
      <c r="AB636" s="159"/>
      <c r="AC636" s="159"/>
      <c r="AD636" s="159"/>
      <c r="AE636" s="159"/>
      <c r="AF636" s="19">
        <f t="shared" si="230"/>
        <v>3</v>
      </c>
      <c r="AG636" s="19">
        <f t="shared" si="230"/>
        <v>9600</v>
      </c>
      <c r="AH636" s="213" t="s">
        <v>1059</v>
      </c>
      <c r="AI636" s="125" t="s">
        <v>1060</v>
      </c>
      <c r="AJ636" s="120" t="s">
        <v>736</v>
      </c>
      <c r="AK636" s="12">
        <v>3000</v>
      </c>
      <c r="AL636" s="28"/>
      <c r="AM636" s="28"/>
      <c r="AN636" s="29"/>
      <c r="AO636" s="29"/>
      <c r="AP636" s="7"/>
      <c r="AQ636" s="7"/>
      <c r="AR636" s="29"/>
      <c r="AS636" s="29"/>
      <c r="AT636" s="7"/>
      <c r="AU636" s="7"/>
      <c r="AV636" s="7"/>
      <c r="AW636" s="29"/>
      <c r="AX636" s="29"/>
      <c r="AY636" s="29"/>
      <c r="AZ636" s="28"/>
      <c r="BA636" s="28"/>
      <c r="BB636" s="29">
        <v>3</v>
      </c>
      <c r="BC636" s="29">
        <f t="shared" si="249"/>
        <v>9000</v>
      </c>
      <c r="BD636" s="29"/>
      <c r="BE636" s="29"/>
      <c r="BF636" s="29"/>
      <c r="BG636" s="29"/>
      <c r="BH636" s="29"/>
      <c r="BI636" s="29"/>
      <c r="BJ636" s="7">
        <f t="shared" si="231"/>
        <v>3</v>
      </c>
      <c r="BK636" s="7">
        <f t="shared" si="231"/>
        <v>9000</v>
      </c>
    </row>
    <row r="637" spans="2:64" ht="24.75" x14ac:dyDescent="0.25">
      <c r="B637" s="16" t="s">
        <v>65</v>
      </c>
      <c r="C637" s="17" t="s">
        <v>66</v>
      </c>
      <c r="D637" s="160" t="s">
        <v>1032</v>
      </c>
      <c r="E637" s="125" t="s">
        <v>1061</v>
      </c>
      <c r="F637" s="120" t="s">
        <v>736</v>
      </c>
      <c r="G637" s="12">
        <v>2200</v>
      </c>
      <c r="H637" s="19"/>
      <c r="I637" s="19"/>
      <c r="J637" s="27"/>
      <c r="K637" s="27"/>
      <c r="L637" s="26"/>
      <c r="M637" s="26"/>
      <c r="N637" s="26"/>
      <c r="O637" s="26"/>
      <c r="P637" s="19"/>
      <c r="Q637" s="19"/>
      <c r="R637" s="159"/>
      <c r="S637" s="159"/>
      <c r="T637" s="159"/>
      <c r="U637" s="159"/>
      <c r="V637" s="159"/>
      <c r="W637" s="159"/>
      <c r="X637" s="159">
        <v>6</v>
      </c>
      <c r="Y637" s="159">
        <f t="shared" si="248"/>
        <v>13200</v>
      </c>
      <c r="Z637" s="159"/>
      <c r="AA637" s="159"/>
      <c r="AB637" s="159"/>
      <c r="AC637" s="159"/>
      <c r="AD637" s="159"/>
      <c r="AE637" s="159"/>
      <c r="AF637" s="19">
        <f t="shared" si="230"/>
        <v>6</v>
      </c>
      <c r="AG637" s="19">
        <f t="shared" si="230"/>
        <v>13200</v>
      </c>
      <c r="AH637" s="213" t="s">
        <v>1032</v>
      </c>
      <c r="AI637" s="125" t="s">
        <v>1061</v>
      </c>
      <c r="AJ637" s="120" t="s">
        <v>736</v>
      </c>
      <c r="AK637" s="12">
        <v>2000</v>
      </c>
      <c r="AL637" s="28"/>
      <c r="AM637" s="28"/>
      <c r="AN637" s="29"/>
      <c r="AO637" s="29"/>
      <c r="AP637" s="7"/>
      <c r="AQ637" s="7"/>
      <c r="AR637" s="29"/>
      <c r="AS637" s="29"/>
      <c r="AT637" s="7"/>
      <c r="AU637" s="7"/>
      <c r="AV637" s="7"/>
      <c r="AW637" s="29"/>
      <c r="AX637" s="29"/>
      <c r="AY637" s="29"/>
      <c r="AZ637" s="28"/>
      <c r="BA637" s="28"/>
      <c r="BB637" s="29">
        <v>6</v>
      </c>
      <c r="BC637" s="29">
        <f t="shared" si="249"/>
        <v>12000</v>
      </c>
      <c r="BD637" s="29"/>
      <c r="BE637" s="29"/>
      <c r="BF637" s="29"/>
      <c r="BG637" s="29"/>
      <c r="BH637" s="29"/>
      <c r="BI637" s="29"/>
      <c r="BJ637" s="7">
        <f t="shared" si="231"/>
        <v>6</v>
      </c>
      <c r="BK637" s="7">
        <f t="shared" si="231"/>
        <v>12000</v>
      </c>
    </row>
    <row r="638" spans="2:64" ht="24.75" x14ac:dyDescent="0.25">
      <c r="B638" s="16" t="s">
        <v>65</v>
      </c>
      <c r="C638" s="17" t="s">
        <v>66</v>
      </c>
      <c r="D638" s="160" t="s">
        <v>1032</v>
      </c>
      <c r="E638" s="125" t="s">
        <v>1061</v>
      </c>
      <c r="F638" s="120" t="s">
        <v>736</v>
      </c>
      <c r="G638" s="12">
        <v>2700</v>
      </c>
      <c r="H638" s="19"/>
      <c r="I638" s="19"/>
      <c r="J638" s="27"/>
      <c r="K638" s="27"/>
      <c r="L638" s="26"/>
      <c r="M638" s="26"/>
      <c r="N638" s="26"/>
      <c r="O638" s="26"/>
      <c r="P638" s="19"/>
      <c r="Q638" s="19"/>
      <c r="R638" s="159"/>
      <c r="S638" s="159"/>
      <c r="T638" s="159"/>
      <c r="U638" s="159"/>
      <c r="V638" s="159"/>
      <c r="W638" s="159"/>
      <c r="X638" s="159">
        <v>18</v>
      </c>
      <c r="Y638" s="159">
        <f t="shared" si="248"/>
        <v>48600</v>
      </c>
      <c r="Z638" s="159"/>
      <c r="AA638" s="159"/>
      <c r="AB638" s="159"/>
      <c r="AC638" s="159"/>
      <c r="AD638" s="159">
        <v>6</v>
      </c>
      <c r="AE638" s="159">
        <f>AD638*G638</f>
        <v>16200</v>
      </c>
      <c r="AF638" s="19">
        <f t="shared" si="230"/>
        <v>24</v>
      </c>
      <c r="AG638" s="19">
        <f t="shared" si="230"/>
        <v>64800</v>
      </c>
      <c r="AH638" s="213" t="s">
        <v>1032</v>
      </c>
      <c r="AI638" s="125" t="s">
        <v>1061</v>
      </c>
      <c r="AJ638" s="120" t="s">
        <v>736</v>
      </c>
      <c r="AK638" s="12">
        <v>2500</v>
      </c>
      <c r="AL638" s="28"/>
      <c r="AM638" s="28"/>
      <c r="AN638" s="29"/>
      <c r="AO638" s="29"/>
      <c r="AP638" s="7"/>
      <c r="AQ638" s="7"/>
      <c r="AR638" s="29"/>
      <c r="AS638" s="29"/>
      <c r="AT638" s="7"/>
      <c r="AU638" s="7"/>
      <c r="AV638" s="7"/>
      <c r="AW638" s="29"/>
      <c r="AX638" s="29"/>
      <c r="AY638" s="29"/>
      <c r="AZ638" s="28"/>
      <c r="BA638" s="28"/>
      <c r="BB638" s="29">
        <v>18</v>
      </c>
      <c r="BC638" s="29">
        <f t="shared" si="249"/>
        <v>45000</v>
      </c>
      <c r="BD638" s="29"/>
      <c r="BE638" s="29"/>
      <c r="BF638" s="29"/>
      <c r="BG638" s="29"/>
      <c r="BH638" s="159">
        <v>6</v>
      </c>
      <c r="BI638" s="159">
        <f>BH638*AK638</f>
        <v>15000</v>
      </c>
      <c r="BJ638" s="7">
        <f t="shared" si="231"/>
        <v>24</v>
      </c>
      <c r="BK638" s="7">
        <f t="shared" si="231"/>
        <v>60000</v>
      </c>
    </row>
    <row r="639" spans="2:64" ht="24.75" x14ac:dyDescent="0.25">
      <c r="B639" s="16" t="s">
        <v>65</v>
      </c>
      <c r="C639" s="17" t="s">
        <v>66</v>
      </c>
      <c r="D639" s="160" t="s">
        <v>1062</v>
      </c>
      <c r="E639" s="125" t="s">
        <v>1063</v>
      </c>
      <c r="F639" s="120" t="s">
        <v>736</v>
      </c>
      <c r="G639" s="12">
        <v>4500</v>
      </c>
      <c r="H639" s="19"/>
      <c r="I639" s="19"/>
      <c r="J639" s="27"/>
      <c r="K639" s="27"/>
      <c r="L639" s="26"/>
      <c r="M639" s="26"/>
      <c r="N639" s="26"/>
      <c r="O639" s="26"/>
      <c r="P639" s="19"/>
      <c r="Q639" s="1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>
        <v>6</v>
      </c>
      <c r="AE639" s="159">
        <f>AD639*G639</f>
        <v>27000</v>
      </c>
      <c r="AF639" s="19">
        <f t="shared" si="230"/>
        <v>6</v>
      </c>
      <c r="AG639" s="19">
        <f t="shared" si="230"/>
        <v>27000</v>
      </c>
      <c r="AH639" s="213" t="s">
        <v>1062</v>
      </c>
      <c r="AI639" s="125" t="s">
        <v>1063</v>
      </c>
      <c r="AJ639" s="120" t="s">
        <v>736</v>
      </c>
      <c r="AK639" s="12">
        <f>4000</f>
        <v>4000</v>
      </c>
      <c r="AL639" s="28"/>
      <c r="AM639" s="28"/>
      <c r="AN639" s="29"/>
      <c r="AO639" s="29"/>
      <c r="AP639" s="7"/>
      <c r="AQ639" s="7"/>
      <c r="AR639" s="29"/>
      <c r="AS639" s="29"/>
      <c r="AT639" s="7"/>
      <c r="AU639" s="7"/>
      <c r="AV639" s="7"/>
      <c r="AW639" s="29"/>
      <c r="AX639" s="29"/>
      <c r="AY639" s="29"/>
      <c r="AZ639" s="28"/>
      <c r="BA639" s="28"/>
      <c r="BB639" s="29"/>
      <c r="BC639" s="29"/>
      <c r="BD639" s="29"/>
      <c r="BE639" s="29"/>
      <c r="BF639" s="29"/>
      <c r="BG639" s="29"/>
      <c r="BH639" s="29">
        <v>6</v>
      </c>
      <c r="BI639" s="159">
        <f>BH639*AK639</f>
        <v>24000</v>
      </c>
      <c r="BJ639" s="7">
        <f t="shared" si="231"/>
        <v>6</v>
      </c>
      <c r="BK639" s="7">
        <f t="shared" si="231"/>
        <v>24000</v>
      </c>
    </row>
    <row r="640" spans="2:64" ht="24.75" x14ac:dyDescent="0.25">
      <c r="B640" s="16" t="s">
        <v>65</v>
      </c>
      <c r="C640" s="17" t="s">
        <v>66</v>
      </c>
      <c r="D640" s="160" t="s">
        <v>1057</v>
      </c>
      <c r="E640" s="125" t="s">
        <v>1064</v>
      </c>
      <c r="F640" s="120" t="s">
        <v>736</v>
      </c>
      <c r="G640" s="12">
        <v>1800</v>
      </c>
      <c r="H640" s="19"/>
      <c r="I640" s="19"/>
      <c r="J640" s="27"/>
      <c r="K640" s="27"/>
      <c r="L640" s="26"/>
      <c r="M640" s="26"/>
      <c r="N640" s="26"/>
      <c r="O640" s="26"/>
      <c r="P640" s="19"/>
      <c r="Q640" s="1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>
        <v>12</v>
      </c>
      <c r="AE640" s="159">
        <f>AD640*G640</f>
        <v>21600</v>
      </c>
      <c r="AF640" s="19">
        <f t="shared" si="230"/>
        <v>12</v>
      </c>
      <c r="AG640" s="19">
        <f t="shared" si="230"/>
        <v>21600</v>
      </c>
      <c r="AH640" s="213" t="s">
        <v>1057</v>
      </c>
      <c r="AI640" s="125" t="s">
        <v>1064</v>
      </c>
      <c r="AJ640" s="120" t="s">
        <v>736</v>
      </c>
      <c r="AK640" s="12">
        <f>1500</f>
        <v>1500</v>
      </c>
      <c r="AL640" s="28"/>
      <c r="AM640" s="28"/>
      <c r="AN640" s="29"/>
      <c r="AO640" s="29"/>
      <c r="AP640" s="7"/>
      <c r="AQ640" s="7"/>
      <c r="AR640" s="29"/>
      <c r="AS640" s="29"/>
      <c r="AT640" s="7"/>
      <c r="AU640" s="7"/>
      <c r="AV640" s="7"/>
      <c r="AW640" s="29"/>
      <c r="AX640" s="29"/>
      <c r="AY640" s="29"/>
      <c r="AZ640" s="28"/>
      <c r="BA640" s="28"/>
      <c r="BB640" s="29"/>
      <c r="BC640" s="29"/>
      <c r="BD640" s="29"/>
      <c r="BE640" s="29"/>
      <c r="BF640" s="29"/>
      <c r="BG640" s="29"/>
      <c r="BH640" s="29">
        <v>12</v>
      </c>
      <c r="BI640" s="159">
        <f>BH640*AK640</f>
        <v>18000</v>
      </c>
      <c r="BJ640" s="7">
        <f t="shared" si="231"/>
        <v>12</v>
      </c>
      <c r="BK640" s="7">
        <f t="shared" si="231"/>
        <v>18000</v>
      </c>
    </row>
    <row r="641" spans="2:63" ht="24.75" x14ac:dyDescent="0.25">
      <c r="B641" s="16" t="s">
        <v>65</v>
      </c>
      <c r="C641" s="17" t="s">
        <v>66</v>
      </c>
      <c r="D641" s="160" t="s">
        <v>1062</v>
      </c>
      <c r="E641" s="125" t="s">
        <v>1065</v>
      </c>
      <c r="F641" s="120" t="s">
        <v>736</v>
      </c>
      <c r="G641" s="12">
        <v>3700</v>
      </c>
      <c r="H641" s="19"/>
      <c r="I641" s="19"/>
      <c r="J641" s="27"/>
      <c r="K641" s="27"/>
      <c r="L641" s="26"/>
      <c r="M641" s="26"/>
      <c r="N641" s="26"/>
      <c r="O641" s="26"/>
      <c r="P641" s="19"/>
      <c r="Q641" s="1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>
        <v>6</v>
      </c>
      <c r="AE641" s="159">
        <f>AD641*G641</f>
        <v>22200</v>
      </c>
      <c r="AF641" s="19">
        <f t="shared" si="230"/>
        <v>6</v>
      </c>
      <c r="AG641" s="19">
        <f t="shared" si="230"/>
        <v>22200</v>
      </c>
      <c r="AH641" s="213" t="s">
        <v>1062</v>
      </c>
      <c r="AI641" s="125" t="s">
        <v>1065</v>
      </c>
      <c r="AJ641" s="120" t="s">
        <v>736</v>
      </c>
      <c r="AK641" s="12">
        <v>3500</v>
      </c>
      <c r="AL641" s="28"/>
      <c r="AM641" s="28"/>
      <c r="AN641" s="29"/>
      <c r="AO641" s="29"/>
      <c r="AP641" s="7"/>
      <c r="AQ641" s="7"/>
      <c r="AR641" s="29"/>
      <c r="AS641" s="29"/>
      <c r="AT641" s="7"/>
      <c r="AU641" s="7"/>
      <c r="AV641" s="7"/>
      <c r="AW641" s="29"/>
      <c r="AX641" s="29"/>
      <c r="AY641" s="29"/>
      <c r="AZ641" s="28"/>
      <c r="BA641" s="28"/>
      <c r="BB641" s="29"/>
      <c r="BC641" s="29"/>
      <c r="BD641" s="29"/>
      <c r="BE641" s="29"/>
      <c r="BF641" s="29"/>
      <c r="BG641" s="29"/>
      <c r="BH641" s="29">
        <v>6</v>
      </c>
      <c r="BI641" s="159">
        <f>BH641*AK641</f>
        <v>21000</v>
      </c>
      <c r="BJ641" s="7">
        <f t="shared" si="231"/>
        <v>6</v>
      </c>
      <c r="BK641" s="7">
        <f t="shared" si="231"/>
        <v>21000</v>
      </c>
    </row>
    <row r="642" spans="2:63" ht="24.75" x14ac:dyDescent="0.25">
      <c r="B642" s="16" t="s">
        <v>65</v>
      </c>
      <c r="C642" s="17" t="s">
        <v>66</v>
      </c>
      <c r="D642" s="160" t="s">
        <v>1066</v>
      </c>
      <c r="E642" s="125" t="s">
        <v>1067</v>
      </c>
      <c r="F642" s="120" t="s">
        <v>736</v>
      </c>
      <c r="G642" s="12">
        <v>3200</v>
      </c>
      <c r="H642" s="19"/>
      <c r="I642" s="19"/>
      <c r="J642" s="27"/>
      <c r="K642" s="27"/>
      <c r="L642" s="26">
        <v>6</v>
      </c>
      <c r="M642" s="26">
        <f>+L642*G642</f>
        <v>19200</v>
      </c>
      <c r="N642" s="26"/>
      <c r="O642" s="26"/>
      <c r="P642" s="19"/>
      <c r="Q642" s="1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9">
        <f t="shared" si="230"/>
        <v>6</v>
      </c>
      <c r="AG642" s="19">
        <f t="shared" si="230"/>
        <v>19200</v>
      </c>
      <c r="AH642" s="213" t="s">
        <v>1066</v>
      </c>
      <c r="AI642" s="125" t="s">
        <v>1067</v>
      </c>
      <c r="AJ642" s="120" t="s">
        <v>736</v>
      </c>
      <c r="AK642" s="12">
        <v>3000</v>
      </c>
      <c r="AL642" s="28"/>
      <c r="AM642" s="28"/>
      <c r="AN642" s="29"/>
      <c r="AO642" s="29"/>
      <c r="AP642" s="26">
        <v>6</v>
      </c>
      <c r="AQ642" s="26">
        <f>+AP642*AK642</f>
        <v>18000</v>
      </c>
      <c r="AR642" s="29"/>
      <c r="AS642" s="29"/>
      <c r="AT642" s="7"/>
      <c r="AU642" s="7"/>
      <c r="AV642" s="7"/>
      <c r="AW642" s="29"/>
      <c r="AX642" s="29"/>
      <c r="AY642" s="29"/>
      <c r="AZ642" s="28"/>
      <c r="BA642" s="28"/>
      <c r="BB642" s="29"/>
      <c r="BC642" s="29"/>
      <c r="BD642" s="29"/>
      <c r="BE642" s="29"/>
      <c r="BF642" s="29"/>
      <c r="BG642" s="29"/>
      <c r="BH642" s="29"/>
      <c r="BI642" s="29"/>
      <c r="BJ642" s="7">
        <f t="shared" si="231"/>
        <v>6</v>
      </c>
      <c r="BK642" s="7">
        <f t="shared" si="231"/>
        <v>18000</v>
      </c>
    </row>
    <row r="643" spans="2:63" ht="36.75" x14ac:dyDescent="0.25">
      <c r="B643" s="16" t="s">
        <v>65</v>
      </c>
      <c r="C643" s="17" t="s">
        <v>66</v>
      </c>
      <c r="D643" s="160" t="s">
        <v>1042</v>
      </c>
      <c r="E643" s="125" t="s">
        <v>1068</v>
      </c>
      <c r="F643" s="120" t="s">
        <v>736</v>
      </c>
      <c r="G643" s="12">
        <v>3700</v>
      </c>
      <c r="H643" s="19">
        <v>3</v>
      </c>
      <c r="I643" s="19">
        <f t="shared" ref="I643:I645" si="250">+G643*H643</f>
        <v>11100</v>
      </c>
      <c r="J643" s="27"/>
      <c r="K643" s="27"/>
      <c r="L643" s="26"/>
      <c r="M643" s="26"/>
      <c r="N643" s="26"/>
      <c r="O643" s="26"/>
      <c r="P643" s="19"/>
      <c r="Q643" s="1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9">
        <f t="shared" si="230"/>
        <v>3</v>
      </c>
      <c r="AG643" s="19">
        <f t="shared" si="230"/>
        <v>11100</v>
      </c>
      <c r="AH643" s="213" t="s">
        <v>1042</v>
      </c>
      <c r="AI643" s="125" t="s">
        <v>1068</v>
      </c>
      <c r="AJ643" s="120" t="s">
        <v>736</v>
      </c>
      <c r="AK643" s="12">
        <v>3500</v>
      </c>
      <c r="AL643" s="28">
        <v>3</v>
      </c>
      <c r="AM643" s="28">
        <f t="shared" ref="AM643:AM644" si="251">+AK643*AL643</f>
        <v>10500</v>
      </c>
      <c r="AN643" s="29"/>
      <c r="AO643" s="29"/>
      <c r="AP643" s="7"/>
      <c r="AQ643" s="7"/>
      <c r="AR643" s="29"/>
      <c r="AS643" s="29"/>
      <c r="AT643" s="7"/>
      <c r="AU643" s="7"/>
      <c r="AV643" s="7"/>
      <c r="AW643" s="29"/>
      <c r="AX643" s="29"/>
      <c r="AY643" s="29"/>
      <c r="AZ643" s="28"/>
      <c r="BA643" s="28"/>
      <c r="BB643" s="29"/>
      <c r="BC643" s="29"/>
      <c r="BD643" s="29"/>
      <c r="BE643" s="29"/>
      <c r="BF643" s="29"/>
      <c r="BG643" s="29"/>
      <c r="BH643" s="29"/>
      <c r="BI643" s="29"/>
      <c r="BJ643" s="7">
        <f t="shared" si="231"/>
        <v>3</v>
      </c>
      <c r="BK643" s="7">
        <f t="shared" si="231"/>
        <v>10500</v>
      </c>
    </row>
    <row r="644" spans="2:63" ht="24.75" x14ac:dyDescent="0.25">
      <c r="B644" s="16" t="s">
        <v>65</v>
      </c>
      <c r="C644" s="17" t="s">
        <v>66</v>
      </c>
      <c r="D644" s="160" t="s">
        <v>1032</v>
      </c>
      <c r="E644" s="125" t="s">
        <v>1069</v>
      </c>
      <c r="F644" s="120" t="s">
        <v>736</v>
      </c>
      <c r="G644" s="12">
        <v>3700</v>
      </c>
      <c r="H644" s="19">
        <v>2</v>
      </c>
      <c r="I644" s="19">
        <f t="shared" si="250"/>
        <v>7400</v>
      </c>
      <c r="J644" s="27"/>
      <c r="K644" s="27"/>
      <c r="L644" s="26"/>
      <c r="M644" s="26"/>
      <c r="N644" s="26"/>
      <c r="O644" s="26"/>
      <c r="P644" s="19"/>
      <c r="Q644" s="1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9">
        <f t="shared" si="230"/>
        <v>2</v>
      </c>
      <c r="AG644" s="19">
        <f t="shared" si="230"/>
        <v>7400</v>
      </c>
      <c r="AH644" s="213" t="s">
        <v>1032</v>
      </c>
      <c r="AI644" s="125" t="s">
        <v>1069</v>
      </c>
      <c r="AJ644" s="120" t="s">
        <v>736</v>
      </c>
      <c r="AK644" s="12">
        <v>3000</v>
      </c>
      <c r="AL644" s="28">
        <v>2</v>
      </c>
      <c r="AM644" s="28">
        <f t="shared" si="251"/>
        <v>6000</v>
      </c>
      <c r="AN644" s="29"/>
      <c r="AO644" s="29"/>
      <c r="AP644" s="7"/>
      <c r="AQ644" s="7"/>
      <c r="AR644" s="29"/>
      <c r="AS644" s="29"/>
      <c r="AT644" s="7"/>
      <c r="AU644" s="7"/>
      <c r="AV644" s="7"/>
      <c r="AW644" s="29"/>
      <c r="AX644" s="29"/>
      <c r="AY644" s="29"/>
      <c r="AZ644" s="28"/>
      <c r="BA644" s="28"/>
      <c r="BB644" s="29"/>
      <c r="BC644" s="29"/>
      <c r="BD644" s="29"/>
      <c r="BE644" s="29"/>
      <c r="BF644" s="29"/>
      <c r="BG644" s="29"/>
      <c r="BH644" s="29"/>
      <c r="BI644" s="29"/>
      <c r="BJ644" s="7">
        <f t="shared" si="231"/>
        <v>2</v>
      </c>
      <c r="BK644" s="7">
        <f t="shared" si="231"/>
        <v>6000</v>
      </c>
    </row>
    <row r="645" spans="2:63" ht="24" x14ac:dyDescent="0.25">
      <c r="B645" s="16" t="s">
        <v>65</v>
      </c>
      <c r="C645" s="17" t="s">
        <v>66</v>
      </c>
      <c r="D645" s="160" t="s">
        <v>1070</v>
      </c>
      <c r="E645" s="125" t="s">
        <v>1071</v>
      </c>
      <c r="F645" s="120" t="s">
        <v>736</v>
      </c>
      <c r="G645" s="12">
        <v>1000</v>
      </c>
      <c r="H645" s="19">
        <v>2</v>
      </c>
      <c r="I645" s="19">
        <f t="shared" si="250"/>
        <v>2000</v>
      </c>
      <c r="J645" s="27"/>
      <c r="K645" s="27"/>
      <c r="L645" s="26"/>
      <c r="M645" s="26"/>
      <c r="N645" s="26"/>
      <c r="O645" s="26"/>
      <c r="P645" s="19"/>
      <c r="Q645" s="1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9">
        <f t="shared" si="230"/>
        <v>2</v>
      </c>
      <c r="AG645" s="19">
        <f t="shared" si="230"/>
        <v>2000</v>
      </c>
      <c r="AH645" s="213" t="s">
        <v>1070</v>
      </c>
      <c r="AI645" s="125" t="s">
        <v>1071</v>
      </c>
      <c r="AJ645" s="120" t="s">
        <v>736</v>
      </c>
      <c r="AK645" s="12">
        <v>200</v>
      </c>
      <c r="AL645" s="28"/>
      <c r="AM645" s="28"/>
      <c r="AN645" s="29"/>
      <c r="AO645" s="29"/>
      <c r="AP645" s="7"/>
      <c r="AQ645" s="7"/>
      <c r="AR645" s="29"/>
      <c r="AS645" s="29"/>
      <c r="AT645" s="7"/>
      <c r="AU645" s="7"/>
      <c r="AV645" s="7"/>
      <c r="AW645" s="29"/>
      <c r="AX645" s="29"/>
      <c r="AY645" s="29"/>
      <c r="AZ645" s="28"/>
      <c r="BA645" s="28"/>
      <c r="BB645" s="29"/>
      <c r="BC645" s="29"/>
      <c r="BD645" s="29"/>
      <c r="BE645" s="29"/>
      <c r="BF645" s="29"/>
      <c r="BG645" s="29"/>
      <c r="BH645" s="29"/>
      <c r="BI645" s="29"/>
      <c r="BJ645" s="7">
        <f t="shared" si="231"/>
        <v>0</v>
      </c>
      <c r="BK645" s="7">
        <f t="shared" si="231"/>
        <v>0</v>
      </c>
    </row>
    <row r="646" spans="2:63" ht="24" x14ac:dyDescent="0.25">
      <c r="B646" s="16" t="s">
        <v>65</v>
      </c>
      <c r="C646" s="17" t="s">
        <v>66</v>
      </c>
      <c r="D646" s="160" t="s">
        <v>1072</v>
      </c>
      <c r="E646" s="125" t="s">
        <v>1073</v>
      </c>
      <c r="F646" s="120" t="s">
        <v>736</v>
      </c>
      <c r="G646" s="12">
        <v>1000</v>
      </c>
      <c r="H646" s="19"/>
      <c r="I646" s="19"/>
      <c r="J646" s="27"/>
      <c r="K646" s="27"/>
      <c r="L646" s="26"/>
      <c r="M646" s="26"/>
      <c r="N646" s="26"/>
      <c r="O646" s="26"/>
      <c r="P646" s="19">
        <v>6</v>
      </c>
      <c r="Q646" s="19">
        <f t="shared" ref="Q646:Q656" si="252">G646*P646</f>
        <v>6000</v>
      </c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9">
        <f t="shared" si="230"/>
        <v>6</v>
      </c>
      <c r="AG646" s="19">
        <f t="shared" si="230"/>
        <v>6000</v>
      </c>
      <c r="AH646" s="213" t="s">
        <v>1072</v>
      </c>
      <c r="AI646" s="125" t="s">
        <v>1073</v>
      </c>
      <c r="AJ646" s="120" t="s">
        <v>736</v>
      </c>
      <c r="AK646" s="12">
        <v>1000</v>
      </c>
      <c r="AL646" s="28"/>
      <c r="AM646" s="28"/>
      <c r="AN646" s="29"/>
      <c r="AO646" s="29"/>
      <c r="AP646" s="7"/>
      <c r="AQ646" s="7"/>
      <c r="AR646" s="29"/>
      <c r="AS646" s="29"/>
      <c r="AT646" s="7"/>
      <c r="AU646" s="7"/>
      <c r="AV646" s="7"/>
      <c r="AW646" s="29"/>
      <c r="AX646" s="29"/>
      <c r="AY646" s="29"/>
      <c r="AZ646" s="28"/>
      <c r="BA646" s="28"/>
      <c r="BB646" s="29"/>
      <c r="BC646" s="29"/>
      <c r="BD646" s="29"/>
      <c r="BE646" s="29"/>
      <c r="BF646" s="29"/>
      <c r="BG646" s="29"/>
      <c r="BH646" s="29"/>
      <c r="BI646" s="29"/>
      <c r="BJ646" s="7">
        <f t="shared" si="231"/>
        <v>0</v>
      </c>
      <c r="BK646" s="7">
        <f t="shared" si="231"/>
        <v>0</v>
      </c>
    </row>
    <row r="647" spans="2:63" ht="24" x14ac:dyDescent="0.25">
      <c r="B647" s="16" t="s">
        <v>65</v>
      </c>
      <c r="C647" s="17" t="s">
        <v>66</v>
      </c>
      <c r="D647" s="160" t="s">
        <v>1074</v>
      </c>
      <c r="E647" s="125" t="s">
        <v>1075</v>
      </c>
      <c r="F647" s="120" t="s">
        <v>736</v>
      </c>
      <c r="G647" s="12">
        <v>580</v>
      </c>
      <c r="H647" s="19"/>
      <c r="I647" s="19"/>
      <c r="J647" s="27"/>
      <c r="K647" s="27"/>
      <c r="L647" s="26"/>
      <c r="M647" s="26"/>
      <c r="N647" s="26"/>
      <c r="O647" s="26"/>
      <c r="P647" s="19">
        <v>6</v>
      </c>
      <c r="Q647" s="19">
        <f t="shared" si="252"/>
        <v>3480</v>
      </c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9">
        <f t="shared" ref="AF647:AG656" si="253">H647+J647+L647+N647+P647+R647+T647+V647+X647+Z647+AB647+AD647</f>
        <v>6</v>
      </c>
      <c r="AG647" s="19">
        <f t="shared" si="253"/>
        <v>3480</v>
      </c>
      <c r="AH647" s="213" t="s">
        <v>1074</v>
      </c>
      <c r="AI647" s="125" t="s">
        <v>1075</v>
      </c>
      <c r="AJ647" s="120" t="s">
        <v>736</v>
      </c>
      <c r="AK647" s="12">
        <v>580</v>
      </c>
      <c r="AL647" s="28"/>
      <c r="AM647" s="28"/>
      <c r="AN647" s="29"/>
      <c r="AO647" s="29"/>
      <c r="AP647" s="7"/>
      <c r="AQ647" s="7"/>
      <c r="AR647" s="29"/>
      <c r="AS647" s="29"/>
      <c r="AT647" s="7"/>
      <c r="AU647" s="7"/>
      <c r="AV647" s="7"/>
      <c r="AW647" s="29"/>
      <c r="AX647" s="29"/>
      <c r="AY647" s="29"/>
      <c r="AZ647" s="28"/>
      <c r="BA647" s="28"/>
      <c r="BB647" s="29"/>
      <c r="BC647" s="29"/>
      <c r="BD647" s="29"/>
      <c r="BE647" s="29"/>
      <c r="BF647" s="29"/>
      <c r="BG647" s="29"/>
      <c r="BH647" s="29"/>
      <c r="BI647" s="29"/>
      <c r="BJ647" s="7">
        <f t="shared" ref="BJ647:BK656" si="254">AL647+AN647+AP647+AR647+AT647+AV647+AX647+AZ647+BB647+BD647+BF647+BH647</f>
        <v>0</v>
      </c>
      <c r="BK647" s="7">
        <f t="shared" si="254"/>
        <v>0</v>
      </c>
    </row>
    <row r="648" spans="2:63" ht="24" x14ac:dyDescent="0.25">
      <c r="B648" s="16" t="s">
        <v>65</v>
      </c>
      <c r="C648" s="17" t="s">
        <v>66</v>
      </c>
      <c r="D648" s="160" t="s">
        <v>1076</v>
      </c>
      <c r="E648" s="125" t="s">
        <v>1077</v>
      </c>
      <c r="F648" s="120" t="s">
        <v>736</v>
      </c>
      <c r="G648" s="12">
        <v>190</v>
      </c>
      <c r="H648" s="19"/>
      <c r="I648" s="19"/>
      <c r="J648" s="27"/>
      <c r="K648" s="27"/>
      <c r="L648" s="26"/>
      <c r="M648" s="26"/>
      <c r="N648" s="26"/>
      <c r="O648" s="26"/>
      <c r="P648" s="19">
        <v>2</v>
      </c>
      <c r="Q648" s="19">
        <f t="shared" si="252"/>
        <v>380</v>
      </c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9">
        <f t="shared" si="253"/>
        <v>2</v>
      </c>
      <c r="AG648" s="19">
        <f t="shared" si="253"/>
        <v>380</v>
      </c>
      <c r="AH648" s="213" t="s">
        <v>1076</v>
      </c>
      <c r="AI648" s="125" t="s">
        <v>1077</v>
      </c>
      <c r="AJ648" s="120" t="s">
        <v>736</v>
      </c>
      <c r="AK648" s="12">
        <v>190</v>
      </c>
      <c r="AL648" s="28"/>
      <c r="AM648" s="28"/>
      <c r="AN648" s="29"/>
      <c r="AO648" s="29"/>
      <c r="AP648" s="7"/>
      <c r="AQ648" s="7"/>
      <c r="AR648" s="29"/>
      <c r="AS648" s="29"/>
      <c r="AT648" s="7"/>
      <c r="AU648" s="7"/>
      <c r="AV648" s="7"/>
      <c r="AW648" s="29"/>
      <c r="AX648" s="29"/>
      <c r="AY648" s="29"/>
      <c r="AZ648" s="28"/>
      <c r="BA648" s="28"/>
      <c r="BB648" s="29"/>
      <c r="BC648" s="29"/>
      <c r="BD648" s="29"/>
      <c r="BE648" s="29"/>
      <c r="BF648" s="29"/>
      <c r="BG648" s="29"/>
      <c r="BH648" s="29"/>
      <c r="BI648" s="29"/>
      <c r="BJ648" s="7">
        <f t="shared" si="254"/>
        <v>0</v>
      </c>
      <c r="BK648" s="7">
        <f t="shared" si="254"/>
        <v>0</v>
      </c>
    </row>
    <row r="649" spans="2:63" ht="24.75" x14ac:dyDescent="0.25">
      <c r="B649" s="16" t="s">
        <v>65</v>
      </c>
      <c r="C649" s="17" t="s">
        <v>66</v>
      </c>
      <c r="D649" s="160" t="s">
        <v>898</v>
      </c>
      <c r="E649" s="125" t="s">
        <v>1078</v>
      </c>
      <c r="F649" s="120" t="s">
        <v>736</v>
      </c>
      <c r="G649" s="12">
        <v>2770</v>
      </c>
      <c r="H649" s="19"/>
      <c r="I649" s="19"/>
      <c r="J649" s="27"/>
      <c r="K649" s="27"/>
      <c r="L649" s="26"/>
      <c r="M649" s="26"/>
      <c r="N649" s="26"/>
      <c r="O649" s="26"/>
      <c r="P649" s="19">
        <v>1</v>
      </c>
      <c r="Q649" s="19">
        <f t="shared" si="252"/>
        <v>2770</v>
      </c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9">
        <f t="shared" si="253"/>
        <v>1</v>
      </c>
      <c r="AG649" s="19">
        <f t="shared" si="253"/>
        <v>2770</v>
      </c>
      <c r="AH649" s="213" t="s">
        <v>898</v>
      </c>
      <c r="AI649" s="125" t="s">
        <v>1078</v>
      </c>
      <c r="AJ649" s="120" t="s">
        <v>736</v>
      </c>
      <c r="AK649" s="12">
        <v>2770</v>
      </c>
      <c r="AL649" s="28"/>
      <c r="AM649" s="28"/>
      <c r="AN649" s="29"/>
      <c r="AO649" s="29"/>
      <c r="AP649" s="7"/>
      <c r="AQ649" s="7"/>
      <c r="AR649" s="29"/>
      <c r="AS649" s="29"/>
      <c r="AT649" s="7"/>
      <c r="AU649" s="7"/>
      <c r="AV649" s="7"/>
      <c r="AW649" s="29"/>
      <c r="AX649" s="29"/>
      <c r="AY649" s="29"/>
      <c r="AZ649" s="28"/>
      <c r="BA649" s="28"/>
      <c r="BB649" s="29"/>
      <c r="BC649" s="29"/>
      <c r="BD649" s="29"/>
      <c r="BE649" s="29"/>
      <c r="BF649" s="29"/>
      <c r="BG649" s="29"/>
      <c r="BH649" s="29"/>
      <c r="BI649" s="29"/>
      <c r="BJ649" s="7">
        <f t="shared" si="254"/>
        <v>0</v>
      </c>
      <c r="BK649" s="7">
        <f t="shared" si="254"/>
        <v>0</v>
      </c>
    </row>
    <row r="650" spans="2:63" ht="24.75" x14ac:dyDescent="0.25">
      <c r="B650" s="16" t="s">
        <v>65</v>
      </c>
      <c r="C650" s="17" t="s">
        <v>66</v>
      </c>
      <c r="D650" s="160" t="s">
        <v>1079</v>
      </c>
      <c r="E650" s="125" t="s">
        <v>1080</v>
      </c>
      <c r="F650" s="120" t="s">
        <v>736</v>
      </c>
      <c r="G650" s="12">
        <v>2000</v>
      </c>
      <c r="H650" s="19"/>
      <c r="I650" s="19"/>
      <c r="J650" s="27"/>
      <c r="K650" s="27"/>
      <c r="L650" s="26"/>
      <c r="M650" s="26"/>
      <c r="N650" s="26"/>
      <c r="O650" s="26"/>
      <c r="P650" s="19">
        <v>6</v>
      </c>
      <c r="Q650" s="19">
        <f t="shared" si="252"/>
        <v>12000</v>
      </c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9">
        <f t="shared" si="253"/>
        <v>6</v>
      </c>
      <c r="AG650" s="19">
        <f t="shared" si="253"/>
        <v>12000</v>
      </c>
      <c r="AH650" s="213" t="s">
        <v>1079</v>
      </c>
      <c r="AI650" s="125" t="s">
        <v>1080</v>
      </c>
      <c r="AJ650" s="120" t="s">
        <v>736</v>
      </c>
      <c r="AK650" s="12">
        <v>2000</v>
      </c>
      <c r="AL650" s="28"/>
      <c r="AM650" s="28"/>
      <c r="AN650" s="29"/>
      <c r="AO650" s="29"/>
      <c r="AP650" s="7"/>
      <c r="AQ650" s="7"/>
      <c r="AR650" s="29"/>
      <c r="AS650" s="29"/>
      <c r="AT650" s="7">
        <v>6</v>
      </c>
      <c r="AU650" s="28">
        <f t="shared" ref="AU650:AU656" si="255">+AK650*AT650</f>
        <v>12000</v>
      </c>
      <c r="AV650" s="7"/>
      <c r="AW650" s="29"/>
      <c r="AX650" s="29"/>
      <c r="AY650" s="29"/>
      <c r="AZ650" s="28"/>
      <c r="BA650" s="28"/>
      <c r="BB650" s="29"/>
      <c r="BC650" s="29"/>
      <c r="BD650" s="29"/>
      <c r="BE650" s="29"/>
      <c r="BF650" s="29"/>
      <c r="BG650" s="29"/>
      <c r="BH650" s="29"/>
      <c r="BI650" s="29"/>
      <c r="BJ650" s="7">
        <f t="shared" si="254"/>
        <v>6</v>
      </c>
      <c r="BK650" s="7">
        <f t="shared" si="254"/>
        <v>12000</v>
      </c>
    </row>
    <row r="651" spans="2:63" ht="24" x14ac:dyDescent="0.25">
      <c r="B651" s="16" t="s">
        <v>65</v>
      </c>
      <c r="C651" s="17" t="s">
        <v>66</v>
      </c>
      <c r="D651" s="160" t="s">
        <v>1081</v>
      </c>
      <c r="E651" s="125" t="s">
        <v>1082</v>
      </c>
      <c r="F651" s="120" t="s">
        <v>736</v>
      </c>
      <c r="G651" s="12">
        <v>3500</v>
      </c>
      <c r="H651" s="19"/>
      <c r="I651" s="19"/>
      <c r="J651" s="27"/>
      <c r="K651" s="27"/>
      <c r="L651" s="26"/>
      <c r="M651" s="26"/>
      <c r="N651" s="26"/>
      <c r="O651" s="26"/>
      <c r="P651" s="19">
        <v>5</v>
      </c>
      <c r="Q651" s="19">
        <f t="shared" si="252"/>
        <v>17500</v>
      </c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9">
        <f t="shared" si="253"/>
        <v>5</v>
      </c>
      <c r="AG651" s="19">
        <f t="shared" si="253"/>
        <v>17500</v>
      </c>
      <c r="AH651" s="213" t="s">
        <v>1081</v>
      </c>
      <c r="AI651" s="125" t="s">
        <v>1082</v>
      </c>
      <c r="AJ651" s="120" t="s">
        <v>736</v>
      </c>
      <c r="AK651" s="12">
        <v>3500</v>
      </c>
      <c r="AL651" s="28"/>
      <c r="AM651" s="28"/>
      <c r="AN651" s="29"/>
      <c r="AO651" s="29"/>
      <c r="AP651" s="7"/>
      <c r="AQ651" s="7"/>
      <c r="AR651" s="29"/>
      <c r="AS651" s="29"/>
      <c r="AT651" s="7">
        <v>5</v>
      </c>
      <c r="AU651" s="28">
        <f t="shared" si="255"/>
        <v>17500</v>
      </c>
      <c r="AV651" s="7"/>
      <c r="AW651" s="29"/>
      <c r="AX651" s="29"/>
      <c r="AY651" s="29"/>
      <c r="AZ651" s="28"/>
      <c r="BA651" s="28"/>
      <c r="BB651" s="29"/>
      <c r="BC651" s="29"/>
      <c r="BD651" s="29"/>
      <c r="BE651" s="29"/>
      <c r="BF651" s="29"/>
      <c r="BG651" s="29"/>
      <c r="BH651" s="29"/>
      <c r="BI651" s="29"/>
      <c r="BJ651" s="7">
        <f t="shared" si="254"/>
        <v>5</v>
      </c>
      <c r="BK651" s="7">
        <f t="shared" si="254"/>
        <v>17500</v>
      </c>
    </row>
    <row r="652" spans="2:63" ht="36" x14ac:dyDescent="0.25">
      <c r="B652" s="16" t="s">
        <v>65</v>
      </c>
      <c r="C652" s="17" t="s">
        <v>66</v>
      </c>
      <c r="D652" s="16" t="s">
        <v>1007</v>
      </c>
      <c r="E652" s="106" t="s">
        <v>1083</v>
      </c>
      <c r="F652" s="120" t="s">
        <v>736</v>
      </c>
      <c r="G652" s="12">
        <v>2000</v>
      </c>
      <c r="H652" s="19"/>
      <c r="I652" s="19"/>
      <c r="J652" s="27"/>
      <c r="K652" s="27"/>
      <c r="L652" s="26"/>
      <c r="M652" s="26"/>
      <c r="N652" s="26"/>
      <c r="O652" s="26"/>
      <c r="P652" s="19">
        <v>3</v>
      </c>
      <c r="Q652" s="19">
        <f t="shared" si="252"/>
        <v>6000</v>
      </c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9">
        <f t="shared" si="253"/>
        <v>3</v>
      </c>
      <c r="AG652" s="19">
        <f t="shared" si="253"/>
        <v>6000</v>
      </c>
      <c r="AH652" s="106" t="s">
        <v>1007</v>
      </c>
      <c r="AI652" s="106" t="s">
        <v>1083</v>
      </c>
      <c r="AJ652" s="120" t="s">
        <v>736</v>
      </c>
      <c r="AK652" s="12">
        <v>2000</v>
      </c>
      <c r="AL652" s="28"/>
      <c r="AM652" s="28"/>
      <c r="AN652" s="29"/>
      <c r="AO652" s="29"/>
      <c r="AP652" s="7"/>
      <c r="AQ652" s="7"/>
      <c r="AR652" s="29"/>
      <c r="AS652" s="29"/>
      <c r="AT652" s="7"/>
      <c r="AU652" s="7"/>
      <c r="AV652" s="7"/>
      <c r="AW652" s="29"/>
      <c r="AX652" s="29"/>
      <c r="AY652" s="29"/>
      <c r="AZ652" s="28"/>
      <c r="BA652" s="28"/>
      <c r="BB652" s="29"/>
      <c r="BC652" s="29"/>
      <c r="BD652" s="29"/>
      <c r="BE652" s="29"/>
      <c r="BF652" s="29"/>
      <c r="BG652" s="29"/>
      <c r="BH652" s="29"/>
      <c r="BI652" s="29"/>
      <c r="BJ652" s="7">
        <f t="shared" si="254"/>
        <v>0</v>
      </c>
      <c r="BK652" s="7">
        <f t="shared" si="254"/>
        <v>0</v>
      </c>
    </row>
    <row r="653" spans="2:63" ht="24.75" x14ac:dyDescent="0.25">
      <c r="B653" s="16" t="s">
        <v>65</v>
      </c>
      <c r="C653" s="17" t="s">
        <v>66</v>
      </c>
      <c r="D653" s="16" t="s">
        <v>1032</v>
      </c>
      <c r="E653" s="125" t="s">
        <v>1084</v>
      </c>
      <c r="F653" s="120" t="s">
        <v>736</v>
      </c>
      <c r="G653" s="12">
        <v>3000</v>
      </c>
      <c r="H653" s="19"/>
      <c r="I653" s="19"/>
      <c r="J653" s="27"/>
      <c r="K653" s="27"/>
      <c r="L653" s="26"/>
      <c r="M653" s="26"/>
      <c r="N653" s="26"/>
      <c r="O653" s="26"/>
      <c r="P653" s="19">
        <v>6</v>
      </c>
      <c r="Q653" s="19">
        <f t="shared" si="252"/>
        <v>18000</v>
      </c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9">
        <f t="shared" si="253"/>
        <v>6</v>
      </c>
      <c r="AG653" s="19">
        <f t="shared" si="253"/>
        <v>18000</v>
      </c>
      <c r="AH653" s="106" t="s">
        <v>1032</v>
      </c>
      <c r="AI653" s="125" t="s">
        <v>1084</v>
      </c>
      <c r="AJ653" s="120" t="s">
        <v>736</v>
      </c>
      <c r="AK653" s="12">
        <v>3000</v>
      </c>
      <c r="AL653" s="28"/>
      <c r="AM653" s="28"/>
      <c r="AN653" s="29"/>
      <c r="AO653" s="29"/>
      <c r="AP653" s="7"/>
      <c r="AQ653" s="7"/>
      <c r="AR653" s="29"/>
      <c r="AS653" s="29"/>
      <c r="AT653" s="7">
        <v>6</v>
      </c>
      <c r="AU653" s="28">
        <f t="shared" si="255"/>
        <v>18000</v>
      </c>
      <c r="AV653" s="7"/>
      <c r="AW653" s="29"/>
      <c r="AX653" s="29"/>
      <c r="AY653" s="29"/>
      <c r="AZ653" s="28"/>
      <c r="BA653" s="28"/>
      <c r="BB653" s="29"/>
      <c r="BC653" s="29"/>
      <c r="BD653" s="29"/>
      <c r="BE653" s="29"/>
      <c r="BF653" s="29"/>
      <c r="BG653" s="29"/>
      <c r="BH653" s="29"/>
      <c r="BI653" s="29"/>
      <c r="BJ653" s="7">
        <f t="shared" si="254"/>
        <v>6</v>
      </c>
      <c r="BK653" s="7">
        <f t="shared" si="254"/>
        <v>18000</v>
      </c>
    </row>
    <row r="654" spans="2:63" ht="36.75" x14ac:dyDescent="0.25">
      <c r="B654" s="16" t="s">
        <v>65</v>
      </c>
      <c r="C654" s="17" t="s">
        <v>66</v>
      </c>
      <c r="D654" s="16" t="s">
        <v>1042</v>
      </c>
      <c r="E654" s="125" t="s">
        <v>1085</v>
      </c>
      <c r="F654" s="120" t="s">
        <v>736</v>
      </c>
      <c r="G654" s="12">
        <v>3000</v>
      </c>
      <c r="H654" s="19"/>
      <c r="I654" s="19"/>
      <c r="J654" s="27"/>
      <c r="K654" s="27"/>
      <c r="L654" s="26"/>
      <c r="M654" s="26"/>
      <c r="N654" s="26"/>
      <c r="O654" s="26"/>
      <c r="P654" s="19">
        <v>6</v>
      </c>
      <c r="Q654" s="19">
        <f t="shared" si="252"/>
        <v>18000</v>
      </c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9">
        <f t="shared" si="253"/>
        <v>6</v>
      </c>
      <c r="AG654" s="19">
        <f t="shared" si="253"/>
        <v>18000</v>
      </c>
      <c r="AH654" s="106" t="s">
        <v>1042</v>
      </c>
      <c r="AI654" s="125" t="s">
        <v>1085</v>
      </c>
      <c r="AJ654" s="120" t="s">
        <v>736</v>
      </c>
      <c r="AK654" s="12">
        <v>3000</v>
      </c>
      <c r="AL654" s="28"/>
      <c r="AM654" s="28"/>
      <c r="AN654" s="29"/>
      <c r="AO654" s="29"/>
      <c r="AP654" s="7"/>
      <c r="AQ654" s="7"/>
      <c r="AR654" s="29"/>
      <c r="AS654" s="29"/>
      <c r="AT654" s="7">
        <v>6</v>
      </c>
      <c r="AU654" s="28">
        <f t="shared" si="255"/>
        <v>18000</v>
      </c>
      <c r="AV654" s="7"/>
      <c r="AW654" s="29"/>
      <c r="AX654" s="29"/>
      <c r="AY654" s="29"/>
      <c r="AZ654" s="28"/>
      <c r="BA654" s="28"/>
      <c r="BB654" s="29"/>
      <c r="BC654" s="29"/>
      <c r="BD654" s="29"/>
      <c r="BE654" s="29"/>
      <c r="BF654" s="29"/>
      <c r="BG654" s="29"/>
      <c r="BH654" s="29"/>
      <c r="BI654" s="29"/>
      <c r="BJ654" s="7">
        <f t="shared" si="254"/>
        <v>6</v>
      </c>
      <c r="BK654" s="7">
        <f t="shared" si="254"/>
        <v>18000</v>
      </c>
    </row>
    <row r="655" spans="2:63" ht="24" x14ac:dyDescent="0.25">
      <c r="B655" s="16" t="s">
        <v>65</v>
      </c>
      <c r="C655" s="17" t="s">
        <v>66</v>
      </c>
      <c r="D655" s="16" t="s">
        <v>1086</v>
      </c>
      <c r="E655" s="125" t="s">
        <v>1087</v>
      </c>
      <c r="F655" s="120" t="s">
        <v>736</v>
      </c>
      <c r="G655" s="12">
        <v>1000</v>
      </c>
      <c r="H655" s="19"/>
      <c r="I655" s="19"/>
      <c r="J655" s="27"/>
      <c r="K655" s="27"/>
      <c r="L655" s="26"/>
      <c r="M655" s="26"/>
      <c r="N655" s="26"/>
      <c r="O655" s="26"/>
      <c r="P655" s="19">
        <v>1</v>
      </c>
      <c r="Q655" s="19">
        <f t="shared" si="252"/>
        <v>1000</v>
      </c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9">
        <f t="shared" si="253"/>
        <v>1</v>
      </c>
      <c r="AG655" s="19">
        <f t="shared" si="253"/>
        <v>1000</v>
      </c>
      <c r="AH655" s="106" t="s">
        <v>1086</v>
      </c>
      <c r="AI655" s="125" t="s">
        <v>1087</v>
      </c>
      <c r="AJ655" s="120" t="s">
        <v>736</v>
      </c>
      <c r="AK655" s="12">
        <v>1000</v>
      </c>
      <c r="AL655" s="28"/>
      <c r="AM655" s="28"/>
      <c r="AN655" s="29"/>
      <c r="AO655" s="29"/>
      <c r="AP655" s="7"/>
      <c r="AQ655" s="7"/>
      <c r="AR655" s="29"/>
      <c r="AS655" s="29"/>
      <c r="AT655" s="7">
        <v>1</v>
      </c>
      <c r="AU655" s="7">
        <f t="shared" si="255"/>
        <v>1000</v>
      </c>
      <c r="AV655" s="7"/>
      <c r="AW655" s="29"/>
      <c r="AX655" s="29"/>
      <c r="AY655" s="29"/>
      <c r="AZ655" s="28"/>
      <c r="BA655" s="28"/>
      <c r="BB655" s="29"/>
      <c r="BC655" s="29"/>
      <c r="BD655" s="29"/>
      <c r="BE655" s="29"/>
      <c r="BF655" s="29"/>
      <c r="BG655" s="29"/>
      <c r="BH655" s="29"/>
      <c r="BI655" s="29"/>
      <c r="BJ655" s="7">
        <f t="shared" si="254"/>
        <v>1</v>
      </c>
      <c r="BK655" s="7">
        <f t="shared" si="254"/>
        <v>1000</v>
      </c>
    </row>
    <row r="656" spans="2:63" ht="24" x14ac:dyDescent="0.25">
      <c r="B656" s="16" t="s">
        <v>65</v>
      </c>
      <c r="C656" s="17" t="s">
        <v>66</v>
      </c>
      <c r="D656" s="16" t="s">
        <v>1088</v>
      </c>
      <c r="E656" s="125" t="s">
        <v>1089</v>
      </c>
      <c r="F656" s="120" t="s">
        <v>736</v>
      </c>
      <c r="G656" s="12">
        <v>1000</v>
      </c>
      <c r="H656" s="19"/>
      <c r="I656" s="19"/>
      <c r="J656" s="27"/>
      <c r="K656" s="27"/>
      <c r="L656" s="26"/>
      <c r="M656" s="26"/>
      <c r="N656" s="26"/>
      <c r="O656" s="26"/>
      <c r="P656" s="19">
        <v>1</v>
      </c>
      <c r="Q656" s="19">
        <f t="shared" si="252"/>
        <v>1000</v>
      </c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9">
        <f t="shared" si="253"/>
        <v>1</v>
      </c>
      <c r="AG656" s="19">
        <f t="shared" si="253"/>
        <v>1000</v>
      </c>
      <c r="AH656" s="106" t="s">
        <v>1088</v>
      </c>
      <c r="AI656" s="125" t="s">
        <v>1089</v>
      </c>
      <c r="AJ656" s="120" t="s">
        <v>736</v>
      </c>
      <c r="AK656" s="12">
        <v>1000</v>
      </c>
      <c r="AL656" s="28"/>
      <c r="AM656" s="28"/>
      <c r="AN656" s="29"/>
      <c r="AO656" s="29"/>
      <c r="AP656" s="7"/>
      <c r="AQ656" s="7"/>
      <c r="AR656" s="29"/>
      <c r="AS656" s="29"/>
      <c r="AT656" s="7">
        <v>1</v>
      </c>
      <c r="AU656" s="7">
        <f t="shared" si="255"/>
        <v>1000</v>
      </c>
      <c r="AV656" s="7"/>
      <c r="AW656" s="29"/>
      <c r="AX656" s="29"/>
      <c r="AY656" s="29"/>
      <c r="AZ656" s="28"/>
      <c r="BA656" s="28"/>
      <c r="BB656" s="29"/>
      <c r="BC656" s="29"/>
      <c r="BD656" s="29"/>
      <c r="BE656" s="29"/>
      <c r="BF656" s="29"/>
      <c r="BG656" s="29"/>
      <c r="BH656" s="29"/>
      <c r="BI656" s="29"/>
      <c r="BJ656" s="7">
        <f t="shared" si="254"/>
        <v>1</v>
      </c>
      <c r="BK656" s="7">
        <f t="shared" si="254"/>
        <v>1000</v>
      </c>
    </row>
    <row r="657" spans="2:64" x14ac:dyDescent="0.25">
      <c r="B657" s="69"/>
      <c r="C657" s="93"/>
      <c r="D657" s="75" t="s">
        <v>1090</v>
      </c>
      <c r="E657" s="140" t="s">
        <v>1091</v>
      </c>
      <c r="F657" s="74"/>
      <c r="G657" s="74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5" t="s">
        <v>1090</v>
      </c>
      <c r="AI657" s="140" t="s">
        <v>1091</v>
      </c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</row>
    <row r="658" spans="2:64" x14ac:dyDescent="0.25">
      <c r="B658" s="69"/>
      <c r="C658" s="69"/>
      <c r="D658" s="94" t="s">
        <v>1092</v>
      </c>
      <c r="E658" s="94" t="s">
        <v>1091</v>
      </c>
      <c r="F658" s="69"/>
      <c r="G658" s="11"/>
      <c r="H658" s="112"/>
      <c r="I658" s="26"/>
      <c r="J658" s="112"/>
      <c r="K658" s="112"/>
      <c r="L658" s="112"/>
      <c r="M658" s="112"/>
      <c r="N658" s="112"/>
      <c r="O658" s="112"/>
      <c r="P658" s="26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94" t="s">
        <v>1092</v>
      </c>
      <c r="AI658" s="94" t="s">
        <v>1091</v>
      </c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</row>
    <row r="659" spans="2:64" x14ac:dyDescent="0.25">
      <c r="B659" s="67"/>
      <c r="C659" s="74"/>
      <c r="D659" s="96" t="s">
        <v>1093</v>
      </c>
      <c r="E659" s="97" t="s">
        <v>1091</v>
      </c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96" t="s">
        <v>1093</v>
      </c>
      <c r="AI659" s="97" t="s">
        <v>1091</v>
      </c>
      <c r="AJ659" s="123"/>
      <c r="AK659" s="126"/>
      <c r="AL659" s="123"/>
      <c r="AM659" s="126"/>
      <c r="AN659" s="123"/>
      <c r="AO659" s="126"/>
      <c r="AP659" s="123"/>
      <c r="AQ659" s="126"/>
      <c r="AR659" s="123"/>
      <c r="AS659" s="126"/>
      <c r="AT659" s="123"/>
      <c r="AU659" s="126"/>
      <c r="AV659" s="123"/>
      <c r="AW659" s="126"/>
      <c r="AX659" s="123"/>
      <c r="AY659" s="126"/>
      <c r="AZ659" s="123"/>
      <c r="BA659" s="126"/>
      <c r="BB659" s="123"/>
      <c r="BC659" s="126"/>
      <c r="BD659" s="123"/>
      <c r="BE659" s="126"/>
      <c r="BF659" s="123"/>
      <c r="BG659" s="126"/>
      <c r="BH659" s="123"/>
      <c r="BI659" s="126"/>
      <c r="BJ659" s="123"/>
      <c r="BK659" s="126"/>
      <c r="BL659" s="162"/>
    </row>
    <row r="660" spans="2:64" ht="36" x14ac:dyDescent="0.25">
      <c r="B660" s="16" t="s">
        <v>65</v>
      </c>
      <c r="C660" s="17" t="s">
        <v>66</v>
      </c>
      <c r="D660" s="16" t="s">
        <v>1094</v>
      </c>
      <c r="E660" s="11" t="s">
        <v>1095</v>
      </c>
      <c r="F660" s="11" t="s">
        <v>736</v>
      </c>
      <c r="G660" s="12">
        <v>1500</v>
      </c>
      <c r="H660" s="26"/>
      <c r="I660" s="26"/>
      <c r="J660" s="27"/>
      <c r="K660" s="27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>
        <v>6</v>
      </c>
      <c r="W660" s="19">
        <f t="shared" ref="W660:W674" si="256">G660*V660</f>
        <v>9000</v>
      </c>
      <c r="X660" s="26"/>
      <c r="Y660" s="26"/>
      <c r="Z660" s="26"/>
      <c r="AA660" s="26"/>
      <c r="AB660" s="26"/>
      <c r="AC660" s="26"/>
      <c r="AD660" s="26"/>
      <c r="AE660" s="26"/>
      <c r="AF660" s="19">
        <f t="shared" ref="AF660:AG683" si="257">H660+J660+L660+N660+P660+R660+T660+V660+X660+Z660+AB660+AD660</f>
        <v>6</v>
      </c>
      <c r="AG660" s="19">
        <f t="shared" si="257"/>
        <v>9000</v>
      </c>
      <c r="AH660" s="106" t="s">
        <v>1094</v>
      </c>
      <c r="AI660" s="11" t="s">
        <v>1095</v>
      </c>
      <c r="AJ660" s="11" t="s">
        <v>736</v>
      </c>
      <c r="AK660" s="12">
        <v>1450</v>
      </c>
      <c r="AL660" s="7"/>
      <c r="AM660" s="7"/>
      <c r="AN660" s="7"/>
      <c r="AO660" s="7"/>
      <c r="AP660" s="7"/>
      <c r="AQ660" s="7"/>
      <c r="AR660" s="7"/>
      <c r="AS660" s="7"/>
      <c r="AT660" s="28"/>
      <c r="AU660" s="7"/>
      <c r="AV660" s="7"/>
      <c r="AW660" s="29"/>
      <c r="AX660" s="7"/>
      <c r="AY660" s="7"/>
      <c r="AZ660" s="28">
        <v>6</v>
      </c>
      <c r="BA660" s="28">
        <f t="shared" ref="BA660:BA674" si="258">AK660*AZ660</f>
        <v>8700</v>
      </c>
      <c r="BB660" s="7"/>
      <c r="BC660" s="7"/>
      <c r="BD660" s="7"/>
      <c r="BE660" s="7"/>
      <c r="BF660" s="7"/>
      <c r="BG660" s="7"/>
      <c r="BH660" s="7"/>
      <c r="BI660" s="7"/>
      <c r="BJ660" s="7">
        <f t="shared" ref="BJ660:BK683" si="259">AL660+AN660+AP660+AR660+AT660+AV660+AX660+AZ660+BB660+BD660+BF660+BH660</f>
        <v>6</v>
      </c>
      <c r="BK660" s="7">
        <f t="shared" si="259"/>
        <v>8700</v>
      </c>
      <c r="BL660" s="162"/>
    </row>
    <row r="661" spans="2:64" ht="36" x14ac:dyDescent="0.25">
      <c r="B661" s="16" t="s">
        <v>65</v>
      </c>
      <c r="C661" s="17" t="s">
        <v>66</v>
      </c>
      <c r="D661" s="16" t="s">
        <v>1096</v>
      </c>
      <c r="E661" s="11" t="s">
        <v>1097</v>
      </c>
      <c r="F661" s="11" t="s">
        <v>736</v>
      </c>
      <c r="G661" s="12">
        <v>3200</v>
      </c>
      <c r="H661" s="26"/>
      <c r="I661" s="26"/>
      <c r="J661" s="27"/>
      <c r="K661" s="27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>
        <v>6</v>
      </c>
      <c r="W661" s="19">
        <f t="shared" si="256"/>
        <v>19200</v>
      </c>
      <c r="X661" s="26"/>
      <c r="Y661" s="26"/>
      <c r="Z661" s="26"/>
      <c r="AA661" s="26"/>
      <c r="AB661" s="26"/>
      <c r="AC661" s="26"/>
      <c r="AD661" s="26"/>
      <c r="AE661" s="26"/>
      <c r="AF661" s="19">
        <f t="shared" si="257"/>
        <v>6</v>
      </c>
      <c r="AG661" s="19">
        <f t="shared" si="257"/>
        <v>19200</v>
      </c>
      <c r="AH661" s="106" t="s">
        <v>1096</v>
      </c>
      <c r="AI661" s="11" t="s">
        <v>1097</v>
      </c>
      <c r="AJ661" s="11" t="s">
        <v>736</v>
      </c>
      <c r="AK661" s="12">
        <v>3000</v>
      </c>
      <c r="AL661" s="7"/>
      <c r="AM661" s="7"/>
      <c r="AN661" s="7"/>
      <c r="AO661" s="7"/>
      <c r="AP661" s="7"/>
      <c r="AQ661" s="7"/>
      <c r="AR661" s="7"/>
      <c r="AS661" s="7"/>
      <c r="AT661" s="28"/>
      <c r="AU661" s="7"/>
      <c r="AV661" s="7"/>
      <c r="AW661" s="29"/>
      <c r="AX661" s="7"/>
      <c r="AY661" s="7"/>
      <c r="AZ661" s="28">
        <v>6</v>
      </c>
      <c r="BA661" s="28">
        <f t="shared" si="258"/>
        <v>18000</v>
      </c>
      <c r="BB661" s="7"/>
      <c r="BC661" s="7"/>
      <c r="BD661" s="7"/>
      <c r="BE661" s="7"/>
      <c r="BF661" s="7"/>
      <c r="BG661" s="7"/>
      <c r="BH661" s="7"/>
      <c r="BI661" s="7"/>
      <c r="BJ661" s="7">
        <f t="shared" si="259"/>
        <v>6</v>
      </c>
      <c r="BK661" s="7">
        <f t="shared" si="259"/>
        <v>18000</v>
      </c>
      <c r="BL661" s="162"/>
    </row>
    <row r="662" spans="2:64" ht="36" x14ac:dyDescent="0.25">
      <c r="B662" s="16" t="s">
        <v>65</v>
      </c>
      <c r="C662" s="17" t="s">
        <v>66</v>
      </c>
      <c r="D662" s="16" t="s">
        <v>1098</v>
      </c>
      <c r="E662" s="11" t="s">
        <v>1099</v>
      </c>
      <c r="F662" s="11" t="s">
        <v>736</v>
      </c>
      <c r="G662" s="12">
        <v>3150</v>
      </c>
      <c r="H662" s="26"/>
      <c r="I662" s="26"/>
      <c r="J662" s="27"/>
      <c r="K662" s="27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>
        <v>6</v>
      </c>
      <c r="W662" s="19">
        <f t="shared" si="256"/>
        <v>18900</v>
      </c>
      <c r="X662" s="26"/>
      <c r="Y662" s="26"/>
      <c r="Z662" s="26"/>
      <c r="AA662" s="26"/>
      <c r="AB662" s="26"/>
      <c r="AC662" s="26"/>
      <c r="AD662" s="26"/>
      <c r="AE662" s="26"/>
      <c r="AF662" s="19">
        <f t="shared" si="257"/>
        <v>6</v>
      </c>
      <c r="AG662" s="19">
        <f t="shared" si="257"/>
        <v>18900</v>
      </c>
      <c r="AH662" s="106" t="s">
        <v>1098</v>
      </c>
      <c r="AI662" s="11" t="s">
        <v>1099</v>
      </c>
      <c r="AJ662" s="11" t="s">
        <v>736</v>
      </c>
      <c r="AK662" s="12">
        <v>3000</v>
      </c>
      <c r="AL662" s="7"/>
      <c r="AM662" s="7"/>
      <c r="AN662" s="7"/>
      <c r="AO662" s="7"/>
      <c r="AP662" s="7"/>
      <c r="AQ662" s="7"/>
      <c r="AR662" s="7"/>
      <c r="AS662" s="7"/>
      <c r="AT662" s="28"/>
      <c r="AU662" s="7"/>
      <c r="AV662" s="7"/>
      <c r="AW662" s="29"/>
      <c r="AX662" s="7"/>
      <c r="AY662" s="7"/>
      <c r="AZ662" s="28">
        <v>6</v>
      </c>
      <c r="BA662" s="28">
        <f t="shared" si="258"/>
        <v>18000</v>
      </c>
      <c r="BB662" s="7"/>
      <c r="BC662" s="7"/>
      <c r="BD662" s="7"/>
      <c r="BE662" s="7"/>
      <c r="BF662" s="7"/>
      <c r="BG662" s="7"/>
      <c r="BH662" s="7"/>
      <c r="BI662" s="7"/>
      <c r="BJ662" s="7">
        <f t="shared" si="259"/>
        <v>6</v>
      </c>
      <c r="BK662" s="7">
        <f t="shared" si="259"/>
        <v>18000</v>
      </c>
      <c r="BL662" s="162"/>
    </row>
    <row r="663" spans="2:64" ht="36" x14ac:dyDescent="0.25">
      <c r="B663" s="16" t="s">
        <v>65</v>
      </c>
      <c r="C663" s="17" t="s">
        <v>66</v>
      </c>
      <c r="D663" s="16" t="s">
        <v>1032</v>
      </c>
      <c r="E663" s="11" t="s">
        <v>1100</v>
      </c>
      <c r="F663" s="11" t="s">
        <v>736</v>
      </c>
      <c r="G663" s="12">
        <v>3150</v>
      </c>
      <c r="H663" s="26"/>
      <c r="I663" s="26"/>
      <c r="J663" s="27"/>
      <c r="K663" s="27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>
        <v>6</v>
      </c>
      <c r="W663" s="19">
        <f t="shared" si="256"/>
        <v>18900</v>
      </c>
      <c r="X663" s="26"/>
      <c r="Y663" s="26"/>
      <c r="Z663" s="26"/>
      <c r="AA663" s="26"/>
      <c r="AB663" s="26"/>
      <c r="AC663" s="26"/>
      <c r="AD663" s="26"/>
      <c r="AE663" s="26"/>
      <c r="AF663" s="19">
        <f t="shared" si="257"/>
        <v>6</v>
      </c>
      <c r="AG663" s="19">
        <f t="shared" si="257"/>
        <v>18900</v>
      </c>
      <c r="AH663" s="106" t="s">
        <v>1032</v>
      </c>
      <c r="AI663" s="11" t="s">
        <v>1100</v>
      </c>
      <c r="AJ663" s="11" t="s">
        <v>736</v>
      </c>
      <c r="AK663" s="12">
        <v>3000</v>
      </c>
      <c r="AL663" s="7"/>
      <c r="AM663" s="7"/>
      <c r="AN663" s="7"/>
      <c r="AO663" s="7"/>
      <c r="AP663" s="7"/>
      <c r="AQ663" s="7"/>
      <c r="AR663" s="7"/>
      <c r="AS663" s="7"/>
      <c r="AT663" s="28"/>
      <c r="AU663" s="7"/>
      <c r="AV663" s="7"/>
      <c r="AW663" s="29"/>
      <c r="AX663" s="7"/>
      <c r="AY663" s="7"/>
      <c r="AZ663" s="28">
        <v>6</v>
      </c>
      <c r="BA663" s="28">
        <f t="shared" si="258"/>
        <v>18000</v>
      </c>
      <c r="BB663" s="7"/>
      <c r="BC663" s="7"/>
      <c r="BD663" s="7"/>
      <c r="BE663" s="7"/>
      <c r="BF663" s="7"/>
      <c r="BG663" s="7"/>
      <c r="BH663" s="7"/>
      <c r="BI663" s="7"/>
      <c r="BJ663" s="7">
        <f t="shared" si="259"/>
        <v>6</v>
      </c>
      <c r="BK663" s="7">
        <f t="shared" si="259"/>
        <v>18000</v>
      </c>
      <c r="BL663" s="162"/>
    </row>
    <row r="664" spans="2:64" ht="24" x14ac:dyDescent="0.25">
      <c r="B664" s="16" t="s">
        <v>65</v>
      </c>
      <c r="C664" s="17" t="s">
        <v>66</v>
      </c>
      <c r="D664" s="16" t="s">
        <v>1042</v>
      </c>
      <c r="E664" s="11" t="s">
        <v>1101</v>
      </c>
      <c r="F664" s="11" t="s">
        <v>736</v>
      </c>
      <c r="G664" s="12">
        <v>3200</v>
      </c>
      <c r="H664" s="26"/>
      <c r="I664" s="26"/>
      <c r="J664" s="27"/>
      <c r="K664" s="27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>
        <v>6</v>
      </c>
      <c r="W664" s="19">
        <f t="shared" si="256"/>
        <v>19200</v>
      </c>
      <c r="X664" s="26"/>
      <c r="Y664" s="26"/>
      <c r="Z664" s="26"/>
      <c r="AA664" s="26"/>
      <c r="AB664" s="26"/>
      <c r="AC664" s="26"/>
      <c r="AD664" s="26"/>
      <c r="AE664" s="26"/>
      <c r="AF664" s="19">
        <f t="shared" si="257"/>
        <v>6</v>
      </c>
      <c r="AG664" s="19">
        <f t="shared" si="257"/>
        <v>19200</v>
      </c>
      <c r="AH664" s="106" t="s">
        <v>1042</v>
      </c>
      <c r="AI664" s="11" t="s">
        <v>1101</v>
      </c>
      <c r="AJ664" s="11" t="s">
        <v>736</v>
      </c>
      <c r="AK664" s="12">
        <v>3000</v>
      </c>
      <c r="AL664" s="7"/>
      <c r="AM664" s="7"/>
      <c r="AN664" s="7"/>
      <c r="AO664" s="7"/>
      <c r="AP664" s="7"/>
      <c r="AQ664" s="7"/>
      <c r="AR664" s="7"/>
      <c r="AS664" s="7"/>
      <c r="AT664" s="28"/>
      <c r="AU664" s="7"/>
      <c r="AV664" s="7"/>
      <c r="AW664" s="29"/>
      <c r="AX664" s="7"/>
      <c r="AY664" s="7"/>
      <c r="AZ664" s="28">
        <v>6</v>
      </c>
      <c r="BA664" s="28">
        <f t="shared" si="258"/>
        <v>18000</v>
      </c>
      <c r="BB664" s="7"/>
      <c r="BC664" s="7"/>
      <c r="BD664" s="7"/>
      <c r="BE664" s="7"/>
      <c r="BF664" s="7"/>
      <c r="BG664" s="7"/>
      <c r="BH664" s="7"/>
      <c r="BI664" s="7"/>
      <c r="BJ664" s="7">
        <f t="shared" si="259"/>
        <v>6</v>
      </c>
      <c r="BK664" s="7">
        <f t="shared" si="259"/>
        <v>18000</v>
      </c>
      <c r="BL664" s="162"/>
    </row>
    <row r="665" spans="2:64" ht="36" x14ac:dyDescent="0.25">
      <c r="B665" s="16" t="s">
        <v>65</v>
      </c>
      <c r="C665" s="17" t="s">
        <v>66</v>
      </c>
      <c r="D665" s="16" t="s">
        <v>1102</v>
      </c>
      <c r="E665" s="11" t="s">
        <v>1103</v>
      </c>
      <c r="F665" s="11" t="s">
        <v>736</v>
      </c>
      <c r="G665" s="12">
        <v>3100</v>
      </c>
      <c r="H665" s="26"/>
      <c r="I665" s="26"/>
      <c r="J665" s="27"/>
      <c r="K665" s="27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>
        <v>6</v>
      </c>
      <c r="W665" s="19">
        <f t="shared" si="256"/>
        <v>18600</v>
      </c>
      <c r="X665" s="26"/>
      <c r="Y665" s="26"/>
      <c r="Z665" s="26"/>
      <c r="AA665" s="26"/>
      <c r="AB665" s="26"/>
      <c r="AC665" s="26"/>
      <c r="AD665" s="26"/>
      <c r="AE665" s="26"/>
      <c r="AF665" s="19">
        <f t="shared" si="257"/>
        <v>6</v>
      </c>
      <c r="AG665" s="19">
        <f t="shared" si="257"/>
        <v>18600</v>
      </c>
      <c r="AH665" s="106" t="s">
        <v>1102</v>
      </c>
      <c r="AI665" s="11" t="s">
        <v>1103</v>
      </c>
      <c r="AJ665" s="11" t="s">
        <v>736</v>
      </c>
      <c r="AK665" s="12">
        <v>3000</v>
      </c>
      <c r="AL665" s="7"/>
      <c r="AM665" s="7"/>
      <c r="AN665" s="7"/>
      <c r="AO665" s="7"/>
      <c r="AP665" s="7"/>
      <c r="AQ665" s="7"/>
      <c r="AR665" s="7"/>
      <c r="AS665" s="7"/>
      <c r="AT665" s="28"/>
      <c r="AU665" s="7"/>
      <c r="AV665" s="7"/>
      <c r="AW665" s="29"/>
      <c r="AX665" s="7"/>
      <c r="AY665" s="7"/>
      <c r="AZ665" s="28">
        <v>6</v>
      </c>
      <c r="BA665" s="28">
        <f t="shared" si="258"/>
        <v>18000</v>
      </c>
      <c r="BB665" s="7"/>
      <c r="BC665" s="7"/>
      <c r="BD665" s="7"/>
      <c r="BE665" s="7"/>
      <c r="BF665" s="7"/>
      <c r="BG665" s="7"/>
      <c r="BH665" s="7"/>
      <c r="BI665" s="7"/>
      <c r="BJ665" s="7">
        <f t="shared" si="259"/>
        <v>6</v>
      </c>
      <c r="BK665" s="7">
        <f t="shared" si="259"/>
        <v>18000</v>
      </c>
      <c r="BL665" s="162"/>
    </row>
    <row r="666" spans="2:64" ht="36" x14ac:dyDescent="0.25">
      <c r="B666" s="16" t="s">
        <v>65</v>
      </c>
      <c r="C666" s="17" t="s">
        <v>66</v>
      </c>
      <c r="D666" s="16" t="s">
        <v>1104</v>
      </c>
      <c r="E666" s="11" t="s">
        <v>1105</v>
      </c>
      <c r="F666" s="11" t="s">
        <v>736</v>
      </c>
      <c r="G666" s="12">
        <v>3100</v>
      </c>
      <c r="H666" s="26"/>
      <c r="I666" s="26"/>
      <c r="J666" s="27"/>
      <c r="K666" s="27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>
        <v>6</v>
      </c>
      <c r="W666" s="19">
        <f t="shared" si="256"/>
        <v>18600</v>
      </c>
      <c r="X666" s="26"/>
      <c r="Y666" s="26"/>
      <c r="Z666" s="26"/>
      <c r="AA666" s="26"/>
      <c r="AB666" s="26"/>
      <c r="AC666" s="26"/>
      <c r="AD666" s="26"/>
      <c r="AE666" s="26"/>
      <c r="AF666" s="19">
        <f t="shared" si="257"/>
        <v>6</v>
      </c>
      <c r="AG666" s="19">
        <f t="shared" si="257"/>
        <v>18600</v>
      </c>
      <c r="AH666" s="106" t="s">
        <v>1104</v>
      </c>
      <c r="AI666" s="11" t="s">
        <v>1105</v>
      </c>
      <c r="AJ666" s="11" t="s">
        <v>736</v>
      </c>
      <c r="AK666" s="12">
        <v>3000</v>
      </c>
      <c r="AL666" s="7"/>
      <c r="AM666" s="7"/>
      <c r="AN666" s="7"/>
      <c r="AO666" s="7"/>
      <c r="AP666" s="7"/>
      <c r="AQ666" s="7"/>
      <c r="AR666" s="7"/>
      <c r="AS666" s="7"/>
      <c r="AT666" s="28"/>
      <c r="AU666" s="7"/>
      <c r="AV666" s="7"/>
      <c r="AW666" s="29"/>
      <c r="AX666" s="7"/>
      <c r="AY666" s="7"/>
      <c r="AZ666" s="28">
        <v>6</v>
      </c>
      <c r="BA666" s="28">
        <f t="shared" si="258"/>
        <v>18000</v>
      </c>
      <c r="BB666" s="7"/>
      <c r="BC666" s="7"/>
      <c r="BD666" s="7"/>
      <c r="BE666" s="7"/>
      <c r="BF666" s="7"/>
      <c r="BG666" s="7"/>
      <c r="BH666" s="7"/>
      <c r="BI666" s="7"/>
      <c r="BJ666" s="7">
        <f t="shared" si="259"/>
        <v>6</v>
      </c>
      <c r="BK666" s="7">
        <f t="shared" si="259"/>
        <v>18000</v>
      </c>
      <c r="BL666" s="162"/>
    </row>
    <row r="667" spans="2:64" ht="36" x14ac:dyDescent="0.25">
      <c r="B667" s="16" t="s">
        <v>65</v>
      </c>
      <c r="C667" s="17" t="s">
        <v>66</v>
      </c>
      <c r="D667" s="16" t="s">
        <v>1000</v>
      </c>
      <c r="E667" s="11" t="s">
        <v>1106</v>
      </c>
      <c r="F667" s="11" t="s">
        <v>736</v>
      </c>
      <c r="G667" s="12">
        <v>3100</v>
      </c>
      <c r="H667" s="26"/>
      <c r="I667" s="26"/>
      <c r="J667" s="27"/>
      <c r="K667" s="27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>
        <v>6</v>
      </c>
      <c r="W667" s="19">
        <f t="shared" si="256"/>
        <v>18600</v>
      </c>
      <c r="X667" s="26"/>
      <c r="Y667" s="26"/>
      <c r="Z667" s="26"/>
      <c r="AA667" s="26"/>
      <c r="AB667" s="26"/>
      <c r="AC667" s="26"/>
      <c r="AD667" s="26"/>
      <c r="AE667" s="26"/>
      <c r="AF667" s="19">
        <f t="shared" si="257"/>
        <v>6</v>
      </c>
      <c r="AG667" s="19">
        <f t="shared" si="257"/>
        <v>18600</v>
      </c>
      <c r="AH667" s="106" t="s">
        <v>1000</v>
      </c>
      <c r="AI667" s="11" t="s">
        <v>1106</v>
      </c>
      <c r="AJ667" s="11" t="s">
        <v>736</v>
      </c>
      <c r="AK667" s="12">
        <v>3000</v>
      </c>
      <c r="AL667" s="7"/>
      <c r="AM667" s="7"/>
      <c r="AN667" s="7"/>
      <c r="AO667" s="7"/>
      <c r="AP667" s="7"/>
      <c r="AQ667" s="7"/>
      <c r="AR667" s="7"/>
      <c r="AS667" s="7"/>
      <c r="AT667" s="28"/>
      <c r="AU667" s="7"/>
      <c r="AV667" s="7"/>
      <c r="AW667" s="29"/>
      <c r="AX667" s="7"/>
      <c r="AY667" s="7"/>
      <c r="AZ667" s="28">
        <v>6</v>
      </c>
      <c r="BA667" s="28">
        <f t="shared" si="258"/>
        <v>18000</v>
      </c>
      <c r="BB667" s="7"/>
      <c r="BC667" s="7"/>
      <c r="BD667" s="7"/>
      <c r="BE667" s="7"/>
      <c r="BF667" s="7"/>
      <c r="BG667" s="7"/>
      <c r="BH667" s="7"/>
      <c r="BI667" s="7"/>
      <c r="BJ667" s="7">
        <f t="shared" si="259"/>
        <v>6</v>
      </c>
      <c r="BK667" s="7">
        <f t="shared" si="259"/>
        <v>18000</v>
      </c>
      <c r="BL667" s="162"/>
    </row>
    <row r="668" spans="2:64" ht="36" x14ac:dyDescent="0.25">
      <c r="B668" s="16" t="s">
        <v>65</v>
      </c>
      <c r="C668" s="17" t="s">
        <v>66</v>
      </c>
      <c r="D668" s="16" t="s">
        <v>1107</v>
      </c>
      <c r="E668" s="11" t="s">
        <v>1108</v>
      </c>
      <c r="F668" s="11" t="s">
        <v>736</v>
      </c>
      <c r="G668" s="12">
        <v>3100</v>
      </c>
      <c r="H668" s="26"/>
      <c r="I668" s="26"/>
      <c r="J668" s="27"/>
      <c r="K668" s="27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>
        <v>6</v>
      </c>
      <c r="W668" s="19">
        <f t="shared" si="256"/>
        <v>18600</v>
      </c>
      <c r="X668" s="26"/>
      <c r="Y668" s="26"/>
      <c r="Z668" s="26"/>
      <c r="AA668" s="26"/>
      <c r="AB668" s="26"/>
      <c r="AC668" s="26"/>
      <c r="AD668" s="26"/>
      <c r="AE668" s="26"/>
      <c r="AF668" s="19">
        <f t="shared" si="257"/>
        <v>6</v>
      </c>
      <c r="AG668" s="19">
        <f t="shared" si="257"/>
        <v>18600</v>
      </c>
      <c r="AH668" s="106" t="s">
        <v>1107</v>
      </c>
      <c r="AI668" s="11" t="s">
        <v>1108</v>
      </c>
      <c r="AJ668" s="11" t="s">
        <v>736</v>
      </c>
      <c r="AK668" s="12">
        <v>3000</v>
      </c>
      <c r="AL668" s="7"/>
      <c r="AM668" s="7"/>
      <c r="AN668" s="7"/>
      <c r="AO668" s="7"/>
      <c r="AP668" s="7"/>
      <c r="AQ668" s="7"/>
      <c r="AR668" s="7"/>
      <c r="AS668" s="7"/>
      <c r="AT668" s="28"/>
      <c r="AU668" s="7"/>
      <c r="AV668" s="7"/>
      <c r="AW668" s="29"/>
      <c r="AX668" s="7"/>
      <c r="AY668" s="7"/>
      <c r="AZ668" s="28">
        <v>6</v>
      </c>
      <c r="BA668" s="28">
        <f t="shared" si="258"/>
        <v>18000</v>
      </c>
      <c r="BB668" s="7"/>
      <c r="BC668" s="7"/>
      <c r="BD668" s="7"/>
      <c r="BE668" s="7"/>
      <c r="BF668" s="7"/>
      <c r="BG668" s="7"/>
      <c r="BH668" s="7"/>
      <c r="BI668" s="7"/>
      <c r="BJ668" s="7">
        <f t="shared" si="259"/>
        <v>6</v>
      </c>
      <c r="BK668" s="7">
        <f t="shared" si="259"/>
        <v>18000</v>
      </c>
      <c r="BL668" s="162"/>
    </row>
    <row r="669" spans="2:64" ht="48" x14ac:dyDescent="0.25">
      <c r="B669" s="16" t="s">
        <v>65</v>
      </c>
      <c r="C669" s="17" t="s">
        <v>66</v>
      </c>
      <c r="D669" s="160" t="s">
        <v>1032</v>
      </c>
      <c r="E669" s="11" t="s">
        <v>1109</v>
      </c>
      <c r="F669" s="11" t="s">
        <v>736</v>
      </c>
      <c r="G669" s="12">
        <v>2700</v>
      </c>
      <c r="H669" s="26"/>
      <c r="I669" s="26"/>
      <c r="J669" s="27"/>
      <c r="K669" s="27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>
        <v>6</v>
      </c>
      <c r="W669" s="19">
        <f t="shared" si="256"/>
        <v>16200</v>
      </c>
      <c r="X669" s="26"/>
      <c r="Y669" s="26"/>
      <c r="Z669" s="26"/>
      <c r="AA669" s="26"/>
      <c r="AB669" s="26"/>
      <c r="AC669" s="26"/>
      <c r="AD669" s="26"/>
      <c r="AE669" s="26"/>
      <c r="AF669" s="19">
        <f t="shared" si="257"/>
        <v>6</v>
      </c>
      <c r="AG669" s="19">
        <f t="shared" si="257"/>
        <v>16200</v>
      </c>
      <c r="AH669" s="213" t="s">
        <v>1032</v>
      </c>
      <c r="AI669" s="11" t="s">
        <v>1109</v>
      </c>
      <c r="AJ669" s="11" t="s">
        <v>736</v>
      </c>
      <c r="AK669" s="12">
        <v>2500</v>
      </c>
      <c r="AL669" s="7"/>
      <c r="AM669" s="7"/>
      <c r="AN669" s="7"/>
      <c r="AO669" s="7"/>
      <c r="AP669" s="7"/>
      <c r="AQ669" s="7"/>
      <c r="AR669" s="7"/>
      <c r="AS669" s="7"/>
      <c r="AT669" s="28"/>
      <c r="AU669" s="7"/>
      <c r="AV669" s="7"/>
      <c r="AW669" s="29"/>
      <c r="AX669" s="7"/>
      <c r="AY669" s="7"/>
      <c r="AZ669" s="28">
        <v>6</v>
      </c>
      <c r="BA669" s="28">
        <f t="shared" si="258"/>
        <v>15000</v>
      </c>
      <c r="BB669" s="7"/>
      <c r="BC669" s="7"/>
      <c r="BD669" s="7"/>
      <c r="BE669" s="7"/>
      <c r="BF669" s="7"/>
      <c r="BG669" s="7"/>
      <c r="BH669" s="7"/>
      <c r="BI669" s="7"/>
      <c r="BJ669" s="7">
        <f t="shared" si="259"/>
        <v>6</v>
      </c>
      <c r="BK669" s="7">
        <f t="shared" si="259"/>
        <v>15000</v>
      </c>
      <c r="BL669" s="162"/>
    </row>
    <row r="670" spans="2:64" ht="48" x14ac:dyDescent="0.25">
      <c r="B670" s="16" t="s">
        <v>65</v>
      </c>
      <c r="C670" s="17" t="s">
        <v>66</v>
      </c>
      <c r="D670" s="160" t="s">
        <v>1042</v>
      </c>
      <c r="E670" s="11" t="s">
        <v>1110</v>
      </c>
      <c r="F670" s="11" t="s">
        <v>736</v>
      </c>
      <c r="G670" s="12">
        <v>2800</v>
      </c>
      <c r="H670" s="26"/>
      <c r="I670" s="26"/>
      <c r="J670" s="27"/>
      <c r="K670" s="27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>
        <v>6</v>
      </c>
      <c r="W670" s="19">
        <f t="shared" si="256"/>
        <v>16800</v>
      </c>
      <c r="X670" s="26"/>
      <c r="Y670" s="26"/>
      <c r="Z670" s="26"/>
      <c r="AA670" s="26"/>
      <c r="AB670" s="26"/>
      <c r="AC670" s="26"/>
      <c r="AD670" s="26"/>
      <c r="AE670" s="26"/>
      <c r="AF670" s="19">
        <f t="shared" si="257"/>
        <v>6</v>
      </c>
      <c r="AG670" s="19">
        <f t="shared" si="257"/>
        <v>16800</v>
      </c>
      <c r="AH670" s="213" t="s">
        <v>1042</v>
      </c>
      <c r="AI670" s="11" t="s">
        <v>1110</v>
      </c>
      <c r="AJ670" s="11" t="s">
        <v>736</v>
      </c>
      <c r="AK670" s="12">
        <v>2500</v>
      </c>
      <c r="AL670" s="7"/>
      <c r="AM670" s="7"/>
      <c r="AN670" s="7"/>
      <c r="AO670" s="7"/>
      <c r="AP670" s="7"/>
      <c r="AQ670" s="7"/>
      <c r="AR670" s="7"/>
      <c r="AS670" s="7"/>
      <c r="AT670" s="28"/>
      <c r="AU670" s="7"/>
      <c r="AV670" s="7"/>
      <c r="AW670" s="29"/>
      <c r="AX670" s="7"/>
      <c r="AY670" s="7"/>
      <c r="AZ670" s="28">
        <v>6</v>
      </c>
      <c r="BA670" s="28">
        <f t="shared" si="258"/>
        <v>15000</v>
      </c>
      <c r="BB670" s="7"/>
      <c r="BC670" s="7"/>
      <c r="BD670" s="7"/>
      <c r="BE670" s="7"/>
      <c r="BF670" s="7"/>
      <c r="BG670" s="7"/>
      <c r="BH670" s="7"/>
      <c r="BI670" s="7"/>
      <c r="BJ670" s="7">
        <f t="shared" si="259"/>
        <v>6</v>
      </c>
      <c r="BK670" s="7">
        <f t="shared" si="259"/>
        <v>15000</v>
      </c>
      <c r="BL670" s="162"/>
    </row>
    <row r="671" spans="2:64" ht="24" x14ac:dyDescent="0.25">
      <c r="B671" s="16" t="s">
        <v>65</v>
      </c>
      <c r="C671" s="17" t="s">
        <v>66</v>
      </c>
      <c r="D671" s="160" t="s">
        <v>1032</v>
      </c>
      <c r="E671" s="11" t="s">
        <v>1111</v>
      </c>
      <c r="F671" s="11" t="s">
        <v>736</v>
      </c>
      <c r="G671" s="12">
        <v>2500</v>
      </c>
      <c r="H671" s="26"/>
      <c r="I671" s="26"/>
      <c r="J671" s="27"/>
      <c r="K671" s="27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>
        <v>6</v>
      </c>
      <c r="W671" s="19">
        <f t="shared" si="256"/>
        <v>15000</v>
      </c>
      <c r="X671" s="26"/>
      <c r="Y671" s="26"/>
      <c r="Z671" s="26"/>
      <c r="AA671" s="26"/>
      <c r="AB671" s="26"/>
      <c r="AC671" s="26"/>
      <c r="AD671" s="26"/>
      <c r="AE671" s="26"/>
      <c r="AF671" s="19">
        <f t="shared" si="257"/>
        <v>6</v>
      </c>
      <c r="AG671" s="19">
        <f t="shared" si="257"/>
        <v>15000</v>
      </c>
      <c r="AH671" s="213" t="s">
        <v>1032</v>
      </c>
      <c r="AI671" s="11" t="s">
        <v>1111</v>
      </c>
      <c r="AJ671" s="11" t="s">
        <v>736</v>
      </c>
      <c r="AK671" s="12">
        <v>2000</v>
      </c>
      <c r="AL671" s="7"/>
      <c r="AM671" s="7"/>
      <c r="AN671" s="7"/>
      <c r="AO671" s="7"/>
      <c r="AP671" s="7"/>
      <c r="AQ671" s="7"/>
      <c r="AR671" s="7"/>
      <c r="AS671" s="7"/>
      <c r="AT671" s="28"/>
      <c r="AU671" s="7"/>
      <c r="AV671" s="7"/>
      <c r="AW671" s="29"/>
      <c r="AX671" s="7"/>
      <c r="AY671" s="7"/>
      <c r="AZ671" s="28">
        <v>6</v>
      </c>
      <c r="BA671" s="28">
        <f t="shared" si="258"/>
        <v>12000</v>
      </c>
      <c r="BB671" s="7"/>
      <c r="BC671" s="7"/>
      <c r="BD671" s="7"/>
      <c r="BE671" s="7"/>
      <c r="BF671" s="7"/>
      <c r="BG671" s="7"/>
      <c r="BH671" s="7"/>
      <c r="BI671" s="7"/>
      <c r="BJ671" s="7">
        <f t="shared" si="259"/>
        <v>6</v>
      </c>
      <c r="BK671" s="7">
        <f t="shared" si="259"/>
        <v>12000</v>
      </c>
      <c r="BL671" s="162"/>
    </row>
    <row r="672" spans="2:64" ht="24" x14ac:dyDescent="0.25">
      <c r="B672" s="16" t="s">
        <v>65</v>
      </c>
      <c r="C672" s="17" t="s">
        <v>66</v>
      </c>
      <c r="D672" s="160" t="s">
        <v>1079</v>
      </c>
      <c r="E672" s="11" t="s">
        <v>1112</v>
      </c>
      <c r="F672" s="11" t="s">
        <v>736</v>
      </c>
      <c r="G672" s="12">
        <v>2300</v>
      </c>
      <c r="H672" s="26"/>
      <c r="I672" s="26"/>
      <c r="J672" s="27"/>
      <c r="K672" s="27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>
        <v>6</v>
      </c>
      <c r="W672" s="19">
        <f t="shared" si="256"/>
        <v>13800</v>
      </c>
      <c r="X672" s="26"/>
      <c r="Y672" s="26"/>
      <c r="Z672" s="26"/>
      <c r="AA672" s="26"/>
      <c r="AB672" s="26"/>
      <c r="AC672" s="26"/>
      <c r="AD672" s="26"/>
      <c r="AE672" s="26"/>
      <c r="AF672" s="19">
        <f t="shared" si="257"/>
        <v>6</v>
      </c>
      <c r="AG672" s="19">
        <f t="shared" si="257"/>
        <v>13800</v>
      </c>
      <c r="AH672" s="213" t="s">
        <v>1079</v>
      </c>
      <c r="AI672" s="11" t="s">
        <v>1112</v>
      </c>
      <c r="AJ672" s="11" t="s">
        <v>736</v>
      </c>
      <c r="AK672" s="12">
        <v>2000</v>
      </c>
      <c r="AL672" s="7"/>
      <c r="AM672" s="7"/>
      <c r="AN672" s="7"/>
      <c r="AO672" s="7"/>
      <c r="AP672" s="7"/>
      <c r="AQ672" s="7"/>
      <c r="AR672" s="7"/>
      <c r="AS672" s="7"/>
      <c r="AT672" s="28"/>
      <c r="AU672" s="7"/>
      <c r="AV672" s="7"/>
      <c r="AW672" s="29"/>
      <c r="AX672" s="7"/>
      <c r="AY672" s="7"/>
      <c r="AZ672" s="28">
        <v>6</v>
      </c>
      <c r="BA672" s="28">
        <f t="shared" si="258"/>
        <v>12000</v>
      </c>
      <c r="BB672" s="7"/>
      <c r="BC672" s="7"/>
      <c r="BD672" s="7"/>
      <c r="BE672" s="7"/>
      <c r="BF672" s="7"/>
      <c r="BG672" s="7"/>
      <c r="BH672" s="7"/>
      <c r="BI672" s="7"/>
      <c r="BJ672" s="7">
        <f t="shared" si="259"/>
        <v>6</v>
      </c>
      <c r="BK672" s="7">
        <f t="shared" si="259"/>
        <v>12000</v>
      </c>
      <c r="BL672" s="162"/>
    </row>
    <row r="673" spans="2:64" ht="36" x14ac:dyDescent="0.25">
      <c r="B673" s="16" t="s">
        <v>65</v>
      </c>
      <c r="C673" s="17" t="s">
        <v>66</v>
      </c>
      <c r="D673" s="160" t="s">
        <v>1113</v>
      </c>
      <c r="E673" s="11" t="s">
        <v>1114</v>
      </c>
      <c r="F673" s="11" t="s">
        <v>736</v>
      </c>
      <c r="G673" s="12">
        <v>1800</v>
      </c>
      <c r="H673" s="26"/>
      <c r="I673" s="26"/>
      <c r="J673" s="27"/>
      <c r="K673" s="27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>
        <v>6</v>
      </c>
      <c r="W673" s="19">
        <f t="shared" si="256"/>
        <v>10800</v>
      </c>
      <c r="X673" s="26"/>
      <c r="Y673" s="26"/>
      <c r="Z673" s="26"/>
      <c r="AA673" s="26"/>
      <c r="AB673" s="26"/>
      <c r="AC673" s="26"/>
      <c r="AD673" s="26"/>
      <c r="AE673" s="26"/>
      <c r="AF673" s="19">
        <f t="shared" si="257"/>
        <v>6</v>
      </c>
      <c r="AG673" s="19">
        <f t="shared" si="257"/>
        <v>10800</v>
      </c>
      <c r="AH673" s="213" t="s">
        <v>1113</v>
      </c>
      <c r="AI673" s="11" t="s">
        <v>1114</v>
      </c>
      <c r="AJ673" s="11" t="s">
        <v>736</v>
      </c>
      <c r="AK673" s="12">
        <v>1500</v>
      </c>
      <c r="AL673" s="7"/>
      <c r="AM673" s="7"/>
      <c r="AN673" s="7"/>
      <c r="AO673" s="7"/>
      <c r="AP673" s="7"/>
      <c r="AQ673" s="7"/>
      <c r="AR673" s="7"/>
      <c r="AS673" s="7"/>
      <c r="AT673" s="28"/>
      <c r="AU673" s="7"/>
      <c r="AV673" s="7"/>
      <c r="AW673" s="29"/>
      <c r="AX673" s="7"/>
      <c r="AY673" s="7"/>
      <c r="AZ673" s="28">
        <v>6</v>
      </c>
      <c r="BA673" s="28">
        <f t="shared" si="258"/>
        <v>9000</v>
      </c>
      <c r="BB673" s="7"/>
      <c r="BC673" s="7"/>
      <c r="BD673" s="7"/>
      <c r="BE673" s="7"/>
      <c r="BF673" s="7"/>
      <c r="BG673" s="7"/>
      <c r="BH673" s="7"/>
      <c r="BI673" s="7"/>
      <c r="BJ673" s="7">
        <f t="shared" si="259"/>
        <v>6</v>
      </c>
      <c r="BK673" s="7">
        <f t="shared" si="259"/>
        <v>9000</v>
      </c>
      <c r="BL673" s="162"/>
    </row>
    <row r="674" spans="2:64" ht="36" x14ac:dyDescent="0.25">
      <c r="B674" s="16" t="s">
        <v>65</v>
      </c>
      <c r="C674" s="17" t="s">
        <v>66</v>
      </c>
      <c r="D674" s="160" t="s">
        <v>1107</v>
      </c>
      <c r="E674" s="11" t="s">
        <v>1115</v>
      </c>
      <c r="F674" s="11" t="s">
        <v>736</v>
      </c>
      <c r="G674" s="12">
        <v>3000</v>
      </c>
      <c r="H674" s="26"/>
      <c r="I674" s="26"/>
      <c r="J674" s="27"/>
      <c r="K674" s="27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>
        <v>6</v>
      </c>
      <c r="W674" s="19">
        <f t="shared" si="256"/>
        <v>18000</v>
      </c>
      <c r="X674" s="26"/>
      <c r="Y674" s="26"/>
      <c r="Z674" s="26"/>
      <c r="AA674" s="26"/>
      <c r="AB674" s="26"/>
      <c r="AC674" s="26"/>
      <c r="AD674" s="26"/>
      <c r="AE674" s="26"/>
      <c r="AF674" s="19">
        <f t="shared" si="257"/>
        <v>6</v>
      </c>
      <c r="AG674" s="19">
        <f t="shared" si="257"/>
        <v>18000</v>
      </c>
      <c r="AH674" s="213" t="s">
        <v>1107</v>
      </c>
      <c r="AI674" s="11" t="s">
        <v>1115</v>
      </c>
      <c r="AJ674" s="11" t="s">
        <v>736</v>
      </c>
      <c r="AK674" s="12">
        <v>2750</v>
      </c>
      <c r="AL674" s="7"/>
      <c r="AM674" s="7"/>
      <c r="AN674" s="7"/>
      <c r="AO674" s="7"/>
      <c r="AP674" s="7"/>
      <c r="AQ674" s="7"/>
      <c r="AR674" s="7"/>
      <c r="AS674" s="7"/>
      <c r="AT674" s="28"/>
      <c r="AU674" s="7"/>
      <c r="AV674" s="7"/>
      <c r="AW674" s="29"/>
      <c r="AX674" s="7"/>
      <c r="AY674" s="7"/>
      <c r="AZ674" s="28">
        <v>6</v>
      </c>
      <c r="BA674" s="28">
        <f t="shared" si="258"/>
        <v>16500</v>
      </c>
      <c r="BB674" s="7"/>
      <c r="BC674" s="7"/>
      <c r="BD674" s="7"/>
      <c r="BE674" s="7"/>
      <c r="BF674" s="7"/>
      <c r="BG674" s="7"/>
      <c r="BH674" s="7"/>
      <c r="BI674" s="7"/>
      <c r="BJ674" s="7">
        <f t="shared" si="259"/>
        <v>6</v>
      </c>
      <c r="BK674" s="7">
        <f t="shared" si="259"/>
        <v>16500</v>
      </c>
      <c r="BL674" s="162"/>
    </row>
    <row r="675" spans="2:64" ht="24" x14ac:dyDescent="0.25">
      <c r="B675" s="16" t="s">
        <v>65</v>
      </c>
      <c r="C675" s="17" t="s">
        <v>66</v>
      </c>
      <c r="D675" s="160" t="s">
        <v>1042</v>
      </c>
      <c r="E675" s="11" t="s">
        <v>1116</v>
      </c>
      <c r="F675" s="11" t="s">
        <v>103</v>
      </c>
      <c r="G675" s="12">
        <v>30000</v>
      </c>
      <c r="H675" s="26"/>
      <c r="I675" s="26"/>
      <c r="J675" s="27"/>
      <c r="K675" s="27"/>
      <c r="L675" s="26"/>
      <c r="M675" s="26"/>
      <c r="N675" s="26"/>
      <c r="O675" s="26"/>
      <c r="P675" s="26">
        <v>1</v>
      </c>
      <c r="Q675" s="19">
        <f t="shared" ref="Q675:Q677" si="260">G675*P675</f>
        <v>30000</v>
      </c>
      <c r="R675" s="26"/>
      <c r="S675" s="26"/>
      <c r="T675" s="26"/>
      <c r="U675" s="26"/>
      <c r="V675" s="26"/>
      <c r="W675" s="19"/>
      <c r="X675" s="26"/>
      <c r="Y675" s="26"/>
      <c r="Z675" s="26"/>
      <c r="AA675" s="26"/>
      <c r="AB675" s="26"/>
      <c r="AC675" s="26"/>
      <c r="AD675" s="26"/>
      <c r="AE675" s="26"/>
      <c r="AF675" s="19">
        <f t="shared" si="257"/>
        <v>1</v>
      </c>
      <c r="AG675" s="19">
        <f t="shared" si="257"/>
        <v>30000</v>
      </c>
      <c r="AH675" s="213" t="s">
        <v>1042</v>
      </c>
      <c r="AI675" s="11" t="s">
        <v>1116</v>
      </c>
      <c r="AJ675" s="11" t="s">
        <v>103</v>
      </c>
      <c r="AK675" s="12">
        <v>24000</v>
      </c>
      <c r="AL675" s="7"/>
      <c r="AM675" s="7"/>
      <c r="AN675" s="7"/>
      <c r="AO675" s="7"/>
      <c r="AP675" s="7"/>
      <c r="AQ675" s="7"/>
      <c r="AR675" s="7"/>
      <c r="AS675" s="7"/>
      <c r="AT675" s="28"/>
      <c r="AU675" s="7"/>
      <c r="AV675" s="7"/>
      <c r="AW675" s="29"/>
      <c r="AX675" s="7"/>
      <c r="AY675" s="7"/>
      <c r="AZ675" s="28"/>
      <c r="BA675" s="28"/>
      <c r="BB675" s="7"/>
      <c r="BC675" s="7"/>
      <c r="BD675" s="7"/>
      <c r="BE675" s="7"/>
      <c r="BF675" s="7"/>
      <c r="BG675" s="7"/>
      <c r="BH675" s="7"/>
      <c r="BI675" s="7"/>
      <c r="BJ675" s="7">
        <f t="shared" si="259"/>
        <v>0</v>
      </c>
      <c r="BK675" s="7">
        <f t="shared" si="259"/>
        <v>0</v>
      </c>
      <c r="BL675" s="162"/>
    </row>
    <row r="676" spans="2:64" ht="24" x14ac:dyDescent="0.25">
      <c r="B676" s="16" t="s">
        <v>65</v>
      </c>
      <c r="C676" s="17" t="s">
        <v>66</v>
      </c>
      <c r="D676" s="160" t="s">
        <v>1042</v>
      </c>
      <c r="E676" s="11" t="s">
        <v>1116</v>
      </c>
      <c r="F676" s="11" t="s">
        <v>103</v>
      </c>
      <c r="G676" s="12">
        <v>35000</v>
      </c>
      <c r="H676" s="26"/>
      <c r="I676" s="26"/>
      <c r="J676" s="27"/>
      <c r="K676" s="27"/>
      <c r="L676" s="26"/>
      <c r="M676" s="26"/>
      <c r="N676" s="26"/>
      <c r="O676" s="26"/>
      <c r="P676" s="26">
        <v>2</v>
      </c>
      <c r="Q676" s="19">
        <f t="shared" si="260"/>
        <v>70000</v>
      </c>
      <c r="R676" s="26"/>
      <c r="S676" s="26"/>
      <c r="T676" s="26"/>
      <c r="U676" s="26"/>
      <c r="V676" s="26"/>
      <c r="W676" s="19"/>
      <c r="X676" s="26"/>
      <c r="Y676" s="26"/>
      <c r="Z676" s="26"/>
      <c r="AA676" s="26"/>
      <c r="AB676" s="26"/>
      <c r="AC676" s="26"/>
      <c r="AD676" s="26"/>
      <c r="AE676" s="26"/>
      <c r="AF676" s="19">
        <f t="shared" si="257"/>
        <v>2</v>
      </c>
      <c r="AG676" s="19">
        <f t="shared" si="257"/>
        <v>70000</v>
      </c>
      <c r="AH676" s="213" t="s">
        <v>1042</v>
      </c>
      <c r="AI676" s="11" t="s">
        <v>1116</v>
      </c>
      <c r="AJ676" s="11" t="s">
        <v>103</v>
      </c>
      <c r="AK676" s="12">
        <v>30000</v>
      </c>
      <c r="AL676" s="7"/>
      <c r="AM676" s="7"/>
      <c r="AN676" s="7"/>
      <c r="AO676" s="7"/>
      <c r="AP676" s="7"/>
      <c r="AQ676" s="7"/>
      <c r="AR676" s="7"/>
      <c r="AS676" s="7"/>
      <c r="AT676" s="28"/>
      <c r="AU676" s="7"/>
      <c r="AV676" s="7"/>
      <c r="AW676" s="29"/>
      <c r="AX676" s="7"/>
      <c r="AY676" s="7"/>
      <c r="AZ676" s="28"/>
      <c r="BA676" s="28"/>
      <c r="BB676" s="7"/>
      <c r="BC676" s="7"/>
      <c r="BD676" s="7"/>
      <c r="BE676" s="7"/>
      <c r="BF676" s="7"/>
      <c r="BG676" s="7"/>
      <c r="BH676" s="7"/>
      <c r="BI676" s="7"/>
      <c r="BJ676" s="7">
        <f t="shared" si="259"/>
        <v>0</v>
      </c>
      <c r="BK676" s="7">
        <f t="shared" si="259"/>
        <v>0</v>
      </c>
      <c r="BL676" s="162"/>
    </row>
    <row r="677" spans="2:64" ht="24" x14ac:dyDescent="0.25">
      <c r="B677" s="16" t="s">
        <v>65</v>
      </c>
      <c r="C677" s="17" t="s">
        <v>66</v>
      </c>
      <c r="D677" s="160" t="s">
        <v>1042</v>
      </c>
      <c r="E677" s="11" t="s">
        <v>1116</v>
      </c>
      <c r="F677" s="11" t="s">
        <v>103</v>
      </c>
      <c r="G677" s="12">
        <v>38000</v>
      </c>
      <c r="H677" s="26"/>
      <c r="I677" s="26"/>
      <c r="J677" s="27"/>
      <c r="K677" s="27"/>
      <c r="L677" s="26"/>
      <c r="M677" s="26"/>
      <c r="N677" s="26"/>
      <c r="O677" s="26"/>
      <c r="P677" s="26">
        <v>1</v>
      </c>
      <c r="Q677" s="19">
        <f t="shared" si="260"/>
        <v>38000</v>
      </c>
      <c r="R677" s="26"/>
      <c r="S677" s="26"/>
      <c r="T677" s="26"/>
      <c r="U677" s="26"/>
      <c r="V677" s="26"/>
      <c r="W677" s="19"/>
      <c r="X677" s="26"/>
      <c r="Y677" s="26"/>
      <c r="Z677" s="26"/>
      <c r="AA677" s="26"/>
      <c r="AB677" s="26"/>
      <c r="AC677" s="26"/>
      <c r="AD677" s="26"/>
      <c r="AE677" s="26"/>
      <c r="AF677" s="19">
        <f t="shared" si="257"/>
        <v>1</v>
      </c>
      <c r="AG677" s="19">
        <f t="shared" si="257"/>
        <v>38000</v>
      </c>
      <c r="AH677" s="213" t="s">
        <v>1042</v>
      </c>
      <c r="AI677" s="11" t="s">
        <v>1116</v>
      </c>
      <c r="AJ677" s="11" t="s">
        <v>103</v>
      </c>
      <c r="AK677" s="12">
        <v>36000</v>
      </c>
      <c r="AL677" s="7"/>
      <c r="AM677" s="7"/>
      <c r="AN677" s="7"/>
      <c r="AO677" s="7"/>
      <c r="AP677" s="7"/>
      <c r="AQ677" s="7"/>
      <c r="AR677" s="7"/>
      <c r="AS677" s="7"/>
      <c r="AT677" s="28"/>
      <c r="AU677" s="7"/>
      <c r="AV677" s="7"/>
      <c r="AW677" s="29"/>
      <c r="AX677" s="7"/>
      <c r="AY677" s="7"/>
      <c r="AZ677" s="28"/>
      <c r="BA677" s="28"/>
      <c r="BB677" s="7"/>
      <c r="BC677" s="7"/>
      <c r="BD677" s="7"/>
      <c r="BE677" s="7"/>
      <c r="BF677" s="7"/>
      <c r="BG677" s="7"/>
      <c r="BH677" s="7"/>
      <c r="BI677" s="7"/>
      <c r="BJ677" s="7">
        <f t="shared" si="259"/>
        <v>0</v>
      </c>
      <c r="BK677" s="7">
        <f t="shared" si="259"/>
        <v>0</v>
      </c>
      <c r="BL677" s="162"/>
    </row>
    <row r="678" spans="2:64" ht="36" x14ac:dyDescent="0.25">
      <c r="B678" s="16" t="s">
        <v>65</v>
      </c>
      <c r="C678" s="17" t="s">
        <v>66</v>
      </c>
      <c r="D678" s="160" t="s">
        <v>1117</v>
      </c>
      <c r="E678" s="11" t="s">
        <v>1118</v>
      </c>
      <c r="F678" s="11" t="s">
        <v>736</v>
      </c>
      <c r="G678" s="12">
        <v>8000</v>
      </c>
      <c r="H678" s="26"/>
      <c r="I678" s="26"/>
      <c r="J678" s="27"/>
      <c r="K678" s="27"/>
      <c r="L678" s="26">
        <v>6</v>
      </c>
      <c r="M678" s="26">
        <f>+L678*G678</f>
        <v>48000</v>
      </c>
      <c r="N678" s="26"/>
      <c r="O678" s="26"/>
      <c r="P678" s="26"/>
      <c r="Q678" s="26"/>
      <c r="R678" s="26"/>
      <c r="S678" s="26"/>
      <c r="T678" s="26"/>
      <c r="U678" s="26"/>
      <c r="V678" s="26"/>
      <c r="W678" s="19"/>
      <c r="X678" s="26"/>
      <c r="Y678" s="26"/>
      <c r="Z678" s="26"/>
      <c r="AA678" s="26"/>
      <c r="AB678" s="26"/>
      <c r="AC678" s="26"/>
      <c r="AD678" s="26"/>
      <c r="AE678" s="26"/>
      <c r="AF678" s="19">
        <f t="shared" si="257"/>
        <v>6</v>
      </c>
      <c r="AG678" s="19">
        <f t="shared" si="257"/>
        <v>48000</v>
      </c>
      <c r="AH678" s="213" t="s">
        <v>1117</v>
      </c>
      <c r="AI678" s="11" t="s">
        <v>1118</v>
      </c>
      <c r="AJ678" s="11" t="s">
        <v>736</v>
      </c>
      <c r="AK678" s="12">
        <v>7789</v>
      </c>
      <c r="AL678" s="7"/>
      <c r="AM678" s="7"/>
      <c r="AN678" s="7"/>
      <c r="AO678" s="7"/>
      <c r="AP678" s="7">
        <v>6</v>
      </c>
      <c r="AQ678" s="26">
        <f>+AP678*AK678</f>
        <v>46734</v>
      </c>
      <c r="AR678" s="7"/>
      <c r="AS678" s="7"/>
      <c r="AT678" s="28"/>
      <c r="AU678" s="7"/>
      <c r="AV678" s="7"/>
      <c r="AW678" s="29"/>
      <c r="AX678" s="7"/>
      <c r="AY678" s="7"/>
      <c r="AZ678" s="28"/>
      <c r="BA678" s="28"/>
      <c r="BB678" s="7"/>
      <c r="BC678" s="7"/>
      <c r="BD678" s="7"/>
      <c r="BE678" s="7"/>
      <c r="BF678" s="7"/>
      <c r="BG678" s="7"/>
      <c r="BH678" s="7"/>
      <c r="BI678" s="7"/>
      <c r="BJ678" s="7">
        <f t="shared" si="259"/>
        <v>6</v>
      </c>
      <c r="BK678" s="7">
        <f t="shared" si="259"/>
        <v>46734</v>
      </c>
      <c r="BL678" s="162"/>
    </row>
    <row r="679" spans="2:64" ht="24" x14ac:dyDescent="0.25">
      <c r="B679" s="16" t="s">
        <v>65</v>
      </c>
      <c r="C679" s="17" t="s">
        <v>66</v>
      </c>
      <c r="D679" s="160" t="s">
        <v>1117</v>
      </c>
      <c r="E679" s="11" t="s">
        <v>1119</v>
      </c>
      <c r="F679" s="11" t="s">
        <v>736</v>
      </c>
      <c r="G679" s="12">
        <v>7000</v>
      </c>
      <c r="H679" s="26"/>
      <c r="I679" s="26"/>
      <c r="J679" s="27"/>
      <c r="K679" s="27"/>
      <c r="L679" s="26">
        <v>6</v>
      </c>
      <c r="M679" s="26">
        <f>+L679*G679</f>
        <v>42000</v>
      </c>
      <c r="N679" s="26"/>
      <c r="O679" s="26"/>
      <c r="P679" s="26"/>
      <c r="Q679" s="26"/>
      <c r="R679" s="26"/>
      <c r="S679" s="26"/>
      <c r="T679" s="26"/>
      <c r="U679" s="26"/>
      <c r="V679" s="26"/>
      <c r="W679" s="19"/>
      <c r="X679" s="26"/>
      <c r="Y679" s="26"/>
      <c r="Z679" s="26"/>
      <c r="AA679" s="26"/>
      <c r="AB679" s="26"/>
      <c r="AC679" s="26"/>
      <c r="AD679" s="26"/>
      <c r="AE679" s="26"/>
      <c r="AF679" s="19">
        <f t="shared" si="257"/>
        <v>6</v>
      </c>
      <c r="AG679" s="19">
        <f t="shared" si="257"/>
        <v>42000</v>
      </c>
      <c r="AH679" s="213" t="s">
        <v>1117</v>
      </c>
      <c r="AI679" s="11" t="s">
        <v>1119</v>
      </c>
      <c r="AJ679" s="11" t="s">
        <v>736</v>
      </c>
      <c r="AK679" s="12">
        <v>6000</v>
      </c>
      <c r="AL679" s="7"/>
      <c r="AM679" s="7"/>
      <c r="AN679" s="7"/>
      <c r="AO679" s="7"/>
      <c r="AP679" s="7">
        <v>6</v>
      </c>
      <c r="AQ679" s="26">
        <f>+AP679*AK679</f>
        <v>36000</v>
      </c>
      <c r="AR679" s="7"/>
      <c r="AS679" s="7"/>
      <c r="AT679" s="28"/>
      <c r="AU679" s="7"/>
      <c r="AV679" s="7"/>
      <c r="AW679" s="29"/>
      <c r="AX679" s="7"/>
      <c r="AY679" s="7"/>
      <c r="AZ679" s="28"/>
      <c r="BA679" s="28"/>
      <c r="BB679" s="7"/>
      <c r="BC679" s="7"/>
      <c r="BD679" s="7"/>
      <c r="BE679" s="7"/>
      <c r="BF679" s="7"/>
      <c r="BG679" s="7"/>
      <c r="BH679" s="7"/>
      <c r="BI679" s="7"/>
      <c r="BJ679" s="7">
        <f t="shared" si="259"/>
        <v>6</v>
      </c>
      <c r="BK679" s="7">
        <f t="shared" si="259"/>
        <v>36000</v>
      </c>
      <c r="BL679" s="162"/>
    </row>
    <row r="680" spans="2:64" ht="24" x14ac:dyDescent="0.25">
      <c r="B680" s="16" t="s">
        <v>65</v>
      </c>
      <c r="C680" s="17" t="s">
        <v>66</v>
      </c>
      <c r="D680" s="160" t="s">
        <v>1042</v>
      </c>
      <c r="E680" s="11" t="s">
        <v>1120</v>
      </c>
      <c r="F680" s="11" t="s">
        <v>736</v>
      </c>
      <c r="G680" s="12">
        <v>3000</v>
      </c>
      <c r="H680" s="26"/>
      <c r="I680" s="26"/>
      <c r="J680" s="27"/>
      <c r="K680" s="27"/>
      <c r="L680" s="26"/>
      <c r="M680" s="26"/>
      <c r="N680" s="26"/>
      <c r="O680" s="26"/>
      <c r="P680" s="26">
        <v>12</v>
      </c>
      <c r="Q680" s="19">
        <f t="shared" ref="Q680:Q683" si="261">G680*P680</f>
        <v>36000</v>
      </c>
      <c r="R680" s="26"/>
      <c r="S680" s="26"/>
      <c r="T680" s="26"/>
      <c r="U680" s="26"/>
      <c r="V680" s="26"/>
      <c r="W680" s="19"/>
      <c r="X680" s="26"/>
      <c r="Y680" s="26"/>
      <c r="Z680" s="26"/>
      <c r="AA680" s="26"/>
      <c r="AB680" s="26"/>
      <c r="AC680" s="26"/>
      <c r="AD680" s="26"/>
      <c r="AE680" s="26"/>
      <c r="AF680" s="19">
        <f t="shared" si="257"/>
        <v>12</v>
      </c>
      <c r="AG680" s="19">
        <f t="shared" si="257"/>
        <v>36000</v>
      </c>
      <c r="AH680" s="213" t="s">
        <v>1042</v>
      </c>
      <c r="AI680" s="11" t="s">
        <v>1120</v>
      </c>
      <c r="AJ680" s="11" t="s">
        <v>736</v>
      </c>
      <c r="AK680" s="12">
        <v>2197.16</v>
      </c>
      <c r="AL680" s="7"/>
      <c r="AM680" s="7"/>
      <c r="AN680" s="7"/>
      <c r="AO680" s="7"/>
      <c r="AP680" s="7"/>
      <c r="AQ680" s="7"/>
      <c r="AR680" s="7"/>
      <c r="AS680" s="7"/>
      <c r="AT680" s="28">
        <v>12</v>
      </c>
      <c r="AU680" s="28">
        <f t="shared" ref="AU680:AU683" si="262">+AK680*AT680</f>
        <v>26365.919999999998</v>
      </c>
      <c r="AV680" s="7"/>
      <c r="AW680" s="29"/>
      <c r="AX680" s="7"/>
      <c r="AY680" s="7"/>
      <c r="AZ680" s="28"/>
      <c r="BA680" s="28"/>
      <c r="BB680" s="7"/>
      <c r="BC680" s="7"/>
      <c r="BD680" s="7"/>
      <c r="BE680" s="7"/>
      <c r="BF680" s="7"/>
      <c r="BG680" s="7"/>
      <c r="BH680" s="7"/>
      <c r="BI680" s="7"/>
      <c r="BJ680" s="7">
        <f t="shared" si="259"/>
        <v>12</v>
      </c>
      <c r="BK680" s="7">
        <f t="shared" si="259"/>
        <v>26365.919999999998</v>
      </c>
      <c r="BL680" s="162"/>
    </row>
    <row r="681" spans="2:64" ht="24" x14ac:dyDescent="0.25">
      <c r="B681" s="16" t="s">
        <v>65</v>
      </c>
      <c r="C681" s="17" t="s">
        <v>66</v>
      </c>
      <c r="D681" s="160" t="s">
        <v>1042</v>
      </c>
      <c r="E681" s="11" t="s">
        <v>1120</v>
      </c>
      <c r="F681" s="11" t="s">
        <v>736</v>
      </c>
      <c r="G681" s="12">
        <v>2600</v>
      </c>
      <c r="H681" s="26"/>
      <c r="I681" s="26"/>
      <c r="J681" s="27"/>
      <c r="K681" s="27"/>
      <c r="L681" s="26"/>
      <c r="M681" s="26"/>
      <c r="N681" s="26"/>
      <c r="O681" s="26"/>
      <c r="P681" s="26">
        <v>12</v>
      </c>
      <c r="Q681" s="19">
        <f t="shared" si="261"/>
        <v>31200</v>
      </c>
      <c r="R681" s="26"/>
      <c r="S681" s="26"/>
      <c r="T681" s="26"/>
      <c r="U681" s="26"/>
      <c r="V681" s="26"/>
      <c r="W681" s="19"/>
      <c r="X681" s="26"/>
      <c r="Y681" s="26"/>
      <c r="Z681" s="26"/>
      <c r="AA681" s="26"/>
      <c r="AB681" s="26"/>
      <c r="AC681" s="26"/>
      <c r="AD681" s="26"/>
      <c r="AE681" s="26"/>
      <c r="AF681" s="19">
        <f t="shared" si="257"/>
        <v>12</v>
      </c>
      <c r="AG681" s="19">
        <f t="shared" si="257"/>
        <v>31200</v>
      </c>
      <c r="AH681" s="213" t="s">
        <v>1042</v>
      </c>
      <c r="AI681" s="11" t="s">
        <v>1120</v>
      </c>
      <c r="AJ681" s="11" t="s">
        <v>736</v>
      </c>
      <c r="AK681" s="12">
        <v>2500</v>
      </c>
      <c r="AL681" s="7"/>
      <c r="AM681" s="7"/>
      <c r="AN681" s="7"/>
      <c r="AO681" s="7"/>
      <c r="AP681" s="7"/>
      <c r="AQ681" s="7"/>
      <c r="AR681" s="7"/>
      <c r="AS681" s="7"/>
      <c r="AT681" s="28">
        <v>12</v>
      </c>
      <c r="AU681" s="28">
        <f t="shared" si="262"/>
        <v>30000</v>
      </c>
      <c r="AV681" s="7"/>
      <c r="AW681" s="29"/>
      <c r="AX681" s="7"/>
      <c r="AY681" s="7"/>
      <c r="AZ681" s="28"/>
      <c r="BA681" s="28"/>
      <c r="BB681" s="7"/>
      <c r="BC681" s="7"/>
      <c r="BD681" s="7"/>
      <c r="BE681" s="7"/>
      <c r="BF681" s="7"/>
      <c r="BG681" s="7"/>
      <c r="BH681" s="7"/>
      <c r="BI681" s="7"/>
      <c r="BJ681" s="7">
        <f t="shared" si="259"/>
        <v>12</v>
      </c>
      <c r="BK681" s="7">
        <f t="shared" si="259"/>
        <v>30000</v>
      </c>
      <c r="BL681" s="162"/>
    </row>
    <row r="682" spans="2:64" ht="24" x14ac:dyDescent="0.25">
      <c r="B682" s="16" t="s">
        <v>65</v>
      </c>
      <c r="C682" s="17" t="s">
        <v>66</v>
      </c>
      <c r="D682" s="160" t="s">
        <v>1042</v>
      </c>
      <c r="E682" s="11" t="s">
        <v>1121</v>
      </c>
      <c r="F682" s="11" t="s">
        <v>736</v>
      </c>
      <c r="G682" s="12">
        <v>2600</v>
      </c>
      <c r="H682" s="26"/>
      <c r="I682" s="26"/>
      <c r="J682" s="27"/>
      <c r="K682" s="27"/>
      <c r="L682" s="26"/>
      <c r="M682" s="26"/>
      <c r="N682" s="26"/>
      <c r="O682" s="26"/>
      <c r="P682" s="26">
        <v>6</v>
      </c>
      <c r="Q682" s="19">
        <f t="shared" si="261"/>
        <v>15600</v>
      </c>
      <c r="R682" s="26"/>
      <c r="S682" s="26"/>
      <c r="T682" s="26"/>
      <c r="U682" s="26"/>
      <c r="V682" s="26"/>
      <c r="W682" s="19"/>
      <c r="X682" s="26"/>
      <c r="Y682" s="26"/>
      <c r="Z682" s="26"/>
      <c r="AA682" s="26"/>
      <c r="AB682" s="26"/>
      <c r="AC682" s="26"/>
      <c r="AD682" s="26"/>
      <c r="AE682" s="26"/>
      <c r="AF682" s="19">
        <f t="shared" si="257"/>
        <v>6</v>
      </c>
      <c r="AG682" s="19">
        <f t="shared" si="257"/>
        <v>15600</v>
      </c>
      <c r="AH682" s="213" t="s">
        <v>1042</v>
      </c>
      <c r="AI682" s="11" t="s">
        <v>1121</v>
      </c>
      <c r="AJ682" s="11" t="s">
        <v>736</v>
      </c>
      <c r="AK682" s="12">
        <v>2000</v>
      </c>
      <c r="AL682" s="7"/>
      <c r="AM682" s="7"/>
      <c r="AN682" s="7"/>
      <c r="AO682" s="7"/>
      <c r="AP682" s="7"/>
      <c r="AQ682" s="7"/>
      <c r="AR682" s="7"/>
      <c r="AS682" s="7"/>
      <c r="AT682" s="28">
        <v>6</v>
      </c>
      <c r="AU682" s="28">
        <f t="shared" si="262"/>
        <v>12000</v>
      </c>
      <c r="AV682" s="7"/>
      <c r="AW682" s="29"/>
      <c r="AX682" s="7"/>
      <c r="AY682" s="7"/>
      <c r="AZ682" s="28"/>
      <c r="BA682" s="28"/>
      <c r="BB682" s="7"/>
      <c r="BC682" s="7"/>
      <c r="BD682" s="7"/>
      <c r="BE682" s="7"/>
      <c r="BF682" s="7"/>
      <c r="BG682" s="7"/>
      <c r="BH682" s="7"/>
      <c r="BI682" s="7"/>
      <c r="BJ682" s="7">
        <f t="shared" si="259"/>
        <v>6</v>
      </c>
      <c r="BK682" s="7">
        <f t="shared" si="259"/>
        <v>12000</v>
      </c>
      <c r="BL682" s="162"/>
    </row>
    <row r="683" spans="2:64" ht="24" x14ac:dyDescent="0.25">
      <c r="B683" s="16" t="s">
        <v>65</v>
      </c>
      <c r="C683" s="17" t="s">
        <v>66</v>
      </c>
      <c r="D683" s="16" t="s">
        <v>1107</v>
      </c>
      <c r="E683" s="11" t="s">
        <v>1122</v>
      </c>
      <c r="F683" s="11" t="s">
        <v>736</v>
      </c>
      <c r="G683" s="12">
        <v>3500</v>
      </c>
      <c r="H683" s="26"/>
      <c r="I683" s="26"/>
      <c r="J683" s="27"/>
      <c r="K683" s="27"/>
      <c r="L683" s="26"/>
      <c r="M683" s="26"/>
      <c r="N683" s="26"/>
      <c r="O683" s="26"/>
      <c r="P683" s="26">
        <v>6</v>
      </c>
      <c r="Q683" s="19">
        <f t="shared" si="261"/>
        <v>21000</v>
      </c>
      <c r="R683" s="26"/>
      <c r="S683" s="26"/>
      <c r="T683" s="26"/>
      <c r="U683" s="26"/>
      <c r="V683" s="26"/>
      <c r="W683" s="19"/>
      <c r="X683" s="26"/>
      <c r="Y683" s="26"/>
      <c r="Z683" s="26"/>
      <c r="AA683" s="26"/>
      <c r="AB683" s="26"/>
      <c r="AC683" s="26"/>
      <c r="AD683" s="26"/>
      <c r="AE683" s="26"/>
      <c r="AF683" s="19">
        <f t="shared" si="257"/>
        <v>6</v>
      </c>
      <c r="AG683" s="19">
        <f t="shared" si="257"/>
        <v>21000</v>
      </c>
      <c r="AH683" s="106" t="s">
        <v>1107</v>
      </c>
      <c r="AI683" s="11" t="s">
        <v>1122</v>
      </c>
      <c r="AJ683" s="11" t="s">
        <v>736</v>
      </c>
      <c r="AK683" s="12">
        <v>3000</v>
      </c>
      <c r="AL683" s="7"/>
      <c r="AM683" s="7"/>
      <c r="AN683" s="7"/>
      <c r="AO683" s="7"/>
      <c r="AP683" s="7"/>
      <c r="AQ683" s="7"/>
      <c r="AR683" s="7"/>
      <c r="AS683" s="7"/>
      <c r="AT683" s="28">
        <v>6</v>
      </c>
      <c r="AU683" s="28">
        <f t="shared" si="262"/>
        <v>18000</v>
      </c>
      <c r="AV683" s="7"/>
      <c r="AW683" s="29"/>
      <c r="AX683" s="7"/>
      <c r="AY683" s="7"/>
      <c r="AZ683" s="28"/>
      <c r="BA683" s="28"/>
      <c r="BB683" s="7"/>
      <c r="BC683" s="7"/>
      <c r="BD683" s="7"/>
      <c r="BE683" s="7"/>
      <c r="BF683" s="7"/>
      <c r="BG683" s="7"/>
      <c r="BH683" s="7"/>
      <c r="BI683" s="7"/>
      <c r="BJ683" s="7">
        <f t="shared" si="259"/>
        <v>6</v>
      </c>
      <c r="BK683" s="7">
        <f t="shared" si="259"/>
        <v>18000</v>
      </c>
      <c r="BL683" s="162"/>
    </row>
    <row r="684" spans="2:64" x14ac:dyDescent="0.25">
      <c r="B684" s="67"/>
      <c r="C684" s="74"/>
      <c r="D684" s="96" t="s">
        <v>1123</v>
      </c>
      <c r="E684" s="97" t="s">
        <v>1124</v>
      </c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112"/>
      <c r="AH684" s="96" t="s">
        <v>1123</v>
      </c>
      <c r="AI684" s="97" t="s">
        <v>1124</v>
      </c>
      <c r="AJ684" s="93"/>
      <c r="AK684" s="93"/>
      <c r="AL684" s="80"/>
      <c r="AM684" s="80"/>
      <c r="AN684" s="80"/>
      <c r="AO684" s="80"/>
      <c r="AP684" s="80"/>
      <c r="AQ684" s="80"/>
      <c r="AR684" s="80"/>
      <c r="AS684" s="80"/>
      <c r="AT684" s="80"/>
      <c r="AU684" s="80"/>
      <c r="AV684" s="80"/>
      <c r="AW684" s="80"/>
      <c r="AX684" s="80"/>
      <c r="AY684" s="80"/>
      <c r="AZ684" s="80"/>
      <c r="BA684" s="80"/>
      <c r="BB684" s="80"/>
      <c r="BC684" s="80"/>
      <c r="BD684" s="80"/>
      <c r="BE684" s="80"/>
      <c r="BF684" s="80"/>
      <c r="BG684" s="80"/>
      <c r="BH684" s="80"/>
      <c r="BI684" s="80"/>
      <c r="BJ684" s="80"/>
      <c r="BK684" s="80"/>
      <c r="BL684" s="162"/>
    </row>
    <row r="685" spans="2:64" ht="24.75" customHeight="1" x14ac:dyDescent="0.25">
      <c r="B685" s="16" t="s">
        <v>65</v>
      </c>
      <c r="C685" s="17" t="s">
        <v>66</v>
      </c>
      <c r="D685" s="160" t="s">
        <v>1042</v>
      </c>
      <c r="E685" s="11" t="s">
        <v>1125</v>
      </c>
      <c r="F685" s="11" t="s">
        <v>736</v>
      </c>
      <c r="G685" s="12">
        <v>180</v>
      </c>
      <c r="H685" s="19"/>
      <c r="I685" s="19"/>
      <c r="J685" s="85"/>
      <c r="K685" s="85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26">
        <v>6</v>
      </c>
      <c r="W685" s="19">
        <f>G685*V685</f>
        <v>1080</v>
      </c>
      <c r="X685" s="19"/>
      <c r="Y685" s="19"/>
      <c r="Z685" s="19"/>
      <c r="AA685" s="19"/>
      <c r="AB685" s="19"/>
      <c r="AC685" s="19"/>
      <c r="AD685" s="19"/>
      <c r="AE685" s="19"/>
      <c r="AF685" s="19">
        <f t="shared" ref="AF685:AG689" si="263">H685+J685+L685+N685+P685+R685+T685+V685+X685+Z685+AB685+AD685</f>
        <v>6</v>
      </c>
      <c r="AG685" s="19">
        <f t="shared" si="263"/>
        <v>1080</v>
      </c>
      <c r="AH685" s="213" t="s">
        <v>1042</v>
      </c>
      <c r="AI685" s="11" t="s">
        <v>1125</v>
      </c>
      <c r="AJ685" s="11" t="s">
        <v>736</v>
      </c>
      <c r="AK685" s="12">
        <v>131</v>
      </c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7"/>
      <c r="AW685" s="29"/>
      <c r="AX685" s="28"/>
      <c r="AY685" s="28"/>
      <c r="AZ685" s="28">
        <v>6</v>
      </c>
      <c r="BA685" s="28">
        <f>AK685*AZ685</f>
        <v>786</v>
      </c>
      <c r="BB685" s="28"/>
      <c r="BC685" s="28"/>
      <c r="BD685" s="28"/>
      <c r="BE685" s="28"/>
      <c r="BF685" s="28"/>
      <c r="BG685" s="28"/>
      <c r="BH685" s="28"/>
      <c r="BI685" s="28"/>
      <c r="BJ685" s="7">
        <f t="shared" ref="BJ685:BK689" si="264">AL685+AN685+AP685+AR685+AT685+AV685+AX685+AZ685+BB685+BD685+BF685+BH685</f>
        <v>6</v>
      </c>
      <c r="BK685" s="7">
        <f t="shared" si="264"/>
        <v>786</v>
      </c>
      <c r="BL685" s="162"/>
    </row>
    <row r="686" spans="2:64" ht="24.75" customHeight="1" x14ac:dyDescent="0.25">
      <c r="B686" s="16" t="s">
        <v>65</v>
      </c>
      <c r="C686" s="17" t="s">
        <v>66</v>
      </c>
      <c r="D686" s="160" t="s">
        <v>1042</v>
      </c>
      <c r="E686" s="11" t="s">
        <v>1125</v>
      </c>
      <c r="F686" s="11" t="s">
        <v>736</v>
      </c>
      <c r="G686" s="12">
        <v>3000</v>
      </c>
      <c r="H686" s="19"/>
      <c r="I686" s="19"/>
      <c r="J686" s="85"/>
      <c r="K686" s="85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26">
        <v>6</v>
      </c>
      <c r="W686" s="19">
        <f>G686*V686</f>
        <v>18000</v>
      </c>
      <c r="X686" s="19"/>
      <c r="Y686" s="19"/>
      <c r="Z686" s="19"/>
      <c r="AA686" s="19"/>
      <c r="AB686" s="19"/>
      <c r="AC686" s="19"/>
      <c r="AD686" s="19"/>
      <c r="AE686" s="19"/>
      <c r="AF686" s="19">
        <f t="shared" si="263"/>
        <v>6</v>
      </c>
      <c r="AG686" s="19">
        <f t="shared" si="263"/>
        <v>18000</v>
      </c>
      <c r="AH686" s="213" t="s">
        <v>1042</v>
      </c>
      <c r="AI686" s="11" t="s">
        <v>1125</v>
      </c>
      <c r="AJ686" s="11" t="s">
        <v>736</v>
      </c>
      <c r="AK686" s="12">
        <v>2834</v>
      </c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7"/>
      <c r="AW686" s="29"/>
      <c r="AX686" s="28"/>
      <c r="AY686" s="28"/>
      <c r="AZ686" s="28">
        <v>6</v>
      </c>
      <c r="BA686" s="28">
        <f>AK686*AZ686</f>
        <v>17004</v>
      </c>
      <c r="BB686" s="28"/>
      <c r="BC686" s="28"/>
      <c r="BD686" s="28"/>
      <c r="BE686" s="28"/>
      <c r="BF686" s="28"/>
      <c r="BG686" s="28"/>
      <c r="BH686" s="28"/>
      <c r="BI686" s="28"/>
      <c r="BJ686" s="7">
        <f t="shared" si="264"/>
        <v>6</v>
      </c>
      <c r="BK686" s="7">
        <f t="shared" si="264"/>
        <v>17004</v>
      </c>
      <c r="BL686" s="162"/>
    </row>
    <row r="687" spans="2:64" ht="24.75" customHeight="1" x14ac:dyDescent="0.25">
      <c r="B687" s="16" t="s">
        <v>65</v>
      </c>
      <c r="C687" s="17" t="s">
        <v>66</v>
      </c>
      <c r="D687" s="160" t="s">
        <v>1042</v>
      </c>
      <c r="E687" s="11" t="s">
        <v>1125</v>
      </c>
      <c r="F687" s="11" t="s">
        <v>736</v>
      </c>
      <c r="G687" s="12">
        <v>250</v>
      </c>
      <c r="H687" s="19"/>
      <c r="I687" s="19"/>
      <c r="J687" s="85"/>
      <c r="K687" s="85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26">
        <v>6</v>
      </c>
      <c r="W687" s="19">
        <f>G687*V687</f>
        <v>1500</v>
      </c>
      <c r="X687" s="19"/>
      <c r="Y687" s="19"/>
      <c r="Z687" s="19"/>
      <c r="AA687" s="19"/>
      <c r="AB687" s="19"/>
      <c r="AC687" s="19"/>
      <c r="AD687" s="19"/>
      <c r="AE687" s="19"/>
      <c r="AF687" s="19">
        <f t="shared" si="263"/>
        <v>6</v>
      </c>
      <c r="AG687" s="19">
        <f t="shared" si="263"/>
        <v>1500</v>
      </c>
      <c r="AH687" s="213" t="s">
        <v>1042</v>
      </c>
      <c r="AI687" s="11" t="s">
        <v>1125</v>
      </c>
      <c r="AJ687" s="11" t="s">
        <v>736</v>
      </c>
      <c r="AK687" s="12">
        <f>218*1</f>
        <v>218</v>
      </c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7"/>
      <c r="AW687" s="29"/>
      <c r="AX687" s="28"/>
      <c r="AY687" s="28"/>
      <c r="AZ687" s="28">
        <v>6</v>
      </c>
      <c r="BA687" s="28">
        <f>AK687*AZ687</f>
        <v>1308</v>
      </c>
      <c r="BB687" s="28"/>
      <c r="BC687" s="28"/>
      <c r="BD687" s="28"/>
      <c r="BE687" s="28"/>
      <c r="BF687" s="28"/>
      <c r="BG687" s="28"/>
      <c r="BH687" s="28"/>
      <c r="BI687" s="28"/>
      <c r="BJ687" s="7">
        <f t="shared" si="264"/>
        <v>6</v>
      </c>
      <c r="BK687" s="7">
        <f t="shared" si="264"/>
        <v>1308</v>
      </c>
      <c r="BL687" s="162"/>
    </row>
    <row r="688" spans="2:64" ht="24.75" customHeight="1" x14ac:dyDescent="0.25">
      <c r="B688" s="16" t="s">
        <v>65</v>
      </c>
      <c r="C688" s="17" t="s">
        <v>66</v>
      </c>
      <c r="D688" s="160" t="s">
        <v>1042</v>
      </c>
      <c r="E688" s="11" t="s">
        <v>1125</v>
      </c>
      <c r="F688" s="11" t="s">
        <v>736</v>
      </c>
      <c r="G688" s="12">
        <v>3000</v>
      </c>
      <c r="H688" s="112"/>
      <c r="I688" s="26"/>
      <c r="J688" s="27"/>
      <c r="K688" s="27"/>
      <c r="L688" s="26"/>
      <c r="M688" s="26"/>
      <c r="N688" s="26"/>
      <c r="O688" s="26"/>
      <c r="P688" s="26">
        <v>4</v>
      </c>
      <c r="Q688" s="19">
        <f>G688*P688</f>
        <v>12000</v>
      </c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9">
        <f t="shared" si="263"/>
        <v>4</v>
      </c>
      <c r="AG688" s="19">
        <f t="shared" si="263"/>
        <v>12000</v>
      </c>
      <c r="AH688" s="213" t="s">
        <v>1042</v>
      </c>
      <c r="AI688" s="11" t="s">
        <v>1125</v>
      </c>
      <c r="AJ688" s="11" t="s">
        <v>736</v>
      </c>
      <c r="AK688" s="12">
        <v>2800</v>
      </c>
      <c r="AL688" s="7"/>
      <c r="AM688" s="7"/>
      <c r="AN688" s="81"/>
      <c r="AO688" s="81"/>
      <c r="AP688" s="7"/>
      <c r="AQ688" s="7"/>
      <c r="AR688" s="81"/>
      <c r="AS688" s="7"/>
      <c r="AT688" s="28"/>
      <c r="AU688" s="28"/>
      <c r="AV688" s="7"/>
      <c r="AW688" s="29"/>
      <c r="AX688" s="81"/>
      <c r="AY688" s="81"/>
      <c r="AZ688" s="28"/>
      <c r="BA688" s="28"/>
      <c r="BB688" s="81"/>
      <c r="BC688" s="81"/>
      <c r="BD688" s="81"/>
      <c r="BE688" s="81"/>
      <c r="BF688" s="81"/>
      <c r="BG688" s="81"/>
      <c r="BH688" s="81"/>
      <c r="BI688" s="81"/>
      <c r="BJ688" s="7">
        <f t="shared" si="264"/>
        <v>0</v>
      </c>
      <c r="BK688" s="7">
        <f t="shared" si="264"/>
        <v>0</v>
      </c>
      <c r="BL688" s="162"/>
    </row>
    <row r="689" spans="2:64" ht="24.75" customHeight="1" x14ac:dyDescent="0.25">
      <c r="B689" s="16" t="s">
        <v>65</v>
      </c>
      <c r="C689" s="17" t="s">
        <v>66</v>
      </c>
      <c r="D689" s="160" t="s">
        <v>1042</v>
      </c>
      <c r="E689" s="11" t="s">
        <v>1125</v>
      </c>
      <c r="F689" s="11" t="s">
        <v>736</v>
      </c>
      <c r="G689" s="12">
        <v>6000</v>
      </c>
      <c r="H689" s="112"/>
      <c r="I689" s="26"/>
      <c r="J689" s="27"/>
      <c r="K689" s="27"/>
      <c r="L689" s="26"/>
      <c r="M689" s="26"/>
      <c r="N689" s="26"/>
      <c r="O689" s="26"/>
      <c r="P689" s="26">
        <v>2</v>
      </c>
      <c r="Q689" s="19">
        <f>G689*P689</f>
        <v>12000</v>
      </c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9">
        <f t="shared" si="263"/>
        <v>2</v>
      </c>
      <c r="AG689" s="19">
        <f t="shared" si="263"/>
        <v>12000</v>
      </c>
      <c r="AH689" s="213" t="s">
        <v>1042</v>
      </c>
      <c r="AI689" s="11" t="s">
        <v>1125</v>
      </c>
      <c r="AJ689" s="11" t="s">
        <v>736</v>
      </c>
      <c r="AK689" s="12">
        <v>5400</v>
      </c>
      <c r="AL689" s="7"/>
      <c r="AM689" s="7"/>
      <c r="AN689" s="81"/>
      <c r="AO689" s="81"/>
      <c r="AP689" s="7"/>
      <c r="AQ689" s="7"/>
      <c r="AR689" s="81"/>
      <c r="AS689" s="7"/>
      <c r="AT689" s="28"/>
      <c r="AU689" s="28"/>
      <c r="AV689" s="7"/>
      <c r="AW689" s="29"/>
      <c r="AX689" s="81"/>
      <c r="AY689" s="81"/>
      <c r="AZ689" s="28"/>
      <c r="BA689" s="28"/>
      <c r="BB689" s="81"/>
      <c r="BC689" s="81"/>
      <c r="BD689" s="81"/>
      <c r="BE689" s="81"/>
      <c r="BF689" s="81"/>
      <c r="BG689" s="81"/>
      <c r="BH689" s="81"/>
      <c r="BI689" s="81"/>
      <c r="BJ689" s="7">
        <f t="shared" si="264"/>
        <v>0</v>
      </c>
      <c r="BK689" s="7">
        <f t="shared" si="264"/>
        <v>0</v>
      </c>
      <c r="BL689" s="162"/>
    </row>
    <row r="690" spans="2:64" ht="24.75" customHeight="1" x14ac:dyDescent="0.25">
      <c r="B690" s="67"/>
      <c r="C690" s="74"/>
      <c r="D690" s="96" t="s">
        <v>1126</v>
      </c>
      <c r="E690" s="97" t="s">
        <v>1127</v>
      </c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96" t="s">
        <v>1126</v>
      </c>
      <c r="AI690" s="97" t="s">
        <v>1127</v>
      </c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162"/>
    </row>
    <row r="691" spans="2:64" ht="24" x14ac:dyDescent="0.25">
      <c r="B691" s="16" t="s">
        <v>65</v>
      </c>
      <c r="C691" s="17" t="s">
        <v>66</v>
      </c>
      <c r="D691" s="160" t="s">
        <v>1042</v>
      </c>
      <c r="E691" s="11" t="s">
        <v>1128</v>
      </c>
      <c r="F691" s="11" t="s">
        <v>736</v>
      </c>
      <c r="G691" s="12">
        <v>600</v>
      </c>
      <c r="H691" s="19"/>
      <c r="I691" s="19"/>
      <c r="J691" s="85"/>
      <c r="K691" s="85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26">
        <v>8</v>
      </c>
      <c r="W691" s="19">
        <f>G691*V691</f>
        <v>4800</v>
      </c>
      <c r="X691" s="19"/>
      <c r="Y691" s="19"/>
      <c r="Z691" s="19"/>
      <c r="AA691" s="19"/>
      <c r="AB691" s="19"/>
      <c r="AC691" s="19"/>
      <c r="AD691" s="19"/>
      <c r="AE691" s="19"/>
      <c r="AF691" s="19">
        <f t="shared" ref="AF691:AG693" si="265">H691+J691+L691+N691+P691+R691+T691+V691+X691+Z691+AB691+AD691</f>
        <v>8</v>
      </c>
      <c r="AG691" s="19">
        <f t="shared" si="265"/>
        <v>4800</v>
      </c>
      <c r="AH691" s="213" t="s">
        <v>1042</v>
      </c>
      <c r="AI691" s="11" t="s">
        <v>1128</v>
      </c>
      <c r="AJ691" s="11" t="s">
        <v>736</v>
      </c>
      <c r="AK691" s="12">
        <v>600</v>
      </c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7"/>
      <c r="AW691" s="29"/>
      <c r="AX691" s="28"/>
      <c r="AY691" s="28"/>
      <c r="AZ691" s="28">
        <v>7</v>
      </c>
      <c r="BA691" s="28">
        <f>AK691*AZ691</f>
        <v>4200</v>
      </c>
      <c r="BB691" s="28"/>
      <c r="BC691" s="28"/>
      <c r="BD691" s="28"/>
      <c r="BE691" s="28"/>
      <c r="BF691" s="28"/>
      <c r="BG691" s="28"/>
      <c r="BH691" s="28"/>
      <c r="BI691" s="28"/>
      <c r="BJ691" s="7">
        <f t="shared" ref="BJ691:BK693" si="266">AL691+AN691+AP691+AR691+AT691+AV691+AX691+AZ691+BB691+BD691+BF691+BH691</f>
        <v>7</v>
      </c>
      <c r="BK691" s="7">
        <f t="shared" si="266"/>
        <v>4200</v>
      </c>
      <c r="BL691" s="162"/>
    </row>
    <row r="692" spans="2:64" ht="24" x14ac:dyDescent="0.25">
      <c r="B692" s="16" t="s">
        <v>65</v>
      </c>
      <c r="C692" s="17" t="s">
        <v>66</v>
      </c>
      <c r="D692" s="160" t="s">
        <v>1042</v>
      </c>
      <c r="E692" s="11" t="s">
        <v>1129</v>
      </c>
      <c r="F692" s="11" t="s">
        <v>736</v>
      </c>
      <c r="G692" s="12">
        <v>300</v>
      </c>
      <c r="H692" s="19"/>
      <c r="I692" s="19"/>
      <c r="J692" s="85"/>
      <c r="K692" s="85"/>
      <c r="L692" s="19"/>
      <c r="M692" s="19"/>
      <c r="N692" s="19"/>
      <c r="O692" s="19"/>
      <c r="P692" s="26">
        <v>8</v>
      </c>
      <c r="Q692" s="19">
        <f>G692*P692</f>
        <v>2400</v>
      </c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>
        <f t="shared" si="265"/>
        <v>8</v>
      </c>
      <c r="AG692" s="19">
        <f t="shared" si="265"/>
        <v>2400</v>
      </c>
      <c r="AH692" s="213" t="s">
        <v>1042</v>
      </c>
      <c r="AI692" s="11" t="s">
        <v>1129</v>
      </c>
      <c r="AJ692" s="11" t="s">
        <v>736</v>
      </c>
      <c r="AK692" s="12">
        <v>300</v>
      </c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7"/>
      <c r="AW692" s="29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7">
        <f t="shared" si="266"/>
        <v>0</v>
      </c>
      <c r="BK692" s="7">
        <f t="shared" si="266"/>
        <v>0</v>
      </c>
      <c r="BL692" s="162"/>
    </row>
    <row r="693" spans="2:64" ht="24" x14ac:dyDescent="0.25">
      <c r="B693" s="16" t="s">
        <v>65</v>
      </c>
      <c r="C693" s="17" t="s">
        <v>66</v>
      </c>
      <c r="D693" s="160" t="s">
        <v>1042</v>
      </c>
      <c r="E693" s="11" t="s">
        <v>1129</v>
      </c>
      <c r="F693" s="11" t="s">
        <v>736</v>
      </c>
      <c r="G693" s="12">
        <v>300</v>
      </c>
      <c r="H693" s="19"/>
      <c r="I693" s="19"/>
      <c r="J693" s="85"/>
      <c r="K693" s="85"/>
      <c r="L693" s="19"/>
      <c r="M693" s="19"/>
      <c r="N693" s="19"/>
      <c r="O693" s="19"/>
      <c r="P693" s="26">
        <v>4</v>
      </c>
      <c r="Q693" s="19">
        <f>G693*P693</f>
        <v>1200</v>
      </c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>
        <f t="shared" si="265"/>
        <v>4</v>
      </c>
      <c r="AG693" s="19">
        <f t="shared" si="265"/>
        <v>1200</v>
      </c>
      <c r="AH693" s="213" t="s">
        <v>1042</v>
      </c>
      <c r="AI693" s="11" t="s">
        <v>1129</v>
      </c>
      <c r="AJ693" s="11" t="s">
        <v>736</v>
      </c>
      <c r="AK693" s="12">
        <v>300</v>
      </c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7"/>
      <c r="AW693" s="29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7">
        <f t="shared" si="266"/>
        <v>0</v>
      </c>
      <c r="BK693" s="7">
        <f t="shared" si="266"/>
        <v>0</v>
      </c>
      <c r="BL693" s="162"/>
    </row>
    <row r="694" spans="2:64" ht="25.5" x14ac:dyDescent="0.25">
      <c r="B694" s="69"/>
      <c r="C694" s="93"/>
      <c r="D694" s="75" t="s">
        <v>1130</v>
      </c>
      <c r="E694" s="140" t="s">
        <v>1131</v>
      </c>
      <c r="F694" s="74"/>
      <c r="G694" s="74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5" t="s">
        <v>1130</v>
      </c>
      <c r="AI694" s="140" t="s">
        <v>1131</v>
      </c>
      <c r="AJ694" s="80"/>
      <c r="AK694" s="80"/>
      <c r="AL694" s="80"/>
      <c r="AM694" s="80"/>
      <c r="AN694" s="80"/>
      <c r="AO694" s="80"/>
      <c r="AP694" s="80"/>
      <c r="AQ694" s="80"/>
      <c r="AR694" s="80"/>
      <c r="AS694" s="80"/>
      <c r="AT694" s="80"/>
      <c r="AU694" s="80"/>
      <c r="AV694" s="80"/>
      <c r="AW694" s="80"/>
      <c r="AX694" s="80"/>
      <c r="AY694" s="80"/>
      <c r="AZ694" s="80"/>
      <c r="BA694" s="80"/>
      <c r="BB694" s="80"/>
      <c r="BC694" s="80"/>
      <c r="BD694" s="80"/>
      <c r="BE694" s="80"/>
      <c r="BF694" s="80"/>
      <c r="BG694" s="80"/>
      <c r="BH694" s="80"/>
      <c r="BI694" s="80"/>
      <c r="BJ694" s="80"/>
      <c r="BK694" s="80"/>
      <c r="BL694" s="162"/>
    </row>
    <row r="695" spans="2:64" ht="25.5" x14ac:dyDescent="0.25">
      <c r="B695" s="69"/>
      <c r="C695" s="69"/>
      <c r="D695" s="94" t="s">
        <v>1132</v>
      </c>
      <c r="E695" s="94" t="s">
        <v>1131</v>
      </c>
      <c r="F695" s="69"/>
      <c r="G695" s="11"/>
      <c r="H695" s="112"/>
      <c r="I695" s="26"/>
      <c r="J695" s="112"/>
      <c r="K695" s="112"/>
      <c r="L695" s="112"/>
      <c r="M695" s="112"/>
      <c r="N695" s="112"/>
      <c r="O695" s="112"/>
      <c r="P695" s="26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94" t="s">
        <v>1132</v>
      </c>
      <c r="AI695" s="94" t="s">
        <v>1131</v>
      </c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  <c r="BG695" s="81"/>
      <c r="BH695" s="81"/>
      <c r="BI695" s="81"/>
      <c r="BJ695" s="80"/>
      <c r="BK695" s="81"/>
      <c r="BL695" s="162"/>
    </row>
    <row r="696" spans="2:64" ht="37.5" customHeight="1" x14ac:dyDescent="0.25">
      <c r="B696" s="67"/>
      <c r="C696" s="74"/>
      <c r="D696" s="96" t="s">
        <v>1133</v>
      </c>
      <c r="E696" s="97" t="s">
        <v>1134</v>
      </c>
      <c r="F696" s="90"/>
      <c r="G696" s="90"/>
      <c r="H696" s="90"/>
      <c r="I696" s="100"/>
      <c r="J696" s="90"/>
      <c r="K696" s="90"/>
      <c r="L696" s="90"/>
      <c r="M696" s="90"/>
      <c r="N696" s="90"/>
      <c r="O696" s="90"/>
      <c r="P696" s="10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6" t="s">
        <v>1133</v>
      </c>
      <c r="AI696" s="97" t="s">
        <v>1134</v>
      </c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  <c r="AW696" s="80"/>
      <c r="AX696" s="80"/>
      <c r="AY696" s="80"/>
      <c r="AZ696" s="80"/>
      <c r="BA696" s="80"/>
      <c r="BB696" s="80"/>
      <c r="BC696" s="80"/>
      <c r="BD696" s="80"/>
      <c r="BE696" s="80"/>
      <c r="BF696" s="80"/>
      <c r="BG696" s="80"/>
      <c r="BH696" s="80"/>
      <c r="BI696" s="80"/>
      <c r="BJ696" s="80"/>
      <c r="BK696" s="80"/>
    </row>
    <row r="697" spans="2:64" ht="24.75" x14ac:dyDescent="0.25">
      <c r="B697" s="214" t="s">
        <v>65</v>
      </c>
      <c r="C697" s="17" t="s">
        <v>66</v>
      </c>
      <c r="D697" s="160" t="s">
        <v>1042</v>
      </c>
      <c r="E697" s="120" t="s">
        <v>1121</v>
      </c>
      <c r="F697" s="144" t="s">
        <v>736</v>
      </c>
      <c r="G697" s="12">
        <v>2700</v>
      </c>
      <c r="H697" s="26">
        <v>12</v>
      </c>
      <c r="I697" s="19">
        <f t="shared" ref="I697:I698" si="267">+G697*H697</f>
        <v>32400</v>
      </c>
      <c r="J697" s="85"/>
      <c r="K697" s="85"/>
      <c r="L697" s="19"/>
      <c r="M697" s="19"/>
      <c r="N697" s="19"/>
      <c r="O697" s="19"/>
      <c r="P697" s="19"/>
      <c r="Q697" s="19"/>
      <c r="R697" s="19"/>
      <c r="S697" s="19"/>
      <c r="T697" s="20"/>
      <c r="U697" s="20"/>
      <c r="V697" s="26">
        <v>6</v>
      </c>
      <c r="W697" s="19">
        <f>G697*V697</f>
        <v>16200</v>
      </c>
      <c r="X697" s="164"/>
      <c r="Y697" s="164"/>
      <c r="Z697" s="164"/>
      <c r="AA697" s="164"/>
      <c r="AB697" s="164"/>
      <c r="AC697" s="164"/>
      <c r="AD697" s="164"/>
      <c r="AE697" s="164"/>
      <c r="AF697" s="19">
        <f t="shared" ref="AF697:AG755" si="268">H697+J697+L697+N697+P697+R697+T697+V697+X697+Z697+AB697+AD697</f>
        <v>18</v>
      </c>
      <c r="AG697" s="19">
        <f t="shared" si="268"/>
        <v>48600</v>
      </c>
      <c r="AH697" s="213" t="s">
        <v>1042</v>
      </c>
      <c r="AI697" s="120" t="s">
        <v>1121</v>
      </c>
      <c r="AJ697" s="144" t="s">
        <v>736</v>
      </c>
      <c r="AK697" s="12">
        <v>2500</v>
      </c>
      <c r="AL697" s="7">
        <v>6</v>
      </c>
      <c r="AM697" s="28">
        <f t="shared" ref="AM697:AM698" si="269">+AK697*AL697</f>
        <v>15000</v>
      </c>
      <c r="AN697" s="114"/>
      <c r="AO697" s="114"/>
      <c r="AP697" s="28"/>
      <c r="AQ697" s="28"/>
      <c r="AR697" s="114"/>
      <c r="AS697" s="28"/>
      <c r="AT697" s="28"/>
      <c r="AU697" s="114"/>
      <c r="AV697" s="7"/>
      <c r="AW697" s="29"/>
      <c r="AX697" s="114"/>
      <c r="AY697" s="114"/>
      <c r="AZ697" s="28">
        <v>6</v>
      </c>
      <c r="BA697" s="28">
        <f>AK697*AZ697</f>
        <v>15000</v>
      </c>
      <c r="BB697" s="114"/>
      <c r="BC697" s="114"/>
      <c r="BD697" s="114"/>
      <c r="BE697" s="114"/>
      <c r="BF697" s="114"/>
      <c r="BG697" s="114"/>
      <c r="BH697" s="114"/>
      <c r="BI697" s="114"/>
      <c r="BJ697" s="7">
        <f t="shared" ref="BJ697:BK755" si="270">AL697+AN697+AP697+AR697+AT697+AV697+AX697+AZ697+BB697+BD697+BF697+BH697</f>
        <v>12</v>
      </c>
      <c r="BK697" s="7">
        <f t="shared" si="270"/>
        <v>30000</v>
      </c>
    </row>
    <row r="698" spans="2:64" ht="24.75" x14ac:dyDescent="0.25">
      <c r="B698" s="214" t="s">
        <v>65</v>
      </c>
      <c r="C698" s="17" t="s">
        <v>66</v>
      </c>
      <c r="D698" s="160" t="s">
        <v>1042</v>
      </c>
      <c r="E698" s="120" t="s">
        <v>1135</v>
      </c>
      <c r="F698" s="144" t="s">
        <v>736</v>
      </c>
      <c r="G698" s="12">
        <v>2700</v>
      </c>
      <c r="H698" s="26">
        <v>6</v>
      </c>
      <c r="I698" s="19">
        <f t="shared" si="267"/>
        <v>16200</v>
      </c>
      <c r="J698" s="85"/>
      <c r="K698" s="85"/>
      <c r="L698" s="19">
        <v>6</v>
      </c>
      <c r="M698" s="19">
        <f>+L698*G698</f>
        <v>16200</v>
      </c>
      <c r="N698" s="19"/>
      <c r="O698" s="19"/>
      <c r="P698" s="19"/>
      <c r="Q698" s="19"/>
      <c r="R698" s="19"/>
      <c r="S698" s="19"/>
      <c r="T698" s="20"/>
      <c r="U698" s="20"/>
      <c r="V698" s="111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9">
        <f t="shared" si="268"/>
        <v>12</v>
      </c>
      <c r="AG698" s="19">
        <f t="shared" si="268"/>
        <v>32400</v>
      </c>
      <c r="AH698" s="213" t="s">
        <v>1042</v>
      </c>
      <c r="AI698" s="120" t="s">
        <v>1135</v>
      </c>
      <c r="AJ698" s="144" t="s">
        <v>736</v>
      </c>
      <c r="AK698" s="12">
        <v>2500</v>
      </c>
      <c r="AL698" s="7">
        <v>6</v>
      </c>
      <c r="AM698" s="28">
        <f t="shared" si="269"/>
        <v>15000</v>
      </c>
      <c r="AN698" s="114"/>
      <c r="AO698" s="114"/>
      <c r="AP698" s="28">
        <v>6</v>
      </c>
      <c r="AQ698" s="28">
        <f>+AP698*AK698</f>
        <v>15000</v>
      </c>
      <c r="AR698" s="114"/>
      <c r="AS698" s="28"/>
      <c r="AT698" s="28"/>
      <c r="AU698" s="114"/>
      <c r="AV698" s="7"/>
      <c r="AW698" s="29"/>
      <c r="AX698" s="114"/>
      <c r="AY698" s="114"/>
      <c r="AZ698" s="28"/>
      <c r="BA698" s="28"/>
      <c r="BB698" s="114"/>
      <c r="BC698" s="114"/>
      <c r="BD698" s="114"/>
      <c r="BE698" s="114"/>
      <c r="BF698" s="114"/>
      <c r="BG698" s="114"/>
      <c r="BH698" s="114"/>
      <c r="BI698" s="114"/>
      <c r="BJ698" s="7">
        <f t="shared" si="270"/>
        <v>12</v>
      </c>
      <c r="BK698" s="7">
        <f t="shared" si="270"/>
        <v>30000</v>
      </c>
    </row>
    <row r="699" spans="2:64" ht="24.75" x14ac:dyDescent="0.25">
      <c r="B699" s="214" t="s">
        <v>65</v>
      </c>
      <c r="C699" s="17" t="s">
        <v>66</v>
      </c>
      <c r="D699" s="160" t="s">
        <v>1136</v>
      </c>
      <c r="E699" s="120" t="s">
        <v>1137</v>
      </c>
      <c r="F699" s="144" t="s">
        <v>736</v>
      </c>
      <c r="G699" s="12">
        <v>6000</v>
      </c>
      <c r="H699" s="20"/>
      <c r="I699" s="19"/>
      <c r="J699" s="85"/>
      <c r="K699" s="85"/>
      <c r="L699" s="19"/>
      <c r="M699" s="19"/>
      <c r="N699" s="19"/>
      <c r="O699" s="19"/>
      <c r="P699" s="19"/>
      <c r="Q699" s="19"/>
      <c r="R699" s="19"/>
      <c r="S699" s="19"/>
      <c r="T699" s="20"/>
      <c r="U699" s="20"/>
      <c r="V699" s="19">
        <v>2</v>
      </c>
      <c r="W699" s="19">
        <f t="shared" ref="W699:W705" si="271">G699*V699</f>
        <v>12000</v>
      </c>
      <c r="X699" s="164"/>
      <c r="Y699" s="164"/>
      <c r="Z699" s="164"/>
      <c r="AA699" s="164"/>
      <c r="AB699" s="164"/>
      <c r="AC699" s="164"/>
      <c r="AD699" s="164"/>
      <c r="AE699" s="164"/>
      <c r="AF699" s="19">
        <f t="shared" si="268"/>
        <v>2</v>
      </c>
      <c r="AG699" s="19">
        <f t="shared" si="268"/>
        <v>12000</v>
      </c>
      <c r="AH699" s="213" t="s">
        <v>1136</v>
      </c>
      <c r="AI699" s="120" t="s">
        <v>1137</v>
      </c>
      <c r="AJ699" s="144" t="s">
        <v>736</v>
      </c>
      <c r="AK699" s="12">
        <v>5500</v>
      </c>
      <c r="AL699" s="28"/>
      <c r="AM699" s="28"/>
      <c r="AN699" s="114"/>
      <c r="AO699" s="114"/>
      <c r="AP699" s="28"/>
      <c r="AQ699" s="28"/>
      <c r="AR699" s="114"/>
      <c r="AS699" s="28"/>
      <c r="AT699" s="28"/>
      <c r="AU699" s="114"/>
      <c r="AV699" s="7"/>
      <c r="AW699" s="29"/>
      <c r="AX699" s="28"/>
      <c r="AY699" s="114"/>
      <c r="AZ699" s="28">
        <v>2</v>
      </c>
      <c r="BA699" s="28">
        <f t="shared" ref="BA699:BA705" si="272">AK699*AZ699</f>
        <v>11000</v>
      </c>
      <c r="BB699" s="114"/>
      <c r="BC699" s="114"/>
      <c r="BD699" s="114"/>
      <c r="BE699" s="114"/>
      <c r="BF699" s="114"/>
      <c r="BG699" s="114"/>
      <c r="BH699" s="114"/>
      <c r="BI699" s="114"/>
      <c r="BJ699" s="7">
        <f t="shared" si="270"/>
        <v>2</v>
      </c>
      <c r="BK699" s="7">
        <f t="shared" si="270"/>
        <v>11000</v>
      </c>
    </row>
    <row r="700" spans="2:64" ht="24.75" x14ac:dyDescent="0.25">
      <c r="B700" s="214" t="s">
        <v>65</v>
      </c>
      <c r="C700" s="17" t="s">
        <v>66</v>
      </c>
      <c r="D700" s="16" t="s">
        <v>1042</v>
      </c>
      <c r="E700" s="120" t="s">
        <v>1138</v>
      </c>
      <c r="F700" s="144" t="s">
        <v>736</v>
      </c>
      <c r="G700" s="12">
        <v>2850</v>
      </c>
      <c r="H700" s="20"/>
      <c r="I700" s="19"/>
      <c r="J700" s="85"/>
      <c r="K700" s="85"/>
      <c r="L700" s="19"/>
      <c r="M700" s="19"/>
      <c r="N700" s="19"/>
      <c r="O700" s="19"/>
      <c r="P700" s="19"/>
      <c r="Q700" s="19"/>
      <c r="R700" s="19"/>
      <c r="S700" s="19"/>
      <c r="T700" s="20"/>
      <c r="U700" s="20"/>
      <c r="V700" s="19">
        <v>2</v>
      </c>
      <c r="W700" s="19">
        <f t="shared" si="271"/>
        <v>5700</v>
      </c>
      <c r="X700" s="164"/>
      <c r="Y700" s="164"/>
      <c r="Z700" s="164"/>
      <c r="AA700" s="164"/>
      <c r="AB700" s="164"/>
      <c r="AC700" s="164"/>
      <c r="AD700" s="164"/>
      <c r="AE700" s="164"/>
      <c r="AF700" s="19">
        <f t="shared" si="268"/>
        <v>2</v>
      </c>
      <c r="AG700" s="19">
        <f t="shared" si="268"/>
        <v>5700</v>
      </c>
      <c r="AH700" s="106" t="s">
        <v>1042</v>
      </c>
      <c r="AI700" s="120" t="s">
        <v>1138</v>
      </c>
      <c r="AJ700" s="144" t="s">
        <v>736</v>
      </c>
      <c r="AK700" s="12">
        <v>2750</v>
      </c>
      <c r="AL700" s="28"/>
      <c r="AM700" s="28"/>
      <c r="AN700" s="114"/>
      <c r="AO700" s="114"/>
      <c r="AP700" s="28"/>
      <c r="AQ700" s="28"/>
      <c r="AR700" s="114"/>
      <c r="AS700" s="28"/>
      <c r="AT700" s="28"/>
      <c r="AU700" s="114"/>
      <c r="AV700" s="7"/>
      <c r="AW700" s="29"/>
      <c r="AX700" s="28"/>
      <c r="AY700" s="114"/>
      <c r="AZ700" s="28">
        <v>2</v>
      </c>
      <c r="BA700" s="28">
        <f t="shared" si="272"/>
        <v>5500</v>
      </c>
      <c r="BB700" s="114"/>
      <c r="BC700" s="114"/>
      <c r="BD700" s="114"/>
      <c r="BE700" s="114"/>
      <c r="BF700" s="114"/>
      <c r="BG700" s="114"/>
      <c r="BH700" s="114"/>
      <c r="BI700" s="114"/>
      <c r="BJ700" s="7">
        <f t="shared" si="270"/>
        <v>2</v>
      </c>
      <c r="BK700" s="7">
        <f t="shared" si="270"/>
        <v>5500</v>
      </c>
    </row>
    <row r="701" spans="2:64" ht="24.75" x14ac:dyDescent="0.25">
      <c r="B701" s="214" t="s">
        <v>65</v>
      </c>
      <c r="C701" s="17" t="s">
        <v>66</v>
      </c>
      <c r="D701" s="160" t="s">
        <v>1042</v>
      </c>
      <c r="E701" s="120" t="s">
        <v>1121</v>
      </c>
      <c r="F701" s="12" t="s">
        <v>736</v>
      </c>
      <c r="G701" s="12">
        <v>3600</v>
      </c>
      <c r="H701" s="26">
        <v>12</v>
      </c>
      <c r="I701" s="19">
        <f t="shared" ref="I701" si="273">+G701*H701</f>
        <v>43200</v>
      </c>
      <c r="J701" s="85"/>
      <c r="K701" s="85"/>
      <c r="L701" s="19"/>
      <c r="M701" s="19"/>
      <c r="N701" s="19"/>
      <c r="O701" s="19"/>
      <c r="P701" s="19"/>
      <c r="Q701" s="19"/>
      <c r="R701" s="19"/>
      <c r="S701" s="19"/>
      <c r="T701" s="20"/>
      <c r="U701" s="20"/>
      <c r="V701" s="19">
        <v>2</v>
      </c>
      <c r="W701" s="19">
        <f t="shared" si="271"/>
        <v>7200</v>
      </c>
      <c r="X701" s="164"/>
      <c r="Y701" s="164"/>
      <c r="Z701" s="164"/>
      <c r="AA701" s="164"/>
      <c r="AB701" s="164"/>
      <c r="AC701" s="164"/>
      <c r="AD701" s="164"/>
      <c r="AE701" s="164"/>
      <c r="AF701" s="19">
        <f t="shared" si="268"/>
        <v>14</v>
      </c>
      <c r="AG701" s="19">
        <f t="shared" si="268"/>
        <v>50400</v>
      </c>
      <c r="AH701" s="213" t="s">
        <v>1042</v>
      </c>
      <c r="AI701" s="120" t="s">
        <v>1121</v>
      </c>
      <c r="AJ701" s="12" t="s">
        <v>736</v>
      </c>
      <c r="AK701" s="12">
        <v>3500</v>
      </c>
      <c r="AL701" s="7">
        <v>6</v>
      </c>
      <c r="AM701" s="28">
        <f t="shared" ref="AM701" si="274">+AK701*AL701</f>
        <v>21000</v>
      </c>
      <c r="AN701" s="114"/>
      <c r="AO701" s="114"/>
      <c r="AP701" s="28"/>
      <c r="AQ701" s="28"/>
      <c r="AR701" s="114"/>
      <c r="AS701" s="28"/>
      <c r="AT701" s="28"/>
      <c r="AU701" s="114"/>
      <c r="AV701" s="7"/>
      <c r="AW701" s="29"/>
      <c r="AX701" s="28"/>
      <c r="AY701" s="114"/>
      <c r="AZ701" s="28">
        <v>2</v>
      </c>
      <c r="BA701" s="28">
        <f t="shared" si="272"/>
        <v>7000</v>
      </c>
      <c r="BB701" s="114"/>
      <c r="BC701" s="114"/>
      <c r="BD701" s="114"/>
      <c r="BE701" s="114"/>
      <c r="BF701" s="114"/>
      <c r="BG701" s="114"/>
      <c r="BH701" s="114"/>
      <c r="BI701" s="114"/>
      <c r="BJ701" s="7">
        <f t="shared" si="270"/>
        <v>8</v>
      </c>
      <c r="BK701" s="7">
        <f t="shared" si="270"/>
        <v>28000</v>
      </c>
    </row>
    <row r="702" spans="2:64" ht="24.75" x14ac:dyDescent="0.25">
      <c r="B702" s="214" t="s">
        <v>65</v>
      </c>
      <c r="C702" s="17" t="s">
        <v>66</v>
      </c>
      <c r="D702" s="160" t="s">
        <v>1038</v>
      </c>
      <c r="E702" s="120" t="s">
        <v>1139</v>
      </c>
      <c r="F702" s="12" t="s">
        <v>736</v>
      </c>
      <c r="G702" s="12">
        <v>3100</v>
      </c>
      <c r="H702" s="20"/>
      <c r="I702" s="19"/>
      <c r="J702" s="85"/>
      <c r="K702" s="85"/>
      <c r="L702" s="19"/>
      <c r="M702" s="19"/>
      <c r="N702" s="19"/>
      <c r="O702" s="19"/>
      <c r="P702" s="19"/>
      <c r="Q702" s="19"/>
      <c r="R702" s="19"/>
      <c r="S702" s="19"/>
      <c r="T702" s="20"/>
      <c r="U702" s="20"/>
      <c r="V702" s="19">
        <v>2</v>
      </c>
      <c r="W702" s="19">
        <f t="shared" si="271"/>
        <v>6200</v>
      </c>
      <c r="X702" s="164"/>
      <c r="Y702" s="164"/>
      <c r="Z702" s="164"/>
      <c r="AA702" s="164"/>
      <c r="AB702" s="164"/>
      <c r="AC702" s="164"/>
      <c r="AD702" s="164"/>
      <c r="AE702" s="164"/>
      <c r="AF702" s="19">
        <f t="shared" si="268"/>
        <v>2</v>
      </c>
      <c r="AG702" s="19">
        <f t="shared" si="268"/>
        <v>6200</v>
      </c>
      <c r="AH702" s="213" t="s">
        <v>1038</v>
      </c>
      <c r="AI702" s="120" t="s">
        <v>1139</v>
      </c>
      <c r="AJ702" s="12" t="s">
        <v>736</v>
      </c>
      <c r="AK702" s="12">
        <v>3000</v>
      </c>
      <c r="AL702" s="28"/>
      <c r="AM702" s="28"/>
      <c r="AN702" s="114"/>
      <c r="AO702" s="114"/>
      <c r="AP702" s="28"/>
      <c r="AQ702" s="28"/>
      <c r="AR702" s="114"/>
      <c r="AS702" s="28"/>
      <c r="AT702" s="28"/>
      <c r="AU702" s="114"/>
      <c r="AV702" s="28"/>
      <c r="AW702" s="114"/>
      <c r="AX702" s="28"/>
      <c r="AY702" s="114"/>
      <c r="AZ702" s="28">
        <v>1</v>
      </c>
      <c r="BA702" s="28">
        <f t="shared" si="272"/>
        <v>3000</v>
      </c>
      <c r="BB702" s="114"/>
      <c r="BC702" s="114"/>
      <c r="BD702" s="114"/>
      <c r="BE702" s="114"/>
      <c r="BF702" s="114"/>
      <c r="BG702" s="114"/>
      <c r="BH702" s="114"/>
      <c r="BI702" s="114"/>
      <c r="BJ702" s="7">
        <f t="shared" si="270"/>
        <v>1</v>
      </c>
      <c r="BK702" s="7">
        <f t="shared" si="270"/>
        <v>3000</v>
      </c>
    </row>
    <row r="703" spans="2:64" ht="24.75" x14ac:dyDescent="0.25">
      <c r="B703" s="214" t="s">
        <v>65</v>
      </c>
      <c r="C703" s="17" t="s">
        <v>66</v>
      </c>
      <c r="D703" s="16" t="s">
        <v>1098</v>
      </c>
      <c r="E703" s="125" t="s">
        <v>1140</v>
      </c>
      <c r="F703" s="12" t="s">
        <v>736</v>
      </c>
      <c r="G703" s="12">
        <v>2800</v>
      </c>
      <c r="H703" s="20"/>
      <c r="I703" s="19"/>
      <c r="J703" s="85"/>
      <c r="K703" s="85"/>
      <c r="L703" s="19"/>
      <c r="M703" s="19"/>
      <c r="N703" s="19"/>
      <c r="O703" s="19"/>
      <c r="P703" s="19"/>
      <c r="Q703" s="19"/>
      <c r="R703" s="19"/>
      <c r="S703" s="19"/>
      <c r="T703" s="20"/>
      <c r="U703" s="20"/>
      <c r="V703" s="19">
        <v>6</v>
      </c>
      <c r="W703" s="19">
        <f t="shared" si="271"/>
        <v>16800</v>
      </c>
      <c r="X703" s="164"/>
      <c r="Y703" s="164"/>
      <c r="Z703" s="164"/>
      <c r="AA703" s="164"/>
      <c r="AB703" s="164"/>
      <c r="AC703" s="164"/>
      <c r="AD703" s="164"/>
      <c r="AE703" s="164"/>
      <c r="AF703" s="19">
        <f t="shared" si="268"/>
        <v>6</v>
      </c>
      <c r="AG703" s="19">
        <f t="shared" si="268"/>
        <v>16800</v>
      </c>
      <c r="AH703" s="106" t="s">
        <v>1098</v>
      </c>
      <c r="AI703" s="125" t="s">
        <v>1140</v>
      </c>
      <c r="AJ703" s="12" t="s">
        <v>736</v>
      </c>
      <c r="AK703" s="12">
        <v>2700</v>
      </c>
      <c r="AL703" s="28"/>
      <c r="AM703" s="28"/>
      <c r="AN703" s="114"/>
      <c r="AO703" s="114"/>
      <c r="AP703" s="28"/>
      <c r="AQ703" s="28"/>
      <c r="AR703" s="114"/>
      <c r="AS703" s="28"/>
      <c r="AT703" s="28"/>
      <c r="AU703" s="114"/>
      <c r="AV703" s="28"/>
      <c r="AW703" s="114"/>
      <c r="AX703" s="114"/>
      <c r="AY703" s="114"/>
      <c r="AZ703" s="28">
        <v>6</v>
      </c>
      <c r="BA703" s="28">
        <f t="shared" si="272"/>
        <v>16200</v>
      </c>
      <c r="BB703" s="114"/>
      <c r="BC703" s="114"/>
      <c r="BD703" s="114"/>
      <c r="BE703" s="114"/>
      <c r="BF703" s="114"/>
      <c r="BG703" s="114"/>
      <c r="BH703" s="114"/>
      <c r="BI703" s="114"/>
      <c r="BJ703" s="7">
        <f t="shared" si="270"/>
        <v>6</v>
      </c>
      <c r="BK703" s="7">
        <f t="shared" si="270"/>
        <v>16200</v>
      </c>
    </row>
    <row r="704" spans="2:64" ht="24.75" x14ac:dyDescent="0.25">
      <c r="B704" s="214" t="s">
        <v>65</v>
      </c>
      <c r="C704" s="17" t="s">
        <v>66</v>
      </c>
      <c r="D704" s="16" t="s">
        <v>1098</v>
      </c>
      <c r="E704" s="125" t="s">
        <v>1141</v>
      </c>
      <c r="F704" s="12" t="s">
        <v>736</v>
      </c>
      <c r="G704" s="12">
        <v>2800</v>
      </c>
      <c r="H704" s="20"/>
      <c r="I704" s="19"/>
      <c r="J704" s="85"/>
      <c r="K704" s="85"/>
      <c r="L704" s="19"/>
      <c r="M704" s="19"/>
      <c r="N704" s="19"/>
      <c r="O704" s="19"/>
      <c r="P704" s="19"/>
      <c r="Q704" s="19"/>
      <c r="R704" s="20"/>
      <c r="S704" s="20"/>
      <c r="T704" s="20"/>
      <c r="U704" s="20"/>
      <c r="V704" s="19">
        <v>6</v>
      </c>
      <c r="W704" s="19">
        <f t="shared" si="271"/>
        <v>16800</v>
      </c>
      <c r="X704" s="20"/>
      <c r="Y704" s="20"/>
      <c r="Z704" s="20"/>
      <c r="AA704" s="20"/>
      <c r="AB704" s="20"/>
      <c r="AC704" s="20"/>
      <c r="AD704" s="20"/>
      <c r="AE704" s="20"/>
      <c r="AF704" s="19">
        <f t="shared" si="268"/>
        <v>6</v>
      </c>
      <c r="AG704" s="19">
        <f t="shared" si="268"/>
        <v>16800</v>
      </c>
      <c r="AH704" s="106" t="s">
        <v>1098</v>
      </c>
      <c r="AI704" s="125" t="s">
        <v>1141</v>
      </c>
      <c r="AJ704" s="12" t="s">
        <v>736</v>
      </c>
      <c r="AK704" s="12">
        <v>2700</v>
      </c>
      <c r="AL704" s="28"/>
      <c r="AM704" s="28"/>
      <c r="AN704" s="114"/>
      <c r="AO704" s="114"/>
      <c r="AP704" s="28"/>
      <c r="AQ704" s="28"/>
      <c r="AR704" s="114"/>
      <c r="AS704" s="28"/>
      <c r="AT704" s="28"/>
      <c r="AU704" s="114"/>
      <c r="AV704" s="28"/>
      <c r="AW704" s="114"/>
      <c r="AX704" s="114"/>
      <c r="AY704" s="114"/>
      <c r="AZ704" s="28">
        <v>6</v>
      </c>
      <c r="BA704" s="28">
        <f t="shared" si="272"/>
        <v>16200</v>
      </c>
      <c r="BB704" s="114"/>
      <c r="BC704" s="114"/>
      <c r="BD704" s="114"/>
      <c r="BE704" s="114"/>
      <c r="BF704" s="114"/>
      <c r="BG704" s="114"/>
      <c r="BH704" s="114"/>
      <c r="BI704" s="114"/>
      <c r="BJ704" s="7">
        <f t="shared" si="270"/>
        <v>6</v>
      </c>
      <c r="BK704" s="7">
        <f t="shared" si="270"/>
        <v>16200</v>
      </c>
    </row>
    <row r="705" spans="2:63" ht="24.75" x14ac:dyDescent="0.25">
      <c r="B705" s="214" t="s">
        <v>65</v>
      </c>
      <c r="C705" s="17" t="s">
        <v>66</v>
      </c>
      <c r="D705" s="17">
        <v>210100040132</v>
      </c>
      <c r="E705" s="125" t="s">
        <v>1142</v>
      </c>
      <c r="F705" s="12" t="s">
        <v>736</v>
      </c>
      <c r="G705" s="12">
        <v>1850</v>
      </c>
      <c r="H705" s="20"/>
      <c r="I705" s="19"/>
      <c r="J705" s="85"/>
      <c r="K705" s="85"/>
      <c r="L705" s="19"/>
      <c r="M705" s="19"/>
      <c r="N705" s="19"/>
      <c r="O705" s="19"/>
      <c r="P705" s="19"/>
      <c r="Q705" s="19"/>
      <c r="R705" s="20"/>
      <c r="S705" s="20"/>
      <c r="T705" s="20"/>
      <c r="U705" s="20"/>
      <c r="V705" s="19">
        <v>9</v>
      </c>
      <c r="W705" s="19">
        <f t="shared" si="271"/>
        <v>16650</v>
      </c>
      <c r="X705" s="20"/>
      <c r="Y705" s="20"/>
      <c r="Z705" s="20"/>
      <c r="AA705" s="20"/>
      <c r="AB705" s="20"/>
      <c r="AC705" s="20"/>
      <c r="AD705" s="20"/>
      <c r="AE705" s="20"/>
      <c r="AF705" s="19">
        <f t="shared" si="268"/>
        <v>9</v>
      </c>
      <c r="AG705" s="19">
        <f t="shared" si="268"/>
        <v>16650</v>
      </c>
      <c r="AH705" s="120">
        <v>210100040132</v>
      </c>
      <c r="AI705" s="125" t="s">
        <v>1142</v>
      </c>
      <c r="AJ705" s="12" t="s">
        <v>736</v>
      </c>
      <c r="AK705" s="12">
        <v>1800</v>
      </c>
      <c r="AL705" s="28"/>
      <c r="AM705" s="28"/>
      <c r="AN705" s="114"/>
      <c r="AO705" s="114"/>
      <c r="AP705" s="28"/>
      <c r="AQ705" s="28"/>
      <c r="AR705" s="114"/>
      <c r="AS705" s="28"/>
      <c r="AT705" s="28"/>
      <c r="AU705" s="114"/>
      <c r="AV705" s="28"/>
      <c r="AW705" s="114"/>
      <c r="AX705" s="114"/>
      <c r="AY705" s="114"/>
      <c r="AZ705" s="28">
        <v>9</v>
      </c>
      <c r="BA705" s="28">
        <f t="shared" si="272"/>
        <v>16200</v>
      </c>
      <c r="BB705" s="114"/>
      <c r="BC705" s="114"/>
      <c r="BD705" s="114"/>
      <c r="BE705" s="114"/>
      <c r="BF705" s="114"/>
      <c r="BG705" s="114"/>
      <c r="BH705" s="114"/>
      <c r="BI705" s="114"/>
      <c r="BJ705" s="7">
        <f t="shared" si="270"/>
        <v>9</v>
      </c>
      <c r="BK705" s="7">
        <f t="shared" si="270"/>
        <v>16200</v>
      </c>
    </row>
    <row r="706" spans="2:63" ht="24.75" x14ac:dyDescent="0.25">
      <c r="B706" s="214" t="s">
        <v>65</v>
      </c>
      <c r="C706" s="17" t="s">
        <v>66</v>
      </c>
      <c r="D706" s="17">
        <v>210100040132</v>
      </c>
      <c r="E706" s="125" t="s">
        <v>1143</v>
      </c>
      <c r="F706" s="12" t="s">
        <v>736</v>
      </c>
      <c r="G706" s="12">
        <v>16000</v>
      </c>
      <c r="H706" s="26">
        <v>12</v>
      </c>
      <c r="I706" s="19">
        <f t="shared" ref="I706:I723" si="275">+G706*H706</f>
        <v>192000</v>
      </c>
      <c r="J706" s="85"/>
      <c r="K706" s="85"/>
      <c r="L706" s="19"/>
      <c r="M706" s="19"/>
      <c r="N706" s="19"/>
      <c r="O706" s="19"/>
      <c r="P706" s="19"/>
      <c r="Q706" s="19"/>
      <c r="R706" s="20"/>
      <c r="S706" s="20"/>
      <c r="T706" s="20"/>
      <c r="U706" s="20"/>
      <c r="V706" s="19"/>
      <c r="W706" s="19"/>
      <c r="X706" s="20"/>
      <c r="Y706" s="20"/>
      <c r="Z706" s="20"/>
      <c r="AA706" s="20"/>
      <c r="AB706" s="20"/>
      <c r="AC706" s="20"/>
      <c r="AD706" s="20"/>
      <c r="AE706" s="20"/>
      <c r="AF706" s="19">
        <f t="shared" si="268"/>
        <v>12</v>
      </c>
      <c r="AG706" s="19">
        <f t="shared" si="268"/>
        <v>192000</v>
      </c>
      <c r="AH706" s="120">
        <v>210100040132</v>
      </c>
      <c r="AI706" s="125" t="s">
        <v>1143</v>
      </c>
      <c r="AJ706" s="12" t="s">
        <v>736</v>
      </c>
      <c r="AK706" s="12">
        <v>15100</v>
      </c>
      <c r="AL706" s="7">
        <v>12</v>
      </c>
      <c r="AM706" s="28">
        <f t="shared" ref="AM706:AM723" si="276">+AK706*AL706</f>
        <v>181200</v>
      </c>
      <c r="AN706" s="114"/>
      <c r="AO706" s="114"/>
      <c r="AP706" s="28"/>
      <c r="AQ706" s="28"/>
      <c r="AR706" s="114"/>
      <c r="AS706" s="28"/>
      <c r="AT706" s="28"/>
      <c r="AU706" s="114"/>
      <c r="AV706" s="28"/>
      <c r="AW706" s="114"/>
      <c r="AX706" s="114"/>
      <c r="AY706" s="114"/>
      <c r="AZ706" s="28"/>
      <c r="BA706" s="28"/>
      <c r="BB706" s="114"/>
      <c r="BC706" s="114"/>
      <c r="BD706" s="114"/>
      <c r="BE706" s="114"/>
      <c r="BF706" s="114"/>
      <c r="BG706" s="114"/>
      <c r="BH706" s="114"/>
      <c r="BI706" s="114"/>
      <c r="BJ706" s="7">
        <f t="shared" si="270"/>
        <v>12</v>
      </c>
      <c r="BK706" s="7">
        <f t="shared" si="270"/>
        <v>181200</v>
      </c>
    </row>
    <row r="707" spans="2:63" ht="24.75" x14ac:dyDescent="0.25">
      <c r="B707" s="214" t="s">
        <v>65</v>
      </c>
      <c r="C707" s="17" t="s">
        <v>66</v>
      </c>
      <c r="D707" s="17">
        <v>210100010410</v>
      </c>
      <c r="E707" s="125" t="s">
        <v>1144</v>
      </c>
      <c r="F707" s="12" t="s">
        <v>736</v>
      </c>
      <c r="G707" s="12">
        <v>14000</v>
      </c>
      <c r="H707" s="26">
        <v>6</v>
      </c>
      <c r="I707" s="19">
        <f t="shared" si="275"/>
        <v>84000</v>
      </c>
      <c r="J707" s="85"/>
      <c r="K707" s="85"/>
      <c r="L707" s="19"/>
      <c r="M707" s="19"/>
      <c r="N707" s="19"/>
      <c r="O707" s="19"/>
      <c r="P707" s="19"/>
      <c r="Q707" s="19"/>
      <c r="R707" s="20"/>
      <c r="S707" s="20"/>
      <c r="T707" s="20"/>
      <c r="U707" s="20"/>
      <c r="V707" s="19"/>
      <c r="W707" s="19"/>
      <c r="X707" s="20"/>
      <c r="Y707" s="20"/>
      <c r="Z707" s="20"/>
      <c r="AA707" s="20"/>
      <c r="AB707" s="20"/>
      <c r="AC707" s="20"/>
      <c r="AD707" s="20"/>
      <c r="AE707" s="20"/>
      <c r="AF707" s="19">
        <f t="shared" si="268"/>
        <v>6</v>
      </c>
      <c r="AG707" s="19">
        <f t="shared" si="268"/>
        <v>84000</v>
      </c>
      <c r="AH707" s="120">
        <v>210100010410</v>
      </c>
      <c r="AI707" s="125" t="s">
        <v>1144</v>
      </c>
      <c r="AJ707" s="12" t="s">
        <v>736</v>
      </c>
      <c r="AK707" s="12">
        <v>12000</v>
      </c>
      <c r="AL707" s="7">
        <v>6</v>
      </c>
      <c r="AM707" s="28">
        <f t="shared" si="276"/>
        <v>72000</v>
      </c>
      <c r="AN707" s="114"/>
      <c r="AO707" s="114"/>
      <c r="AP707" s="28"/>
      <c r="AQ707" s="28"/>
      <c r="AR707" s="114"/>
      <c r="AS707" s="28"/>
      <c r="AT707" s="28"/>
      <c r="AU707" s="114"/>
      <c r="AV707" s="28"/>
      <c r="AW707" s="114"/>
      <c r="AX707" s="114"/>
      <c r="AY707" s="114"/>
      <c r="AZ707" s="28"/>
      <c r="BA707" s="28"/>
      <c r="BB707" s="114"/>
      <c r="BC707" s="114"/>
      <c r="BD707" s="114"/>
      <c r="BE707" s="114"/>
      <c r="BF707" s="114"/>
      <c r="BG707" s="114"/>
      <c r="BH707" s="114"/>
      <c r="BI707" s="114"/>
      <c r="BJ707" s="7">
        <f t="shared" si="270"/>
        <v>6</v>
      </c>
      <c r="BK707" s="7">
        <f t="shared" si="270"/>
        <v>72000</v>
      </c>
    </row>
    <row r="708" spans="2:63" ht="24.75" x14ac:dyDescent="0.25">
      <c r="B708" s="214" t="s">
        <v>65</v>
      </c>
      <c r="C708" s="17" t="s">
        <v>66</v>
      </c>
      <c r="D708" s="17" t="s">
        <v>1145</v>
      </c>
      <c r="E708" s="120" t="s">
        <v>1146</v>
      </c>
      <c r="F708" s="12" t="s">
        <v>736</v>
      </c>
      <c r="G708" s="12">
        <v>9400</v>
      </c>
      <c r="H708" s="26">
        <v>6</v>
      </c>
      <c r="I708" s="19">
        <f t="shared" si="275"/>
        <v>56400</v>
      </c>
      <c r="J708" s="85"/>
      <c r="K708" s="85"/>
      <c r="L708" s="19"/>
      <c r="M708" s="19"/>
      <c r="N708" s="19"/>
      <c r="O708" s="19"/>
      <c r="P708" s="19"/>
      <c r="Q708" s="19"/>
      <c r="R708" s="20"/>
      <c r="S708" s="20"/>
      <c r="T708" s="20"/>
      <c r="U708" s="20"/>
      <c r="V708" s="19"/>
      <c r="W708" s="19"/>
      <c r="X708" s="20"/>
      <c r="Y708" s="20"/>
      <c r="Z708" s="20"/>
      <c r="AA708" s="20"/>
      <c r="AB708" s="20"/>
      <c r="AC708" s="20"/>
      <c r="AD708" s="20"/>
      <c r="AE708" s="20"/>
      <c r="AF708" s="19">
        <f t="shared" si="268"/>
        <v>6</v>
      </c>
      <c r="AG708" s="19">
        <f t="shared" si="268"/>
        <v>56400</v>
      </c>
      <c r="AH708" s="120" t="s">
        <v>1145</v>
      </c>
      <c r="AI708" s="120" t="s">
        <v>1146</v>
      </c>
      <c r="AJ708" s="12" t="s">
        <v>736</v>
      </c>
      <c r="AK708" s="12">
        <v>9400</v>
      </c>
      <c r="AL708" s="7">
        <v>6</v>
      </c>
      <c r="AM708" s="28">
        <f t="shared" si="276"/>
        <v>56400</v>
      </c>
      <c r="AN708" s="114"/>
      <c r="AO708" s="114"/>
      <c r="AP708" s="28"/>
      <c r="AQ708" s="28"/>
      <c r="AR708" s="114"/>
      <c r="AS708" s="28"/>
      <c r="AT708" s="28"/>
      <c r="AU708" s="114"/>
      <c r="AV708" s="28"/>
      <c r="AW708" s="114"/>
      <c r="AX708" s="114"/>
      <c r="AY708" s="114"/>
      <c r="AZ708" s="28"/>
      <c r="BA708" s="28"/>
      <c r="BB708" s="114"/>
      <c r="BC708" s="114"/>
      <c r="BD708" s="114"/>
      <c r="BE708" s="114"/>
      <c r="BF708" s="114"/>
      <c r="BG708" s="114"/>
      <c r="BH708" s="114"/>
      <c r="BI708" s="114"/>
      <c r="BJ708" s="7">
        <f t="shared" si="270"/>
        <v>6</v>
      </c>
      <c r="BK708" s="7">
        <f t="shared" si="270"/>
        <v>56400</v>
      </c>
    </row>
    <row r="709" spans="2:63" ht="24.75" x14ac:dyDescent="0.25">
      <c r="B709" s="214" t="s">
        <v>65</v>
      </c>
      <c r="C709" s="17" t="s">
        <v>66</v>
      </c>
      <c r="D709" s="17">
        <v>210100040036</v>
      </c>
      <c r="E709" s="125" t="s">
        <v>1147</v>
      </c>
      <c r="F709" s="12" t="s">
        <v>736</v>
      </c>
      <c r="G709" s="12">
        <v>6000</v>
      </c>
      <c r="H709" s="26">
        <v>6</v>
      </c>
      <c r="I709" s="19">
        <f t="shared" si="275"/>
        <v>36000</v>
      </c>
      <c r="J709" s="85"/>
      <c r="K709" s="85"/>
      <c r="L709" s="19"/>
      <c r="M709" s="19"/>
      <c r="N709" s="19"/>
      <c r="O709" s="19"/>
      <c r="P709" s="19"/>
      <c r="Q709" s="19"/>
      <c r="R709" s="20"/>
      <c r="S709" s="20"/>
      <c r="T709" s="20"/>
      <c r="U709" s="20"/>
      <c r="V709" s="19"/>
      <c r="W709" s="19"/>
      <c r="X709" s="20"/>
      <c r="Y709" s="20"/>
      <c r="Z709" s="20"/>
      <c r="AA709" s="20"/>
      <c r="AB709" s="20"/>
      <c r="AC709" s="20"/>
      <c r="AD709" s="20"/>
      <c r="AE709" s="20"/>
      <c r="AF709" s="19">
        <f t="shared" si="268"/>
        <v>6</v>
      </c>
      <c r="AG709" s="19">
        <f t="shared" si="268"/>
        <v>36000</v>
      </c>
      <c r="AH709" s="120">
        <v>210100040036</v>
      </c>
      <c r="AI709" s="125" t="s">
        <v>1147</v>
      </c>
      <c r="AJ709" s="12" t="s">
        <v>736</v>
      </c>
      <c r="AK709" s="12">
        <v>6000</v>
      </c>
      <c r="AL709" s="7">
        <v>6</v>
      </c>
      <c r="AM709" s="28">
        <f t="shared" si="276"/>
        <v>36000</v>
      </c>
      <c r="AN709" s="114"/>
      <c r="AO709" s="114"/>
      <c r="AP709" s="28"/>
      <c r="AQ709" s="28"/>
      <c r="AR709" s="114"/>
      <c r="AS709" s="28"/>
      <c r="AT709" s="28"/>
      <c r="AU709" s="114"/>
      <c r="AV709" s="28"/>
      <c r="AW709" s="114"/>
      <c r="AX709" s="114"/>
      <c r="AY709" s="114"/>
      <c r="AZ709" s="28"/>
      <c r="BA709" s="28"/>
      <c r="BB709" s="114"/>
      <c r="BC709" s="114"/>
      <c r="BD709" s="114"/>
      <c r="BE709" s="114"/>
      <c r="BF709" s="114"/>
      <c r="BG709" s="114"/>
      <c r="BH709" s="114"/>
      <c r="BI709" s="114"/>
      <c r="BJ709" s="7">
        <f t="shared" si="270"/>
        <v>6</v>
      </c>
      <c r="BK709" s="7">
        <f t="shared" si="270"/>
        <v>36000</v>
      </c>
    </row>
    <row r="710" spans="2:63" ht="24.75" x14ac:dyDescent="0.25">
      <c r="B710" s="214" t="s">
        <v>65</v>
      </c>
      <c r="C710" s="17" t="s">
        <v>66</v>
      </c>
      <c r="D710" s="17">
        <v>210100040036</v>
      </c>
      <c r="E710" s="125" t="s">
        <v>1148</v>
      </c>
      <c r="F710" s="12" t="s">
        <v>736</v>
      </c>
      <c r="G710" s="12">
        <v>3000</v>
      </c>
      <c r="H710" s="26">
        <v>6</v>
      </c>
      <c r="I710" s="19">
        <f t="shared" si="275"/>
        <v>18000</v>
      </c>
      <c r="J710" s="85"/>
      <c r="K710" s="85"/>
      <c r="L710" s="19"/>
      <c r="M710" s="19"/>
      <c r="N710" s="19"/>
      <c r="O710" s="19"/>
      <c r="P710" s="19"/>
      <c r="Q710" s="19"/>
      <c r="R710" s="20"/>
      <c r="S710" s="20"/>
      <c r="T710" s="20"/>
      <c r="U710" s="20"/>
      <c r="V710" s="19"/>
      <c r="W710" s="19"/>
      <c r="X710" s="20"/>
      <c r="Y710" s="20"/>
      <c r="Z710" s="20"/>
      <c r="AA710" s="20"/>
      <c r="AB710" s="20"/>
      <c r="AC710" s="20"/>
      <c r="AD710" s="20"/>
      <c r="AE710" s="20"/>
      <c r="AF710" s="19">
        <f t="shared" si="268"/>
        <v>6</v>
      </c>
      <c r="AG710" s="19">
        <f t="shared" si="268"/>
        <v>18000</v>
      </c>
      <c r="AH710" s="120">
        <v>210100040036</v>
      </c>
      <c r="AI710" s="125" t="s">
        <v>1148</v>
      </c>
      <c r="AJ710" s="12" t="s">
        <v>736</v>
      </c>
      <c r="AK710" s="12">
        <v>3000</v>
      </c>
      <c r="AL710" s="7">
        <v>6</v>
      </c>
      <c r="AM710" s="28">
        <f t="shared" si="276"/>
        <v>18000</v>
      </c>
      <c r="AN710" s="114"/>
      <c r="AO710" s="114"/>
      <c r="AP710" s="28"/>
      <c r="AQ710" s="28"/>
      <c r="AR710" s="114"/>
      <c r="AS710" s="28"/>
      <c r="AT710" s="28"/>
      <c r="AU710" s="114"/>
      <c r="AV710" s="28"/>
      <c r="AW710" s="114"/>
      <c r="AX710" s="114"/>
      <c r="AY710" s="114"/>
      <c r="AZ710" s="28"/>
      <c r="BA710" s="28"/>
      <c r="BB710" s="114"/>
      <c r="BC710" s="114"/>
      <c r="BD710" s="114"/>
      <c r="BE710" s="114"/>
      <c r="BF710" s="114"/>
      <c r="BG710" s="114"/>
      <c r="BH710" s="114"/>
      <c r="BI710" s="114"/>
      <c r="BJ710" s="7">
        <f t="shared" si="270"/>
        <v>6</v>
      </c>
      <c r="BK710" s="7">
        <f t="shared" si="270"/>
        <v>18000</v>
      </c>
    </row>
    <row r="711" spans="2:63" ht="24.75" x14ac:dyDescent="0.25">
      <c r="B711" s="214" t="s">
        <v>65</v>
      </c>
      <c r="C711" s="17" t="s">
        <v>66</v>
      </c>
      <c r="D711" s="17">
        <v>210100040036</v>
      </c>
      <c r="E711" s="125" t="s">
        <v>1149</v>
      </c>
      <c r="F711" s="12" t="s">
        <v>736</v>
      </c>
      <c r="G711" s="12">
        <v>3000</v>
      </c>
      <c r="H711" s="26">
        <v>6</v>
      </c>
      <c r="I711" s="19">
        <f t="shared" si="275"/>
        <v>18000</v>
      </c>
      <c r="J711" s="85"/>
      <c r="K711" s="85"/>
      <c r="L711" s="19"/>
      <c r="M711" s="19"/>
      <c r="N711" s="19"/>
      <c r="O711" s="19"/>
      <c r="P711" s="19"/>
      <c r="Q711" s="19"/>
      <c r="R711" s="20"/>
      <c r="S711" s="20"/>
      <c r="T711" s="20"/>
      <c r="U711" s="20"/>
      <c r="V711" s="19"/>
      <c r="W711" s="19"/>
      <c r="X711" s="20"/>
      <c r="Y711" s="20"/>
      <c r="Z711" s="20"/>
      <c r="AA711" s="20"/>
      <c r="AB711" s="20"/>
      <c r="AC711" s="20"/>
      <c r="AD711" s="20"/>
      <c r="AE711" s="20"/>
      <c r="AF711" s="19">
        <f t="shared" si="268"/>
        <v>6</v>
      </c>
      <c r="AG711" s="19">
        <f t="shared" si="268"/>
        <v>18000</v>
      </c>
      <c r="AH711" s="120">
        <v>210100040036</v>
      </c>
      <c r="AI711" s="125" t="s">
        <v>1149</v>
      </c>
      <c r="AJ711" s="12" t="s">
        <v>736</v>
      </c>
      <c r="AK711" s="12">
        <v>3000</v>
      </c>
      <c r="AL711" s="7">
        <v>6</v>
      </c>
      <c r="AM711" s="28">
        <f t="shared" si="276"/>
        <v>18000</v>
      </c>
      <c r="AN711" s="114"/>
      <c r="AO711" s="114"/>
      <c r="AP711" s="28"/>
      <c r="AQ711" s="28"/>
      <c r="AR711" s="114"/>
      <c r="AS711" s="28"/>
      <c r="AT711" s="28"/>
      <c r="AU711" s="114"/>
      <c r="AV711" s="28"/>
      <c r="AW711" s="114"/>
      <c r="AX711" s="114"/>
      <c r="AY711" s="114"/>
      <c r="AZ711" s="28"/>
      <c r="BA711" s="28"/>
      <c r="BB711" s="114"/>
      <c r="BC711" s="114"/>
      <c r="BD711" s="114"/>
      <c r="BE711" s="114"/>
      <c r="BF711" s="114"/>
      <c r="BG711" s="114"/>
      <c r="BH711" s="114"/>
      <c r="BI711" s="114"/>
      <c r="BJ711" s="7">
        <f t="shared" si="270"/>
        <v>6</v>
      </c>
      <c r="BK711" s="7">
        <f t="shared" si="270"/>
        <v>18000</v>
      </c>
    </row>
    <row r="712" spans="2:63" ht="24.75" x14ac:dyDescent="0.25">
      <c r="B712" s="214" t="s">
        <v>65</v>
      </c>
      <c r="C712" s="17" t="s">
        <v>66</v>
      </c>
      <c r="D712" s="17">
        <v>210100040036</v>
      </c>
      <c r="E712" s="125" t="s">
        <v>1150</v>
      </c>
      <c r="F712" s="12" t="s">
        <v>736</v>
      </c>
      <c r="G712" s="12">
        <v>2500</v>
      </c>
      <c r="H712" s="26">
        <v>6</v>
      </c>
      <c r="I712" s="19">
        <f t="shared" si="275"/>
        <v>15000</v>
      </c>
      <c r="J712" s="85"/>
      <c r="K712" s="85"/>
      <c r="L712" s="19"/>
      <c r="M712" s="19"/>
      <c r="N712" s="19"/>
      <c r="O712" s="19"/>
      <c r="P712" s="19"/>
      <c r="Q712" s="19"/>
      <c r="R712" s="20"/>
      <c r="S712" s="20"/>
      <c r="T712" s="20"/>
      <c r="U712" s="20"/>
      <c r="V712" s="19"/>
      <c r="W712" s="19"/>
      <c r="X712" s="20"/>
      <c r="Y712" s="20"/>
      <c r="Z712" s="20"/>
      <c r="AA712" s="20"/>
      <c r="AB712" s="20"/>
      <c r="AC712" s="20"/>
      <c r="AD712" s="20"/>
      <c r="AE712" s="20"/>
      <c r="AF712" s="19">
        <f t="shared" si="268"/>
        <v>6</v>
      </c>
      <c r="AG712" s="19">
        <f t="shared" si="268"/>
        <v>15000</v>
      </c>
      <c r="AH712" s="120">
        <v>210100040036</v>
      </c>
      <c r="AI712" s="125" t="s">
        <v>1150</v>
      </c>
      <c r="AJ712" s="12" t="s">
        <v>736</v>
      </c>
      <c r="AK712" s="12">
        <v>2500</v>
      </c>
      <c r="AL712" s="7">
        <v>6</v>
      </c>
      <c r="AM712" s="28">
        <f t="shared" si="276"/>
        <v>15000</v>
      </c>
      <c r="AN712" s="114"/>
      <c r="AO712" s="114"/>
      <c r="AP712" s="28"/>
      <c r="AQ712" s="28"/>
      <c r="AR712" s="114"/>
      <c r="AS712" s="28"/>
      <c r="AT712" s="28"/>
      <c r="AU712" s="114"/>
      <c r="AV712" s="28"/>
      <c r="AW712" s="114"/>
      <c r="AX712" s="114"/>
      <c r="AY712" s="114"/>
      <c r="AZ712" s="28"/>
      <c r="BA712" s="28"/>
      <c r="BB712" s="114"/>
      <c r="BC712" s="114"/>
      <c r="BD712" s="114"/>
      <c r="BE712" s="114"/>
      <c r="BF712" s="114"/>
      <c r="BG712" s="114"/>
      <c r="BH712" s="114"/>
      <c r="BI712" s="114"/>
      <c r="BJ712" s="7">
        <f t="shared" si="270"/>
        <v>6</v>
      </c>
      <c r="BK712" s="7">
        <f t="shared" si="270"/>
        <v>15000</v>
      </c>
    </row>
    <row r="713" spans="2:63" ht="24.75" x14ac:dyDescent="0.25">
      <c r="B713" s="214" t="s">
        <v>65</v>
      </c>
      <c r="C713" s="17" t="s">
        <v>66</v>
      </c>
      <c r="D713" s="17">
        <v>210100040036</v>
      </c>
      <c r="E713" s="125" t="s">
        <v>1151</v>
      </c>
      <c r="F713" s="12" t="s">
        <v>736</v>
      </c>
      <c r="G713" s="12">
        <v>2500</v>
      </c>
      <c r="H713" s="26">
        <v>6</v>
      </c>
      <c r="I713" s="19">
        <f t="shared" si="275"/>
        <v>15000</v>
      </c>
      <c r="J713" s="85"/>
      <c r="K713" s="85"/>
      <c r="L713" s="19"/>
      <c r="M713" s="19"/>
      <c r="N713" s="19"/>
      <c r="O713" s="19"/>
      <c r="P713" s="19"/>
      <c r="Q713" s="19"/>
      <c r="R713" s="20"/>
      <c r="S713" s="20"/>
      <c r="T713" s="20"/>
      <c r="U713" s="20"/>
      <c r="V713" s="19"/>
      <c r="W713" s="19"/>
      <c r="X713" s="20"/>
      <c r="Y713" s="20"/>
      <c r="Z713" s="20"/>
      <c r="AA713" s="20"/>
      <c r="AB713" s="20"/>
      <c r="AC713" s="20"/>
      <c r="AD713" s="20"/>
      <c r="AE713" s="20"/>
      <c r="AF713" s="19">
        <f t="shared" si="268"/>
        <v>6</v>
      </c>
      <c r="AG713" s="19">
        <f t="shared" si="268"/>
        <v>15000</v>
      </c>
      <c r="AH713" s="120">
        <v>210100040036</v>
      </c>
      <c r="AI713" s="125" t="s">
        <v>1151</v>
      </c>
      <c r="AJ713" s="12" t="s">
        <v>736</v>
      </c>
      <c r="AK713" s="12">
        <v>2500</v>
      </c>
      <c r="AL713" s="7">
        <v>6</v>
      </c>
      <c r="AM713" s="28">
        <f t="shared" si="276"/>
        <v>15000</v>
      </c>
      <c r="AN713" s="114"/>
      <c r="AO713" s="114"/>
      <c r="AP713" s="28"/>
      <c r="AQ713" s="28"/>
      <c r="AR713" s="114"/>
      <c r="AS713" s="28"/>
      <c r="AT713" s="28"/>
      <c r="AU713" s="114"/>
      <c r="AV713" s="28"/>
      <c r="AW713" s="114"/>
      <c r="AX713" s="114"/>
      <c r="AY713" s="114"/>
      <c r="AZ713" s="28"/>
      <c r="BA713" s="28"/>
      <c r="BB713" s="114"/>
      <c r="BC713" s="114"/>
      <c r="BD713" s="114"/>
      <c r="BE713" s="114"/>
      <c r="BF713" s="114"/>
      <c r="BG713" s="114"/>
      <c r="BH713" s="114"/>
      <c r="BI713" s="114"/>
      <c r="BJ713" s="7">
        <f t="shared" si="270"/>
        <v>6</v>
      </c>
      <c r="BK713" s="7">
        <f t="shared" si="270"/>
        <v>15000</v>
      </c>
    </row>
    <row r="714" spans="2:63" ht="24.75" x14ac:dyDescent="0.25">
      <c r="B714" s="214" t="s">
        <v>65</v>
      </c>
      <c r="C714" s="17" t="s">
        <v>66</v>
      </c>
      <c r="D714" s="17">
        <v>210100040036</v>
      </c>
      <c r="E714" s="125" t="s">
        <v>1152</v>
      </c>
      <c r="F714" s="12" t="s">
        <v>736</v>
      </c>
      <c r="G714" s="12">
        <v>3000</v>
      </c>
      <c r="H714" s="26">
        <v>6</v>
      </c>
      <c r="I714" s="19">
        <f t="shared" si="275"/>
        <v>18000</v>
      </c>
      <c r="J714" s="85"/>
      <c r="K714" s="85"/>
      <c r="L714" s="19"/>
      <c r="M714" s="19"/>
      <c r="N714" s="19"/>
      <c r="O714" s="19"/>
      <c r="P714" s="19"/>
      <c r="Q714" s="19"/>
      <c r="R714" s="20"/>
      <c r="S714" s="20"/>
      <c r="T714" s="20"/>
      <c r="U714" s="20"/>
      <c r="V714" s="19"/>
      <c r="W714" s="19"/>
      <c r="X714" s="20"/>
      <c r="Y714" s="20"/>
      <c r="Z714" s="20"/>
      <c r="AA714" s="20"/>
      <c r="AB714" s="20"/>
      <c r="AC714" s="20"/>
      <c r="AD714" s="20"/>
      <c r="AE714" s="20"/>
      <c r="AF714" s="19">
        <f t="shared" si="268"/>
        <v>6</v>
      </c>
      <c r="AG714" s="19">
        <f t="shared" si="268"/>
        <v>18000</v>
      </c>
      <c r="AH714" s="120">
        <v>210100040036</v>
      </c>
      <c r="AI714" s="125" t="s">
        <v>1152</v>
      </c>
      <c r="AJ714" s="12" t="s">
        <v>736</v>
      </c>
      <c r="AK714" s="12">
        <v>3000</v>
      </c>
      <c r="AL714" s="7">
        <v>6</v>
      </c>
      <c r="AM714" s="28">
        <f t="shared" si="276"/>
        <v>18000</v>
      </c>
      <c r="AN714" s="114"/>
      <c r="AO714" s="114"/>
      <c r="AP714" s="28"/>
      <c r="AQ714" s="28"/>
      <c r="AR714" s="114"/>
      <c r="AS714" s="28"/>
      <c r="AT714" s="28"/>
      <c r="AU714" s="114"/>
      <c r="AV714" s="28"/>
      <c r="AW714" s="114"/>
      <c r="AX714" s="114"/>
      <c r="AY714" s="114"/>
      <c r="AZ714" s="28"/>
      <c r="BA714" s="28"/>
      <c r="BB714" s="114"/>
      <c r="BC714" s="114"/>
      <c r="BD714" s="114"/>
      <c r="BE714" s="114"/>
      <c r="BF714" s="114"/>
      <c r="BG714" s="114"/>
      <c r="BH714" s="114"/>
      <c r="BI714" s="114"/>
      <c r="BJ714" s="7">
        <f t="shared" si="270"/>
        <v>6</v>
      </c>
      <c r="BK714" s="7">
        <f t="shared" si="270"/>
        <v>18000</v>
      </c>
    </row>
    <row r="715" spans="2:63" ht="24.75" x14ac:dyDescent="0.25">
      <c r="B715" s="214" t="s">
        <v>65</v>
      </c>
      <c r="C715" s="17" t="s">
        <v>66</v>
      </c>
      <c r="D715" s="17">
        <v>210100040036</v>
      </c>
      <c r="E715" s="125" t="s">
        <v>1153</v>
      </c>
      <c r="F715" s="12" t="s">
        <v>736</v>
      </c>
      <c r="G715" s="12">
        <v>6600</v>
      </c>
      <c r="H715" s="26">
        <v>6</v>
      </c>
      <c r="I715" s="19">
        <f t="shared" si="275"/>
        <v>39600</v>
      </c>
      <c r="J715" s="85"/>
      <c r="K715" s="85"/>
      <c r="L715" s="19"/>
      <c r="M715" s="19"/>
      <c r="N715" s="19"/>
      <c r="O715" s="19"/>
      <c r="P715" s="19"/>
      <c r="Q715" s="19"/>
      <c r="R715" s="20"/>
      <c r="S715" s="20"/>
      <c r="T715" s="20"/>
      <c r="U715" s="20"/>
      <c r="V715" s="19"/>
      <c r="W715" s="19"/>
      <c r="X715" s="20"/>
      <c r="Y715" s="20"/>
      <c r="Z715" s="20"/>
      <c r="AA715" s="20"/>
      <c r="AB715" s="20"/>
      <c r="AC715" s="20"/>
      <c r="AD715" s="20"/>
      <c r="AE715" s="20"/>
      <c r="AF715" s="19">
        <f t="shared" si="268"/>
        <v>6</v>
      </c>
      <c r="AG715" s="19">
        <f t="shared" si="268"/>
        <v>39600</v>
      </c>
      <c r="AH715" s="120">
        <v>210100040036</v>
      </c>
      <c r="AI715" s="125" t="s">
        <v>1153</v>
      </c>
      <c r="AJ715" s="12" t="s">
        <v>736</v>
      </c>
      <c r="AK715" s="12">
        <v>6600</v>
      </c>
      <c r="AL715" s="7">
        <v>6</v>
      </c>
      <c r="AM715" s="28">
        <f t="shared" si="276"/>
        <v>39600</v>
      </c>
      <c r="AN715" s="114"/>
      <c r="AO715" s="114"/>
      <c r="AP715" s="28"/>
      <c r="AQ715" s="28"/>
      <c r="AR715" s="114"/>
      <c r="AS715" s="28"/>
      <c r="AT715" s="28"/>
      <c r="AU715" s="114"/>
      <c r="AV715" s="28"/>
      <c r="AW715" s="114"/>
      <c r="AX715" s="114"/>
      <c r="AY715" s="114"/>
      <c r="AZ715" s="28"/>
      <c r="BA715" s="28"/>
      <c r="BB715" s="114"/>
      <c r="BC715" s="114"/>
      <c r="BD715" s="114"/>
      <c r="BE715" s="114"/>
      <c r="BF715" s="114"/>
      <c r="BG715" s="114"/>
      <c r="BH715" s="114"/>
      <c r="BI715" s="114"/>
      <c r="BJ715" s="7">
        <f t="shared" si="270"/>
        <v>6</v>
      </c>
      <c r="BK715" s="7">
        <f t="shared" si="270"/>
        <v>39600</v>
      </c>
    </row>
    <row r="716" spans="2:63" ht="24.75" x14ac:dyDescent="0.25">
      <c r="B716" s="214" t="s">
        <v>65</v>
      </c>
      <c r="C716" s="17" t="s">
        <v>66</v>
      </c>
      <c r="D716" s="17">
        <v>210100040036</v>
      </c>
      <c r="E716" s="125" t="s">
        <v>1154</v>
      </c>
      <c r="F716" s="12" t="s">
        <v>736</v>
      </c>
      <c r="G716" s="12">
        <v>2500</v>
      </c>
      <c r="H716" s="26">
        <v>6</v>
      </c>
      <c r="I716" s="19">
        <f t="shared" si="275"/>
        <v>15000</v>
      </c>
      <c r="J716" s="85"/>
      <c r="K716" s="85"/>
      <c r="L716" s="19"/>
      <c r="M716" s="19"/>
      <c r="N716" s="19"/>
      <c r="O716" s="19"/>
      <c r="P716" s="19"/>
      <c r="Q716" s="19"/>
      <c r="R716" s="20"/>
      <c r="S716" s="20"/>
      <c r="T716" s="20"/>
      <c r="U716" s="20"/>
      <c r="V716" s="19"/>
      <c r="W716" s="19"/>
      <c r="X716" s="20"/>
      <c r="Y716" s="20"/>
      <c r="Z716" s="20"/>
      <c r="AA716" s="20"/>
      <c r="AB716" s="20"/>
      <c r="AC716" s="20"/>
      <c r="AD716" s="20"/>
      <c r="AE716" s="20"/>
      <c r="AF716" s="19">
        <f t="shared" si="268"/>
        <v>6</v>
      </c>
      <c r="AG716" s="19">
        <f t="shared" si="268"/>
        <v>15000</v>
      </c>
      <c r="AH716" s="120">
        <v>210100040036</v>
      </c>
      <c r="AI716" s="125" t="s">
        <v>1154</v>
      </c>
      <c r="AJ716" s="12" t="s">
        <v>736</v>
      </c>
      <c r="AK716" s="12">
        <v>2500</v>
      </c>
      <c r="AL716" s="7">
        <v>6</v>
      </c>
      <c r="AM716" s="28">
        <f t="shared" si="276"/>
        <v>15000</v>
      </c>
      <c r="AN716" s="114"/>
      <c r="AO716" s="114"/>
      <c r="AP716" s="28"/>
      <c r="AQ716" s="28"/>
      <c r="AR716" s="114"/>
      <c r="AS716" s="28"/>
      <c r="AT716" s="28"/>
      <c r="AU716" s="114"/>
      <c r="AV716" s="28"/>
      <c r="AW716" s="114"/>
      <c r="AX716" s="114"/>
      <c r="AY716" s="114"/>
      <c r="AZ716" s="28"/>
      <c r="BA716" s="28"/>
      <c r="BB716" s="114"/>
      <c r="BC716" s="114"/>
      <c r="BD716" s="114"/>
      <c r="BE716" s="114"/>
      <c r="BF716" s="114"/>
      <c r="BG716" s="114"/>
      <c r="BH716" s="114"/>
      <c r="BI716" s="114"/>
      <c r="BJ716" s="7">
        <f t="shared" si="270"/>
        <v>6</v>
      </c>
      <c r="BK716" s="7">
        <f t="shared" si="270"/>
        <v>15000</v>
      </c>
    </row>
    <row r="717" spans="2:63" ht="24.75" x14ac:dyDescent="0.25">
      <c r="B717" s="214" t="s">
        <v>65</v>
      </c>
      <c r="C717" s="17" t="s">
        <v>66</v>
      </c>
      <c r="D717" s="17">
        <v>210100040036</v>
      </c>
      <c r="E717" s="125" t="s">
        <v>1155</v>
      </c>
      <c r="F717" s="12" t="s">
        <v>736</v>
      </c>
      <c r="G717" s="12">
        <v>3000</v>
      </c>
      <c r="H717" s="26">
        <v>6</v>
      </c>
      <c r="I717" s="19">
        <f t="shared" si="275"/>
        <v>18000</v>
      </c>
      <c r="J717" s="85"/>
      <c r="K717" s="85"/>
      <c r="L717" s="19"/>
      <c r="M717" s="19"/>
      <c r="N717" s="19"/>
      <c r="O717" s="19"/>
      <c r="P717" s="19"/>
      <c r="Q717" s="19"/>
      <c r="R717" s="20"/>
      <c r="S717" s="20"/>
      <c r="T717" s="20"/>
      <c r="U717" s="20"/>
      <c r="V717" s="19"/>
      <c r="W717" s="19"/>
      <c r="X717" s="20"/>
      <c r="Y717" s="20"/>
      <c r="Z717" s="20"/>
      <c r="AA717" s="20"/>
      <c r="AB717" s="20"/>
      <c r="AC717" s="20"/>
      <c r="AD717" s="20"/>
      <c r="AE717" s="20"/>
      <c r="AF717" s="19">
        <f t="shared" si="268"/>
        <v>6</v>
      </c>
      <c r="AG717" s="19">
        <f t="shared" si="268"/>
        <v>18000</v>
      </c>
      <c r="AH717" s="120">
        <v>210100040036</v>
      </c>
      <c r="AI717" s="125" t="s">
        <v>1155</v>
      </c>
      <c r="AJ717" s="12" t="s">
        <v>736</v>
      </c>
      <c r="AK717" s="12">
        <v>3000</v>
      </c>
      <c r="AL717" s="7">
        <v>6</v>
      </c>
      <c r="AM717" s="28">
        <f t="shared" si="276"/>
        <v>18000</v>
      </c>
      <c r="AN717" s="114"/>
      <c r="AO717" s="114"/>
      <c r="AP717" s="28"/>
      <c r="AQ717" s="28"/>
      <c r="AR717" s="114"/>
      <c r="AS717" s="28"/>
      <c r="AT717" s="28"/>
      <c r="AU717" s="114"/>
      <c r="AV717" s="28"/>
      <c r="AW717" s="114"/>
      <c r="AX717" s="114"/>
      <c r="AY717" s="114"/>
      <c r="AZ717" s="28"/>
      <c r="BA717" s="28"/>
      <c r="BB717" s="114"/>
      <c r="BC717" s="114"/>
      <c r="BD717" s="114"/>
      <c r="BE717" s="114"/>
      <c r="BF717" s="114"/>
      <c r="BG717" s="114"/>
      <c r="BH717" s="114"/>
      <c r="BI717" s="114"/>
      <c r="BJ717" s="7">
        <f t="shared" si="270"/>
        <v>6</v>
      </c>
      <c r="BK717" s="7">
        <f t="shared" si="270"/>
        <v>18000</v>
      </c>
    </row>
    <row r="718" spans="2:63" ht="24.75" x14ac:dyDescent="0.25">
      <c r="B718" s="214" t="s">
        <v>65</v>
      </c>
      <c r="C718" s="17" t="s">
        <v>66</v>
      </c>
      <c r="D718" s="17">
        <v>210100040036</v>
      </c>
      <c r="E718" s="125" t="s">
        <v>1156</v>
      </c>
      <c r="F718" s="12" t="s">
        <v>736</v>
      </c>
      <c r="G718" s="12">
        <v>3000</v>
      </c>
      <c r="H718" s="26">
        <v>6</v>
      </c>
      <c r="I718" s="19">
        <f t="shared" si="275"/>
        <v>18000</v>
      </c>
      <c r="J718" s="85"/>
      <c r="K718" s="85"/>
      <c r="L718" s="19"/>
      <c r="M718" s="19"/>
      <c r="N718" s="19"/>
      <c r="O718" s="19"/>
      <c r="P718" s="19"/>
      <c r="Q718" s="19"/>
      <c r="R718" s="20"/>
      <c r="S718" s="20"/>
      <c r="T718" s="20"/>
      <c r="U718" s="20"/>
      <c r="V718" s="19"/>
      <c r="W718" s="19"/>
      <c r="X718" s="20"/>
      <c r="Y718" s="20"/>
      <c r="Z718" s="20"/>
      <c r="AA718" s="20"/>
      <c r="AB718" s="20"/>
      <c r="AC718" s="20"/>
      <c r="AD718" s="20"/>
      <c r="AE718" s="20"/>
      <c r="AF718" s="19">
        <f t="shared" si="268"/>
        <v>6</v>
      </c>
      <c r="AG718" s="19">
        <f t="shared" si="268"/>
        <v>18000</v>
      </c>
      <c r="AH718" s="120">
        <v>210100040036</v>
      </c>
      <c r="AI718" s="125" t="s">
        <v>1156</v>
      </c>
      <c r="AJ718" s="12" t="s">
        <v>736</v>
      </c>
      <c r="AK718" s="12">
        <v>3000</v>
      </c>
      <c r="AL718" s="7">
        <v>6</v>
      </c>
      <c r="AM718" s="28">
        <f t="shared" si="276"/>
        <v>18000</v>
      </c>
      <c r="AN718" s="114"/>
      <c r="AO718" s="114"/>
      <c r="AP718" s="28"/>
      <c r="AQ718" s="28"/>
      <c r="AR718" s="114"/>
      <c r="AS718" s="28"/>
      <c r="AT718" s="28"/>
      <c r="AU718" s="114"/>
      <c r="AV718" s="28"/>
      <c r="AW718" s="114"/>
      <c r="AX718" s="114"/>
      <c r="AY718" s="114"/>
      <c r="AZ718" s="28"/>
      <c r="BA718" s="28"/>
      <c r="BB718" s="114"/>
      <c r="BC718" s="114"/>
      <c r="BD718" s="114"/>
      <c r="BE718" s="114"/>
      <c r="BF718" s="114"/>
      <c r="BG718" s="114"/>
      <c r="BH718" s="114"/>
      <c r="BI718" s="114"/>
      <c r="BJ718" s="7">
        <f t="shared" si="270"/>
        <v>6</v>
      </c>
      <c r="BK718" s="7">
        <f t="shared" si="270"/>
        <v>18000</v>
      </c>
    </row>
    <row r="719" spans="2:63" ht="24.75" x14ac:dyDescent="0.25">
      <c r="B719" s="214" t="s">
        <v>65</v>
      </c>
      <c r="C719" s="17" t="s">
        <v>66</v>
      </c>
      <c r="D719" s="17">
        <v>210100010410</v>
      </c>
      <c r="E719" s="120" t="s">
        <v>1157</v>
      </c>
      <c r="F719" s="12" t="s">
        <v>736</v>
      </c>
      <c r="G719" s="12">
        <v>2300</v>
      </c>
      <c r="H719" s="26">
        <v>1</v>
      </c>
      <c r="I719" s="19">
        <f t="shared" si="275"/>
        <v>2300</v>
      </c>
      <c r="J719" s="85"/>
      <c r="K719" s="85"/>
      <c r="L719" s="19"/>
      <c r="M719" s="19"/>
      <c r="N719" s="19"/>
      <c r="O719" s="19"/>
      <c r="P719" s="19"/>
      <c r="Q719" s="19"/>
      <c r="R719" s="20"/>
      <c r="S719" s="20"/>
      <c r="T719" s="20"/>
      <c r="U719" s="20"/>
      <c r="V719" s="19"/>
      <c r="W719" s="19"/>
      <c r="X719" s="20"/>
      <c r="Y719" s="20"/>
      <c r="Z719" s="20"/>
      <c r="AA719" s="20"/>
      <c r="AB719" s="20"/>
      <c r="AC719" s="20"/>
      <c r="AD719" s="20"/>
      <c r="AE719" s="20"/>
      <c r="AF719" s="19">
        <f t="shared" si="268"/>
        <v>1</v>
      </c>
      <c r="AG719" s="19">
        <f t="shared" si="268"/>
        <v>2300</v>
      </c>
      <c r="AH719" s="120">
        <v>210100010410</v>
      </c>
      <c r="AI719" s="120" t="s">
        <v>1157</v>
      </c>
      <c r="AJ719" s="12" t="s">
        <v>736</v>
      </c>
      <c r="AK719" s="12">
        <v>2300</v>
      </c>
      <c r="AL719" s="7"/>
      <c r="AM719" s="28"/>
      <c r="AN719" s="114"/>
      <c r="AO719" s="114"/>
      <c r="AP719" s="28"/>
      <c r="AQ719" s="28"/>
      <c r="AR719" s="114"/>
      <c r="AS719" s="28"/>
      <c r="AT719" s="28"/>
      <c r="AU719" s="114"/>
      <c r="AV719" s="28"/>
      <c r="AW719" s="114"/>
      <c r="AX719" s="114"/>
      <c r="AY719" s="114"/>
      <c r="AZ719" s="28"/>
      <c r="BA719" s="28"/>
      <c r="BB719" s="114"/>
      <c r="BC719" s="114"/>
      <c r="BD719" s="114"/>
      <c r="BE719" s="114"/>
      <c r="BF719" s="114"/>
      <c r="BG719" s="114"/>
      <c r="BH719" s="114"/>
      <c r="BI719" s="114"/>
      <c r="BJ719" s="7">
        <f t="shared" si="270"/>
        <v>0</v>
      </c>
      <c r="BK719" s="7">
        <f t="shared" si="270"/>
        <v>0</v>
      </c>
    </row>
    <row r="720" spans="2:63" ht="24.75" x14ac:dyDescent="0.25">
      <c r="B720" s="214" t="s">
        <v>65</v>
      </c>
      <c r="C720" s="17" t="s">
        <v>66</v>
      </c>
      <c r="D720" s="17">
        <v>210100010410</v>
      </c>
      <c r="E720" s="120" t="s">
        <v>1158</v>
      </c>
      <c r="F720" s="12" t="s">
        <v>736</v>
      </c>
      <c r="G720" s="12">
        <v>2800</v>
      </c>
      <c r="H720" s="26">
        <v>1</v>
      </c>
      <c r="I720" s="19">
        <f t="shared" si="275"/>
        <v>2800</v>
      </c>
      <c r="J720" s="85"/>
      <c r="K720" s="85"/>
      <c r="L720" s="19">
        <v>6</v>
      </c>
      <c r="M720" s="19">
        <f>+L720*G720</f>
        <v>16800</v>
      </c>
      <c r="N720" s="19"/>
      <c r="O720" s="19"/>
      <c r="P720" s="19"/>
      <c r="Q720" s="19"/>
      <c r="R720" s="20"/>
      <c r="S720" s="20"/>
      <c r="T720" s="20"/>
      <c r="U720" s="20"/>
      <c r="V720" s="19"/>
      <c r="W720" s="19"/>
      <c r="X720" s="20"/>
      <c r="Y720" s="20"/>
      <c r="Z720" s="20"/>
      <c r="AA720" s="20"/>
      <c r="AB720" s="20"/>
      <c r="AC720" s="20"/>
      <c r="AD720" s="20"/>
      <c r="AE720" s="20"/>
      <c r="AF720" s="19">
        <f t="shared" si="268"/>
        <v>7</v>
      </c>
      <c r="AG720" s="19">
        <f t="shared" si="268"/>
        <v>19600</v>
      </c>
      <c r="AH720" s="120">
        <v>210100010410</v>
      </c>
      <c r="AI720" s="120" t="s">
        <v>1158</v>
      </c>
      <c r="AJ720" s="12" t="s">
        <v>736</v>
      </c>
      <c r="AK720" s="12">
        <v>2800</v>
      </c>
      <c r="AL720" s="7">
        <v>1</v>
      </c>
      <c r="AM720" s="28">
        <f t="shared" si="276"/>
        <v>2800</v>
      </c>
      <c r="AN720" s="114"/>
      <c r="AO720" s="114"/>
      <c r="AP720" s="28">
        <v>6</v>
      </c>
      <c r="AQ720" s="28">
        <f>+AP720*AK720</f>
        <v>16800</v>
      </c>
      <c r="AR720" s="114"/>
      <c r="AS720" s="28"/>
      <c r="AT720" s="28"/>
      <c r="AU720" s="114"/>
      <c r="AV720" s="28"/>
      <c r="AW720" s="114"/>
      <c r="AX720" s="114"/>
      <c r="AY720" s="114"/>
      <c r="AZ720" s="28"/>
      <c r="BA720" s="28"/>
      <c r="BB720" s="114"/>
      <c r="BC720" s="114"/>
      <c r="BD720" s="114"/>
      <c r="BE720" s="114"/>
      <c r="BF720" s="114"/>
      <c r="BG720" s="114"/>
      <c r="BH720" s="114"/>
      <c r="BI720" s="114"/>
      <c r="BJ720" s="7">
        <f t="shared" si="270"/>
        <v>7</v>
      </c>
      <c r="BK720" s="7">
        <f t="shared" si="270"/>
        <v>19600</v>
      </c>
    </row>
    <row r="721" spans="2:63" ht="24.75" x14ac:dyDescent="0.25">
      <c r="B721" s="214" t="s">
        <v>65</v>
      </c>
      <c r="C721" s="17" t="s">
        <v>66</v>
      </c>
      <c r="D721" s="17">
        <v>210100010410</v>
      </c>
      <c r="E721" s="120" t="s">
        <v>1158</v>
      </c>
      <c r="F721" s="12" t="s">
        <v>736</v>
      </c>
      <c r="G721" s="12">
        <v>2800</v>
      </c>
      <c r="H721" s="26"/>
      <c r="I721" s="19"/>
      <c r="J721" s="85"/>
      <c r="K721" s="85"/>
      <c r="L721" s="19">
        <v>6</v>
      </c>
      <c r="M721" s="19">
        <f>+L721*G721</f>
        <v>16800</v>
      </c>
      <c r="N721" s="19"/>
      <c r="O721" s="19"/>
      <c r="P721" s="19"/>
      <c r="Q721" s="19"/>
      <c r="R721" s="20"/>
      <c r="S721" s="20"/>
      <c r="T721" s="20"/>
      <c r="U721" s="20"/>
      <c r="V721" s="19"/>
      <c r="W721" s="19"/>
      <c r="X721" s="20"/>
      <c r="Y721" s="20"/>
      <c r="Z721" s="20"/>
      <c r="AA721" s="20"/>
      <c r="AB721" s="20"/>
      <c r="AC721" s="20"/>
      <c r="AD721" s="20"/>
      <c r="AE721" s="20"/>
      <c r="AF721" s="19">
        <f t="shared" si="268"/>
        <v>6</v>
      </c>
      <c r="AG721" s="19">
        <f t="shared" si="268"/>
        <v>16800</v>
      </c>
      <c r="AH721" s="120">
        <v>210100010410</v>
      </c>
      <c r="AI721" s="120" t="s">
        <v>1158</v>
      </c>
      <c r="AJ721" s="12" t="s">
        <v>736</v>
      </c>
      <c r="AK721" s="12">
        <v>2800</v>
      </c>
      <c r="AL721" s="7"/>
      <c r="AM721" s="28"/>
      <c r="AN721" s="114"/>
      <c r="AO721" s="114"/>
      <c r="AP721" s="28">
        <v>6</v>
      </c>
      <c r="AQ721" s="28">
        <f>+AP721*AK721</f>
        <v>16800</v>
      </c>
      <c r="AR721" s="114"/>
      <c r="AS721" s="28"/>
      <c r="AT721" s="28"/>
      <c r="AU721" s="114"/>
      <c r="AV721" s="28"/>
      <c r="AW721" s="114"/>
      <c r="AX721" s="114"/>
      <c r="AY721" s="114"/>
      <c r="AZ721" s="28"/>
      <c r="BA721" s="28"/>
      <c r="BB721" s="114"/>
      <c r="BC721" s="114"/>
      <c r="BD721" s="114"/>
      <c r="BE721" s="114"/>
      <c r="BF721" s="114"/>
      <c r="BG721" s="114"/>
      <c r="BH721" s="114"/>
      <c r="BI721" s="114"/>
      <c r="BJ721" s="7">
        <f t="shared" si="270"/>
        <v>6</v>
      </c>
      <c r="BK721" s="7">
        <f t="shared" si="270"/>
        <v>16800</v>
      </c>
    </row>
    <row r="722" spans="2:63" ht="24.75" x14ac:dyDescent="0.25">
      <c r="B722" s="214" t="s">
        <v>65</v>
      </c>
      <c r="C722" s="17" t="s">
        <v>66</v>
      </c>
      <c r="D722" s="17">
        <v>210100010410</v>
      </c>
      <c r="E722" s="120" t="s">
        <v>1158</v>
      </c>
      <c r="F722" s="12" t="s">
        <v>736</v>
      </c>
      <c r="G722" s="12">
        <v>2500</v>
      </c>
      <c r="H722" s="26">
        <v>12</v>
      </c>
      <c r="I722" s="19">
        <f t="shared" si="275"/>
        <v>30000</v>
      </c>
      <c r="J722" s="111"/>
      <c r="K722" s="111"/>
      <c r="L722" s="19"/>
      <c r="M722" s="19"/>
      <c r="N722" s="19"/>
      <c r="O722" s="19"/>
      <c r="P722" s="19"/>
      <c r="Q722" s="19"/>
      <c r="R722" s="20"/>
      <c r="S722" s="20"/>
      <c r="T722" s="20"/>
      <c r="U722" s="20"/>
      <c r="V722" s="19"/>
      <c r="W722" s="19"/>
      <c r="X722" s="20"/>
      <c r="Y722" s="20"/>
      <c r="Z722" s="20"/>
      <c r="AA722" s="20"/>
      <c r="AB722" s="20"/>
      <c r="AC722" s="20"/>
      <c r="AD722" s="20"/>
      <c r="AE722" s="20"/>
      <c r="AF722" s="19">
        <f t="shared" si="268"/>
        <v>12</v>
      </c>
      <c r="AG722" s="19">
        <f t="shared" si="268"/>
        <v>30000</v>
      </c>
      <c r="AH722" s="120">
        <v>210100010410</v>
      </c>
      <c r="AI722" s="120" t="s">
        <v>1158</v>
      </c>
      <c r="AJ722" s="12" t="s">
        <v>736</v>
      </c>
      <c r="AK722" s="12">
        <v>2500</v>
      </c>
      <c r="AL722" s="7">
        <v>12</v>
      </c>
      <c r="AM722" s="28">
        <f t="shared" si="276"/>
        <v>30000</v>
      </c>
      <c r="AN722" s="114"/>
      <c r="AO722" s="114"/>
      <c r="AP722" s="28"/>
      <c r="AQ722" s="28"/>
      <c r="AR722" s="114"/>
      <c r="AS722" s="28"/>
      <c r="AT722" s="28"/>
      <c r="AU722" s="114"/>
      <c r="AV722" s="28"/>
      <c r="AW722" s="114"/>
      <c r="AX722" s="114"/>
      <c r="AY722" s="114"/>
      <c r="AZ722" s="28"/>
      <c r="BA722" s="28"/>
      <c r="BB722" s="114"/>
      <c r="BC722" s="114"/>
      <c r="BD722" s="114"/>
      <c r="BE722" s="114"/>
      <c r="BF722" s="114"/>
      <c r="BG722" s="114"/>
      <c r="BH722" s="114"/>
      <c r="BI722" s="114"/>
      <c r="BJ722" s="7">
        <f t="shared" si="270"/>
        <v>12</v>
      </c>
      <c r="BK722" s="7">
        <f t="shared" si="270"/>
        <v>30000</v>
      </c>
    </row>
    <row r="723" spans="2:63" ht="24.75" x14ac:dyDescent="0.25">
      <c r="B723" s="214" t="s">
        <v>65</v>
      </c>
      <c r="C723" s="17" t="s">
        <v>66</v>
      </c>
      <c r="D723" s="17">
        <v>210100010410</v>
      </c>
      <c r="E723" s="120" t="s">
        <v>1158</v>
      </c>
      <c r="F723" s="12" t="s">
        <v>736</v>
      </c>
      <c r="G723" s="12">
        <v>2500</v>
      </c>
      <c r="H723" s="26">
        <v>12</v>
      </c>
      <c r="I723" s="19">
        <f t="shared" si="275"/>
        <v>30000</v>
      </c>
      <c r="J723" s="111"/>
      <c r="K723" s="111"/>
      <c r="L723" s="19"/>
      <c r="M723" s="19"/>
      <c r="N723" s="19"/>
      <c r="O723" s="19"/>
      <c r="P723" s="19"/>
      <c r="Q723" s="19"/>
      <c r="R723" s="20"/>
      <c r="S723" s="20"/>
      <c r="T723" s="20"/>
      <c r="U723" s="20"/>
      <c r="V723" s="19"/>
      <c r="W723" s="19"/>
      <c r="X723" s="20"/>
      <c r="Y723" s="20"/>
      <c r="Z723" s="20"/>
      <c r="AA723" s="20"/>
      <c r="AB723" s="20"/>
      <c r="AC723" s="20"/>
      <c r="AD723" s="20"/>
      <c r="AE723" s="20"/>
      <c r="AF723" s="19">
        <f t="shared" si="268"/>
        <v>12</v>
      </c>
      <c r="AG723" s="19">
        <f t="shared" si="268"/>
        <v>30000</v>
      </c>
      <c r="AH723" s="120">
        <v>210100010410</v>
      </c>
      <c r="AI723" s="120" t="s">
        <v>1158</v>
      </c>
      <c r="AJ723" s="12" t="s">
        <v>736</v>
      </c>
      <c r="AK723" s="12">
        <v>2500</v>
      </c>
      <c r="AL723" s="7">
        <v>12</v>
      </c>
      <c r="AM723" s="28">
        <f t="shared" si="276"/>
        <v>30000</v>
      </c>
      <c r="AN723" s="114"/>
      <c r="AO723" s="114"/>
      <c r="AP723" s="28"/>
      <c r="AQ723" s="28"/>
      <c r="AR723" s="114"/>
      <c r="AS723" s="28"/>
      <c r="AT723" s="28"/>
      <c r="AU723" s="114"/>
      <c r="AV723" s="28"/>
      <c r="AW723" s="114"/>
      <c r="AX723" s="114"/>
      <c r="AY723" s="114"/>
      <c r="AZ723" s="28"/>
      <c r="BA723" s="28"/>
      <c r="BB723" s="114"/>
      <c r="BC723" s="114"/>
      <c r="BD723" s="114"/>
      <c r="BE723" s="114"/>
      <c r="BF723" s="114"/>
      <c r="BG723" s="114"/>
      <c r="BH723" s="114"/>
      <c r="BI723" s="114"/>
      <c r="BJ723" s="7">
        <f t="shared" si="270"/>
        <v>12</v>
      </c>
      <c r="BK723" s="7">
        <f t="shared" si="270"/>
        <v>30000</v>
      </c>
    </row>
    <row r="724" spans="2:63" ht="24.75" x14ac:dyDescent="0.25">
      <c r="B724" s="214" t="s">
        <v>65</v>
      </c>
      <c r="C724" s="17" t="s">
        <v>66</v>
      </c>
      <c r="D724" s="17">
        <v>111000010013</v>
      </c>
      <c r="E724" s="125" t="s">
        <v>1159</v>
      </c>
      <c r="F724" s="12" t="s">
        <v>736</v>
      </c>
      <c r="G724" s="12">
        <v>5500</v>
      </c>
      <c r="H724" s="26"/>
      <c r="I724" s="19"/>
      <c r="J724" s="111"/>
      <c r="K724" s="111"/>
      <c r="L724" s="19">
        <v>6</v>
      </c>
      <c r="M724" s="19">
        <f>+L724*G724</f>
        <v>33000</v>
      </c>
      <c r="N724" s="19"/>
      <c r="O724" s="19"/>
      <c r="P724" s="19"/>
      <c r="Q724" s="19"/>
      <c r="R724" s="20"/>
      <c r="S724" s="20"/>
      <c r="T724" s="20"/>
      <c r="U724" s="20"/>
      <c r="V724" s="19"/>
      <c r="W724" s="19"/>
      <c r="X724" s="20"/>
      <c r="Y724" s="20"/>
      <c r="Z724" s="20"/>
      <c r="AA724" s="20"/>
      <c r="AB724" s="20"/>
      <c r="AC724" s="20"/>
      <c r="AD724" s="20"/>
      <c r="AE724" s="20"/>
      <c r="AF724" s="19">
        <f t="shared" si="268"/>
        <v>6</v>
      </c>
      <c r="AG724" s="19">
        <f t="shared" si="268"/>
        <v>33000</v>
      </c>
      <c r="AH724" s="120">
        <v>111000010013</v>
      </c>
      <c r="AI724" s="125" t="s">
        <v>1159</v>
      </c>
      <c r="AJ724" s="12" t="s">
        <v>736</v>
      </c>
      <c r="AK724" s="12">
        <v>5500</v>
      </c>
      <c r="AL724" s="7"/>
      <c r="AM724" s="28"/>
      <c r="AN724" s="114"/>
      <c r="AO724" s="114"/>
      <c r="AP724" s="28">
        <v>6</v>
      </c>
      <c r="AQ724" s="28">
        <f>+AP724*AK724</f>
        <v>33000</v>
      </c>
      <c r="AR724" s="114"/>
      <c r="AS724" s="28"/>
      <c r="AT724" s="28"/>
      <c r="AU724" s="114"/>
      <c r="AV724" s="28"/>
      <c r="AW724" s="114"/>
      <c r="AX724" s="114"/>
      <c r="AY724" s="114"/>
      <c r="AZ724" s="28"/>
      <c r="BA724" s="28"/>
      <c r="BB724" s="114"/>
      <c r="BC724" s="114"/>
      <c r="BD724" s="114"/>
      <c r="BE724" s="114"/>
      <c r="BF724" s="114"/>
      <c r="BG724" s="114"/>
      <c r="BH724" s="114"/>
      <c r="BI724" s="114"/>
      <c r="BJ724" s="7">
        <f t="shared" si="270"/>
        <v>6</v>
      </c>
      <c r="BK724" s="7">
        <f t="shared" si="270"/>
        <v>33000</v>
      </c>
    </row>
    <row r="725" spans="2:63" ht="24.75" x14ac:dyDescent="0.25">
      <c r="B725" s="214" t="s">
        <v>65</v>
      </c>
      <c r="C725" s="17" t="s">
        <v>66</v>
      </c>
      <c r="D725" s="17">
        <v>111000010013</v>
      </c>
      <c r="E725" s="125" t="s">
        <v>1160</v>
      </c>
      <c r="F725" s="12" t="s">
        <v>736</v>
      </c>
      <c r="G725" s="12">
        <v>4000</v>
      </c>
      <c r="H725" s="26"/>
      <c r="I725" s="19"/>
      <c r="J725" s="111"/>
      <c r="K725" s="111"/>
      <c r="L725" s="19">
        <v>6</v>
      </c>
      <c r="M725" s="19">
        <f>+L725*G725</f>
        <v>24000</v>
      </c>
      <c r="N725" s="19"/>
      <c r="O725" s="19"/>
      <c r="P725" s="19"/>
      <c r="Q725" s="19"/>
      <c r="R725" s="20"/>
      <c r="S725" s="20"/>
      <c r="T725" s="20"/>
      <c r="U725" s="20"/>
      <c r="V725" s="19"/>
      <c r="W725" s="19"/>
      <c r="X725" s="20"/>
      <c r="Y725" s="20"/>
      <c r="Z725" s="20"/>
      <c r="AA725" s="20"/>
      <c r="AB725" s="20"/>
      <c r="AC725" s="20"/>
      <c r="AD725" s="20"/>
      <c r="AE725" s="20"/>
      <c r="AF725" s="19">
        <f t="shared" si="268"/>
        <v>6</v>
      </c>
      <c r="AG725" s="19">
        <f t="shared" si="268"/>
        <v>24000</v>
      </c>
      <c r="AH725" s="120">
        <v>111000010013</v>
      </c>
      <c r="AI725" s="125" t="s">
        <v>1160</v>
      </c>
      <c r="AJ725" s="12" t="s">
        <v>736</v>
      </c>
      <c r="AK725" s="12">
        <v>4000</v>
      </c>
      <c r="AL725" s="7"/>
      <c r="AM725" s="28"/>
      <c r="AN725" s="114"/>
      <c r="AO725" s="114"/>
      <c r="AP725" s="28">
        <v>6</v>
      </c>
      <c r="AQ725" s="28">
        <f>+AP725*AK725</f>
        <v>24000</v>
      </c>
      <c r="AR725" s="114"/>
      <c r="AS725" s="28"/>
      <c r="AT725" s="28"/>
      <c r="AU725" s="114"/>
      <c r="AV725" s="28"/>
      <c r="AW725" s="114"/>
      <c r="AX725" s="114"/>
      <c r="AY725" s="114"/>
      <c r="AZ725" s="28"/>
      <c r="BA725" s="28"/>
      <c r="BB725" s="114"/>
      <c r="BC725" s="114"/>
      <c r="BD725" s="114"/>
      <c r="BE725" s="114"/>
      <c r="BF725" s="114"/>
      <c r="BG725" s="114"/>
      <c r="BH725" s="114"/>
      <c r="BI725" s="114"/>
      <c r="BJ725" s="7">
        <f t="shared" si="270"/>
        <v>6</v>
      </c>
      <c r="BK725" s="7">
        <f t="shared" si="270"/>
        <v>24000</v>
      </c>
    </row>
    <row r="726" spans="2:63" ht="24.75" x14ac:dyDescent="0.25">
      <c r="B726" s="214" t="s">
        <v>65</v>
      </c>
      <c r="C726" s="17" t="s">
        <v>66</v>
      </c>
      <c r="D726" s="17">
        <v>210100010080</v>
      </c>
      <c r="E726" s="125" t="s">
        <v>1161</v>
      </c>
      <c r="F726" s="12" t="s">
        <v>736</v>
      </c>
      <c r="G726" s="12">
        <v>3000</v>
      </c>
      <c r="H726" s="26"/>
      <c r="I726" s="19"/>
      <c r="J726" s="111"/>
      <c r="K726" s="111"/>
      <c r="L726" s="19">
        <v>6</v>
      </c>
      <c r="M726" s="19">
        <f>+L726*G726</f>
        <v>18000</v>
      </c>
      <c r="N726" s="19"/>
      <c r="O726" s="19"/>
      <c r="P726" s="19"/>
      <c r="Q726" s="19"/>
      <c r="R726" s="20"/>
      <c r="S726" s="20"/>
      <c r="T726" s="20"/>
      <c r="U726" s="20"/>
      <c r="V726" s="19"/>
      <c r="W726" s="19"/>
      <c r="X726" s="20"/>
      <c r="Y726" s="20"/>
      <c r="Z726" s="20"/>
      <c r="AA726" s="20"/>
      <c r="AB726" s="20"/>
      <c r="AC726" s="20"/>
      <c r="AD726" s="20"/>
      <c r="AE726" s="20"/>
      <c r="AF726" s="19">
        <f t="shared" si="268"/>
        <v>6</v>
      </c>
      <c r="AG726" s="19">
        <f t="shared" si="268"/>
        <v>18000</v>
      </c>
      <c r="AH726" s="120">
        <v>210100010080</v>
      </c>
      <c r="AI726" s="125" t="s">
        <v>1161</v>
      </c>
      <c r="AJ726" s="12" t="s">
        <v>736</v>
      </c>
      <c r="AK726" s="12">
        <v>3000</v>
      </c>
      <c r="AL726" s="7"/>
      <c r="AM726" s="28"/>
      <c r="AN726" s="114"/>
      <c r="AO726" s="114"/>
      <c r="AP726" s="28">
        <v>6</v>
      </c>
      <c r="AQ726" s="28">
        <f>+AP726*AK726</f>
        <v>18000</v>
      </c>
      <c r="AR726" s="114"/>
      <c r="AS726" s="28"/>
      <c r="AT726" s="28"/>
      <c r="AU726" s="114"/>
      <c r="AV726" s="28"/>
      <c r="AW726" s="114"/>
      <c r="AX726" s="114"/>
      <c r="AY726" s="114"/>
      <c r="AZ726" s="28"/>
      <c r="BA726" s="28"/>
      <c r="BB726" s="114"/>
      <c r="BC726" s="114"/>
      <c r="BD726" s="114"/>
      <c r="BE726" s="114"/>
      <c r="BF726" s="114"/>
      <c r="BG726" s="114"/>
      <c r="BH726" s="114"/>
      <c r="BI726" s="114"/>
      <c r="BJ726" s="7">
        <f t="shared" si="270"/>
        <v>6</v>
      </c>
      <c r="BK726" s="7">
        <f t="shared" si="270"/>
        <v>18000</v>
      </c>
    </row>
    <row r="727" spans="2:63" ht="24.75" x14ac:dyDescent="0.25">
      <c r="B727" s="214" t="s">
        <v>65</v>
      </c>
      <c r="C727" s="17" t="s">
        <v>66</v>
      </c>
      <c r="D727" s="17">
        <v>210100010080</v>
      </c>
      <c r="E727" s="125" t="s">
        <v>1162</v>
      </c>
      <c r="F727" s="12" t="s">
        <v>736</v>
      </c>
      <c r="G727" s="12">
        <v>2100</v>
      </c>
      <c r="H727" s="26"/>
      <c r="I727" s="19"/>
      <c r="J727" s="111"/>
      <c r="K727" s="111"/>
      <c r="L727" s="19">
        <v>6</v>
      </c>
      <c r="M727" s="19">
        <f>+L727*G727</f>
        <v>12600</v>
      </c>
      <c r="N727" s="19"/>
      <c r="O727" s="19"/>
      <c r="P727" s="19"/>
      <c r="Q727" s="19"/>
      <c r="R727" s="20"/>
      <c r="S727" s="20"/>
      <c r="T727" s="20"/>
      <c r="U727" s="20"/>
      <c r="V727" s="19"/>
      <c r="W727" s="19"/>
      <c r="X727" s="20"/>
      <c r="Y727" s="20"/>
      <c r="Z727" s="20"/>
      <c r="AA727" s="20"/>
      <c r="AB727" s="20"/>
      <c r="AC727" s="20"/>
      <c r="AD727" s="20"/>
      <c r="AE727" s="20"/>
      <c r="AF727" s="19">
        <f t="shared" si="268"/>
        <v>6</v>
      </c>
      <c r="AG727" s="19">
        <f t="shared" si="268"/>
        <v>12600</v>
      </c>
      <c r="AH727" s="120">
        <v>210100010080</v>
      </c>
      <c r="AI727" s="125" t="s">
        <v>1162</v>
      </c>
      <c r="AJ727" s="12" t="s">
        <v>736</v>
      </c>
      <c r="AK727" s="12">
        <v>2100</v>
      </c>
      <c r="AL727" s="7"/>
      <c r="AM727" s="28"/>
      <c r="AN727" s="114"/>
      <c r="AO727" s="114"/>
      <c r="AP727" s="28">
        <v>6</v>
      </c>
      <c r="AQ727" s="28">
        <f>+AP727*AK727</f>
        <v>12600</v>
      </c>
      <c r="AR727" s="114"/>
      <c r="AS727" s="28"/>
      <c r="AT727" s="28"/>
      <c r="AU727" s="114"/>
      <c r="AV727" s="28"/>
      <c r="AW727" s="114"/>
      <c r="AX727" s="114"/>
      <c r="AY727" s="114"/>
      <c r="AZ727" s="28"/>
      <c r="BA727" s="28"/>
      <c r="BB727" s="114"/>
      <c r="BC727" s="114"/>
      <c r="BD727" s="114"/>
      <c r="BE727" s="114"/>
      <c r="BF727" s="114"/>
      <c r="BG727" s="114"/>
      <c r="BH727" s="114"/>
      <c r="BI727" s="114"/>
      <c r="BJ727" s="7">
        <f t="shared" si="270"/>
        <v>6</v>
      </c>
      <c r="BK727" s="7">
        <f t="shared" si="270"/>
        <v>12600</v>
      </c>
    </row>
    <row r="728" spans="2:63" ht="24.75" x14ac:dyDescent="0.25">
      <c r="B728" s="214" t="s">
        <v>65</v>
      </c>
      <c r="C728" s="17" t="s">
        <v>66</v>
      </c>
      <c r="D728" s="17">
        <v>70500040043</v>
      </c>
      <c r="E728" s="125" t="s">
        <v>1163</v>
      </c>
      <c r="F728" s="12" t="s">
        <v>736</v>
      </c>
      <c r="G728" s="12">
        <v>5500</v>
      </c>
      <c r="H728" s="26"/>
      <c r="I728" s="19"/>
      <c r="J728" s="165"/>
      <c r="K728" s="165"/>
      <c r="L728" s="19">
        <v>6</v>
      </c>
      <c r="M728" s="19">
        <f t="shared" ref="M728:M734" si="277">+L728*G728</f>
        <v>33000</v>
      </c>
      <c r="N728" s="19"/>
      <c r="O728" s="19"/>
      <c r="P728" s="19"/>
      <c r="Q728" s="19"/>
      <c r="R728" s="20"/>
      <c r="S728" s="20"/>
      <c r="T728" s="20"/>
      <c r="U728" s="20"/>
      <c r="V728" s="19"/>
      <c r="W728" s="19"/>
      <c r="X728" s="20"/>
      <c r="Y728" s="20"/>
      <c r="Z728" s="20"/>
      <c r="AA728" s="20"/>
      <c r="AB728" s="20"/>
      <c r="AC728" s="20"/>
      <c r="AD728" s="20"/>
      <c r="AE728" s="20"/>
      <c r="AF728" s="19">
        <f t="shared" si="268"/>
        <v>6</v>
      </c>
      <c r="AG728" s="19">
        <f t="shared" si="268"/>
        <v>33000</v>
      </c>
      <c r="AH728" s="120">
        <v>70500040043</v>
      </c>
      <c r="AI728" s="125" t="s">
        <v>1163</v>
      </c>
      <c r="AJ728" s="12" t="s">
        <v>736</v>
      </c>
      <c r="AK728" s="12">
        <v>5500</v>
      </c>
      <c r="AL728" s="7"/>
      <c r="AM728" s="28"/>
      <c r="AN728" s="114"/>
      <c r="AO728" s="114"/>
      <c r="AP728" s="28">
        <v>6</v>
      </c>
      <c r="AQ728" s="28">
        <f>+AP728*AK728</f>
        <v>33000</v>
      </c>
      <c r="AR728" s="114"/>
      <c r="AS728" s="28"/>
      <c r="AT728" s="28"/>
      <c r="AU728" s="114"/>
      <c r="AV728" s="28"/>
      <c r="AW728" s="114"/>
      <c r="AX728" s="114"/>
      <c r="AY728" s="114"/>
      <c r="AZ728" s="28"/>
      <c r="BA728" s="28"/>
      <c r="BB728" s="114"/>
      <c r="BC728" s="114"/>
      <c r="BD728" s="114"/>
      <c r="BE728" s="114"/>
      <c r="BF728" s="114"/>
      <c r="BG728" s="114"/>
      <c r="BH728" s="114"/>
      <c r="BI728" s="114"/>
      <c r="BJ728" s="7">
        <f t="shared" si="270"/>
        <v>6</v>
      </c>
      <c r="BK728" s="7">
        <f t="shared" si="270"/>
        <v>33000</v>
      </c>
    </row>
    <row r="729" spans="2:63" ht="24.75" x14ac:dyDescent="0.25">
      <c r="B729" s="214" t="s">
        <v>65</v>
      </c>
      <c r="C729" s="17" t="s">
        <v>66</v>
      </c>
      <c r="D729" s="17">
        <v>860100040006</v>
      </c>
      <c r="E729" s="125" t="s">
        <v>1164</v>
      </c>
      <c r="F729" s="12" t="s">
        <v>736</v>
      </c>
      <c r="G729" s="12">
        <v>3500</v>
      </c>
      <c r="H729" s="26"/>
      <c r="I729" s="19"/>
      <c r="J729" s="165"/>
      <c r="K729" s="165"/>
      <c r="L729" s="19">
        <v>6</v>
      </c>
      <c r="M729" s="19">
        <f t="shared" si="277"/>
        <v>21000</v>
      </c>
      <c r="N729" s="19"/>
      <c r="O729" s="19"/>
      <c r="P729" s="19"/>
      <c r="Q729" s="19"/>
      <c r="R729" s="20"/>
      <c r="S729" s="20"/>
      <c r="T729" s="20"/>
      <c r="U729" s="20"/>
      <c r="V729" s="19"/>
      <c r="W729" s="19"/>
      <c r="X729" s="20"/>
      <c r="Y729" s="20"/>
      <c r="Z729" s="20"/>
      <c r="AA729" s="20"/>
      <c r="AB729" s="20"/>
      <c r="AC729" s="20"/>
      <c r="AD729" s="20"/>
      <c r="AE729" s="20"/>
      <c r="AF729" s="19">
        <f t="shared" si="268"/>
        <v>6</v>
      </c>
      <c r="AG729" s="19">
        <f t="shared" si="268"/>
        <v>21000</v>
      </c>
      <c r="AH729" s="120">
        <v>860100040006</v>
      </c>
      <c r="AI729" s="125" t="s">
        <v>1164</v>
      </c>
      <c r="AJ729" s="12" t="s">
        <v>736</v>
      </c>
      <c r="AK729" s="12">
        <v>3500</v>
      </c>
      <c r="AL729" s="7"/>
      <c r="AM729" s="28"/>
      <c r="AN729" s="166"/>
      <c r="AO729" s="166"/>
      <c r="AP729" s="28">
        <v>6</v>
      </c>
      <c r="AQ729" s="28">
        <f t="shared" ref="AQ729:AQ734" si="278">+AP729*AK729</f>
        <v>21000</v>
      </c>
      <c r="AR729" s="114"/>
      <c r="AS729" s="28"/>
      <c r="AT729" s="28"/>
      <c r="AU729" s="114"/>
      <c r="AV729" s="28"/>
      <c r="AW729" s="114"/>
      <c r="AX729" s="114"/>
      <c r="AY729" s="114"/>
      <c r="AZ729" s="28"/>
      <c r="BA729" s="28"/>
      <c r="BB729" s="114"/>
      <c r="BC729" s="114"/>
      <c r="BD729" s="114"/>
      <c r="BE729" s="114"/>
      <c r="BF729" s="114"/>
      <c r="BG729" s="114"/>
      <c r="BH729" s="114"/>
      <c r="BI729" s="114"/>
      <c r="BJ729" s="7">
        <f t="shared" si="270"/>
        <v>6</v>
      </c>
      <c r="BK729" s="7">
        <f t="shared" si="270"/>
        <v>21000</v>
      </c>
    </row>
    <row r="730" spans="2:63" ht="24.75" x14ac:dyDescent="0.25">
      <c r="B730" s="214" t="s">
        <v>65</v>
      </c>
      <c r="C730" s="17" t="s">
        <v>66</v>
      </c>
      <c r="D730" s="17">
        <v>860100040007</v>
      </c>
      <c r="E730" s="125" t="s">
        <v>1165</v>
      </c>
      <c r="F730" s="12" t="s">
        <v>736</v>
      </c>
      <c r="G730" s="12">
        <v>3000</v>
      </c>
      <c r="H730" s="26"/>
      <c r="I730" s="19"/>
      <c r="J730" s="165"/>
      <c r="K730" s="165"/>
      <c r="L730" s="19">
        <v>6</v>
      </c>
      <c r="M730" s="19">
        <f t="shared" si="277"/>
        <v>18000</v>
      </c>
      <c r="N730" s="19"/>
      <c r="O730" s="19"/>
      <c r="P730" s="19"/>
      <c r="Q730" s="19"/>
      <c r="R730" s="20"/>
      <c r="S730" s="20"/>
      <c r="T730" s="20"/>
      <c r="U730" s="20"/>
      <c r="V730" s="19"/>
      <c r="W730" s="19"/>
      <c r="X730" s="20"/>
      <c r="Y730" s="20"/>
      <c r="Z730" s="20"/>
      <c r="AA730" s="20"/>
      <c r="AB730" s="20"/>
      <c r="AC730" s="20"/>
      <c r="AD730" s="20"/>
      <c r="AE730" s="20"/>
      <c r="AF730" s="19">
        <f t="shared" si="268"/>
        <v>6</v>
      </c>
      <c r="AG730" s="19">
        <f t="shared" si="268"/>
        <v>18000</v>
      </c>
      <c r="AH730" s="120">
        <v>860100040007</v>
      </c>
      <c r="AI730" s="125" t="s">
        <v>1165</v>
      </c>
      <c r="AJ730" s="12" t="s">
        <v>736</v>
      </c>
      <c r="AK730" s="12">
        <v>3000</v>
      </c>
      <c r="AL730" s="7"/>
      <c r="AM730" s="28"/>
      <c r="AN730" s="166"/>
      <c r="AO730" s="166"/>
      <c r="AP730" s="28">
        <v>6</v>
      </c>
      <c r="AQ730" s="28">
        <f t="shared" si="278"/>
        <v>18000</v>
      </c>
      <c r="AR730" s="114"/>
      <c r="AS730" s="28"/>
      <c r="AT730" s="28"/>
      <c r="AU730" s="114"/>
      <c r="AV730" s="28"/>
      <c r="AW730" s="114"/>
      <c r="AX730" s="114"/>
      <c r="AY730" s="114"/>
      <c r="AZ730" s="28"/>
      <c r="BA730" s="28"/>
      <c r="BB730" s="114"/>
      <c r="BC730" s="114"/>
      <c r="BD730" s="114"/>
      <c r="BE730" s="114"/>
      <c r="BF730" s="114"/>
      <c r="BG730" s="114"/>
      <c r="BH730" s="114"/>
      <c r="BI730" s="114"/>
      <c r="BJ730" s="7">
        <f t="shared" si="270"/>
        <v>6</v>
      </c>
      <c r="BK730" s="7">
        <f t="shared" si="270"/>
        <v>18000</v>
      </c>
    </row>
    <row r="731" spans="2:63" ht="24.75" x14ac:dyDescent="0.25">
      <c r="B731" s="214" t="s">
        <v>65</v>
      </c>
      <c r="C731" s="17" t="s">
        <v>66</v>
      </c>
      <c r="D731" s="17">
        <v>71100380610</v>
      </c>
      <c r="E731" s="125" t="s">
        <v>1166</v>
      </c>
      <c r="F731" s="12" t="s">
        <v>736</v>
      </c>
      <c r="G731" s="12">
        <v>5500</v>
      </c>
      <c r="H731" s="26"/>
      <c r="I731" s="19"/>
      <c r="J731" s="165"/>
      <c r="K731" s="165"/>
      <c r="L731" s="19">
        <v>6</v>
      </c>
      <c r="M731" s="19">
        <f t="shared" si="277"/>
        <v>33000</v>
      </c>
      <c r="N731" s="19"/>
      <c r="O731" s="19"/>
      <c r="P731" s="19"/>
      <c r="Q731" s="19"/>
      <c r="R731" s="20"/>
      <c r="S731" s="20"/>
      <c r="T731" s="20"/>
      <c r="U731" s="20"/>
      <c r="V731" s="19"/>
      <c r="W731" s="19"/>
      <c r="X731" s="20"/>
      <c r="Y731" s="20"/>
      <c r="Z731" s="20"/>
      <c r="AA731" s="20"/>
      <c r="AB731" s="20"/>
      <c r="AC731" s="20"/>
      <c r="AD731" s="20"/>
      <c r="AE731" s="20"/>
      <c r="AF731" s="19">
        <f t="shared" si="268"/>
        <v>6</v>
      </c>
      <c r="AG731" s="19">
        <f t="shared" si="268"/>
        <v>33000</v>
      </c>
      <c r="AH731" s="120">
        <v>71100380610</v>
      </c>
      <c r="AI731" s="125" t="s">
        <v>1166</v>
      </c>
      <c r="AJ731" s="12" t="s">
        <v>736</v>
      </c>
      <c r="AK731" s="12">
        <v>5500</v>
      </c>
      <c r="AL731" s="7"/>
      <c r="AM731" s="28"/>
      <c r="AN731" s="166"/>
      <c r="AO731" s="166"/>
      <c r="AP731" s="28">
        <v>6</v>
      </c>
      <c r="AQ731" s="28">
        <f t="shared" si="278"/>
        <v>33000</v>
      </c>
      <c r="AR731" s="114"/>
      <c r="AS731" s="28"/>
      <c r="AT731" s="28"/>
      <c r="AU731" s="114"/>
      <c r="AV731" s="28"/>
      <c r="AW731" s="114"/>
      <c r="AX731" s="114"/>
      <c r="AY731" s="114"/>
      <c r="AZ731" s="28"/>
      <c r="BA731" s="28"/>
      <c r="BB731" s="114"/>
      <c r="BC731" s="114"/>
      <c r="BD731" s="114"/>
      <c r="BE731" s="114"/>
      <c r="BF731" s="114"/>
      <c r="BG731" s="114"/>
      <c r="BH731" s="114"/>
      <c r="BI731" s="114"/>
      <c r="BJ731" s="7">
        <f t="shared" si="270"/>
        <v>6</v>
      </c>
      <c r="BK731" s="7">
        <f t="shared" si="270"/>
        <v>33000</v>
      </c>
    </row>
    <row r="732" spans="2:63" ht="36.75" x14ac:dyDescent="0.25">
      <c r="B732" s="214" t="s">
        <v>65</v>
      </c>
      <c r="C732" s="17" t="s">
        <v>66</v>
      </c>
      <c r="D732" s="17">
        <v>71100382289</v>
      </c>
      <c r="E732" s="125" t="s">
        <v>1167</v>
      </c>
      <c r="F732" s="12" t="s">
        <v>736</v>
      </c>
      <c r="G732" s="12">
        <v>3500</v>
      </c>
      <c r="H732" s="26"/>
      <c r="I732" s="19"/>
      <c r="J732" s="165"/>
      <c r="K732" s="165"/>
      <c r="L732" s="19">
        <v>6</v>
      </c>
      <c r="M732" s="19">
        <f t="shared" si="277"/>
        <v>21000</v>
      </c>
      <c r="N732" s="19"/>
      <c r="O732" s="19"/>
      <c r="P732" s="19"/>
      <c r="Q732" s="19"/>
      <c r="R732" s="20"/>
      <c r="S732" s="20"/>
      <c r="T732" s="20"/>
      <c r="U732" s="20"/>
      <c r="V732" s="19"/>
      <c r="W732" s="19"/>
      <c r="X732" s="20"/>
      <c r="Y732" s="20"/>
      <c r="Z732" s="20"/>
      <c r="AA732" s="20"/>
      <c r="AB732" s="20"/>
      <c r="AC732" s="20"/>
      <c r="AD732" s="20"/>
      <c r="AE732" s="20"/>
      <c r="AF732" s="19">
        <f t="shared" si="268"/>
        <v>6</v>
      </c>
      <c r="AG732" s="19">
        <f t="shared" si="268"/>
        <v>21000</v>
      </c>
      <c r="AH732" s="120">
        <v>71100382289</v>
      </c>
      <c r="AI732" s="125" t="s">
        <v>1167</v>
      </c>
      <c r="AJ732" s="12" t="s">
        <v>736</v>
      </c>
      <c r="AK732" s="12">
        <v>3500</v>
      </c>
      <c r="AL732" s="7"/>
      <c r="AM732" s="28"/>
      <c r="AN732" s="166"/>
      <c r="AO732" s="166"/>
      <c r="AP732" s="28">
        <v>6</v>
      </c>
      <c r="AQ732" s="28">
        <f t="shared" si="278"/>
        <v>21000</v>
      </c>
      <c r="AR732" s="114"/>
      <c r="AS732" s="28"/>
      <c r="AT732" s="28"/>
      <c r="AU732" s="114"/>
      <c r="AV732" s="28"/>
      <c r="AW732" s="114"/>
      <c r="AX732" s="114"/>
      <c r="AY732" s="114"/>
      <c r="AZ732" s="28"/>
      <c r="BA732" s="28"/>
      <c r="BB732" s="114"/>
      <c r="BC732" s="114"/>
      <c r="BD732" s="114"/>
      <c r="BE732" s="114"/>
      <c r="BF732" s="114"/>
      <c r="BG732" s="114"/>
      <c r="BH732" s="114"/>
      <c r="BI732" s="114"/>
      <c r="BJ732" s="7">
        <f t="shared" si="270"/>
        <v>6</v>
      </c>
      <c r="BK732" s="7">
        <f t="shared" si="270"/>
        <v>21000</v>
      </c>
    </row>
    <row r="733" spans="2:63" ht="24.75" x14ac:dyDescent="0.25">
      <c r="B733" s="214" t="s">
        <v>65</v>
      </c>
      <c r="C733" s="17" t="s">
        <v>66</v>
      </c>
      <c r="D733" s="17" t="s">
        <v>1168</v>
      </c>
      <c r="E733" s="125" t="s">
        <v>1169</v>
      </c>
      <c r="F733" s="125" t="s">
        <v>736</v>
      </c>
      <c r="G733" s="12">
        <v>4500</v>
      </c>
      <c r="H733" s="26"/>
      <c r="I733" s="19"/>
      <c r="J733" s="111"/>
      <c r="K733" s="111"/>
      <c r="L733" s="19">
        <v>12</v>
      </c>
      <c r="M733" s="19">
        <f t="shared" si="277"/>
        <v>54000</v>
      </c>
      <c r="N733" s="19"/>
      <c r="O733" s="19"/>
      <c r="P733" s="19"/>
      <c r="Q733" s="19"/>
      <c r="R733" s="20"/>
      <c r="S733" s="20"/>
      <c r="T733" s="20"/>
      <c r="U733" s="20"/>
      <c r="V733" s="19"/>
      <c r="W733" s="19"/>
      <c r="X733" s="20"/>
      <c r="Y733" s="20"/>
      <c r="Z733" s="20"/>
      <c r="AA733" s="20"/>
      <c r="AB733" s="20"/>
      <c r="AC733" s="20"/>
      <c r="AD733" s="20"/>
      <c r="AE733" s="20"/>
      <c r="AF733" s="19">
        <f t="shared" si="268"/>
        <v>12</v>
      </c>
      <c r="AG733" s="19">
        <f t="shared" si="268"/>
        <v>54000</v>
      </c>
      <c r="AH733" s="120" t="s">
        <v>1168</v>
      </c>
      <c r="AI733" s="125" t="s">
        <v>1169</v>
      </c>
      <c r="AJ733" s="125" t="s">
        <v>736</v>
      </c>
      <c r="AK733" s="12">
        <v>4500</v>
      </c>
      <c r="AL733" s="7"/>
      <c r="AM733" s="28"/>
      <c r="AN733" s="114"/>
      <c r="AO733" s="114"/>
      <c r="AP733" s="28">
        <v>12</v>
      </c>
      <c r="AQ733" s="28">
        <f t="shared" si="278"/>
        <v>54000</v>
      </c>
      <c r="AR733" s="114"/>
      <c r="AS733" s="28"/>
      <c r="AT733" s="28"/>
      <c r="AU733" s="28"/>
      <c r="AV733" s="28"/>
      <c r="AW733" s="114"/>
      <c r="AX733" s="114"/>
      <c r="AY733" s="114"/>
      <c r="AZ733" s="28"/>
      <c r="BA733" s="28"/>
      <c r="BB733" s="114"/>
      <c r="BC733" s="114"/>
      <c r="BD733" s="114"/>
      <c r="BE733" s="114"/>
      <c r="BF733" s="114"/>
      <c r="BG733" s="114"/>
      <c r="BH733" s="114"/>
      <c r="BI733" s="114"/>
      <c r="BJ733" s="7">
        <f t="shared" si="270"/>
        <v>12</v>
      </c>
      <c r="BK733" s="7">
        <f t="shared" si="270"/>
        <v>54000</v>
      </c>
    </row>
    <row r="734" spans="2:63" ht="24.75" x14ac:dyDescent="0.25">
      <c r="B734" s="214" t="s">
        <v>65</v>
      </c>
      <c r="C734" s="17" t="s">
        <v>66</v>
      </c>
      <c r="D734" s="17" t="s">
        <v>1168</v>
      </c>
      <c r="E734" s="125" t="s">
        <v>1169</v>
      </c>
      <c r="F734" s="125" t="s">
        <v>736</v>
      </c>
      <c r="G734" s="12">
        <v>4500</v>
      </c>
      <c r="H734" s="26"/>
      <c r="I734" s="19"/>
      <c r="J734" s="111"/>
      <c r="K734" s="111"/>
      <c r="L734" s="19">
        <v>6</v>
      </c>
      <c r="M734" s="19">
        <f t="shared" si="277"/>
        <v>27000</v>
      </c>
      <c r="N734" s="19"/>
      <c r="O734" s="19"/>
      <c r="P734" s="19"/>
      <c r="Q734" s="19"/>
      <c r="R734" s="20"/>
      <c r="S734" s="20"/>
      <c r="T734" s="20"/>
      <c r="U734" s="20"/>
      <c r="V734" s="19"/>
      <c r="W734" s="19"/>
      <c r="X734" s="20"/>
      <c r="Y734" s="20"/>
      <c r="Z734" s="20"/>
      <c r="AA734" s="20"/>
      <c r="AB734" s="20"/>
      <c r="AC734" s="20"/>
      <c r="AD734" s="20"/>
      <c r="AE734" s="20"/>
      <c r="AF734" s="19">
        <f t="shared" si="268"/>
        <v>6</v>
      </c>
      <c r="AG734" s="19">
        <f t="shared" si="268"/>
        <v>27000</v>
      </c>
      <c r="AH734" s="120" t="s">
        <v>1168</v>
      </c>
      <c r="AI734" s="125" t="s">
        <v>1169</v>
      </c>
      <c r="AJ734" s="125" t="s">
        <v>736</v>
      </c>
      <c r="AK734" s="12">
        <v>4500</v>
      </c>
      <c r="AL734" s="7"/>
      <c r="AM734" s="28"/>
      <c r="AN734" s="114"/>
      <c r="AO734" s="114"/>
      <c r="AP734" s="28">
        <v>6</v>
      </c>
      <c r="AQ734" s="28">
        <f t="shared" si="278"/>
        <v>27000</v>
      </c>
      <c r="AR734" s="114"/>
      <c r="AS734" s="28"/>
      <c r="AT734" s="28"/>
      <c r="AU734" s="28"/>
      <c r="AV734" s="28"/>
      <c r="AW734" s="114"/>
      <c r="AX734" s="114"/>
      <c r="AY734" s="114"/>
      <c r="AZ734" s="28"/>
      <c r="BA734" s="28"/>
      <c r="BB734" s="114"/>
      <c r="BC734" s="114"/>
      <c r="BD734" s="114"/>
      <c r="BE734" s="114"/>
      <c r="BF734" s="114"/>
      <c r="BG734" s="114"/>
      <c r="BH734" s="114"/>
      <c r="BI734" s="114"/>
      <c r="BJ734" s="7">
        <f t="shared" si="270"/>
        <v>6</v>
      </c>
      <c r="BK734" s="7">
        <f t="shared" si="270"/>
        <v>27000</v>
      </c>
    </row>
    <row r="735" spans="2:63" ht="24.75" x14ac:dyDescent="0.25">
      <c r="B735" s="214" t="s">
        <v>65</v>
      </c>
      <c r="C735" s="17" t="s">
        <v>66</v>
      </c>
      <c r="D735" s="17">
        <v>9315150700255510</v>
      </c>
      <c r="E735" s="120" t="s">
        <v>1170</v>
      </c>
      <c r="F735" s="125" t="s">
        <v>736</v>
      </c>
      <c r="G735" s="12">
        <v>3000</v>
      </c>
      <c r="H735" s="26"/>
      <c r="I735" s="19"/>
      <c r="J735" s="111"/>
      <c r="K735" s="111"/>
      <c r="L735" s="19"/>
      <c r="M735" s="19"/>
      <c r="N735" s="19">
        <v>12</v>
      </c>
      <c r="O735" s="19">
        <f t="shared" ref="O735:O741" si="279">+N735*G735</f>
        <v>36000</v>
      </c>
      <c r="P735" s="19"/>
      <c r="Q735" s="19"/>
      <c r="R735" s="20"/>
      <c r="S735" s="20"/>
      <c r="T735" s="20"/>
      <c r="U735" s="20"/>
      <c r="V735" s="19"/>
      <c r="W735" s="19"/>
      <c r="X735" s="20"/>
      <c r="Y735" s="20"/>
      <c r="Z735" s="20"/>
      <c r="AA735" s="20"/>
      <c r="AB735" s="20"/>
      <c r="AC735" s="20"/>
      <c r="AD735" s="20"/>
      <c r="AE735" s="20"/>
      <c r="AF735" s="19">
        <f t="shared" si="268"/>
        <v>12</v>
      </c>
      <c r="AG735" s="19">
        <f t="shared" si="268"/>
        <v>36000</v>
      </c>
      <c r="AH735" s="120">
        <v>9315150700255510</v>
      </c>
      <c r="AI735" s="120" t="s">
        <v>1170</v>
      </c>
      <c r="AJ735" s="125" t="s">
        <v>736</v>
      </c>
      <c r="AK735" s="12">
        <v>3000</v>
      </c>
      <c r="AL735" s="7"/>
      <c r="AM735" s="28"/>
      <c r="AN735" s="114"/>
      <c r="AO735" s="114"/>
      <c r="AP735" s="28"/>
      <c r="AQ735" s="28"/>
      <c r="AR735" s="28">
        <v>12</v>
      </c>
      <c r="AS735" s="28">
        <f t="shared" ref="AS735:AS741" si="280">+AR735*AK735</f>
        <v>36000</v>
      </c>
      <c r="AT735" s="28"/>
      <c r="AU735" s="28"/>
      <c r="AV735" s="28"/>
      <c r="AW735" s="114"/>
      <c r="AX735" s="114"/>
      <c r="AY735" s="114"/>
      <c r="AZ735" s="28"/>
      <c r="BA735" s="28"/>
      <c r="BB735" s="114"/>
      <c r="BC735" s="114"/>
      <c r="BD735" s="114"/>
      <c r="BE735" s="114"/>
      <c r="BF735" s="114"/>
      <c r="BG735" s="114"/>
      <c r="BH735" s="114"/>
      <c r="BI735" s="114"/>
      <c r="BJ735" s="7">
        <f t="shared" si="270"/>
        <v>12</v>
      </c>
      <c r="BK735" s="7">
        <f t="shared" si="270"/>
        <v>36000</v>
      </c>
    </row>
    <row r="736" spans="2:63" ht="24.75" x14ac:dyDescent="0.25">
      <c r="B736" s="214" t="s">
        <v>65</v>
      </c>
      <c r="C736" s="17" t="s">
        <v>66</v>
      </c>
      <c r="D736" s="17">
        <v>9210150100094850</v>
      </c>
      <c r="E736" s="120" t="s">
        <v>857</v>
      </c>
      <c r="F736" s="125" t="s">
        <v>736</v>
      </c>
      <c r="G736" s="12">
        <v>2500</v>
      </c>
      <c r="H736" s="26"/>
      <c r="I736" s="19"/>
      <c r="J736" s="111"/>
      <c r="K736" s="111"/>
      <c r="L736" s="19"/>
      <c r="M736" s="19"/>
      <c r="N736" s="19">
        <f>3+1+0+1</f>
        <v>5</v>
      </c>
      <c r="O736" s="19">
        <f t="shared" si="279"/>
        <v>12500</v>
      </c>
      <c r="P736" s="19"/>
      <c r="Q736" s="19"/>
      <c r="R736" s="20"/>
      <c r="S736" s="20"/>
      <c r="T736" s="20"/>
      <c r="U736" s="20"/>
      <c r="V736" s="19"/>
      <c r="W736" s="19"/>
      <c r="X736" s="20"/>
      <c r="Y736" s="20"/>
      <c r="Z736" s="20"/>
      <c r="AA736" s="20"/>
      <c r="AB736" s="20"/>
      <c r="AC736" s="20"/>
      <c r="AD736" s="20"/>
      <c r="AE736" s="20"/>
      <c r="AF736" s="19">
        <f t="shared" si="268"/>
        <v>5</v>
      </c>
      <c r="AG736" s="19">
        <f t="shared" si="268"/>
        <v>12500</v>
      </c>
      <c r="AH736" s="120">
        <v>9210150100094850</v>
      </c>
      <c r="AI736" s="120" t="s">
        <v>857</v>
      </c>
      <c r="AJ736" s="125" t="s">
        <v>736</v>
      </c>
      <c r="AK736" s="12">
        <v>2500</v>
      </c>
      <c r="AL736" s="7"/>
      <c r="AM736" s="28"/>
      <c r="AN736" s="114"/>
      <c r="AO736" s="114"/>
      <c r="AP736" s="28"/>
      <c r="AQ736" s="28"/>
      <c r="AR736" s="28">
        <f>0+4+2+0</f>
        <v>6</v>
      </c>
      <c r="AS736" s="28">
        <f t="shared" si="280"/>
        <v>15000</v>
      </c>
      <c r="AT736" s="28"/>
      <c r="AU736" s="28"/>
      <c r="AV736" s="28"/>
      <c r="AW736" s="114"/>
      <c r="AX736" s="114"/>
      <c r="AY736" s="114"/>
      <c r="AZ736" s="28"/>
      <c r="BA736" s="28"/>
      <c r="BB736" s="114"/>
      <c r="BC736" s="114"/>
      <c r="BD736" s="114"/>
      <c r="BE736" s="114"/>
      <c r="BF736" s="114"/>
      <c r="BG736" s="114"/>
      <c r="BH736" s="114"/>
      <c r="BI736" s="114"/>
      <c r="BJ736" s="7">
        <f t="shared" si="270"/>
        <v>6</v>
      </c>
      <c r="BK736" s="7">
        <f t="shared" si="270"/>
        <v>15000</v>
      </c>
    </row>
    <row r="737" spans="2:63" ht="24.75" x14ac:dyDescent="0.25">
      <c r="B737" s="214" t="s">
        <v>65</v>
      </c>
      <c r="C737" s="17" t="s">
        <v>66</v>
      </c>
      <c r="D737" s="17">
        <v>7015150500307050</v>
      </c>
      <c r="E737" s="120" t="s">
        <v>1171</v>
      </c>
      <c r="F737" s="125" t="s">
        <v>736</v>
      </c>
      <c r="G737" s="12">
        <v>4500</v>
      </c>
      <c r="H737" s="26"/>
      <c r="I737" s="19"/>
      <c r="J737" s="111"/>
      <c r="K737" s="111"/>
      <c r="L737" s="19"/>
      <c r="M737" s="19"/>
      <c r="N737" s="19">
        <f>6+6</f>
        <v>12</v>
      </c>
      <c r="O737" s="19">
        <f t="shared" si="279"/>
        <v>54000</v>
      </c>
      <c r="P737" s="19"/>
      <c r="Q737" s="19"/>
      <c r="R737" s="20"/>
      <c r="S737" s="20"/>
      <c r="T737" s="20"/>
      <c r="U737" s="20"/>
      <c r="V737" s="19"/>
      <c r="W737" s="19"/>
      <c r="X737" s="20"/>
      <c r="Y737" s="20"/>
      <c r="Z737" s="20"/>
      <c r="AA737" s="20"/>
      <c r="AB737" s="20"/>
      <c r="AC737" s="20"/>
      <c r="AD737" s="20"/>
      <c r="AE737" s="20"/>
      <c r="AF737" s="19">
        <f t="shared" si="268"/>
        <v>12</v>
      </c>
      <c r="AG737" s="19">
        <f t="shared" si="268"/>
        <v>54000</v>
      </c>
      <c r="AH737" s="120">
        <v>7015150500307050</v>
      </c>
      <c r="AI737" s="120" t="s">
        <v>1171</v>
      </c>
      <c r="AJ737" s="125" t="s">
        <v>736</v>
      </c>
      <c r="AK737" s="12">
        <v>4500</v>
      </c>
      <c r="AL737" s="7"/>
      <c r="AM737" s="28"/>
      <c r="AN737" s="114"/>
      <c r="AO737" s="114"/>
      <c r="AP737" s="28"/>
      <c r="AQ737" s="28"/>
      <c r="AR737" s="28">
        <f>6+6</f>
        <v>12</v>
      </c>
      <c r="AS737" s="28">
        <f t="shared" si="280"/>
        <v>54000</v>
      </c>
      <c r="AT737" s="28"/>
      <c r="AU737" s="28"/>
      <c r="AV737" s="28"/>
      <c r="AW737" s="114"/>
      <c r="AX737" s="114"/>
      <c r="AY737" s="114"/>
      <c r="AZ737" s="28"/>
      <c r="BA737" s="28"/>
      <c r="BB737" s="114"/>
      <c r="BC737" s="114"/>
      <c r="BD737" s="114"/>
      <c r="BE737" s="114"/>
      <c r="BF737" s="114"/>
      <c r="BG737" s="114"/>
      <c r="BH737" s="114"/>
      <c r="BI737" s="114"/>
      <c r="BJ737" s="7">
        <f t="shared" si="270"/>
        <v>12</v>
      </c>
      <c r="BK737" s="7">
        <f t="shared" si="270"/>
        <v>54000</v>
      </c>
    </row>
    <row r="738" spans="2:63" ht="24.75" x14ac:dyDescent="0.25">
      <c r="B738" s="214" t="s">
        <v>65</v>
      </c>
      <c r="C738" s="17" t="s">
        <v>66</v>
      </c>
      <c r="D738" s="17">
        <v>8012160900328660</v>
      </c>
      <c r="E738" s="120" t="s">
        <v>1172</v>
      </c>
      <c r="F738" s="120" t="s">
        <v>736</v>
      </c>
      <c r="G738" s="12">
        <v>4500</v>
      </c>
      <c r="H738" s="26"/>
      <c r="I738" s="19"/>
      <c r="J738" s="111"/>
      <c r="K738" s="111"/>
      <c r="L738" s="19"/>
      <c r="M738" s="19"/>
      <c r="N738" s="19">
        <v>6</v>
      </c>
      <c r="O738" s="19">
        <f t="shared" si="279"/>
        <v>27000</v>
      </c>
      <c r="P738" s="19"/>
      <c r="Q738" s="19"/>
      <c r="R738" s="20"/>
      <c r="S738" s="20"/>
      <c r="T738" s="20"/>
      <c r="U738" s="20"/>
      <c r="V738" s="19"/>
      <c r="W738" s="19"/>
      <c r="X738" s="20"/>
      <c r="Y738" s="20"/>
      <c r="Z738" s="20"/>
      <c r="AA738" s="20"/>
      <c r="AB738" s="20"/>
      <c r="AC738" s="20"/>
      <c r="AD738" s="20"/>
      <c r="AE738" s="20"/>
      <c r="AF738" s="19">
        <f t="shared" si="268"/>
        <v>6</v>
      </c>
      <c r="AG738" s="19">
        <f t="shared" si="268"/>
        <v>27000</v>
      </c>
      <c r="AH738" s="120">
        <v>8012160900328660</v>
      </c>
      <c r="AI738" s="120" t="s">
        <v>1172</v>
      </c>
      <c r="AJ738" s="120" t="s">
        <v>736</v>
      </c>
      <c r="AK738" s="12">
        <v>4500</v>
      </c>
      <c r="AL738" s="7"/>
      <c r="AM738" s="28"/>
      <c r="AN738" s="114"/>
      <c r="AO738" s="114"/>
      <c r="AP738" s="28"/>
      <c r="AQ738" s="28"/>
      <c r="AR738" s="28">
        <v>6</v>
      </c>
      <c r="AS738" s="28">
        <f t="shared" si="280"/>
        <v>27000</v>
      </c>
      <c r="AT738" s="28"/>
      <c r="AU738" s="28"/>
      <c r="AV738" s="28"/>
      <c r="AW738" s="114"/>
      <c r="AX738" s="114"/>
      <c r="AY738" s="114"/>
      <c r="AZ738" s="28"/>
      <c r="BA738" s="28"/>
      <c r="BB738" s="114"/>
      <c r="BC738" s="114"/>
      <c r="BD738" s="114"/>
      <c r="BE738" s="114"/>
      <c r="BF738" s="114"/>
      <c r="BG738" s="114"/>
      <c r="BH738" s="114"/>
      <c r="BI738" s="114"/>
      <c r="BJ738" s="7">
        <f t="shared" si="270"/>
        <v>6</v>
      </c>
      <c r="BK738" s="7">
        <f t="shared" si="270"/>
        <v>27000</v>
      </c>
    </row>
    <row r="739" spans="2:63" x14ac:dyDescent="0.25">
      <c r="B739" s="214" t="s">
        <v>139</v>
      </c>
      <c r="C739" s="17" t="s">
        <v>66</v>
      </c>
      <c r="D739" s="17">
        <v>7811180800228860</v>
      </c>
      <c r="E739" s="120" t="s">
        <v>1173</v>
      </c>
      <c r="F739" s="120" t="s">
        <v>736</v>
      </c>
      <c r="G739" s="12">
        <v>2500</v>
      </c>
      <c r="H739" s="26">
        <v>6</v>
      </c>
      <c r="I739" s="19">
        <f>+H739*G739</f>
        <v>15000</v>
      </c>
      <c r="J739" s="111"/>
      <c r="K739" s="111"/>
      <c r="L739" s="19"/>
      <c r="M739" s="19"/>
      <c r="N739" s="19">
        <v>6</v>
      </c>
      <c r="O739" s="19">
        <f t="shared" si="279"/>
        <v>15000</v>
      </c>
      <c r="P739" s="19"/>
      <c r="Q739" s="19"/>
      <c r="R739" s="20"/>
      <c r="S739" s="20"/>
      <c r="T739" s="20"/>
      <c r="U739" s="20"/>
      <c r="V739" s="19"/>
      <c r="W739" s="19"/>
      <c r="X739" s="20"/>
      <c r="Y739" s="20"/>
      <c r="Z739" s="20"/>
      <c r="AA739" s="20"/>
      <c r="AB739" s="20"/>
      <c r="AC739" s="20"/>
      <c r="AD739" s="20"/>
      <c r="AE739" s="20"/>
      <c r="AF739" s="19">
        <f t="shared" si="268"/>
        <v>12</v>
      </c>
      <c r="AG739" s="19">
        <f t="shared" si="268"/>
        <v>30000</v>
      </c>
      <c r="AH739" s="120">
        <v>7811180800228860</v>
      </c>
      <c r="AI739" s="120" t="s">
        <v>1173</v>
      </c>
      <c r="AJ739" s="120" t="s">
        <v>736</v>
      </c>
      <c r="AK739" s="12">
        <v>2500</v>
      </c>
      <c r="AL739" s="7">
        <v>6</v>
      </c>
      <c r="AM739" s="28">
        <f>+AL739*AK739</f>
        <v>15000</v>
      </c>
      <c r="AN739" s="114"/>
      <c r="AO739" s="114"/>
      <c r="AP739" s="28"/>
      <c r="AQ739" s="28"/>
      <c r="AR739" s="28">
        <v>6</v>
      </c>
      <c r="AS739" s="28">
        <f t="shared" si="280"/>
        <v>15000</v>
      </c>
      <c r="AT739" s="28"/>
      <c r="AU739" s="28"/>
      <c r="AV739" s="28"/>
      <c r="AW739" s="114"/>
      <c r="AX739" s="114"/>
      <c r="AY739" s="114"/>
      <c r="AZ739" s="28"/>
      <c r="BA739" s="28"/>
      <c r="BB739" s="114"/>
      <c r="BC739" s="114"/>
      <c r="BD739" s="114"/>
      <c r="BE739" s="114"/>
      <c r="BF739" s="114"/>
      <c r="BG739" s="114"/>
      <c r="BH739" s="114"/>
      <c r="BI739" s="114"/>
      <c r="BJ739" s="7">
        <f t="shared" si="270"/>
        <v>12</v>
      </c>
      <c r="BK739" s="7">
        <f t="shared" si="270"/>
        <v>30000</v>
      </c>
    </row>
    <row r="740" spans="2:63" ht="24.75" x14ac:dyDescent="0.25">
      <c r="B740" s="214" t="s">
        <v>65</v>
      </c>
      <c r="C740" s="17" t="s">
        <v>66</v>
      </c>
      <c r="D740" s="17">
        <v>7112271000358790</v>
      </c>
      <c r="E740" s="120" t="s">
        <v>1174</v>
      </c>
      <c r="F740" s="120" t="s">
        <v>736</v>
      </c>
      <c r="G740" s="12">
        <v>4500</v>
      </c>
      <c r="H740" s="26"/>
      <c r="I740" s="19"/>
      <c r="J740" s="111"/>
      <c r="K740" s="111"/>
      <c r="L740" s="19"/>
      <c r="M740" s="19"/>
      <c r="N740" s="19">
        <v>6</v>
      </c>
      <c r="O740" s="19">
        <f t="shared" si="279"/>
        <v>27000</v>
      </c>
      <c r="P740" s="19"/>
      <c r="Q740" s="19"/>
      <c r="R740" s="20"/>
      <c r="S740" s="20"/>
      <c r="T740" s="20"/>
      <c r="U740" s="20"/>
      <c r="V740" s="19"/>
      <c r="W740" s="19"/>
      <c r="X740" s="20"/>
      <c r="Y740" s="20"/>
      <c r="Z740" s="20"/>
      <c r="AA740" s="20"/>
      <c r="AB740" s="20"/>
      <c r="AC740" s="20"/>
      <c r="AD740" s="20"/>
      <c r="AE740" s="20"/>
      <c r="AF740" s="19">
        <f t="shared" si="268"/>
        <v>6</v>
      </c>
      <c r="AG740" s="19">
        <f t="shared" si="268"/>
        <v>27000</v>
      </c>
      <c r="AH740" s="120">
        <v>7112271000358790</v>
      </c>
      <c r="AI740" s="120" t="s">
        <v>1174</v>
      </c>
      <c r="AJ740" s="120" t="s">
        <v>736</v>
      </c>
      <c r="AK740" s="12">
        <v>4500</v>
      </c>
      <c r="AL740" s="7"/>
      <c r="AM740" s="28"/>
      <c r="AN740" s="114"/>
      <c r="AO740" s="114"/>
      <c r="AP740" s="28"/>
      <c r="AQ740" s="28"/>
      <c r="AR740" s="28">
        <v>6</v>
      </c>
      <c r="AS740" s="28">
        <f t="shared" si="280"/>
        <v>27000</v>
      </c>
      <c r="AT740" s="28"/>
      <c r="AU740" s="28"/>
      <c r="AV740" s="28"/>
      <c r="AW740" s="114"/>
      <c r="AX740" s="114"/>
      <c r="AY740" s="114"/>
      <c r="AZ740" s="28"/>
      <c r="BA740" s="28"/>
      <c r="BB740" s="114"/>
      <c r="BC740" s="114"/>
      <c r="BD740" s="114"/>
      <c r="BE740" s="114"/>
      <c r="BF740" s="114"/>
      <c r="BG740" s="114"/>
      <c r="BH740" s="114"/>
      <c r="BI740" s="114"/>
      <c r="BJ740" s="7">
        <f t="shared" si="270"/>
        <v>6</v>
      </c>
      <c r="BK740" s="7">
        <f t="shared" si="270"/>
        <v>27000</v>
      </c>
    </row>
    <row r="741" spans="2:63" x14ac:dyDescent="0.25">
      <c r="B741" s="214" t="s">
        <v>139</v>
      </c>
      <c r="C741" s="17" t="s">
        <v>66</v>
      </c>
      <c r="D741" s="17">
        <v>8110170100306230</v>
      </c>
      <c r="E741" s="120" t="s">
        <v>1175</v>
      </c>
      <c r="F741" s="120" t="s">
        <v>736</v>
      </c>
      <c r="G741" s="12">
        <v>4500</v>
      </c>
      <c r="H741" s="26"/>
      <c r="I741" s="19"/>
      <c r="J741" s="111"/>
      <c r="K741" s="111"/>
      <c r="L741" s="19"/>
      <c r="M741" s="19"/>
      <c r="N741" s="19">
        <v>6</v>
      </c>
      <c r="O741" s="19">
        <f t="shared" si="279"/>
        <v>27000</v>
      </c>
      <c r="P741" s="19"/>
      <c r="Q741" s="19"/>
      <c r="R741" s="20"/>
      <c r="S741" s="20"/>
      <c r="T741" s="20"/>
      <c r="U741" s="20"/>
      <c r="V741" s="19"/>
      <c r="W741" s="19"/>
      <c r="X741" s="20"/>
      <c r="Y741" s="20"/>
      <c r="Z741" s="20"/>
      <c r="AA741" s="20"/>
      <c r="AB741" s="20"/>
      <c r="AC741" s="20"/>
      <c r="AD741" s="20"/>
      <c r="AE741" s="20"/>
      <c r="AF741" s="19">
        <f t="shared" si="268"/>
        <v>6</v>
      </c>
      <c r="AG741" s="19">
        <f t="shared" si="268"/>
        <v>27000</v>
      </c>
      <c r="AH741" s="120">
        <v>8110170100306230</v>
      </c>
      <c r="AI741" s="120" t="s">
        <v>1175</v>
      </c>
      <c r="AJ741" s="120" t="s">
        <v>736</v>
      </c>
      <c r="AK741" s="12">
        <v>4500</v>
      </c>
      <c r="AL741" s="7"/>
      <c r="AM741" s="28"/>
      <c r="AN741" s="114"/>
      <c r="AO741" s="114"/>
      <c r="AP741" s="28"/>
      <c r="AQ741" s="28"/>
      <c r="AR741" s="28">
        <v>6</v>
      </c>
      <c r="AS741" s="28">
        <f t="shared" si="280"/>
        <v>27000</v>
      </c>
      <c r="AT741" s="28"/>
      <c r="AU741" s="28"/>
      <c r="AV741" s="28"/>
      <c r="AW741" s="114"/>
      <c r="AX741" s="114"/>
      <c r="AY741" s="114"/>
      <c r="AZ741" s="28"/>
      <c r="BA741" s="28"/>
      <c r="BB741" s="114"/>
      <c r="BC741" s="114"/>
      <c r="BD741" s="114"/>
      <c r="BE741" s="114"/>
      <c r="BF741" s="114"/>
      <c r="BG741" s="114"/>
      <c r="BH741" s="114"/>
      <c r="BI741" s="114"/>
      <c r="BJ741" s="7">
        <f t="shared" si="270"/>
        <v>6</v>
      </c>
      <c r="BK741" s="7">
        <f t="shared" si="270"/>
        <v>27000</v>
      </c>
    </row>
    <row r="742" spans="2:63" ht="24.75" x14ac:dyDescent="0.25">
      <c r="B742" s="214" t="s">
        <v>65</v>
      </c>
      <c r="C742" s="17" t="s">
        <v>66</v>
      </c>
      <c r="D742" s="17" t="s">
        <v>1145</v>
      </c>
      <c r="E742" s="120" t="s">
        <v>1176</v>
      </c>
      <c r="F742" s="120" t="s">
        <v>736</v>
      </c>
      <c r="G742" s="12">
        <v>2500</v>
      </c>
      <c r="H742" s="26">
        <v>6</v>
      </c>
      <c r="I742" s="19">
        <f t="shared" ref="I742:I747" si="281">+G742*H742</f>
        <v>15000</v>
      </c>
      <c r="J742" s="111"/>
      <c r="K742" s="111"/>
      <c r="L742" s="19"/>
      <c r="M742" s="19"/>
      <c r="N742" s="19"/>
      <c r="O742" s="19"/>
      <c r="P742" s="19"/>
      <c r="Q742" s="19"/>
      <c r="R742" s="20"/>
      <c r="S742" s="20"/>
      <c r="T742" s="20"/>
      <c r="U742" s="20"/>
      <c r="V742" s="19"/>
      <c r="W742" s="19"/>
      <c r="X742" s="20"/>
      <c r="Y742" s="20"/>
      <c r="Z742" s="20"/>
      <c r="AA742" s="20"/>
      <c r="AB742" s="20"/>
      <c r="AC742" s="20"/>
      <c r="AD742" s="20"/>
      <c r="AE742" s="20"/>
      <c r="AF742" s="19">
        <f t="shared" si="268"/>
        <v>6</v>
      </c>
      <c r="AG742" s="19">
        <f t="shared" si="268"/>
        <v>15000</v>
      </c>
      <c r="AH742" s="120" t="s">
        <v>1145</v>
      </c>
      <c r="AI742" s="120" t="s">
        <v>1176</v>
      </c>
      <c r="AJ742" s="120" t="s">
        <v>736</v>
      </c>
      <c r="AK742" s="12">
        <v>2500</v>
      </c>
      <c r="AL742" s="7">
        <v>6</v>
      </c>
      <c r="AM742" s="28">
        <f t="shared" ref="AM742:AM747" si="282">+AK742*AL742</f>
        <v>15000</v>
      </c>
      <c r="AN742" s="114"/>
      <c r="AO742" s="114"/>
      <c r="AP742" s="28"/>
      <c r="AQ742" s="28"/>
      <c r="AR742" s="28"/>
      <c r="AS742" s="28"/>
      <c r="AT742" s="28"/>
      <c r="AU742" s="28"/>
      <c r="AV742" s="28"/>
      <c r="AW742" s="114"/>
      <c r="AX742" s="114"/>
      <c r="AY742" s="114"/>
      <c r="AZ742" s="28"/>
      <c r="BA742" s="28"/>
      <c r="BB742" s="114"/>
      <c r="BC742" s="114"/>
      <c r="BD742" s="114"/>
      <c r="BE742" s="114"/>
      <c r="BF742" s="114"/>
      <c r="BG742" s="114"/>
      <c r="BH742" s="114"/>
      <c r="BI742" s="114"/>
      <c r="BJ742" s="7">
        <f t="shared" si="270"/>
        <v>6</v>
      </c>
      <c r="BK742" s="7">
        <f t="shared" si="270"/>
        <v>15000</v>
      </c>
    </row>
    <row r="743" spans="2:63" ht="24.75" x14ac:dyDescent="0.25">
      <c r="B743" s="214" t="s">
        <v>65</v>
      </c>
      <c r="C743" s="17" t="s">
        <v>66</v>
      </c>
      <c r="D743" s="17" t="s">
        <v>1177</v>
      </c>
      <c r="E743" s="120" t="s">
        <v>1178</v>
      </c>
      <c r="F743" s="120" t="s">
        <v>736</v>
      </c>
      <c r="G743" s="12">
        <v>2500</v>
      </c>
      <c r="H743" s="26">
        <v>3</v>
      </c>
      <c r="I743" s="19">
        <f t="shared" si="281"/>
        <v>7500</v>
      </c>
      <c r="J743" s="111"/>
      <c r="K743" s="111"/>
      <c r="L743" s="19"/>
      <c r="M743" s="19"/>
      <c r="N743" s="19"/>
      <c r="O743" s="19"/>
      <c r="P743" s="19"/>
      <c r="Q743" s="19"/>
      <c r="R743" s="20"/>
      <c r="S743" s="20"/>
      <c r="T743" s="20"/>
      <c r="U743" s="20"/>
      <c r="V743" s="19"/>
      <c r="W743" s="19"/>
      <c r="X743" s="20"/>
      <c r="Y743" s="20"/>
      <c r="Z743" s="20"/>
      <c r="AA743" s="20"/>
      <c r="AB743" s="20"/>
      <c r="AC743" s="20"/>
      <c r="AD743" s="20"/>
      <c r="AE743" s="20"/>
      <c r="AF743" s="19">
        <f t="shared" si="268"/>
        <v>3</v>
      </c>
      <c r="AG743" s="19">
        <f t="shared" si="268"/>
        <v>7500</v>
      </c>
      <c r="AH743" s="120" t="s">
        <v>1177</v>
      </c>
      <c r="AI743" s="120" t="s">
        <v>1178</v>
      </c>
      <c r="AJ743" s="120" t="s">
        <v>736</v>
      </c>
      <c r="AK743" s="12">
        <v>2500</v>
      </c>
      <c r="AL743" s="7">
        <v>1</v>
      </c>
      <c r="AM743" s="28">
        <f t="shared" si="282"/>
        <v>2500</v>
      </c>
      <c r="AN743" s="114"/>
      <c r="AO743" s="114"/>
      <c r="AP743" s="28"/>
      <c r="AQ743" s="28"/>
      <c r="AR743" s="28"/>
      <c r="AS743" s="28"/>
      <c r="AT743" s="28"/>
      <c r="AU743" s="28"/>
      <c r="AV743" s="28"/>
      <c r="AW743" s="114"/>
      <c r="AX743" s="114"/>
      <c r="AY743" s="114"/>
      <c r="AZ743" s="28"/>
      <c r="BA743" s="28"/>
      <c r="BB743" s="114"/>
      <c r="BC743" s="114"/>
      <c r="BD743" s="114"/>
      <c r="BE743" s="114"/>
      <c r="BF743" s="114"/>
      <c r="BG743" s="114"/>
      <c r="BH743" s="114"/>
      <c r="BI743" s="114"/>
      <c r="BJ743" s="7">
        <f t="shared" si="270"/>
        <v>1</v>
      </c>
      <c r="BK743" s="7">
        <f t="shared" si="270"/>
        <v>2500</v>
      </c>
    </row>
    <row r="744" spans="2:63" ht="24.75" x14ac:dyDescent="0.25">
      <c r="B744" s="214" t="s">
        <v>65</v>
      </c>
      <c r="C744" s="17" t="s">
        <v>66</v>
      </c>
      <c r="D744" s="17">
        <v>80500020066</v>
      </c>
      <c r="E744" s="120" t="s">
        <v>1179</v>
      </c>
      <c r="F744" s="120" t="s">
        <v>736</v>
      </c>
      <c r="G744" s="12">
        <v>15000</v>
      </c>
      <c r="H744" s="26">
        <v>6</v>
      </c>
      <c r="I744" s="19">
        <f t="shared" si="281"/>
        <v>90000</v>
      </c>
      <c r="J744" s="111"/>
      <c r="K744" s="111"/>
      <c r="L744" s="19"/>
      <c r="M744" s="19"/>
      <c r="N744" s="19"/>
      <c r="O744" s="19"/>
      <c r="P744" s="19"/>
      <c r="Q744" s="19"/>
      <c r="R744" s="20"/>
      <c r="S744" s="20"/>
      <c r="T744" s="20"/>
      <c r="U744" s="20"/>
      <c r="V744" s="19"/>
      <c r="W744" s="19"/>
      <c r="X744" s="20"/>
      <c r="Y744" s="20"/>
      <c r="Z744" s="20"/>
      <c r="AA744" s="20"/>
      <c r="AB744" s="20"/>
      <c r="AC744" s="20"/>
      <c r="AD744" s="20"/>
      <c r="AE744" s="20"/>
      <c r="AF744" s="19">
        <f t="shared" si="268"/>
        <v>6</v>
      </c>
      <c r="AG744" s="19">
        <f t="shared" si="268"/>
        <v>90000</v>
      </c>
      <c r="AH744" s="120">
        <v>80500020066</v>
      </c>
      <c r="AI744" s="120" t="s">
        <v>1179</v>
      </c>
      <c r="AJ744" s="120" t="s">
        <v>736</v>
      </c>
      <c r="AK744" s="12">
        <v>15000</v>
      </c>
      <c r="AL744" s="7">
        <v>6</v>
      </c>
      <c r="AM744" s="28">
        <f t="shared" si="282"/>
        <v>90000</v>
      </c>
      <c r="AN744" s="114"/>
      <c r="AO744" s="114"/>
      <c r="AP744" s="28"/>
      <c r="AQ744" s="28"/>
      <c r="AR744" s="28"/>
      <c r="AS744" s="28"/>
      <c r="AT744" s="28"/>
      <c r="AU744" s="28"/>
      <c r="AV744" s="28"/>
      <c r="AW744" s="114"/>
      <c r="AX744" s="114"/>
      <c r="AY744" s="114"/>
      <c r="AZ744" s="28"/>
      <c r="BA744" s="28"/>
      <c r="BB744" s="114"/>
      <c r="BC744" s="114"/>
      <c r="BD744" s="114"/>
      <c r="BE744" s="114"/>
      <c r="BF744" s="114"/>
      <c r="BG744" s="114"/>
      <c r="BH744" s="114"/>
      <c r="BI744" s="114"/>
      <c r="BJ744" s="7">
        <f t="shared" si="270"/>
        <v>6</v>
      </c>
      <c r="BK744" s="7">
        <f t="shared" si="270"/>
        <v>90000</v>
      </c>
    </row>
    <row r="745" spans="2:63" ht="24.75" x14ac:dyDescent="0.25">
      <c r="B745" s="214" t="s">
        <v>65</v>
      </c>
      <c r="C745" s="17" t="s">
        <v>66</v>
      </c>
      <c r="D745" s="17">
        <v>80100100775</v>
      </c>
      <c r="E745" s="120" t="s">
        <v>1180</v>
      </c>
      <c r="F745" s="120" t="s">
        <v>736</v>
      </c>
      <c r="G745" s="12">
        <v>5000</v>
      </c>
      <c r="H745" s="26">
        <v>6</v>
      </c>
      <c r="I745" s="19">
        <f t="shared" si="281"/>
        <v>30000</v>
      </c>
      <c r="J745" s="111"/>
      <c r="K745" s="111"/>
      <c r="L745" s="19"/>
      <c r="M745" s="19"/>
      <c r="N745" s="19"/>
      <c r="O745" s="19"/>
      <c r="P745" s="19"/>
      <c r="Q745" s="19"/>
      <c r="R745" s="20"/>
      <c r="S745" s="20"/>
      <c r="T745" s="20"/>
      <c r="U745" s="20"/>
      <c r="V745" s="19"/>
      <c r="W745" s="19"/>
      <c r="X745" s="20"/>
      <c r="Y745" s="20"/>
      <c r="Z745" s="20"/>
      <c r="AA745" s="20"/>
      <c r="AB745" s="20"/>
      <c r="AC745" s="20"/>
      <c r="AD745" s="20"/>
      <c r="AE745" s="20"/>
      <c r="AF745" s="19">
        <f t="shared" si="268"/>
        <v>6</v>
      </c>
      <c r="AG745" s="19">
        <f t="shared" si="268"/>
        <v>30000</v>
      </c>
      <c r="AH745" s="120">
        <v>80100100775</v>
      </c>
      <c r="AI745" s="120" t="s">
        <v>1180</v>
      </c>
      <c r="AJ745" s="120" t="s">
        <v>736</v>
      </c>
      <c r="AK745" s="12">
        <v>5000</v>
      </c>
      <c r="AL745" s="7">
        <v>6</v>
      </c>
      <c r="AM745" s="28">
        <f t="shared" si="282"/>
        <v>30000</v>
      </c>
      <c r="AN745" s="114"/>
      <c r="AO745" s="114"/>
      <c r="AP745" s="28"/>
      <c r="AQ745" s="28"/>
      <c r="AR745" s="28"/>
      <c r="AS745" s="28"/>
      <c r="AT745" s="28"/>
      <c r="AU745" s="28"/>
      <c r="AV745" s="28"/>
      <c r="AW745" s="114"/>
      <c r="AX745" s="114"/>
      <c r="AY745" s="114"/>
      <c r="AZ745" s="28"/>
      <c r="BA745" s="28"/>
      <c r="BB745" s="114"/>
      <c r="BC745" s="114"/>
      <c r="BD745" s="114"/>
      <c r="BE745" s="114"/>
      <c r="BF745" s="114"/>
      <c r="BG745" s="114"/>
      <c r="BH745" s="114"/>
      <c r="BI745" s="114"/>
      <c r="BJ745" s="7">
        <f t="shared" si="270"/>
        <v>6</v>
      </c>
      <c r="BK745" s="7">
        <f t="shared" si="270"/>
        <v>30000</v>
      </c>
    </row>
    <row r="746" spans="2:63" ht="24.75" x14ac:dyDescent="0.25">
      <c r="B746" s="214" t="s">
        <v>65</v>
      </c>
      <c r="C746" s="17" t="s">
        <v>66</v>
      </c>
      <c r="D746" s="17">
        <v>210100010410</v>
      </c>
      <c r="E746" s="120" t="s">
        <v>1181</v>
      </c>
      <c r="F746" s="120" t="s">
        <v>736</v>
      </c>
      <c r="G746" s="12">
        <v>3500</v>
      </c>
      <c r="H746" s="26">
        <v>6</v>
      </c>
      <c r="I746" s="19">
        <f t="shared" si="281"/>
        <v>21000</v>
      </c>
      <c r="J746" s="111"/>
      <c r="K746" s="111"/>
      <c r="L746" s="19"/>
      <c r="M746" s="19"/>
      <c r="N746" s="19"/>
      <c r="O746" s="19"/>
      <c r="P746" s="19"/>
      <c r="Q746" s="19"/>
      <c r="R746" s="20"/>
      <c r="S746" s="20"/>
      <c r="T746" s="20"/>
      <c r="U746" s="20"/>
      <c r="V746" s="19"/>
      <c r="W746" s="19"/>
      <c r="X746" s="20"/>
      <c r="Y746" s="20"/>
      <c r="Z746" s="20"/>
      <c r="AA746" s="20"/>
      <c r="AB746" s="20"/>
      <c r="AC746" s="20"/>
      <c r="AD746" s="20"/>
      <c r="AE746" s="20"/>
      <c r="AF746" s="19">
        <f t="shared" si="268"/>
        <v>6</v>
      </c>
      <c r="AG746" s="19">
        <f t="shared" si="268"/>
        <v>21000</v>
      </c>
      <c r="AH746" s="120">
        <v>210100010410</v>
      </c>
      <c r="AI746" s="120" t="s">
        <v>1181</v>
      </c>
      <c r="AJ746" s="120" t="s">
        <v>736</v>
      </c>
      <c r="AK746" s="12">
        <v>3500</v>
      </c>
      <c r="AL746" s="7">
        <v>6</v>
      </c>
      <c r="AM746" s="28">
        <f t="shared" si="282"/>
        <v>21000</v>
      </c>
      <c r="AN746" s="114"/>
      <c r="AO746" s="114"/>
      <c r="AP746" s="28"/>
      <c r="AQ746" s="28"/>
      <c r="AR746" s="28"/>
      <c r="AS746" s="28"/>
      <c r="AT746" s="28"/>
      <c r="AU746" s="28"/>
      <c r="AV746" s="28"/>
      <c r="AW746" s="114"/>
      <c r="AX746" s="114"/>
      <c r="AY746" s="114"/>
      <c r="AZ746" s="28"/>
      <c r="BA746" s="28"/>
      <c r="BB746" s="114"/>
      <c r="BC746" s="114"/>
      <c r="BD746" s="114"/>
      <c r="BE746" s="114"/>
      <c r="BF746" s="114"/>
      <c r="BG746" s="114"/>
      <c r="BH746" s="114"/>
      <c r="BI746" s="114"/>
      <c r="BJ746" s="7">
        <f t="shared" si="270"/>
        <v>6</v>
      </c>
      <c r="BK746" s="7">
        <f t="shared" si="270"/>
        <v>21000</v>
      </c>
    </row>
    <row r="747" spans="2:63" ht="24.75" x14ac:dyDescent="0.25">
      <c r="B747" s="214" t="s">
        <v>65</v>
      </c>
      <c r="C747" s="17" t="s">
        <v>66</v>
      </c>
      <c r="D747" s="17">
        <v>210100010410</v>
      </c>
      <c r="E747" s="120" t="s">
        <v>1182</v>
      </c>
      <c r="F747" s="120" t="s">
        <v>736</v>
      </c>
      <c r="G747" s="12">
        <v>2500</v>
      </c>
      <c r="H747" s="26">
        <v>6</v>
      </c>
      <c r="I747" s="19">
        <f t="shared" si="281"/>
        <v>15000</v>
      </c>
      <c r="J747" s="111"/>
      <c r="K747" s="111"/>
      <c r="L747" s="19"/>
      <c r="M747" s="19"/>
      <c r="N747" s="19"/>
      <c r="O747" s="19"/>
      <c r="P747" s="19"/>
      <c r="Q747" s="19"/>
      <c r="R747" s="20"/>
      <c r="S747" s="20"/>
      <c r="T747" s="20"/>
      <c r="U747" s="20"/>
      <c r="V747" s="19"/>
      <c r="W747" s="19"/>
      <c r="X747" s="20"/>
      <c r="Y747" s="20"/>
      <c r="Z747" s="20"/>
      <c r="AA747" s="20"/>
      <c r="AB747" s="20"/>
      <c r="AC747" s="20"/>
      <c r="AD747" s="20"/>
      <c r="AE747" s="20"/>
      <c r="AF747" s="19">
        <f t="shared" si="268"/>
        <v>6</v>
      </c>
      <c r="AG747" s="19">
        <f t="shared" si="268"/>
        <v>15000</v>
      </c>
      <c r="AH747" s="120">
        <v>210100010410</v>
      </c>
      <c r="AI747" s="120" t="s">
        <v>1182</v>
      </c>
      <c r="AJ747" s="120" t="s">
        <v>736</v>
      </c>
      <c r="AK747" s="12">
        <v>2500</v>
      </c>
      <c r="AL747" s="7">
        <v>6</v>
      </c>
      <c r="AM747" s="28">
        <f t="shared" si="282"/>
        <v>15000</v>
      </c>
      <c r="AN747" s="114"/>
      <c r="AO747" s="114"/>
      <c r="AP747" s="28"/>
      <c r="AQ747" s="28"/>
      <c r="AR747" s="28"/>
      <c r="AS747" s="28"/>
      <c r="AT747" s="28"/>
      <c r="AU747" s="28"/>
      <c r="AV747" s="28"/>
      <c r="AW747" s="114"/>
      <c r="AX747" s="114"/>
      <c r="AY747" s="114"/>
      <c r="AZ747" s="28"/>
      <c r="BA747" s="28"/>
      <c r="BB747" s="114"/>
      <c r="BC747" s="114"/>
      <c r="BD747" s="114"/>
      <c r="BE747" s="114"/>
      <c r="BF747" s="114"/>
      <c r="BG747" s="114"/>
      <c r="BH747" s="114"/>
      <c r="BI747" s="114"/>
      <c r="BJ747" s="7">
        <f t="shared" si="270"/>
        <v>6</v>
      </c>
      <c r="BK747" s="7">
        <f t="shared" si="270"/>
        <v>15000</v>
      </c>
    </row>
    <row r="748" spans="2:63" ht="24.75" x14ac:dyDescent="0.25">
      <c r="B748" s="214" t="s">
        <v>65</v>
      </c>
      <c r="C748" s="17" t="s">
        <v>66</v>
      </c>
      <c r="D748" s="17">
        <v>210100010410</v>
      </c>
      <c r="E748" s="125" t="s">
        <v>1183</v>
      </c>
      <c r="F748" s="120" t="s">
        <v>736</v>
      </c>
      <c r="G748" s="12">
        <v>4500</v>
      </c>
      <c r="H748" s="26"/>
      <c r="I748" s="19"/>
      <c r="J748" s="111"/>
      <c r="K748" s="111"/>
      <c r="L748" s="19"/>
      <c r="M748" s="19"/>
      <c r="N748" s="19"/>
      <c r="O748" s="19"/>
      <c r="P748" s="19"/>
      <c r="Q748" s="19"/>
      <c r="R748" s="20"/>
      <c r="S748" s="20"/>
      <c r="T748" s="20"/>
      <c r="U748" s="20"/>
      <c r="V748" s="19"/>
      <c r="W748" s="19"/>
      <c r="X748" s="20"/>
      <c r="Y748" s="20"/>
      <c r="Z748" s="20"/>
      <c r="AA748" s="20"/>
      <c r="AB748" s="20">
        <v>1</v>
      </c>
      <c r="AC748" s="20">
        <f t="shared" ref="AC748:AC754" si="283">+AB748*G748</f>
        <v>4500</v>
      </c>
      <c r="AD748" s="20"/>
      <c r="AE748" s="20"/>
      <c r="AF748" s="19">
        <f t="shared" si="268"/>
        <v>1</v>
      </c>
      <c r="AG748" s="19">
        <f t="shared" si="268"/>
        <v>4500</v>
      </c>
      <c r="AH748" s="120">
        <v>210100010410</v>
      </c>
      <c r="AI748" s="125" t="s">
        <v>1183</v>
      </c>
      <c r="AJ748" s="120" t="s">
        <v>736</v>
      </c>
      <c r="AK748" s="12">
        <v>4500</v>
      </c>
      <c r="AL748" s="7"/>
      <c r="AM748" s="28"/>
      <c r="AN748" s="114"/>
      <c r="AO748" s="114"/>
      <c r="AP748" s="28"/>
      <c r="AQ748" s="28"/>
      <c r="AR748" s="28"/>
      <c r="AS748" s="28"/>
      <c r="AT748" s="28"/>
      <c r="AU748" s="28"/>
      <c r="AV748" s="28"/>
      <c r="AW748" s="114"/>
      <c r="AX748" s="114"/>
      <c r="AY748" s="114"/>
      <c r="AZ748" s="28"/>
      <c r="BA748" s="28"/>
      <c r="BB748" s="114"/>
      <c r="BC748" s="114"/>
      <c r="BD748" s="114"/>
      <c r="BE748" s="114"/>
      <c r="BF748" s="114"/>
      <c r="BG748" s="114"/>
      <c r="BH748" s="114"/>
      <c r="BI748" s="114"/>
      <c r="BJ748" s="7">
        <f t="shared" si="270"/>
        <v>0</v>
      </c>
      <c r="BK748" s="7">
        <f t="shared" si="270"/>
        <v>0</v>
      </c>
    </row>
    <row r="749" spans="2:63" ht="24.75" x14ac:dyDescent="0.25">
      <c r="B749" s="214" t="s">
        <v>65</v>
      </c>
      <c r="C749" s="17" t="s">
        <v>66</v>
      </c>
      <c r="D749" s="17">
        <v>210100010410</v>
      </c>
      <c r="E749" s="125" t="s">
        <v>1184</v>
      </c>
      <c r="F749" s="120" t="s">
        <v>736</v>
      </c>
      <c r="G749" s="12">
        <v>3500</v>
      </c>
      <c r="H749" s="26"/>
      <c r="I749" s="19"/>
      <c r="J749" s="111"/>
      <c r="K749" s="111"/>
      <c r="L749" s="19"/>
      <c r="M749" s="19"/>
      <c r="N749" s="19"/>
      <c r="O749" s="19"/>
      <c r="P749" s="19"/>
      <c r="Q749" s="19"/>
      <c r="R749" s="20"/>
      <c r="S749" s="20"/>
      <c r="T749" s="20"/>
      <c r="U749" s="20"/>
      <c r="V749" s="19"/>
      <c r="W749" s="19"/>
      <c r="X749" s="20"/>
      <c r="Y749" s="20"/>
      <c r="Z749" s="20"/>
      <c r="AA749" s="20"/>
      <c r="AB749" s="20">
        <v>1</v>
      </c>
      <c r="AC749" s="20">
        <f t="shared" si="283"/>
        <v>3500</v>
      </c>
      <c r="AD749" s="20"/>
      <c r="AE749" s="20"/>
      <c r="AF749" s="19">
        <f t="shared" si="268"/>
        <v>1</v>
      </c>
      <c r="AG749" s="19">
        <f t="shared" si="268"/>
        <v>3500</v>
      </c>
      <c r="AH749" s="120">
        <v>210100010410</v>
      </c>
      <c r="AI749" s="125" t="s">
        <v>1184</v>
      </c>
      <c r="AJ749" s="120" t="s">
        <v>736</v>
      </c>
      <c r="AK749" s="12">
        <v>3500</v>
      </c>
      <c r="AL749" s="7"/>
      <c r="AM749" s="28"/>
      <c r="AN749" s="114"/>
      <c r="AO749" s="114"/>
      <c r="AP749" s="28"/>
      <c r="AQ749" s="28"/>
      <c r="AR749" s="28"/>
      <c r="AS749" s="28"/>
      <c r="AT749" s="28"/>
      <c r="AU749" s="28"/>
      <c r="AV749" s="28"/>
      <c r="AW749" s="114"/>
      <c r="AX749" s="114"/>
      <c r="AY749" s="114"/>
      <c r="AZ749" s="28"/>
      <c r="BA749" s="28"/>
      <c r="BB749" s="114"/>
      <c r="BC749" s="114"/>
      <c r="BD749" s="114"/>
      <c r="BE749" s="114"/>
      <c r="BF749" s="114"/>
      <c r="BG749" s="114"/>
      <c r="BH749" s="114"/>
      <c r="BI749" s="114"/>
      <c r="BJ749" s="7">
        <f t="shared" si="270"/>
        <v>0</v>
      </c>
      <c r="BK749" s="7">
        <f t="shared" si="270"/>
        <v>0</v>
      </c>
    </row>
    <row r="750" spans="2:63" ht="24.75" x14ac:dyDescent="0.25">
      <c r="B750" s="214" t="s">
        <v>65</v>
      </c>
      <c r="C750" s="17" t="s">
        <v>66</v>
      </c>
      <c r="D750" s="17">
        <v>210100010410</v>
      </c>
      <c r="E750" s="125" t="s">
        <v>1185</v>
      </c>
      <c r="F750" s="120" t="s">
        <v>736</v>
      </c>
      <c r="G750" s="12">
        <v>2500</v>
      </c>
      <c r="H750" s="26"/>
      <c r="I750" s="19"/>
      <c r="J750" s="111"/>
      <c r="K750" s="111"/>
      <c r="L750" s="19"/>
      <c r="M750" s="19"/>
      <c r="N750" s="19"/>
      <c r="O750" s="19"/>
      <c r="P750" s="19"/>
      <c r="Q750" s="19"/>
      <c r="R750" s="20"/>
      <c r="S750" s="20"/>
      <c r="T750" s="20"/>
      <c r="U750" s="20"/>
      <c r="V750" s="19"/>
      <c r="W750" s="19"/>
      <c r="X750" s="20"/>
      <c r="Y750" s="20"/>
      <c r="Z750" s="20"/>
      <c r="AA750" s="20"/>
      <c r="AB750" s="20">
        <v>6</v>
      </c>
      <c r="AC750" s="20">
        <f t="shared" si="283"/>
        <v>15000</v>
      </c>
      <c r="AD750" s="20"/>
      <c r="AE750" s="20"/>
      <c r="AF750" s="19">
        <f t="shared" si="268"/>
        <v>6</v>
      </c>
      <c r="AG750" s="19">
        <f t="shared" si="268"/>
        <v>15000</v>
      </c>
      <c r="AH750" s="120">
        <v>210100010410</v>
      </c>
      <c r="AI750" s="125" t="s">
        <v>1185</v>
      </c>
      <c r="AJ750" s="120" t="s">
        <v>736</v>
      </c>
      <c r="AK750" s="12">
        <v>2500</v>
      </c>
      <c r="AL750" s="7"/>
      <c r="AM750" s="28"/>
      <c r="AN750" s="114"/>
      <c r="AO750" s="114"/>
      <c r="AP750" s="28"/>
      <c r="AQ750" s="28"/>
      <c r="AR750" s="28"/>
      <c r="AS750" s="28"/>
      <c r="AT750" s="28"/>
      <c r="AU750" s="28"/>
      <c r="AV750" s="28"/>
      <c r="AW750" s="114"/>
      <c r="AX750" s="114"/>
      <c r="AY750" s="114"/>
      <c r="AZ750" s="28"/>
      <c r="BA750" s="28"/>
      <c r="BB750" s="114"/>
      <c r="BC750" s="114"/>
      <c r="BD750" s="114"/>
      <c r="BE750" s="114"/>
      <c r="BF750" s="114">
        <v>6</v>
      </c>
      <c r="BG750" s="114">
        <f>BF750*AK750</f>
        <v>15000</v>
      </c>
      <c r="BH750" s="114"/>
      <c r="BI750" s="114"/>
      <c r="BJ750" s="7">
        <f t="shared" si="270"/>
        <v>6</v>
      </c>
      <c r="BK750" s="7">
        <f t="shared" si="270"/>
        <v>15000</v>
      </c>
    </row>
    <row r="751" spans="2:63" ht="24.75" x14ac:dyDescent="0.25">
      <c r="B751" s="214" t="s">
        <v>65</v>
      </c>
      <c r="C751" s="17" t="s">
        <v>66</v>
      </c>
      <c r="D751" s="17">
        <v>210100010410</v>
      </c>
      <c r="E751" s="125" t="s">
        <v>1186</v>
      </c>
      <c r="F751" s="120" t="s">
        <v>736</v>
      </c>
      <c r="G751" s="12">
        <v>2000</v>
      </c>
      <c r="H751" s="26"/>
      <c r="I751" s="19"/>
      <c r="J751" s="111"/>
      <c r="K751" s="111"/>
      <c r="L751" s="19"/>
      <c r="M751" s="19"/>
      <c r="N751" s="19"/>
      <c r="O751" s="19"/>
      <c r="P751" s="19"/>
      <c r="Q751" s="19"/>
      <c r="R751" s="20"/>
      <c r="S751" s="20"/>
      <c r="T751" s="20"/>
      <c r="U751" s="20"/>
      <c r="V751" s="19"/>
      <c r="W751" s="19"/>
      <c r="X751" s="20"/>
      <c r="Y751" s="20"/>
      <c r="Z751" s="20"/>
      <c r="AA751" s="20"/>
      <c r="AB751" s="20">
        <v>6</v>
      </c>
      <c r="AC751" s="20">
        <f t="shared" si="283"/>
        <v>12000</v>
      </c>
      <c r="AD751" s="20"/>
      <c r="AE751" s="20"/>
      <c r="AF751" s="19">
        <f t="shared" si="268"/>
        <v>6</v>
      </c>
      <c r="AG751" s="19">
        <f t="shared" si="268"/>
        <v>12000</v>
      </c>
      <c r="AH751" s="120">
        <v>210100010410</v>
      </c>
      <c r="AI751" s="125" t="s">
        <v>1186</v>
      </c>
      <c r="AJ751" s="120" t="s">
        <v>736</v>
      </c>
      <c r="AK751" s="12">
        <v>2000</v>
      </c>
      <c r="AL751" s="7"/>
      <c r="AM751" s="28"/>
      <c r="AN751" s="114"/>
      <c r="AO751" s="114"/>
      <c r="AP751" s="28"/>
      <c r="AQ751" s="28"/>
      <c r="AR751" s="28"/>
      <c r="AS751" s="28"/>
      <c r="AT751" s="28"/>
      <c r="AU751" s="28"/>
      <c r="AV751" s="28"/>
      <c r="AW751" s="114"/>
      <c r="AX751" s="114"/>
      <c r="AY751" s="114"/>
      <c r="AZ751" s="28"/>
      <c r="BA751" s="28"/>
      <c r="BB751" s="114"/>
      <c r="BC751" s="114"/>
      <c r="BD751" s="114"/>
      <c r="BE751" s="114"/>
      <c r="BF751" s="114">
        <v>6</v>
      </c>
      <c r="BG751" s="114">
        <f>BF751*AK751</f>
        <v>12000</v>
      </c>
      <c r="BH751" s="114"/>
      <c r="BI751" s="114"/>
      <c r="BJ751" s="7">
        <f t="shared" si="270"/>
        <v>6</v>
      </c>
      <c r="BK751" s="7">
        <f t="shared" si="270"/>
        <v>12000</v>
      </c>
    </row>
    <row r="752" spans="2:63" ht="24.75" x14ac:dyDescent="0.25">
      <c r="B752" s="214" t="s">
        <v>65</v>
      </c>
      <c r="C752" s="17" t="s">
        <v>66</v>
      </c>
      <c r="D752" s="17">
        <v>210100010410</v>
      </c>
      <c r="E752" s="125" t="s">
        <v>1187</v>
      </c>
      <c r="F752" s="120" t="s">
        <v>736</v>
      </c>
      <c r="G752" s="12">
        <v>1500</v>
      </c>
      <c r="H752" s="26"/>
      <c r="I752" s="19"/>
      <c r="J752" s="111"/>
      <c r="K752" s="111"/>
      <c r="L752" s="19"/>
      <c r="M752" s="19"/>
      <c r="N752" s="19"/>
      <c r="O752" s="19"/>
      <c r="P752" s="19"/>
      <c r="Q752" s="19"/>
      <c r="R752" s="20"/>
      <c r="S752" s="20"/>
      <c r="T752" s="20"/>
      <c r="U752" s="20"/>
      <c r="V752" s="19"/>
      <c r="W752" s="19"/>
      <c r="X752" s="20"/>
      <c r="Y752" s="20"/>
      <c r="Z752" s="20"/>
      <c r="AA752" s="20"/>
      <c r="AB752" s="20">
        <v>6</v>
      </c>
      <c r="AC752" s="20">
        <f t="shared" si="283"/>
        <v>9000</v>
      </c>
      <c r="AD752" s="20"/>
      <c r="AE752" s="20"/>
      <c r="AF752" s="19">
        <f t="shared" si="268"/>
        <v>6</v>
      </c>
      <c r="AG752" s="19">
        <f t="shared" si="268"/>
        <v>9000</v>
      </c>
      <c r="AH752" s="120">
        <v>210100010410</v>
      </c>
      <c r="AI752" s="125" t="s">
        <v>1187</v>
      </c>
      <c r="AJ752" s="120" t="s">
        <v>736</v>
      </c>
      <c r="AK752" s="12">
        <v>1500</v>
      </c>
      <c r="AL752" s="7"/>
      <c r="AM752" s="28"/>
      <c r="AN752" s="114"/>
      <c r="AO752" s="114"/>
      <c r="AP752" s="28"/>
      <c r="AQ752" s="28"/>
      <c r="AR752" s="28"/>
      <c r="AS752" s="28"/>
      <c r="AT752" s="28"/>
      <c r="AU752" s="28"/>
      <c r="AV752" s="28"/>
      <c r="AW752" s="114"/>
      <c r="AX752" s="114"/>
      <c r="AY752" s="114"/>
      <c r="AZ752" s="28"/>
      <c r="BA752" s="28"/>
      <c r="BB752" s="114"/>
      <c r="BC752" s="114"/>
      <c r="BD752" s="114"/>
      <c r="BE752" s="114"/>
      <c r="BF752" s="114">
        <v>6</v>
      </c>
      <c r="BG752" s="114">
        <f>BF752*AK752</f>
        <v>9000</v>
      </c>
      <c r="BH752" s="114"/>
      <c r="BI752" s="114"/>
      <c r="BJ752" s="7">
        <f t="shared" si="270"/>
        <v>6</v>
      </c>
      <c r="BK752" s="7">
        <f t="shared" si="270"/>
        <v>9000</v>
      </c>
    </row>
    <row r="753" spans="2:63" ht="24.75" x14ac:dyDescent="0.25">
      <c r="B753" s="214" t="s">
        <v>65</v>
      </c>
      <c r="C753" s="17" t="s">
        <v>66</v>
      </c>
      <c r="D753" s="17">
        <v>210100010410</v>
      </c>
      <c r="E753" s="120" t="s">
        <v>1121</v>
      </c>
      <c r="F753" s="120" t="s">
        <v>736</v>
      </c>
      <c r="G753" s="12">
        <v>2000</v>
      </c>
      <c r="H753" s="26"/>
      <c r="I753" s="19"/>
      <c r="J753" s="111"/>
      <c r="K753" s="111"/>
      <c r="L753" s="19"/>
      <c r="M753" s="19"/>
      <c r="N753" s="19"/>
      <c r="O753" s="19"/>
      <c r="P753" s="19">
        <v>2</v>
      </c>
      <c r="Q753" s="19">
        <f>G753*P753</f>
        <v>4000</v>
      </c>
      <c r="R753" s="20"/>
      <c r="S753" s="20"/>
      <c r="T753" s="20"/>
      <c r="U753" s="20"/>
      <c r="V753" s="19"/>
      <c r="W753" s="19"/>
      <c r="X753" s="20"/>
      <c r="Y753" s="20"/>
      <c r="Z753" s="20"/>
      <c r="AA753" s="20"/>
      <c r="AB753" s="20">
        <v>6</v>
      </c>
      <c r="AC753" s="20">
        <f t="shared" si="283"/>
        <v>12000</v>
      </c>
      <c r="AD753" s="20"/>
      <c r="AE753" s="20"/>
      <c r="AF753" s="19">
        <f t="shared" si="268"/>
        <v>8</v>
      </c>
      <c r="AG753" s="19">
        <f t="shared" si="268"/>
        <v>16000</v>
      </c>
      <c r="AH753" s="120">
        <v>210100010410</v>
      </c>
      <c r="AI753" s="120" t="s">
        <v>1121</v>
      </c>
      <c r="AJ753" s="120" t="s">
        <v>736</v>
      </c>
      <c r="AK753" s="12">
        <v>2000</v>
      </c>
      <c r="AL753" s="7"/>
      <c r="AM753" s="28"/>
      <c r="AN753" s="114"/>
      <c r="AO753" s="114"/>
      <c r="AP753" s="28"/>
      <c r="AQ753" s="28"/>
      <c r="AR753" s="28"/>
      <c r="AS753" s="28"/>
      <c r="AT753" s="28">
        <v>1</v>
      </c>
      <c r="AU753" s="28">
        <f>AT753*AK753</f>
        <v>2000</v>
      </c>
      <c r="AV753" s="28"/>
      <c r="AW753" s="114"/>
      <c r="AX753" s="114"/>
      <c r="AY753" s="114"/>
      <c r="AZ753" s="28"/>
      <c r="BA753" s="28"/>
      <c r="BB753" s="114"/>
      <c r="BC753" s="114"/>
      <c r="BD753" s="114"/>
      <c r="BE753" s="114"/>
      <c r="BF753" s="114">
        <v>6</v>
      </c>
      <c r="BG753" s="114">
        <f>BF753*AK753</f>
        <v>12000</v>
      </c>
      <c r="BH753" s="114"/>
      <c r="BI753" s="114"/>
      <c r="BJ753" s="7">
        <f t="shared" si="270"/>
        <v>7</v>
      </c>
      <c r="BK753" s="7">
        <f t="shared" si="270"/>
        <v>14000</v>
      </c>
    </row>
    <row r="754" spans="2:63" ht="24.75" x14ac:dyDescent="0.25">
      <c r="B754" s="214" t="s">
        <v>65</v>
      </c>
      <c r="C754" s="17" t="s">
        <v>66</v>
      </c>
      <c r="D754" s="17">
        <v>210100010410</v>
      </c>
      <c r="E754" s="120" t="s">
        <v>1188</v>
      </c>
      <c r="F754" s="120" t="s">
        <v>736</v>
      </c>
      <c r="G754" s="12">
        <v>2000</v>
      </c>
      <c r="H754" s="26"/>
      <c r="I754" s="19"/>
      <c r="J754" s="111"/>
      <c r="K754" s="111"/>
      <c r="L754" s="19"/>
      <c r="M754" s="19"/>
      <c r="N754" s="19"/>
      <c r="O754" s="19"/>
      <c r="P754" s="19"/>
      <c r="Q754" s="19"/>
      <c r="R754" s="20"/>
      <c r="S754" s="20"/>
      <c r="T754" s="20"/>
      <c r="U754" s="20"/>
      <c r="V754" s="19"/>
      <c r="W754" s="19"/>
      <c r="X754" s="20"/>
      <c r="Y754" s="20"/>
      <c r="Z754" s="20"/>
      <c r="AA754" s="20"/>
      <c r="AB754" s="20">
        <v>6</v>
      </c>
      <c r="AC754" s="20">
        <f t="shared" si="283"/>
        <v>12000</v>
      </c>
      <c r="AD754" s="20"/>
      <c r="AE754" s="20"/>
      <c r="AF754" s="19">
        <f t="shared" si="268"/>
        <v>6</v>
      </c>
      <c r="AG754" s="19">
        <f t="shared" si="268"/>
        <v>12000</v>
      </c>
      <c r="AH754" s="120">
        <v>210100010410</v>
      </c>
      <c r="AI754" s="120" t="s">
        <v>1188</v>
      </c>
      <c r="AJ754" s="120" t="s">
        <v>736</v>
      </c>
      <c r="AK754" s="12">
        <v>2000</v>
      </c>
      <c r="AL754" s="7"/>
      <c r="AM754" s="28"/>
      <c r="AN754" s="114"/>
      <c r="AO754" s="114"/>
      <c r="AP754" s="28"/>
      <c r="AQ754" s="28"/>
      <c r="AR754" s="28"/>
      <c r="AS754" s="28"/>
      <c r="AT754" s="28"/>
      <c r="AU754" s="28"/>
      <c r="AV754" s="28"/>
      <c r="AW754" s="114"/>
      <c r="AX754" s="114"/>
      <c r="AY754" s="114"/>
      <c r="AZ754" s="28"/>
      <c r="BA754" s="28"/>
      <c r="BB754" s="114"/>
      <c r="BC754" s="114"/>
      <c r="BD754" s="114"/>
      <c r="BE754" s="114"/>
      <c r="BF754" s="114">
        <v>6</v>
      </c>
      <c r="BG754" s="114">
        <f>BF754*AK754</f>
        <v>12000</v>
      </c>
      <c r="BH754" s="114"/>
      <c r="BI754" s="114"/>
      <c r="BJ754" s="7">
        <f t="shared" si="270"/>
        <v>6</v>
      </c>
      <c r="BK754" s="7">
        <f t="shared" si="270"/>
        <v>12000</v>
      </c>
    </row>
    <row r="755" spans="2:63" ht="24.75" x14ac:dyDescent="0.25">
      <c r="B755" s="214" t="s">
        <v>65</v>
      </c>
      <c r="C755" s="17" t="s">
        <v>66</v>
      </c>
      <c r="D755" s="160" t="s">
        <v>1042</v>
      </c>
      <c r="E755" s="120" t="s">
        <v>1121</v>
      </c>
      <c r="F755" s="120" t="s">
        <v>736</v>
      </c>
      <c r="G755" s="12">
        <v>2300</v>
      </c>
      <c r="H755" s="26"/>
      <c r="I755" s="19"/>
      <c r="J755" s="111"/>
      <c r="K755" s="111"/>
      <c r="L755" s="19"/>
      <c r="M755" s="19"/>
      <c r="N755" s="19"/>
      <c r="O755" s="19"/>
      <c r="P755" s="19">
        <v>6</v>
      </c>
      <c r="Q755" s="19">
        <f>G755*P755</f>
        <v>13800</v>
      </c>
      <c r="R755" s="20"/>
      <c r="S755" s="20"/>
      <c r="T755" s="20"/>
      <c r="U755" s="20"/>
      <c r="V755" s="19"/>
      <c r="W755" s="19"/>
      <c r="X755" s="20"/>
      <c r="Y755" s="20"/>
      <c r="Z755" s="20"/>
      <c r="AA755" s="20"/>
      <c r="AB755" s="20"/>
      <c r="AC755" s="20"/>
      <c r="AD755" s="20"/>
      <c r="AE755" s="20"/>
      <c r="AF755" s="19">
        <f t="shared" si="268"/>
        <v>6</v>
      </c>
      <c r="AG755" s="19">
        <f t="shared" si="268"/>
        <v>13800</v>
      </c>
      <c r="AH755" s="213" t="s">
        <v>1042</v>
      </c>
      <c r="AI755" s="120" t="s">
        <v>1121</v>
      </c>
      <c r="AJ755" s="120" t="s">
        <v>736</v>
      </c>
      <c r="AK755" s="12">
        <v>2300</v>
      </c>
      <c r="AL755" s="7"/>
      <c r="AM755" s="28"/>
      <c r="AN755" s="114"/>
      <c r="AO755" s="114"/>
      <c r="AP755" s="28"/>
      <c r="AQ755" s="28"/>
      <c r="AR755" s="28"/>
      <c r="AS755" s="28"/>
      <c r="AT755" s="28">
        <v>6</v>
      </c>
      <c r="AU755" s="28">
        <f>AT755*AK755</f>
        <v>13800</v>
      </c>
      <c r="AV755" s="28"/>
      <c r="AW755" s="114"/>
      <c r="AX755" s="114"/>
      <c r="AY755" s="114"/>
      <c r="AZ755" s="28"/>
      <c r="BA755" s="28"/>
      <c r="BB755" s="114"/>
      <c r="BC755" s="114"/>
      <c r="BD755" s="114"/>
      <c r="BE755" s="114"/>
      <c r="BF755" s="114"/>
      <c r="BG755" s="114"/>
      <c r="BH755" s="114"/>
      <c r="BI755" s="114"/>
      <c r="BJ755" s="7">
        <f t="shared" si="270"/>
        <v>6</v>
      </c>
      <c r="BK755" s="7">
        <f t="shared" si="270"/>
        <v>13800</v>
      </c>
    </row>
    <row r="756" spans="2:63" ht="33" x14ac:dyDescent="0.25">
      <c r="B756" s="69"/>
      <c r="C756" s="93"/>
      <c r="D756" s="167">
        <v>2.6</v>
      </c>
      <c r="E756" s="168" t="s">
        <v>1189</v>
      </c>
      <c r="F756" s="168"/>
      <c r="G756" s="168"/>
      <c r="H756" s="14"/>
      <c r="I756" s="25"/>
      <c r="J756" s="14"/>
      <c r="K756" s="14"/>
      <c r="L756" s="14"/>
      <c r="M756" s="14"/>
      <c r="N756" s="14"/>
      <c r="O756" s="14"/>
      <c r="P756" s="25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67">
        <v>2.6</v>
      </c>
      <c r="AI756" s="168" t="s">
        <v>1189</v>
      </c>
      <c r="AJ756" s="140"/>
      <c r="AK756" s="140"/>
      <c r="AL756" s="140"/>
      <c r="AM756" s="140"/>
      <c r="AN756" s="140"/>
      <c r="AO756" s="140"/>
      <c r="AP756" s="140"/>
      <c r="AQ756" s="140"/>
      <c r="AR756" s="140"/>
      <c r="AS756" s="140"/>
      <c r="AT756" s="140"/>
      <c r="AU756" s="140"/>
      <c r="AV756" s="140"/>
      <c r="AW756" s="140"/>
      <c r="AX756" s="140"/>
      <c r="AY756" s="140"/>
      <c r="AZ756" s="140"/>
      <c r="BA756" s="140"/>
      <c r="BB756" s="140"/>
      <c r="BC756" s="140"/>
      <c r="BD756" s="140"/>
      <c r="BE756" s="140"/>
      <c r="BF756" s="140"/>
      <c r="BG756" s="140"/>
      <c r="BH756" s="140"/>
      <c r="BI756" s="140"/>
      <c r="BJ756" s="140"/>
      <c r="BK756" s="140"/>
    </row>
    <row r="757" spans="2:63" x14ac:dyDescent="0.25">
      <c r="B757" s="69"/>
      <c r="C757" s="93"/>
      <c r="D757" s="75" t="s">
        <v>1220</v>
      </c>
      <c r="E757" s="140" t="s">
        <v>1221</v>
      </c>
      <c r="F757" s="140"/>
      <c r="G757" s="140"/>
      <c r="H757" s="14"/>
      <c r="I757" s="25"/>
      <c r="J757" s="14"/>
      <c r="K757" s="14"/>
      <c r="L757" s="14"/>
      <c r="M757" s="14"/>
      <c r="N757" s="14"/>
      <c r="O757" s="14"/>
      <c r="P757" s="25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75" t="s">
        <v>1220</v>
      </c>
      <c r="AI757" s="140" t="s">
        <v>1221</v>
      </c>
      <c r="AJ757" s="140"/>
      <c r="AK757" s="140"/>
      <c r="AL757" s="140"/>
      <c r="AM757" s="140"/>
      <c r="AN757" s="140"/>
      <c r="AO757" s="140"/>
      <c r="AP757" s="140"/>
      <c r="AQ757" s="140"/>
      <c r="AR757" s="140"/>
      <c r="AS757" s="140"/>
      <c r="AT757" s="140"/>
      <c r="AU757" s="140"/>
      <c r="AV757" s="140"/>
      <c r="AW757" s="140"/>
      <c r="AX757" s="140"/>
      <c r="AY757" s="140"/>
      <c r="AZ757" s="140"/>
      <c r="BA757" s="140"/>
      <c r="BB757" s="140"/>
      <c r="BC757" s="140"/>
      <c r="BD757" s="140"/>
      <c r="BE757" s="140"/>
      <c r="BF757" s="140"/>
      <c r="BG757" s="140"/>
      <c r="BH757" s="140"/>
      <c r="BI757" s="140"/>
      <c r="BJ757" s="140"/>
      <c r="BK757" s="140"/>
    </row>
    <row r="758" spans="2:63" x14ac:dyDescent="0.25">
      <c r="B758" s="67"/>
      <c r="C758" s="74"/>
      <c r="D758" s="96" t="s">
        <v>1222</v>
      </c>
      <c r="E758" s="97" t="s">
        <v>1223</v>
      </c>
      <c r="F758" s="140"/>
      <c r="G758" s="140"/>
      <c r="H758" s="14"/>
      <c r="I758" s="25"/>
      <c r="J758" s="14"/>
      <c r="K758" s="14"/>
      <c r="L758" s="14"/>
      <c r="M758" s="14"/>
      <c r="N758" s="14"/>
      <c r="O758" s="14"/>
      <c r="P758" s="25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96" t="s">
        <v>1222</v>
      </c>
      <c r="AI758" s="97" t="s">
        <v>1223</v>
      </c>
      <c r="AJ758" s="140"/>
      <c r="AK758" s="140"/>
      <c r="AL758" s="140"/>
      <c r="AM758" s="140"/>
      <c r="AN758" s="140"/>
      <c r="AO758" s="140"/>
      <c r="AP758" s="140"/>
      <c r="AQ758" s="140"/>
      <c r="AR758" s="140"/>
      <c r="AS758" s="140"/>
      <c r="AT758" s="140"/>
      <c r="AU758" s="140"/>
      <c r="AV758" s="140"/>
      <c r="AW758" s="140"/>
      <c r="AX758" s="140"/>
      <c r="AY758" s="140"/>
      <c r="AZ758" s="140"/>
      <c r="BA758" s="140"/>
      <c r="BB758" s="140"/>
      <c r="BC758" s="140"/>
      <c r="BD758" s="140"/>
      <c r="BE758" s="140"/>
      <c r="BF758" s="140"/>
      <c r="BG758" s="140"/>
      <c r="BH758" s="140"/>
      <c r="BI758" s="140"/>
      <c r="BJ758" s="140"/>
      <c r="BK758" s="140"/>
    </row>
    <row r="759" spans="2:63" ht="36" x14ac:dyDescent="0.25">
      <c r="B759" s="16" t="s">
        <v>65</v>
      </c>
      <c r="C759" s="17" t="s">
        <v>66</v>
      </c>
      <c r="D759" s="10" t="s">
        <v>1224</v>
      </c>
      <c r="E759" s="11" t="s">
        <v>1225</v>
      </c>
      <c r="F759" s="11" t="s">
        <v>68</v>
      </c>
      <c r="G759" s="12">
        <v>5000</v>
      </c>
      <c r="H759" s="26">
        <v>2</v>
      </c>
      <c r="I759" s="19">
        <f>+G759*H759</f>
        <v>10000</v>
      </c>
      <c r="J759" s="111"/>
      <c r="K759" s="111"/>
      <c r="L759" s="19"/>
      <c r="M759" s="19"/>
      <c r="N759" s="19">
        <f>4+4+4</f>
        <v>12</v>
      </c>
      <c r="O759" s="19">
        <f>+N759*G759</f>
        <v>60000</v>
      </c>
      <c r="P759" s="19"/>
      <c r="Q759" s="19"/>
      <c r="R759" s="19"/>
      <c r="S759" s="19"/>
      <c r="T759" s="20"/>
      <c r="U759" s="20"/>
      <c r="V759" s="98"/>
      <c r="W759" s="20"/>
      <c r="X759" s="20"/>
      <c r="Y759" s="20"/>
      <c r="Z759" s="20"/>
      <c r="AA759" s="20"/>
      <c r="AB759" s="20"/>
      <c r="AC759" s="20"/>
      <c r="AD759" s="20"/>
      <c r="AE759" s="20"/>
      <c r="AF759" s="19">
        <f t="shared" ref="AF759:AG786" si="284">H759+J759+L759+N759+P759+R759+T759+V759+X759+Z759+AB759+AD759</f>
        <v>14</v>
      </c>
      <c r="AG759" s="19">
        <f t="shared" si="284"/>
        <v>70000</v>
      </c>
      <c r="AH759" s="9" t="s">
        <v>1224</v>
      </c>
      <c r="AI759" s="11" t="s">
        <v>1225</v>
      </c>
      <c r="AJ759" s="11" t="s">
        <v>68</v>
      </c>
      <c r="AK759" s="12">
        <v>5000</v>
      </c>
      <c r="AL759" s="7">
        <v>0</v>
      </c>
      <c r="AM759" s="28">
        <f>+AK759*AL759</f>
        <v>0</v>
      </c>
      <c r="AN759" s="114"/>
      <c r="AO759" s="114"/>
      <c r="AP759" s="28"/>
      <c r="AQ759" s="28"/>
      <c r="AR759" s="114"/>
      <c r="AS759" s="28"/>
      <c r="AT759" s="28"/>
      <c r="AU759" s="114"/>
      <c r="AV759" s="28"/>
      <c r="AW759" s="28"/>
      <c r="AX759" s="114"/>
      <c r="AY759" s="114"/>
      <c r="AZ759" s="28"/>
      <c r="BA759" s="28"/>
      <c r="BB759" s="114"/>
      <c r="BC759" s="114"/>
      <c r="BD759" s="114"/>
      <c r="BE759" s="114"/>
      <c r="BF759" s="114"/>
      <c r="BG759" s="114"/>
      <c r="BH759" s="114"/>
      <c r="BI759" s="114"/>
      <c r="BJ759" s="7">
        <f t="shared" ref="BJ759:BK786" si="285">AL759+AN759+AP759+AR759+AT759+AV759+AX759+AZ759+BB759+BD759+BF759+BH759</f>
        <v>0</v>
      </c>
      <c r="BK759" s="7">
        <f t="shared" si="285"/>
        <v>0</v>
      </c>
    </row>
    <row r="760" spans="2:63" ht="24" x14ac:dyDescent="0.25">
      <c r="B760" s="16" t="s">
        <v>65</v>
      </c>
      <c r="C760" s="17" t="s">
        <v>66</v>
      </c>
      <c r="D760" s="10">
        <v>4321152100379950</v>
      </c>
      <c r="E760" s="9" t="s">
        <v>1226</v>
      </c>
      <c r="F760" s="115" t="s">
        <v>68</v>
      </c>
      <c r="G760" s="12">
        <v>3000</v>
      </c>
      <c r="H760" s="20"/>
      <c r="I760" s="19"/>
      <c r="J760" s="111"/>
      <c r="K760" s="111"/>
      <c r="L760" s="19"/>
      <c r="M760" s="19"/>
      <c r="N760" s="19"/>
      <c r="O760" s="19"/>
      <c r="P760" s="26">
        <v>1</v>
      </c>
      <c r="Q760" s="19">
        <f>G760*P760</f>
        <v>3000</v>
      </c>
      <c r="R760" s="19"/>
      <c r="S760" s="19"/>
      <c r="T760" s="20"/>
      <c r="U760" s="20"/>
      <c r="V760" s="98"/>
      <c r="W760" s="20"/>
      <c r="X760" s="20"/>
      <c r="Y760" s="20"/>
      <c r="Z760" s="20"/>
      <c r="AA760" s="20"/>
      <c r="AB760" s="20"/>
      <c r="AC760" s="20"/>
      <c r="AD760" s="20"/>
      <c r="AE760" s="20"/>
      <c r="AF760" s="19">
        <f t="shared" si="284"/>
        <v>1</v>
      </c>
      <c r="AG760" s="19">
        <f t="shared" si="284"/>
        <v>3000</v>
      </c>
      <c r="AH760" s="9">
        <v>4321152100379950</v>
      </c>
      <c r="AI760" s="9" t="s">
        <v>1226</v>
      </c>
      <c r="AJ760" s="115" t="s">
        <v>68</v>
      </c>
      <c r="AK760" s="12">
        <v>3000</v>
      </c>
      <c r="AL760" s="28"/>
      <c r="AM760" s="28"/>
      <c r="AN760" s="114"/>
      <c r="AO760" s="114"/>
      <c r="AP760" s="28"/>
      <c r="AQ760" s="28"/>
      <c r="AR760" s="28"/>
      <c r="AS760" s="28"/>
      <c r="AT760" s="28"/>
      <c r="AU760" s="28"/>
      <c r="AV760" s="28"/>
      <c r="AW760" s="28"/>
      <c r="AX760" s="114"/>
      <c r="AY760" s="114"/>
      <c r="AZ760" s="28"/>
      <c r="BA760" s="28"/>
      <c r="BB760" s="114"/>
      <c r="BC760" s="114"/>
      <c r="BD760" s="114"/>
      <c r="BE760" s="114"/>
      <c r="BF760" s="114"/>
      <c r="BG760" s="114"/>
      <c r="BH760" s="114"/>
      <c r="BI760" s="114"/>
      <c r="BJ760" s="7">
        <f t="shared" si="285"/>
        <v>0</v>
      </c>
      <c r="BK760" s="7">
        <f t="shared" si="285"/>
        <v>0</v>
      </c>
    </row>
    <row r="761" spans="2:63" ht="24" x14ac:dyDescent="0.25">
      <c r="B761" s="16" t="s">
        <v>65</v>
      </c>
      <c r="C761" s="17" t="s">
        <v>66</v>
      </c>
      <c r="D761" s="10" t="s">
        <v>1227</v>
      </c>
      <c r="E761" s="9" t="s">
        <v>1228</v>
      </c>
      <c r="F761" s="115" t="s">
        <v>68</v>
      </c>
      <c r="G761" s="12">
        <v>2000</v>
      </c>
      <c r="H761" s="20"/>
      <c r="I761" s="19"/>
      <c r="J761" s="111"/>
      <c r="K761" s="111"/>
      <c r="L761" s="19"/>
      <c r="M761" s="19"/>
      <c r="N761" s="19"/>
      <c r="O761" s="19"/>
      <c r="P761" s="19"/>
      <c r="Q761" s="19"/>
      <c r="R761" s="19">
        <v>1</v>
      </c>
      <c r="S761" s="19">
        <f>G761*R761</f>
        <v>2000</v>
      </c>
      <c r="T761" s="20"/>
      <c r="U761" s="20"/>
      <c r="V761" s="98"/>
      <c r="W761" s="20"/>
      <c r="X761" s="20"/>
      <c r="Y761" s="20"/>
      <c r="Z761" s="20"/>
      <c r="AA761" s="20"/>
      <c r="AB761" s="20"/>
      <c r="AC761" s="20"/>
      <c r="AD761" s="20"/>
      <c r="AE761" s="20"/>
      <c r="AF761" s="19">
        <f t="shared" si="284"/>
        <v>1</v>
      </c>
      <c r="AG761" s="19">
        <f t="shared" si="284"/>
        <v>2000</v>
      </c>
      <c r="AH761" s="9" t="s">
        <v>1227</v>
      </c>
      <c r="AI761" s="9" t="s">
        <v>1228</v>
      </c>
      <c r="AJ761" s="115" t="s">
        <v>68</v>
      </c>
      <c r="AK761" s="12">
        <v>2000</v>
      </c>
      <c r="AL761" s="28"/>
      <c r="AM761" s="28"/>
      <c r="AN761" s="114"/>
      <c r="AO761" s="114"/>
      <c r="AP761" s="28"/>
      <c r="AQ761" s="28"/>
      <c r="AR761" s="114"/>
      <c r="AS761" s="28"/>
      <c r="AT761" s="28"/>
      <c r="AU761" s="114"/>
      <c r="AV761" s="28"/>
      <c r="AW761" s="28"/>
      <c r="AX761" s="114"/>
      <c r="AY761" s="114"/>
      <c r="AZ761" s="28"/>
      <c r="BA761" s="28"/>
      <c r="BB761" s="114"/>
      <c r="BC761" s="114"/>
      <c r="BD761" s="114"/>
      <c r="BE761" s="114"/>
      <c r="BF761" s="114"/>
      <c r="BG761" s="114"/>
      <c r="BH761" s="114"/>
      <c r="BI761" s="114"/>
      <c r="BJ761" s="7">
        <f t="shared" si="285"/>
        <v>0</v>
      </c>
      <c r="BK761" s="7">
        <f t="shared" si="285"/>
        <v>0</v>
      </c>
    </row>
    <row r="762" spans="2:63" ht="24" x14ac:dyDescent="0.25">
      <c r="B762" s="16" t="s">
        <v>65</v>
      </c>
      <c r="C762" s="17" t="s">
        <v>66</v>
      </c>
      <c r="D762" s="10" t="s">
        <v>1229</v>
      </c>
      <c r="E762" s="11" t="s">
        <v>1230</v>
      </c>
      <c r="F762" s="11" t="s">
        <v>68</v>
      </c>
      <c r="G762" s="12">
        <v>2500</v>
      </c>
      <c r="H762" s="26">
        <v>2</v>
      </c>
      <c r="I762" s="19">
        <f>+G762*H762</f>
        <v>5000</v>
      </c>
      <c r="J762" s="111"/>
      <c r="K762" s="111"/>
      <c r="L762" s="19"/>
      <c r="M762" s="19"/>
      <c r="N762" s="19"/>
      <c r="O762" s="19"/>
      <c r="P762" s="26"/>
      <c r="Q762" s="19"/>
      <c r="R762" s="19">
        <v>1</v>
      </c>
      <c r="S762" s="19">
        <f>G762*R762</f>
        <v>2500</v>
      </c>
      <c r="T762" s="20"/>
      <c r="U762" s="20"/>
      <c r="V762" s="98"/>
      <c r="W762" s="20"/>
      <c r="X762" s="20"/>
      <c r="Y762" s="20"/>
      <c r="Z762" s="20"/>
      <c r="AA762" s="20"/>
      <c r="AB762" s="20"/>
      <c r="AC762" s="20"/>
      <c r="AD762" s="20"/>
      <c r="AE762" s="20"/>
      <c r="AF762" s="19">
        <f t="shared" si="284"/>
        <v>3</v>
      </c>
      <c r="AG762" s="19">
        <f t="shared" si="284"/>
        <v>7500</v>
      </c>
      <c r="AH762" s="9" t="s">
        <v>1229</v>
      </c>
      <c r="AI762" s="11" t="s">
        <v>1230</v>
      </c>
      <c r="AJ762" s="11" t="s">
        <v>68</v>
      </c>
      <c r="AK762" s="12">
        <v>2500</v>
      </c>
      <c r="AL762" s="7">
        <v>0</v>
      </c>
      <c r="AM762" s="28">
        <f>+AK762*AL762</f>
        <v>0</v>
      </c>
      <c r="AN762" s="114"/>
      <c r="AO762" s="114"/>
      <c r="AP762" s="28"/>
      <c r="AQ762" s="28"/>
      <c r="AR762" s="114"/>
      <c r="AS762" s="28"/>
      <c r="AT762" s="28"/>
      <c r="AU762" s="28"/>
      <c r="AV762" s="28"/>
      <c r="AW762" s="28"/>
      <c r="AX762" s="114"/>
      <c r="AY762" s="114"/>
      <c r="AZ762" s="28"/>
      <c r="BA762" s="28"/>
      <c r="BB762" s="114"/>
      <c r="BC762" s="114"/>
      <c r="BD762" s="114"/>
      <c r="BE762" s="114"/>
      <c r="BF762" s="114"/>
      <c r="BG762" s="114"/>
      <c r="BH762" s="114"/>
      <c r="BI762" s="114"/>
      <c r="BJ762" s="7">
        <f t="shared" si="285"/>
        <v>0</v>
      </c>
      <c r="BK762" s="7">
        <f t="shared" si="285"/>
        <v>0</v>
      </c>
    </row>
    <row r="763" spans="2:63" ht="24" x14ac:dyDescent="0.25">
      <c r="B763" s="16" t="s">
        <v>65</v>
      </c>
      <c r="C763" s="17" t="s">
        <v>66</v>
      </c>
      <c r="D763" s="10">
        <v>4321152100379950</v>
      </c>
      <c r="E763" s="11" t="s">
        <v>1231</v>
      </c>
      <c r="F763" s="11" t="s">
        <v>68</v>
      </c>
      <c r="G763" s="12">
        <v>4828</v>
      </c>
      <c r="H763" s="26"/>
      <c r="I763" s="19"/>
      <c r="J763" s="119"/>
      <c r="K763" s="119"/>
      <c r="L763" s="26"/>
      <c r="M763" s="26"/>
      <c r="N763" s="26"/>
      <c r="O763" s="26"/>
      <c r="P763" s="26">
        <v>1</v>
      </c>
      <c r="Q763" s="19">
        <f t="shared" ref="Q763:Q768" si="286">G763*P763</f>
        <v>4828</v>
      </c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9">
        <f t="shared" si="284"/>
        <v>1</v>
      </c>
      <c r="AG763" s="19">
        <f t="shared" si="284"/>
        <v>4828</v>
      </c>
      <c r="AH763" s="9">
        <v>4321152100379950</v>
      </c>
      <c r="AI763" s="11" t="s">
        <v>1231</v>
      </c>
      <c r="AJ763" s="11" t="s">
        <v>68</v>
      </c>
      <c r="AK763" s="12">
        <v>4828</v>
      </c>
      <c r="AL763" s="7">
        <v>0</v>
      </c>
      <c r="AM763" s="28">
        <f>+AK763*AL763</f>
        <v>0</v>
      </c>
      <c r="AN763" s="81"/>
      <c r="AO763" s="81"/>
      <c r="AP763" s="7"/>
      <c r="AQ763" s="7"/>
      <c r="AR763" s="81"/>
      <c r="AS763" s="7"/>
      <c r="AT763" s="28"/>
      <c r="AU763" s="28"/>
      <c r="AV763" s="7"/>
      <c r="AW763" s="81"/>
      <c r="AX763" s="81"/>
      <c r="AY763" s="81"/>
      <c r="AZ763" s="28"/>
      <c r="BA763" s="28"/>
      <c r="BB763" s="81"/>
      <c r="BC763" s="81"/>
      <c r="BD763" s="81"/>
      <c r="BE763" s="81"/>
      <c r="BF763" s="81"/>
      <c r="BG763" s="81"/>
      <c r="BH763" s="81"/>
      <c r="BI763" s="81"/>
      <c r="BJ763" s="7">
        <f t="shared" si="285"/>
        <v>0</v>
      </c>
      <c r="BK763" s="7">
        <f t="shared" si="285"/>
        <v>0</v>
      </c>
    </row>
    <row r="764" spans="2:63" ht="24" x14ac:dyDescent="0.25">
      <c r="B764" s="16" t="s">
        <v>65</v>
      </c>
      <c r="C764" s="17" t="s">
        <v>66</v>
      </c>
      <c r="D764" s="10" t="s">
        <v>1229</v>
      </c>
      <c r="E764" s="11" t="s">
        <v>1232</v>
      </c>
      <c r="F764" s="11" t="s">
        <v>68</v>
      </c>
      <c r="G764" s="12">
        <v>3320</v>
      </c>
      <c r="H764" s="112"/>
      <c r="I764" s="26"/>
      <c r="J764" s="119"/>
      <c r="K764" s="119"/>
      <c r="L764" s="26"/>
      <c r="M764" s="26"/>
      <c r="N764" s="26"/>
      <c r="O764" s="26"/>
      <c r="P764" s="26">
        <v>1</v>
      </c>
      <c r="Q764" s="19">
        <f t="shared" si="286"/>
        <v>3320</v>
      </c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9">
        <f t="shared" si="284"/>
        <v>1</v>
      </c>
      <c r="AG764" s="19">
        <f t="shared" si="284"/>
        <v>3320</v>
      </c>
      <c r="AH764" s="9" t="s">
        <v>1229</v>
      </c>
      <c r="AI764" s="11" t="s">
        <v>1232</v>
      </c>
      <c r="AJ764" s="11" t="s">
        <v>68</v>
      </c>
      <c r="AK764" s="12">
        <v>3320</v>
      </c>
      <c r="AL764" s="7"/>
      <c r="AM764" s="7"/>
      <c r="AN764" s="81"/>
      <c r="AO764" s="81"/>
      <c r="AP764" s="7"/>
      <c r="AQ764" s="7"/>
      <c r="AR764" s="81"/>
      <c r="AS764" s="7"/>
      <c r="AT764" s="28"/>
      <c r="AU764" s="28"/>
      <c r="AV764" s="7"/>
      <c r="AW764" s="81"/>
      <c r="AX764" s="81"/>
      <c r="AY764" s="81"/>
      <c r="AZ764" s="28"/>
      <c r="BA764" s="81"/>
      <c r="BB764" s="81"/>
      <c r="BC764" s="81"/>
      <c r="BD764" s="81"/>
      <c r="BE764" s="81"/>
      <c r="BF764" s="81"/>
      <c r="BG764" s="81"/>
      <c r="BH764" s="81"/>
      <c r="BI764" s="81"/>
      <c r="BJ764" s="7">
        <f t="shared" si="285"/>
        <v>0</v>
      </c>
      <c r="BK764" s="7">
        <f t="shared" si="285"/>
        <v>0</v>
      </c>
    </row>
    <row r="765" spans="2:63" ht="24" x14ac:dyDescent="0.25">
      <c r="B765" s="16" t="s">
        <v>65</v>
      </c>
      <c r="C765" s="17" t="s">
        <v>66</v>
      </c>
      <c r="D765" s="10" t="s">
        <v>1233</v>
      </c>
      <c r="E765" s="11" t="s">
        <v>1234</v>
      </c>
      <c r="F765" s="11" t="s">
        <v>68</v>
      </c>
      <c r="G765" s="12">
        <v>7064</v>
      </c>
      <c r="H765" s="112"/>
      <c r="I765" s="26"/>
      <c r="J765" s="119"/>
      <c r="K765" s="119"/>
      <c r="L765" s="26"/>
      <c r="M765" s="26"/>
      <c r="N765" s="26"/>
      <c r="O765" s="26"/>
      <c r="P765" s="26">
        <v>1</v>
      </c>
      <c r="Q765" s="19">
        <f t="shared" si="286"/>
        <v>7064</v>
      </c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9">
        <f t="shared" si="284"/>
        <v>1</v>
      </c>
      <c r="AG765" s="19">
        <f t="shared" si="284"/>
        <v>7064</v>
      </c>
      <c r="AH765" s="9" t="s">
        <v>1233</v>
      </c>
      <c r="AI765" s="11" t="s">
        <v>1234</v>
      </c>
      <c r="AJ765" s="11" t="s">
        <v>68</v>
      </c>
      <c r="AK765" s="12">
        <v>7064</v>
      </c>
      <c r="AL765" s="7"/>
      <c r="AM765" s="7"/>
      <c r="AN765" s="81"/>
      <c r="AO765" s="81"/>
      <c r="AP765" s="7"/>
      <c r="AQ765" s="7"/>
      <c r="AR765" s="81"/>
      <c r="AS765" s="7"/>
      <c r="AT765" s="28"/>
      <c r="AU765" s="28"/>
      <c r="AV765" s="7"/>
      <c r="AW765" s="81"/>
      <c r="AX765" s="81"/>
      <c r="AY765" s="81"/>
      <c r="AZ765" s="28"/>
      <c r="BA765" s="81"/>
      <c r="BB765" s="81"/>
      <c r="BC765" s="81"/>
      <c r="BD765" s="81"/>
      <c r="BE765" s="81"/>
      <c r="BF765" s="81"/>
      <c r="BG765" s="81"/>
      <c r="BH765" s="81"/>
      <c r="BI765" s="81"/>
      <c r="BJ765" s="7">
        <f t="shared" si="285"/>
        <v>0</v>
      </c>
      <c r="BK765" s="7">
        <f t="shared" si="285"/>
        <v>0</v>
      </c>
    </row>
    <row r="766" spans="2:63" ht="24" x14ac:dyDescent="0.25">
      <c r="B766" s="16" t="s">
        <v>65</v>
      </c>
      <c r="C766" s="17" t="s">
        <v>66</v>
      </c>
      <c r="D766" s="10" t="s">
        <v>1235</v>
      </c>
      <c r="E766" s="11" t="s">
        <v>1236</v>
      </c>
      <c r="F766" s="11" t="s">
        <v>68</v>
      </c>
      <c r="G766" s="12">
        <v>3600</v>
      </c>
      <c r="H766" s="112"/>
      <c r="I766" s="26"/>
      <c r="J766" s="119"/>
      <c r="K766" s="119"/>
      <c r="L766" s="26"/>
      <c r="M766" s="26"/>
      <c r="N766" s="26"/>
      <c r="O766" s="26"/>
      <c r="P766" s="26">
        <v>1</v>
      </c>
      <c r="Q766" s="19">
        <f t="shared" si="286"/>
        <v>3600</v>
      </c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9">
        <f t="shared" si="284"/>
        <v>1</v>
      </c>
      <c r="AG766" s="19">
        <f t="shared" si="284"/>
        <v>3600</v>
      </c>
      <c r="AH766" s="9" t="s">
        <v>1235</v>
      </c>
      <c r="AI766" s="11" t="s">
        <v>1236</v>
      </c>
      <c r="AJ766" s="11" t="s">
        <v>68</v>
      </c>
      <c r="AK766" s="12">
        <v>3600</v>
      </c>
      <c r="AL766" s="7"/>
      <c r="AM766" s="7"/>
      <c r="AN766" s="81"/>
      <c r="AO766" s="81"/>
      <c r="AP766" s="7"/>
      <c r="AQ766" s="7"/>
      <c r="AR766" s="81"/>
      <c r="AS766" s="7"/>
      <c r="AT766" s="28"/>
      <c r="AU766" s="28"/>
      <c r="AV766" s="7"/>
      <c r="AW766" s="81"/>
      <c r="AX766" s="81"/>
      <c r="AY766" s="81"/>
      <c r="AZ766" s="28"/>
      <c r="BA766" s="81"/>
      <c r="BB766" s="81"/>
      <c r="BC766" s="81"/>
      <c r="BD766" s="81"/>
      <c r="BE766" s="81"/>
      <c r="BF766" s="81"/>
      <c r="BG766" s="81"/>
      <c r="BH766" s="81"/>
      <c r="BI766" s="81"/>
      <c r="BJ766" s="7">
        <f t="shared" si="285"/>
        <v>0</v>
      </c>
      <c r="BK766" s="7">
        <f t="shared" si="285"/>
        <v>0</v>
      </c>
    </row>
    <row r="767" spans="2:63" ht="24" x14ac:dyDescent="0.25">
      <c r="B767" s="16" t="s">
        <v>65</v>
      </c>
      <c r="C767" s="17" t="s">
        <v>66</v>
      </c>
      <c r="D767" s="10" t="s">
        <v>1237</v>
      </c>
      <c r="E767" s="11" t="s">
        <v>1238</v>
      </c>
      <c r="F767" s="11" t="s">
        <v>68</v>
      </c>
      <c r="G767" s="12">
        <v>100</v>
      </c>
      <c r="H767" s="112"/>
      <c r="I767" s="19"/>
      <c r="J767" s="119"/>
      <c r="K767" s="119"/>
      <c r="L767" s="26">
        <v>1</v>
      </c>
      <c r="M767" s="19">
        <f t="shared" ref="M767:M771" si="287">+L767*G767</f>
        <v>100</v>
      </c>
      <c r="N767" s="26"/>
      <c r="O767" s="26"/>
      <c r="P767" s="26"/>
      <c r="Q767" s="19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9">
        <f t="shared" si="284"/>
        <v>1</v>
      </c>
      <c r="AG767" s="19">
        <f t="shared" si="284"/>
        <v>100</v>
      </c>
      <c r="AH767" s="9" t="s">
        <v>1237</v>
      </c>
      <c r="AI767" s="11" t="s">
        <v>1238</v>
      </c>
      <c r="AJ767" s="11" t="s">
        <v>68</v>
      </c>
      <c r="AK767" s="12">
        <v>100</v>
      </c>
      <c r="AL767" s="7"/>
      <c r="AM767" s="7"/>
      <c r="AN767" s="81"/>
      <c r="AO767" s="81"/>
      <c r="AP767" s="7"/>
      <c r="AQ767" s="28"/>
      <c r="AR767" s="81"/>
      <c r="AS767" s="7"/>
      <c r="AT767" s="28"/>
      <c r="AU767" s="28"/>
      <c r="AV767" s="7"/>
      <c r="AW767" s="81"/>
      <c r="AX767" s="81"/>
      <c r="AY767" s="81"/>
      <c r="AZ767" s="28"/>
      <c r="BA767" s="81"/>
      <c r="BB767" s="81"/>
      <c r="BC767" s="81"/>
      <c r="BD767" s="81"/>
      <c r="BE767" s="81"/>
      <c r="BF767" s="81"/>
      <c r="BG767" s="81"/>
      <c r="BH767" s="81"/>
      <c r="BI767" s="81"/>
      <c r="BJ767" s="7">
        <f t="shared" si="285"/>
        <v>0</v>
      </c>
      <c r="BK767" s="7">
        <f t="shared" si="285"/>
        <v>0</v>
      </c>
    </row>
    <row r="768" spans="2:63" ht="24" x14ac:dyDescent="0.25">
      <c r="B768" s="16" t="s">
        <v>65</v>
      </c>
      <c r="C768" s="17" t="s">
        <v>66</v>
      </c>
      <c r="D768" s="10" t="s">
        <v>1239</v>
      </c>
      <c r="E768" s="11" t="s">
        <v>1240</v>
      </c>
      <c r="F768" s="11" t="s">
        <v>68</v>
      </c>
      <c r="G768" s="12">
        <v>1500</v>
      </c>
      <c r="H768" s="112"/>
      <c r="I768" s="26"/>
      <c r="J768" s="119"/>
      <c r="K768" s="119"/>
      <c r="L768" s="26"/>
      <c r="M768" s="26"/>
      <c r="N768" s="26"/>
      <c r="O768" s="26"/>
      <c r="P768" s="26">
        <v>1</v>
      </c>
      <c r="Q768" s="19">
        <f t="shared" si="286"/>
        <v>1500</v>
      </c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9">
        <f t="shared" si="284"/>
        <v>1</v>
      </c>
      <c r="AG768" s="19">
        <f t="shared" si="284"/>
        <v>1500</v>
      </c>
      <c r="AH768" s="9" t="s">
        <v>1239</v>
      </c>
      <c r="AI768" s="11" t="s">
        <v>1240</v>
      </c>
      <c r="AJ768" s="11" t="s">
        <v>68</v>
      </c>
      <c r="AK768" s="12">
        <v>1500</v>
      </c>
      <c r="AL768" s="7"/>
      <c r="AM768" s="7"/>
      <c r="AN768" s="81"/>
      <c r="AO768" s="81"/>
      <c r="AP768" s="7"/>
      <c r="AQ768" s="7"/>
      <c r="AR768" s="81"/>
      <c r="AS768" s="7"/>
      <c r="AT768" s="28"/>
      <c r="AU768" s="28"/>
      <c r="AV768" s="7"/>
      <c r="AW768" s="81"/>
      <c r="AX768" s="81"/>
      <c r="AY768" s="81"/>
      <c r="AZ768" s="28"/>
      <c r="BA768" s="81"/>
      <c r="BB768" s="81"/>
      <c r="BC768" s="81"/>
      <c r="BD768" s="81"/>
      <c r="BE768" s="81"/>
      <c r="BF768" s="81"/>
      <c r="BG768" s="81"/>
      <c r="BH768" s="81"/>
      <c r="BI768" s="81"/>
      <c r="BJ768" s="7">
        <f t="shared" si="285"/>
        <v>0</v>
      </c>
      <c r="BK768" s="7">
        <f t="shared" si="285"/>
        <v>0</v>
      </c>
    </row>
    <row r="769" spans="2:63" ht="24" x14ac:dyDescent="0.25">
      <c r="B769" s="16" t="s">
        <v>65</v>
      </c>
      <c r="C769" s="17" t="s">
        <v>66</v>
      </c>
      <c r="D769" s="10">
        <v>952231860001</v>
      </c>
      <c r="E769" s="9" t="s">
        <v>1241</v>
      </c>
      <c r="F769" s="11" t="s">
        <v>68</v>
      </c>
      <c r="G769" s="12">
        <v>30000</v>
      </c>
      <c r="H769" s="112"/>
      <c r="I769" s="26"/>
      <c r="J769" s="119"/>
      <c r="K769" s="119"/>
      <c r="L769" s="26">
        <v>1</v>
      </c>
      <c r="M769" s="19">
        <f t="shared" si="287"/>
        <v>30000</v>
      </c>
      <c r="N769" s="26"/>
      <c r="O769" s="26"/>
      <c r="P769" s="26"/>
      <c r="Q769" s="26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9">
        <f t="shared" si="284"/>
        <v>1</v>
      </c>
      <c r="AG769" s="19">
        <f t="shared" si="284"/>
        <v>30000</v>
      </c>
      <c r="AH769" s="9">
        <v>952231860001</v>
      </c>
      <c r="AI769" s="9" t="s">
        <v>1241</v>
      </c>
      <c r="AJ769" s="11" t="s">
        <v>68</v>
      </c>
      <c r="AK769" s="12">
        <v>30000</v>
      </c>
      <c r="AL769" s="7"/>
      <c r="AM769" s="7"/>
      <c r="AN769" s="81"/>
      <c r="AO769" s="81"/>
      <c r="AP769" s="7"/>
      <c r="AQ769" s="28"/>
      <c r="AR769" s="81"/>
      <c r="AS769" s="7"/>
      <c r="AT769" s="28"/>
      <c r="AU769" s="28"/>
      <c r="AV769" s="7"/>
      <c r="AW769" s="81"/>
      <c r="AX769" s="81"/>
      <c r="AY769" s="81"/>
      <c r="AZ769" s="28"/>
      <c r="BA769" s="81"/>
      <c r="BB769" s="81"/>
      <c r="BC769" s="81"/>
      <c r="BD769" s="81"/>
      <c r="BE769" s="81"/>
      <c r="BF769" s="81"/>
      <c r="BG769" s="81"/>
      <c r="BH769" s="81"/>
      <c r="BI769" s="81"/>
      <c r="BJ769" s="7">
        <f t="shared" si="285"/>
        <v>0</v>
      </c>
      <c r="BK769" s="7">
        <f t="shared" si="285"/>
        <v>0</v>
      </c>
    </row>
    <row r="770" spans="2:63" ht="24" x14ac:dyDescent="0.25">
      <c r="B770" s="16" t="s">
        <v>65</v>
      </c>
      <c r="C770" s="17" t="s">
        <v>66</v>
      </c>
      <c r="D770" s="10">
        <v>740850000001</v>
      </c>
      <c r="E770" s="9" t="s">
        <v>1242</v>
      </c>
      <c r="F770" s="11" t="s">
        <v>68</v>
      </c>
      <c r="G770" s="12">
        <v>30000</v>
      </c>
      <c r="H770" s="112"/>
      <c r="I770" s="26"/>
      <c r="J770" s="119"/>
      <c r="K770" s="119"/>
      <c r="L770" s="26">
        <v>1</v>
      </c>
      <c r="M770" s="19">
        <f t="shared" si="287"/>
        <v>30000</v>
      </c>
      <c r="N770" s="26"/>
      <c r="O770" s="26"/>
      <c r="P770" s="26"/>
      <c r="Q770" s="26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9">
        <f t="shared" si="284"/>
        <v>1</v>
      </c>
      <c r="AG770" s="19">
        <f t="shared" si="284"/>
        <v>30000</v>
      </c>
      <c r="AH770" s="9">
        <v>740850000001</v>
      </c>
      <c r="AI770" s="9" t="s">
        <v>1242</v>
      </c>
      <c r="AJ770" s="11" t="s">
        <v>68</v>
      </c>
      <c r="AK770" s="12">
        <v>30000</v>
      </c>
      <c r="AL770" s="7"/>
      <c r="AM770" s="7"/>
      <c r="AN770" s="81"/>
      <c r="AO770" s="81"/>
      <c r="AP770" s="7"/>
      <c r="AQ770" s="28"/>
      <c r="AR770" s="81"/>
      <c r="AS770" s="7"/>
      <c r="AT770" s="28"/>
      <c r="AU770" s="28"/>
      <c r="AV770" s="7"/>
      <c r="AW770" s="81"/>
      <c r="AX770" s="81"/>
      <c r="AY770" s="81"/>
      <c r="AZ770" s="28"/>
      <c r="BA770" s="81"/>
      <c r="BB770" s="81"/>
      <c r="BC770" s="81"/>
      <c r="BD770" s="81"/>
      <c r="BE770" s="81"/>
      <c r="BF770" s="81"/>
      <c r="BG770" s="81"/>
      <c r="BH770" s="81"/>
      <c r="BI770" s="81"/>
      <c r="BJ770" s="7">
        <f t="shared" si="285"/>
        <v>0</v>
      </c>
      <c r="BK770" s="7">
        <f t="shared" si="285"/>
        <v>0</v>
      </c>
    </row>
    <row r="771" spans="2:63" ht="24" x14ac:dyDescent="0.25">
      <c r="B771" s="16" t="s">
        <v>65</v>
      </c>
      <c r="C771" s="17" t="s">
        <v>66</v>
      </c>
      <c r="D771" s="10">
        <v>742223580008</v>
      </c>
      <c r="E771" s="18" t="s">
        <v>1243</v>
      </c>
      <c r="F771" s="11" t="s">
        <v>68</v>
      </c>
      <c r="G771" s="12">
        <v>8000</v>
      </c>
      <c r="H771" s="112"/>
      <c r="I771" s="26"/>
      <c r="J771" s="119"/>
      <c r="K771" s="119"/>
      <c r="L771" s="26">
        <f>1</f>
        <v>1</v>
      </c>
      <c r="M771" s="19">
        <f t="shared" si="287"/>
        <v>8000</v>
      </c>
      <c r="N771" s="26">
        <v>1</v>
      </c>
      <c r="O771" s="19">
        <f>+N771*G771</f>
        <v>8000</v>
      </c>
      <c r="P771" s="26"/>
      <c r="Q771" s="19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9">
        <f t="shared" si="284"/>
        <v>2</v>
      </c>
      <c r="AG771" s="19">
        <f t="shared" si="284"/>
        <v>16000</v>
      </c>
      <c r="AH771" s="9">
        <v>742223580008</v>
      </c>
      <c r="AI771" s="18" t="s">
        <v>1243</v>
      </c>
      <c r="AJ771" s="11" t="s">
        <v>68</v>
      </c>
      <c r="AK771" s="12">
        <v>8000</v>
      </c>
      <c r="AL771" s="7"/>
      <c r="AM771" s="7"/>
      <c r="AN771" s="81"/>
      <c r="AO771" s="81"/>
      <c r="AP771" s="7"/>
      <c r="AQ771" s="28"/>
      <c r="AR771" s="81"/>
      <c r="AS771" s="7"/>
      <c r="AT771" s="28"/>
      <c r="AU771" s="28"/>
      <c r="AV771" s="7"/>
      <c r="AW771" s="81"/>
      <c r="AX771" s="81"/>
      <c r="AY771" s="81"/>
      <c r="AZ771" s="28"/>
      <c r="BA771" s="81"/>
      <c r="BB771" s="81"/>
      <c r="BC771" s="81"/>
      <c r="BD771" s="81"/>
      <c r="BE771" s="81"/>
      <c r="BF771" s="81"/>
      <c r="BG771" s="81"/>
      <c r="BH771" s="81"/>
      <c r="BI771" s="81"/>
      <c r="BJ771" s="7">
        <f t="shared" si="285"/>
        <v>0</v>
      </c>
      <c r="BK771" s="7">
        <f t="shared" si="285"/>
        <v>0</v>
      </c>
    </row>
    <row r="772" spans="2:63" ht="24.75" x14ac:dyDescent="0.25">
      <c r="B772" s="16" t="s">
        <v>65</v>
      </c>
      <c r="C772" s="17" t="s">
        <v>66</v>
      </c>
      <c r="D772" s="17" t="s">
        <v>1244</v>
      </c>
      <c r="E772" s="125" t="s">
        <v>1245</v>
      </c>
      <c r="F772" s="11" t="s">
        <v>1246</v>
      </c>
      <c r="G772" s="12">
        <v>6550</v>
      </c>
      <c r="H772" s="112"/>
      <c r="I772" s="26"/>
      <c r="J772" s="119">
        <v>1</v>
      </c>
      <c r="K772" s="111">
        <f>J772*G772</f>
        <v>6550</v>
      </c>
      <c r="L772" s="26"/>
      <c r="M772" s="26"/>
      <c r="N772" s="26"/>
      <c r="O772" s="26"/>
      <c r="P772" s="26"/>
      <c r="Q772" s="26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9">
        <f t="shared" si="284"/>
        <v>1</v>
      </c>
      <c r="AG772" s="19">
        <f t="shared" si="284"/>
        <v>6550</v>
      </c>
      <c r="AH772" s="120" t="s">
        <v>1244</v>
      </c>
      <c r="AI772" s="125" t="s">
        <v>1245</v>
      </c>
      <c r="AJ772" s="11" t="s">
        <v>1246</v>
      </c>
      <c r="AK772" s="12">
        <v>6550</v>
      </c>
      <c r="AL772" s="7"/>
      <c r="AM772" s="7"/>
      <c r="AN772" s="7">
        <f>0+1+0</f>
        <v>1</v>
      </c>
      <c r="AO772" s="121">
        <f>AN772*AK772</f>
        <v>6550</v>
      </c>
      <c r="AP772" s="7"/>
      <c r="AQ772" s="28"/>
      <c r="AR772" s="81"/>
      <c r="AS772" s="7"/>
      <c r="AT772" s="28"/>
      <c r="AU772" s="28"/>
      <c r="AV772" s="7"/>
      <c r="AW772" s="81"/>
      <c r="AX772" s="81"/>
      <c r="AY772" s="81"/>
      <c r="AZ772" s="28"/>
      <c r="BA772" s="81"/>
      <c r="BB772" s="81"/>
      <c r="BC772" s="81"/>
      <c r="BD772" s="81"/>
      <c r="BE772" s="81"/>
      <c r="BF772" s="81"/>
      <c r="BG772" s="81"/>
      <c r="BH772" s="81"/>
      <c r="BI772" s="81"/>
      <c r="BJ772" s="7">
        <f t="shared" si="285"/>
        <v>1</v>
      </c>
      <c r="BK772" s="7">
        <f t="shared" si="285"/>
        <v>6550</v>
      </c>
    </row>
    <row r="773" spans="2:63" ht="24" x14ac:dyDescent="0.25">
      <c r="B773" s="16" t="s">
        <v>65</v>
      </c>
      <c r="C773" s="17" t="s">
        <v>66</v>
      </c>
      <c r="D773" s="17">
        <v>740899500145</v>
      </c>
      <c r="E773" s="120" t="s">
        <v>1247</v>
      </c>
      <c r="F773" s="125" t="s">
        <v>68</v>
      </c>
      <c r="G773" s="12">
        <v>3000</v>
      </c>
      <c r="H773" s="112"/>
      <c r="I773" s="26"/>
      <c r="J773" s="119"/>
      <c r="K773" s="111"/>
      <c r="L773" s="26"/>
      <c r="M773" s="19"/>
      <c r="N773" s="26">
        <v>1</v>
      </c>
      <c r="O773" s="26">
        <f>+N773*G773</f>
        <v>3000</v>
      </c>
      <c r="P773" s="26"/>
      <c r="Q773" s="26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9">
        <f t="shared" si="284"/>
        <v>1</v>
      </c>
      <c r="AG773" s="19">
        <f t="shared" si="284"/>
        <v>3000</v>
      </c>
      <c r="AH773" s="120">
        <v>740899500145</v>
      </c>
      <c r="AI773" s="120" t="s">
        <v>1247</v>
      </c>
      <c r="AJ773" s="125" t="s">
        <v>68</v>
      </c>
      <c r="AK773" s="12">
        <v>3000</v>
      </c>
      <c r="AL773" s="7"/>
      <c r="AM773" s="7"/>
      <c r="AN773" s="81"/>
      <c r="AO773" s="81"/>
      <c r="AP773" s="7"/>
      <c r="AQ773" s="28"/>
      <c r="AR773" s="81"/>
      <c r="AS773" s="7"/>
      <c r="AT773" s="28"/>
      <c r="AU773" s="28"/>
      <c r="AV773" s="7"/>
      <c r="AW773" s="81"/>
      <c r="AX773" s="81"/>
      <c r="AY773" s="81"/>
      <c r="AZ773" s="28"/>
      <c r="BA773" s="81"/>
      <c r="BB773" s="81"/>
      <c r="BC773" s="81"/>
      <c r="BD773" s="81"/>
      <c r="BE773" s="81"/>
      <c r="BF773" s="81"/>
      <c r="BG773" s="81"/>
      <c r="BH773" s="81"/>
      <c r="BI773" s="81"/>
      <c r="BJ773" s="7">
        <f t="shared" si="285"/>
        <v>0</v>
      </c>
      <c r="BK773" s="7">
        <f t="shared" si="285"/>
        <v>0</v>
      </c>
    </row>
    <row r="774" spans="2:63" ht="24" x14ac:dyDescent="0.25">
      <c r="B774" s="16" t="s">
        <v>65</v>
      </c>
      <c r="C774" s="17" t="s">
        <v>66</v>
      </c>
      <c r="D774" s="17" t="s">
        <v>1248</v>
      </c>
      <c r="E774" s="120" t="s">
        <v>1249</v>
      </c>
      <c r="F774" s="120" t="s">
        <v>68</v>
      </c>
      <c r="G774" s="12">
        <v>150</v>
      </c>
      <c r="H774" s="112">
        <v>1</v>
      </c>
      <c r="I774" s="19">
        <f>+G774*H774</f>
        <v>150</v>
      </c>
      <c r="J774" s="119"/>
      <c r="K774" s="111"/>
      <c r="L774" s="26">
        <v>1</v>
      </c>
      <c r="M774" s="19">
        <f t="shared" ref="M774:M777" si="288">+L774*G774</f>
        <v>150</v>
      </c>
      <c r="N774" s="26"/>
      <c r="O774" s="26"/>
      <c r="P774" s="26"/>
      <c r="Q774" s="26"/>
      <c r="R774" s="112"/>
      <c r="S774" s="112"/>
      <c r="T774" s="112"/>
      <c r="U774" s="20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9">
        <f t="shared" si="284"/>
        <v>2</v>
      </c>
      <c r="AG774" s="19">
        <f t="shared" si="284"/>
        <v>300</v>
      </c>
      <c r="AH774" s="120" t="s">
        <v>1248</v>
      </c>
      <c r="AI774" s="120" t="s">
        <v>1249</v>
      </c>
      <c r="AJ774" s="120" t="s">
        <v>68</v>
      </c>
      <c r="AK774" s="12">
        <v>150</v>
      </c>
      <c r="AL774" s="7"/>
      <c r="AM774" s="7"/>
      <c r="AN774" s="81"/>
      <c r="AO774" s="81"/>
      <c r="AP774" s="7"/>
      <c r="AQ774" s="28"/>
      <c r="AR774" s="81"/>
      <c r="AS774" s="7"/>
      <c r="AT774" s="28"/>
      <c r="AU774" s="28"/>
      <c r="AV774" s="7"/>
      <c r="AW774" s="81"/>
      <c r="AX774" s="81"/>
      <c r="AY774" s="81"/>
      <c r="AZ774" s="28"/>
      <c r="BA774" s="81"/>
      <c r="BB774" s="81"/>
      <c r="BC774" s="81"/>
      <c r="BD774" s="81"/>
      <c r="BE774" s="81"/>
      <c r="BF774" s="81"/>
      <c r="BG774" s="81"/>
      <c r="BH774" s="81"/>
      <c r="BI774" s="81"/>
      <c r="BJ774" s="7">
        <f t="shared" si="285"/>
        <v>0</v>
      </c>
      <c r="BK774" s="7">
        <f t="shared" si="285"/>
        <v>0</v>
      </c>
    </row>
    <row r="775" spans="2:63" ht="24" x14ac:dyDescent="0.25">
      <c r="B775" s="16" t="s">
        <v>65</v>
      </c>
      <c r="C775" s="17" t="s">
        <v>66</v>
      </c>
      <c r="D775" s="17" t="s">
        <v>1250</v>
      </c>
      <c r="E775" s="120" t="s">
        <v>1251</v>
      </c>
      <c r="F775" s="120" t="s">
        <v>68</v>
      </c>
      <c r="G775" s="12">
        <v>3500</v>
      </c>
      <c r="H775" s="112">
        <v>1</v>
      </c>
      <c r="I775" s="19">
        <f>+G775*H775</f>
        <v>3500</v>
      </c>
      <c r="J775" s="119"/>
      <c r="K775" s="111"/>
      <c r="L775" s="26">
        <v>1</v>
      </c>
      <c r="M775" s="19">
        <f t="shared" si="288"/>
        <v>3500</v>
      </c>
      <c r="N775" s="26"/>
      <c r="O775" s="26"/>
      <c r="P775" s="26"/>
      <c r="Q775" s="19"/>
      <c r="R775" s="112"/>
      <c r="S775" s="112"/>
      <c r="T775" s="112">
        <v>1</v>
      </c>
      <c r="U775" s="20">
        <f t="shared" ref="U775" si="289">+T775*G775</f>
        <v>3500</v>
      </c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9">
        <f t="shared" si="284"/>
        <v>3</v>
      </c>
      <c r="AG775" s="19">
        <f t="shared" si="284"/>
        <v>10500</v>
      </c>
      <c r="AH775" s="120" t="s">
        <v>1250</v>
      </c>
      <c r="AI775" s="120" t="s">
        <v>1251</v>
      </c>
      <c r="AJ775" s="120" t="s">
        <v>68</v>
      </c>
      <c r="AK775" s="12">
        <v>3500</v>
      </c>
      <c r="AL775" s="7"/>
      <c r="AM775" s="7"/>
      <c r="AN775" s="81"/>
      <c r="AO775" s="81"/>
      <c r="AP775" s="7"/>
      <c r="AQ775" s="28"/>
      <c r="AR775" s="81"/>
      <c r="AS775" s="7"/>
      <c r="AT775" s="28"/>
      <c r="AU775" s="28"/>
      <c r="AV775" s="7"/>
      <c r="AW775" s="81"/>
      <c r="AX775" s="81"/>
      <c r="AY775" s="81"/>
      <c r="AZ775" s="28"/>
      <c r="BA775" s="81"/>
      <c r="BB775" s="81"/>
      <c r="BC775" s="81"/>
      <c r="BD775" s="81"/>
      <c r="BE775" s="81"/>
      <c r="BF775" s="81"/>
      <c r="BG775" s="81"/>
      <c r="BH775" s="81"/>
      <c r="BI775" s="81"/>
      <c r="BJ775" s="7">
        <f t="shared" si="285"/>
        <v>0</v>
      </c>
      <c r="BK775" s="7">
        <f t="shared" si="285"/>
        <v>0</v>
      </c>
    </row>
    <row r="776" spans="2:63" ht="24" x14ac:dyDescent="0.25">
      <c r="B776" s="16" t="s">
        <v>65</v>
      </c>
      <c r="C776" s="17" t="s">
        <v>66</v>
      </c>
      <c r="D776" s="17" t="s">
        <v>1252</v>
      </c>
      <c r="E776" s="120" t="s">
        <v>1253</v>
      </c>
      <c r="F776" s="120" t="s">
        <v>68</v>
      </c>
      <c r="G776" s="12">
        <v>670</v>
      </c>
      <c r="H776" s="112"/>
      <c r="I776" s="19"/>
      <c r="J776" s="119"/>
      <c r="K776" s="111"/>
      <c r="L776" s="26"/>
      <c r="M776" s="19"/>
      <c r="N776" s="26"/>
      <c r="O776" s="26"/>
      <c r="P776" s="26"/>
      <c r="Q776" s="26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9">
        <f t="shared" si="284"/>
        <v>0</v>
      </c>
      <c r="AG776" s="19">
        <f t="shared" si="284"/>
        <v>0</v>
      </c>
      <c r="AH776" s="120" t="s">
        <v>1252</v>
      </c>
      <c r="AI776" s="120" t="s">
        <v>1253</v>
      </c>
      <c r="AJ776" s="120" t="s">
        <v>68</v>
      </c>
      <c r="AK776" s="12">
        <v>670</v>
      </c>
      <c r="AL776" s="7"/>
      <c r="AM776" s="7"/>
      <c r="AN776" s="81"/>
      <c r="AO776" s="81"/>
      <c r="AP776" s="7"/>
      <c r="AQ776" s="28"/>
      <c r="AR776" s="81"/>
      <c r="AS776" s="7"/>
      <c r="AT776" s="28"/>
      <c r="AU776" s="28"/>
      <c r="AV776" s="7"/>
      <c r="AW776" s="81"/>
      <c r="AX776" s="81"/>
      <c r="AY776" s="81"/>
      <c r="AZ776" s="28"/>
      <c r="BA776" s="81"/>
      <c r="BB776" s="81"/>
      <c r="BC776" s="81"/>
      <c r="BD776" s="81"/>
      <c r="BE776" s="81"/>
      <c r="BF776" s="81"/>
      <c r="BG776" s="81"/>
      <c r="BH776" s="81"/>
      <c r="BI776" s="81"/>
      <c r="BJ776" s="7">
        <f t="shared" si="285"/>
        <v>0</v>
      </c>
      <c r="BK776" s="7">
        <f t="shared" si="285"/>
        <v>0</v>
      </c>
    </row>
    <row r="777" spans="2:63" ht="24" x14ac:dyDescent="0.25">
      <c r="B777" s="16" t="s">
        <v>65</v>
      </c>
      <c r="C777" s="17" t="s">
        <v>66</v>
      </c>
      <c r="D777" s="17" t="s">
        <v>1254</v>
      </c>
      <c r="E777" s="120" t="s">
        <v>1255</v>
      </c>
      <c r="F777" s="120" t="s">
        <v>68</v>
      </c>
      <c r="G777" s="12">
        <v>335</v>
      </c>
      <c r="H777" s="112">
        <v>1</v>
      </c>
      <c r="I777" s="19">
        <f>+G777*H777</f>
        <v>335</v>
      </c>
      <c r="J777" s="119"/>
      <c r="K777" s="111"/>
      <c r="L777" s="26">
        <v>1</v>
      </c>
      <c r="M777" s="19">
        <f t="shared" si="288"/>
        <v>335</v>
      </c>
      <c r="N777" s="26"/>
      <c r="O777" s="19"/>
      <c r="P777" s="26"/>
      <c r="Q777" s="26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9">
        <f t="shared" si="284"/>
        <v>2</v>
      </c>
      <c r="AG777" s="19">
        <f t="shared" si="284"/>
        <v>670</v>
      </c>
      <c r="AH777" s="120" t="s">
        <v>1254</v>
      </c>
      <c r="AI777" s="120" t="s">
        <v>1255</v>
      </c>
      <c r="AJ777" s="120" t="s">
        <v>68</v>
      </c>
      <c r="AK777" s="12">
        <v>335</v>
      </c>
      <c r="AL777" s="7"/>
      <c r="AM777" s="7"/>
      <c r="AN777" s="81"/>
      <c r="AO777" s="81"/>
      <c r="AP777" s="7"/>
      <c r="AQ777" s="28"/>
      <c r="AR777" s="81"/>
      <c r="AS777" s="7"/>
      <c r="AT777" s="28"/>
      <c r="AU777" s="28"/>
      <c r="AV777" s="7"/>
      <c r="AW777" s="81"/>
      <c r="AX777" s="81"/>
      <c r="AY777" s="81"/>
      <c r="AZ777" s="28"/>
      <c r="BA777" s="81"/>
      <c r="BB777" s="81"/>
      <c r="BC777" s="81"/>
      <c r="BD777" s="81"/>
      <c r="BE777" s="81"/>
      <c r="BF777" s="81"/>
      <c r="BG777" s="81"/>
      <c r="BH777" s="81"/>
      <c r="BI777" s="81"/>
      <c r="BJ777" s="7">
        <f t="shared" si="285"/>
        <v>0</v>
      </c>
      <c r="BK777" s="7">
        <f t="shared" si="285"/>
        <v>0</v>
      </c>
    </row>
    <row r="778" spans="2:63" ht="24" x14ac:dyDescent="0.25">
      <c r="B778" s="16" t="s">
        <v>65</v>
      </c>
      <c r="C778" s="17" t="s">
        <v>66</v>
      </c>
      <c r="D778" s="17" t="s">
        <v>1256</v>
      </c>
      <c r="E778" s="120" t="s">
        <v>1257</v>
      </c>
      <c r="F778" s="120" t="s">
        <v>68</v>
      </c>
      <c r="G778" s="174">
        <v>5000</v>
      </c>
      <c r="H778" s="112">
        <v>1</v>
      </c>
      <c r="I778" s="19">
        <f>+G778*H778</f>
        <v>5000</v>
      </c>
      <c r="J778" s="119"/>
      <c r="K778" s="111"/>
      <c r="L778" s="26"/>
      <c r="M778" s="19"/>
      <c r="N778" s="26"/>
      <c r="O778" s="19"/>
      <c r="P778" s="26"/>
      <c r="Q778" s="26"/>
      <c r="R778" s="112"/>
      <c r="S778" s="112"/>
      <c r="T778" s="112">
        <v>1</v>
      </c>
      <c r="U778" s="20">
        <f t="shared" ref="U778" si="290">+T778*G778</f>
        <v>5000</v>
      </c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9">
        <f t="shared" si="284"/>
        <v>2</v>
      </c>
      <c r="AG778" s="19">
        <f t="shared" si="284"/>
        <v>10000</v>
      </c>
      <c r="AH778" s="120" t="s">
        <v>1256</v>
      </c>
      <c r="AI778" s="120" t="s">
        <v>1257</v>
      </c>
      <c r="AJ778" s="120" t="s">
        <v>68</v>
      </c>
      <c r="AK778" s="174">
        <v>5000</v>
      </c>
      <c r="AL778" s="7"/>
      <c r="AM778" s="7"/>
      <c r="AN778" s="81"/>
      <c r="AO778" s="81"/>
      <c r="AP778" s="7"/>
      <c r="AQ778" s="28"/>
      <c r="AR778" s="81"/>
      <c r="AS778" s="7"/>
      <c r="AT778" s="28"/>
      <c r="AU778" s="28"/>
      <c r="AV778" s="7"/>
      <c r="AW778" s="81"/>
      <c r="AX778" s="81"/>
      <c r="AY778" s="81"/>
      <c r="AZ778" s="28"/>
      <c r="BA778" s="81"/>
      <c r="BB778" s="81"/>
      <c r="BC778" s="81"/>
      <c r="BD778" s="81"/>
      <c r="BE778" s="81"/>
      <c r="BF778" s="81"/>
      <c r="BG778" s="81"/>
      <c r="BH778" s="81"/>
      <c r="BI778" s="81"/>
      <c r="BJ778" s="7">
        <f t="shared" si="285"/>
        <v>0</v>
      </c>
      <c r="BK778" s="7">
        <f t="shared" si="285"/>
        <v>0</v>
      </c>
    </row>
    <row r="779" spans="2:63" ht="24" x14ac:dyDescent="0.25">
      <c r="B779" s="16" t="s">
        <v>65</v>
      </c>
      <c r="C779" s="17" t="s">
        <v>66</v>
      </c>
      <c r="D779" s="17" t="s">
        <v>1258</v>
      </c>
      <c r="E779" s="120" t="s">
        <v>1259</v>
      </c>
      <c r="F779" s="120" t="s">
        <v>68</v>
      </c>
      <c r="G779" s="174">
        <v>90</v>
      </c>
      <c r="H779" s="112">
        <v>3</v>
      </c>
      <c r="I779" s="19">
        <f>+G779*H779</f>
        <v>270</v>
      </c>
      <c r="J779" s="119"/>
      <c r="K779" s="111"/>
      <c r="L779" s="26"/>
      <c r="M779" s="19"/>
      <c r="N779" s="26"/>
      <c r="O779" s="19"/>
      <c r="P779" s="26"/>
      <c r="Q779" s="26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9">
        <f t="shared" si="284"/>
        <v>3</v>
      </c>
      <c r="AG779" s="19">
        <f t="shared" si="284"/>
        <v>270</v>
      </c>
      <c r="AH779" s="120" t="s">
        <v>1258</v>
      </c>
      <c r="AI779" s="120" t="s">
        <v>1259</v>
      </c>
      <c r="AJ779" s="120" t="s">
        <v>68</v>
      </c>
      <c r="AK779" s="174">
        <v>90</v>
      </c>
      <c r="AL779" s="7"/>
      <c r="AM779" s="7"/>
      <c r="AN779" s="81"/>
      <c r="AO779" s="81"/>
      <c r="AP779" s="7"/>
      <c r="AQ779" s="28"/>
      <c r="AR779" s="81"/>
      <c r="AS779" s="7"/>
      <c r="AT779" s="28"/>
      <c r="AU779" s="28"/>
      <c r="AV779" s="7"/>
      <c r="AW779" s="81"/>
      <c r="AX779" s="81"/>
      <c r="AY779" s="81"/>
      <c r="AZ779" s="28"/>
      <c r="BA779" s="81"/>
      <c r="BB779" s="81"/>
      <c r="BC779" s="81"/>
      <c r="BD779" s="81"/>
      <c r="BE779" s="81"/>
      <c r="BF779" s="81"/>
      <c r="BG779" s="81"/>
      <c r="BH779" s="81"/>
      <c r="BI779" s="81"/>
      <c r="BJ779" s="7">
        <f t="shared" si="285"/>
        <v>0</v>
      </c>
      <c r="BK779" s="7">
        <f t="shared" si="285"/>
        <v>0</v>
      </c>
    </row>
    <row r="780" spans="2:63" ht="24" x14ac:dyDescent="0.25">
      <c r="B780" s="16" t="s">
        <v>65</v>
      </c>
      <c r="C780" s="17" t="s">
        <v>66</v>
      </c>
      <c r="D780" s="10" t="s">
        <v>1229</v>
      </c>
      <c r="E780" s="120" t="s">
        <v>1260</v>
      </c>
      <c r="F780" s="120" t="s">
        <v>68</v>
      </c>
      <c r="G780" s="174">
        <v>750</v>
      </c>
      <c r="H780" s="112">
        <v>2</v>
      </c>
      <c r="I780" s="26">
        <f>+G780*H780</f>
        <v>1500</v>
      </c>
      <c r="J780" s="119"/>
      <c r="K780" s="111"/>
      <c r="L780" s="26"/>
      <c r="M780" s="19"/>
      <c r="N780" s="26"/>
      <c r="O780" s="19"/>
      <c r="P780" s="26">
        <v>2</v>
      </c>
      <c r="Q780" s="19">
        <f t="shared" ref="Q780:Q783" si="291">G780*P780</f>
        <v>1500</v>
      </c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9">
        <f t="shared" si="284"/>
        <v>4</v>
      </c>
      <c r="AG780" s="19">
        <f t="shared" si="284"/>
        <v>3000</v>
      </c>
      <c r="AH780" s="9" t="s">
        <v>1229</v>
      </c>
      <c r="AI780" s="120" t="s">
        <v>1260</v>
      </c>
      <c r="AJ780" s="120" t="s">
        <v>68</v>
      </c>
      <c r="AK780" s="174">
        <v>750</v>
      </c>
      <c r="AL780" s="7"/>
      <c r="AM780" s="7"/>
      <c r="AN780" s="81"/>
      <c r="AO780" s="81"/>
      <c r="AP780" s="7"/>
      <c r="AQ780" s="28"/>
      <c r="AR780" s="81"/>
      <c r="AS780" s="7"/>
      <c r="AT780" s="28"/>
      <c r="AU780" s="28"/>
      <c r="AV780" s="7"/>
      <c r="AW780" s="81"/>
      <c r="AX780" s="81"/>
      <c r="AY780" s="81"/>
      <c r="AZ780" s="28"/>
      <c r="BA780" s="81"/>
      <c r="BB780" s="81"/>
      <c r="BC780" s="81"/>
      <c r="BD780" s="81"/>
      <c r="BE780" s="81"/>
      <c r="BF780" s="81"/>
      <c r="BG780" s="81"/>
      <c r="BH780" s="81"/>
      <c r="BI780" s="81"/>
      <c r="BJ780" s="7">
        <f t="shared" si="285"/>
        <v>0</v>
      </c>
      <c r="BK780" s="7">
        <f t="shared" si="285"/>
        <v>0</v>
      </c>
    </row>
    <row r="781" spans="2:63" ht="24" x14ac:dyDescent="0.25">
      <c r="B781" s="16" t="s">
        <v>65</v>
      </c>
      <c r="C781" s="17" t="s">
        <v>66</v>
      </c>
      <c r="D781" s="10" t="s">
        <v>1261</v>
      </c>
      <c r="E781" s="120" t="s">
        <v>1262</v>
      </c>
      <c r="F781" s="120" t="s">
        <v>68</v>
      </c>
      <c r="G781" s="174">
        <v>5000</v>
      </c>
      <c r="H781" s="112"/>
      <c r="I781" s="26"/>
      <c r="J781" s="119"/>
      <c r="K781" s="111"/>
      <c r="L781" s="26"/>
      <c r="M781" s="19"/>
      <c r="N781" s="26"/>
      <c r="O781" s="26"/>
      <c r="P781" s="26">
        <v>1</v>
      </c>
      <c r="Q781" s="19">
        <f t="shared" si="291"/>
        <v>5000</v>
      </c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9">
        <f t="shared" si="284"/>
        <v>1</v>
      </c>
      <c r="AG781" s="19">
        <f t="shared" si="284"/>
        <v>5000</v>
      </c>
      <c r="AH781" s="9" t="s">
        <v>1261</v>
      </c>
      <c r="AI781" s="120" t="s">
        <v>1262</v>
      </c>
      <c r="AJ781" s="120" t="s">
        <v>68</v>
      </c>
      <c r="AK781" s="174">
        <v>5000</v>
      </c>
      <c r="AL781" s="7"/>
      <c r="AM781" s="7"/>
      <c r="AN781" s="81"/>
      <c r="AO781" s="81"/>
      <c r="AP781" s="7"/>
      <c r="AQ781" s="28"/>
      <c r="AR781" s="81"/>
      <c r="AS781" s="7"/>
      <c r="AT781" s="28"/>
      <c r="AU781" s="28"/>
      <c r="AV781" s="7"/>
      <c r="AW781" s="81"/>
      <c r="AX781" s="81"/>
      <c r="AY781" s="81"/>
      <c r="AZ781" s="28"/>
      <c r="BA781" s="81"/>
      <c r="BB781" s="81"/>
      <c r="BC781" s="81"/>
      <c r="BD781" s="81"/>
      <c r="BE781" s="81"/>
      <c r="BF781" s="81"/>
      <c r="BG781" s="81"/>
      <c r="BH781" s="81"/>
      <c r="BI781" s="81"/>
      <c r="BJ781" s="7">
        <f t="shared" si="285"/>
        <v>0</v>
      </c>
      <c r="BK781" s="7">
        <f t="shared" si="285"/>
        <v>0</v>
      </c>
    </row>
    <row r="782" spans="2:63" ht="24" x14ac:dyDescent="0.25">
      <c r="B782" s="16" t="s">
        <v>65</v>
      </c>
      <c r="C782" s="17" t="s">
        <v>66</v>
      </c>
      <c r="D782" s="10" t="s">
        <v>1263</v>
      </c>
      <c r="E782" s="120" t="s">
        <v>1264</v>
      </c>
      <c r="F782" s="120" t="s">
        <v>68</v>
      </c>
      <c r="G782" s="174">
        <v>1100</v>
      </c>
      <c r="H782" s="112"/>
      <c r="I782" s="26"/>
      <c r="J782" s="119"/>
      <c r="K782" s="111"/>
      <c r="L782" s="26"/>
      <c r="M782" s="19"/>
      <c r="N782" s="26"/>
      <c r="O782" s="26"/>
      <c r="P782" s="26">
        <v>1</v>
      </c>
      <c r="Q782" s="19">
        <f t="shared" si="291"/>
        <v>1100</v>
      </c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9">
        <f t="shared" si="284"/>
        <v>1</v>
      </c>
      <c r="AG782" s="19">
        <f t="shared" si="284"/>
        <v>1100</v>
      </c>
      <c r="AH782" s="9" t="s">
        <v>1263</v>
      </c>
      <c r="AI782" s="120" t="s">
        <v>1264</v>
      </c>
      <c r="AJ782" s="120" t="s">
        <v>68</v>
      </c>
      <c r="AK782" s="174">
        <v>1100</v>
      </c>
      <c r="AL782" s="7"/>
      <c r="AM782" s="7"/>
      <c r="AN782" s="81"/>
      <c r="AO782" s="81"/>
      <c r="AP782" s="7"/>
      <c r="AQ782" s="28"/>
      <c r="AR782" s="81"/>
      <c r="AS782" s="7"/>
      <c r="AT782" s="28"/>
      <c r="AU782" s="28"/>
      <c r="AV782" s="7"/>
      <c r="AW782" s="81"/>
      <c r="AX782" s="81"/>
      <c r="AY782" s="81"/>
      <c r="AZ782" s="28"/>
      <c r="BA782" s="81"/>
      <c r="BB782" s="81"/>
      <c r="BC782" s="81"/>
      <c r="BD782" s="81"/>
      <c r="BE782" s="81"/>
      <c r="BF782" s="81"/>
      <c r="BG782" s="81"/>
      <c r="BH782" s="81"/>
      <c r="BI782" s="81"/>
      <c r="BJ782" s="7">
        <f t="shared" si="285"/>
        <v>0</v>
      </c>
      <c r="BK782" s="7">
        <f t="shared" si="285"/>
        <v>0</v>
      </c>
    </row>
    <row r="783" spans="2:63" ht="24" x14ac:dyDescent="0.25">
      <c r="B783" s="16" t="s">
        <v>65</v>
      </c>
      <c r="C783" s="17" t="s">
        <v>66</v>
      </c>
      <c r="D783" s="10" t="s">
        <v>1263</v>
      </c>
      <c r="E783" s="120" t="s">
        <v>1265</v>
      </c>
      <c r="F783" s="120" t="s">
        <v>68</v>
      </c>
      <c r="G783" s="174">
        <v>1500</v>
      </c>
      <c r="H783" s="112"/>
      <c r="I783" s="26"/>
      <c r="J783" s="119"/>
      <c r="K783" s="111"/>
      <c r="L783" s="26"/>
      <c r="M783" s="19"/>
      <c r="N783" s="26"/>
      <c r="O783" s="26"/>
      <c r="P783" s="26">
        <v>1</v>
      </c>
      <c r="Q783" s="19">
        <f t="shared" si="291"/>
        <v>1500</v>
      </c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9">
        <f t="shared" si="284"/>
        <v>1</v>
      </c>
      <c r="AG783" s="19">
        <f t="shared" si="284"/>
        <v>1500</v>
      </c>
      <c r="AH783" s="9" t="s">
        <v>1263</v>
      </c>
      <c r="AI783" s="120" t="s">
        <v>1265</v>
      </c>
      <c r="AJ783" s="120" t="s">
        <v>68</v>
      </c>
      <c r="AK783" s="174">
        <v>1500</v>
      </c>
      <c r="AL783" s="7"/>
      <c r="AM783" s="7"/>
      <c r="AN783" s="81"/>
      <c r="AO783" s="81"/>
      <c r="AP783" s="7"/>
      <c r="AQ783" s="28"/>
      <c r="AR783" s="81"/>
      <c r="AS783" s="7"/>
      <c r="AT783" s="28"/>
      <c r="AU783" s="28"/>
      <c r="AV783" s="7"/>
      <c r="AW783" s="81"/>
      <c r="AX783" s="81"/>
      <c r="AY783" s="81"/>
      <c r="AZ783" s="28"/>
      <c r="BA783" s="81"/>
      <c r="BB783" s="81"/>
      <c r="BC783" s="81"/>
      <c r="BD783" s="81"/>
      <c r="BE783" s="81"/>
      <c r="BF783" s="81"/>
      <c r="BG783" s="81"/>
      <c r="BH783" s="81"/>
      <c r="BI783" s="81"/>
      <c r="BJ783" s="7">
        <f t="shared" si="285"/>
        <v>0</v>
      </c>
      <c r="BK783" s="7">
        <f t="shared" si="285"/>
        <v>0</v>
      </c>
    </row>
    <row r="784" spans="2:63" ht="24" x14ac:dyDescent="0.25">
      <c r="B784" s="16" t="s">
        <v>65</v>
      </c>
      <c r="C784" s="17" t="s">
        <v>66</v>
      </c>
      <c r="D784" s="10" t="s">
        <v>1261</v>
      </c>
      <c r="E784" s="120" t="s">
        <v>1266</v>
      </c>
      <c r="F784" s="120" t="s">
        <v>68</v>
      </c>
      <c r="G784" s="174">
        <v>10500</v>
      </c>
      <c r="H784" s="112"/>
      <c r="I784" s="26"/>
      <c r="J784" s="119"/>
      <c r="K784" s="111"/>
      <c r="L784" s="26"/>
      <c r="M784" s="19"/>
      <c r="N784" s="26"/>
      <c r="O784" s="26"/>
      <c r="P784" s="26"/>
      <c r="Q784" s="19"/>
      <c r="R784" s="112">
        <v>1</v>
      </c>
      <c r="S784" s="112">
        <f>R784*G784</f>
        <v>10500</v>
      </c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9">
        <f t="shared" si="284"/>
        <v>1</v>
      </c>
      <c r="AG784" s="19">
        <f t="shared" si="284"/>
        <v>10500</v>
      </c>
      <c r="AH784" s="9" t="s">
        <v>1261</v>
      </c>
      <c r="AI784" s="120" t="s">
        <v>1266</v>
      </c>
      <c r="AJ784" s="120" t="s">
        <v>68</v>
      </c>
      <c r="AK784" s="174">
        <v>10500</v>
      </c>
      <c r="AL784" s="7"/>
      <c r="AM784" s="7"/>
      <c r="AN784" s="81"/>
      <c r="AO784" s="81"/>
      <c r="AP784" s="7"/>
      <c r="AQ784" s="28"/>
      <c r="AR784" s="81"/>
      <c r="AS784" s="7"/>
      <c r="AT784" s="28"/>
      <c r="AU784" s="28"/>
      <c r="AV784" s="7"/>
      <c r="AW784" s="81"/>
      <c r="AX784" s="81"/>
      <c r="AY784" s="81"/>
      <c r="AZ784" s="28"/>
      <c r="BA784" s="81"/>
      <c r="BB784" s="81"/>
      <c r="BC784" s="81"/>
      <c r="BD784" s="81"/>
      <c r="BE784" s="81"/>
      <c r="BF784" s="81"/>
      <c r="BG784" s="81"/>
      <c r="BH784" s="81"/>
      <c r="BI784" s="81"/>
      <c r="BJ784" s="7">
        <f t="shared" si="285"/>
        <v>0</v>
      </c>
      <c r="BK784" s="7">
        <f t="shared" si="285"/>
        <v>0</v>
      </c>
    </row>
    <row r="785" spans="2:63" ht="24" x14ac:dyDescent="0.25">
      <c r="B785" s="16" t="s">
        <v>65</v>
      </c>
      <c r="C785" s="17" t="s">
        <v>66</v>
      </c>
      <c r="D785" s="10" t="s">
        <v>1263</v>
      </c>
      <c r="E785" s="120" t="s">
        <v>1226</v>
      </c>
      <c r="F785" s="120" t="s">
        <v>68</v>
      </c>
      <c r="G785" s="174">
        <v>6500</v>
      </c>
      <c r="H785" s="112"/>
      <c r="I785" s="26"/>
      <c r="J785" s="119"/>
      <c r="K785" s="111"/>
      <c r="L785" s="26"/>
      <c r="M785" s="19"/>
      <c r="N785" s="26"/>
      <c r="O785" s="26"/>
      <c r="P785" s="26"/>
      <c r="Q785" s="19"/>
      <c r="R785" s="112">
        <v>1</v>
      </c>
      <c r="S785" s="112">
        <f>R785*G785</f>
        <v>6500</v>
      </c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9">
        <f t="shared" si="284"/>
        <v>1</v>
      </c>
      <c r="AG785" s="19">
        <f t="shared" si="284"/>
        <v>6500</v>
      </c>
      <c r="AH785" s="9" t="s">
        <v>1263</v>
      </c>
      <c r="AI785" s="120" t="s">
        <v>1226</v>
      </c>
      <c r="AJ785" s="120" t="s">
        <v>68</v>
      </c>
      <c r="AK785" s="174">
        <v>6500</v>
      </c>
      <c r="AL785" s="7"/>
      <c r="AM785" s="7"/>
      <c r="AN785" s="81"/>
      <c r="AO785" s="81"/>
      <c r="AP785" s="7"/>
      <c r="AQ785" s="28"/>
      <c r="AR785" s="81"/>
      <c r="AS785" s="7"/>
      <c r="AT785" s="28"/>
      <c r="AU785" s="28"/>
      <c r="AV785" s="7"/>
      <c r="AW785" s="81"/>
      <c r="AX785" s="81"/>
      <c r="AY785" s="81"/>
      <c r="AZ785" s="28"/>
      <c r="BA785" s="81"/>
      <c r="BB785" s="81"/>
      <c r="BC785" s="81"/>
      <c r="BD785" s="81"/>
      <c r="BE785" s="81"/>
      <c r="BF785" s="81"/>
      <c r="BG785" s="81"/>
      <c r="BH785" s="81"/>
      <c r="BI785" s="81"/>
      <c r="BJ785" s="7">
        <f t="shared" si="285"/>
        <v>0</v>
      </c>
      <c r="BK785" s="7">
        <f t="shared" si="285"/>
        <v>0</v>
      </c>
    </row>
    <row r="786" spans="2:63" ht="24.75" x14ac:dyDescent="0.25">
      <c r="B786" s="16" t="s">
        <v>65</v>
      </c>
      <c r="C786" s="17" t="s">
        <v>66</v>
      </c>
      <c r="D786" s="10" t="s">
        <v>1263</v>
      </c>
      <c r="E786" s="125" t="s">
        <v>1243</v>
      </c>
      <c r="F786" s="120" t="s">
        <v>68</v>
      </c>
      <c r="G786" s="174">
        <v>3200</v>
      </c>
      <c r="H786" s="112"/>
      <c r="I786" s="26"/>
      <c r="J786" s="119"/>
      <c r="K786" s="111"/>
      <c r="L786" s="26"/>
      <c r="M786" s="19"/>
      <c r="N786" s="26"/>
      <c r="O786" s="19"/>
      <c r="P786" s="26"/>
      <c r="Q786" s="26"/>
      <c r="R786" s="112">
        <v>1</v>
      </c>
      <c r="S786" s="112">
        <f>R786*G786</f>
        <v>3200</v>
      </c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9">
        <f t="shared" si="284"/>
        <v>1</v>
      </c>
      <c r="AG786" s="19">
        <f t="shared" si="284"/>
        <v>3200</v>
      </c>
      <c r="AH786" s="9" t="s">
        <v>1263</v>
      </c>
      <c r="AI786" s="125" t="s">
        <v>1243</v>
      </c>
      <c r="AJ786" s="120" t="s">
        <v>68</v>
      </c>
      <c r="AK786" s="174">
        <v>3200</v>
      </c>
      <c r="AL786" s="7"/>
      <c r="AM786" s="7"/>
      <c r="AN786" s="81"/>
      <c r="AO786" s="81"/>
      <c r="AP786" s="7"/>
      <c r="AQ786" s="28"/>
      <c r="AR786" s="81"/>
      <c r="AS786" s="7"/>
      <c r="AT786" s="28"/>
      <c r="AU786" s="28"/>
      <c r="AV786" s="7"/>
      <c r="AW786" s="81"/>
      <c r="AX786" s="81"/>
      <c r="AY786" s="81"/>
      <c r="AZ786" s="28"/>
      <c r="BA786" s="81"/>
      <c r="BB786" s="81"/>
      <c r="BC786" s="81"/>
      <c r="BD786" s="81"/>
      <c r="BE786" s="81"/>
      <c r="BF786" s="81"/>
      <c r="BG786" s="81"/>
      <c r="BH786" s="81"/>
      <c r="BI786" s="81"/>
      <c r="BJ786" s="7">
        <f t="shared" si="285"/>
        <v>0</v>
      </c>
      <c r="BK786" s="7">
        <f t="shared" si="285"/>
        <v>0</v>
      </c>
    </row>
    <row r="787" spans="2:63" x14ac:dyDescent="0.25">
      <c r="B787" s="67"/>
      <c r="C787" s="74"/>
      <c r="D787" s="96" t="s">
        <v>1275</v>
      </c>
      <c r="E787" s="97" t="s">
        <v>1276</v>
      </c>
      <c r="F787" s="90"/>
      <c r="G787" s="90"/>
      <c r="H787" s="77"/>
      <c r="I787" s="78"/>
      <c r="J787" s="90"/>
      <c r="K787" s="90"/>
      <c r="L787" s="90"/>
      <c r="M787" s="90"/>
      <c r="N787" s="90"/>
      <c r="O787" s="90"/>
      <c r="P787" s="78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96" t="s">
        <v>1275</v>
      </c>
      <c r="AI787" s="97" t="s">
        <v>1276</v>
      </c>
      <c r="AJ787" s="73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</row>
    <row r="788" spans="2:63" ht="24" x14ac:dyDescent="0.25">
      <c r="B788" s="16" t="s">
        <v>65</v>
      </c>
      <c r="C788" s="17" t="s">
        <v>66</v>
      </c>
      <c r="D788" s="10" t="s">
        <v>1277</v>
      </c>
      <c r="E788" s="11" t="s">
        <v>1278</v>
      </c>
      <c r="F788" s="11" t="s">
        <v>68</v>
      </c>
      <c r="G788" s="12">
        <v>700</v>
      </c>
      <c r="H788" s="26">
        <v>3</v>
      </c>
      <c r="I788" s="19">
        <f>+G788*H788</f>
        <v>2100</v>
      </c>
      <c r="J788" s="111"/>
      <c r="K788" s="111"/>
      <c r="L788" s="19"/>
      <c r="M788" s="19"/>
      <c r="N788" s="19"/>
      <c r="O788" s="19"/>
      <c r="P788" s="19"/>
      <c r="Q788" s="19"/>
      <c r="R788" s="19"/>
      <c r="S788" s="19"/>
      <c r="T788" s="20"/>
      <c r="U788" s="20"/>
      <c r="V788" s="98"/>
      <c r="W788" s="20"/>
      <c r="X788" s="20"/>
      <c r="Y788" s="20"/>
      <c r="Z788" s="20"/>
      <c r="AA788" s="20"/>
      <c r="AB788" s="20"/>
      <c r="AC788" s="20"/>
      <c r="AD788" s="20"/>
      <c r="AE788" s="20"/>
      <c r="AF788" s="19">
        <f t="shared" ref="AF788:AG794" si="292">H788+J788+L788+N788+P788+R788+T788+V788+X788+Z788+AB788+AD788</f>
        <v>3</v>
      </c>
      <c r="AG788" s="19">
        <f t="shared" si="292"/>
        <v>2100</v>
      </c>
      <c r="AH788" s="9" t="s">
        <v>1277</v>
      </c>
      <c r="AI788" s="11" t="s">
        <v>1278</v>
      </c>
      <c r="AJ788" s="11" t="s">
        <v>68</v>
      </c>
      <c r="AK788" s="12">
        <v>700</v>
      </c>
      <c r="AL788" s="7"/>
      <c r="AM788" s="28"/>
      <c r="AN788" s="121">
        <v>3</v>
      </c>
      <c r="AO788" s="121">
        <f t="shared" ref="AO788:AO789" si="293">AN788*AK788</f>
        <v>2100</v>
      </c>
      <c r="AP788" s="28"/>
      <c r="AQ788" s="28"/>
      <c r="AR788" s="121"/>
      <c r="AS788" s="121"/>
      <c r="AT788" s="28"/>
      <c r="AU788" s="114"/>
      <c r="AV788" s="28"/>
      <c r="AW788" s="114"/>
      <c r="AX788" s="114"/>
      <c r="AY788" s="114"/>
      <c r="AZ788" s="28"/>
      <c r="BA788" s="114"/>
      <c r="BB788" s="114"/>
      <c r="BC788" s="114"/>
      <c r="BD788" s="114"/>
      <c r="BE788" s="114"/>
      <c r="BF788" s="114"/>
      <c r="BG788" s="114"/>
      <c r="BH788" s="114"/>
      <c r="BI788" s="114"/>
      <c r="BJ788" s="7">
        <f t="shared" ref="BJ788:BK794" si="294">AL788+AN788+AP788+AR788+AT788+AV788+AX788+AZ788+BB788+BD788+BF788+BH788</f>
        <v>3</v>
      </c>
      <c r="BK788" s="7">
        <f t="shared" si="294"/>
        <v>2100</v>
      </c>
    </row>
    <row r="789" spans="2:63" ht="24" x14ac:dyDescent="0.25">
      <c r="B789" s="16" t="s">
        <v>65</v>
      </c>
      <c r="C789" s="17" t="s">
        <v>66</v>
      </c>
      <c r="D789" s="10" t="s">
        <v>1279</v>
      </c>
      <c r="E789" s="11" t="s">
        <v>1280</v>
      </c>
      <c r="F789" s="11" t="s">
        <v>68</v>
      </c>
      <c r="G789" s="12">
        <v>500</v>
      </c>
      <c r="H789" s="26">
        <v>3</v>
      </c>
      <c r="I789" s="19">
        <f>+G789*H789</f>
        <v>1500</v>
      </c>
      <c r="J789" s="111"/>
      <c r="K789" s="111"/>
      <c r="L789" s="19"/>
      <c r="M789" s="19"/>
      <c r="N789" s="19"/>
      <c r="O789" s="19"/>
      <c r="P789" s="19"/>
      <c r="Q789" s="19"/>
      <c r="R789" s="19">
        <v>1</v>
      </c>
      <c r="S789" s="19">
        <f>G789*R789</f>
        <v>500</v>
      </c>
      <c r="T789" s="20"/>
      <c r="U789" s="20"/>
      <c r="V789" s="98"/>
      <c r="W789" s="20"/>
      <c r="X789" s="20"/>
      <c r="Y789" s="20"/>
      <c r="Z789" s="20"/>
      <c r="AA789" s="20"/>
      <c r="AB789" s="20"/>
      <c r="AC789" s="20"/>
      <c r="AD789" s="20"/>
      <c r="AE789" s="20"/>
      <c r="AF789" s="19">
        <f t="shared" si="292"/>
        <v>4</v>
      </c>
      <c r="AG789" s="19">
        <f t="shared" si="292"/>
        <v>2000</v>
      </c>
      <c r="AH789" s="9" t="s">
        <v>1279</v>
      </c>
      <c r="AI789" s="11" t="s">
        <v>1280</v>
      </c>
      <c r="AJ789" s="11" t="s">
        <v>68</v>
      </c>
      <c r="AK789" s="12">
        <v>500</v>
      </c>
      <c r="AL789" s="7"/>
      <c r="AM789" s="28"/>
      <c r="AN789" s="121">
        <v>10</v>
      </c>
      <c r="AO789" s="121">
        <f t="shared" si="293"/>
        <v>5000</v>
      </c>
      <c r="AP789" s="28"/>
      <c r="AQ789" s="28"/>
      <c r="AR789" s="121"/>
      <c r="AS789" s="121"/>
      <c r="AT789" s="28"/>
      <c r="AU789" s="114"/>
      <c r="AV789" s="28"/>
      <c r="AW789" s="28"/>
      <c r="AX789" s="114"/>
      <c r="AY789" s="114"/>
      <c r="AZ789" s="28"/>
      <c r="BA789" s="114"/>
      <c r="BB789" s="114"/>
      <c r="BC789" s="114"/>
      <c r="BD789" s="114"/>
      <c r="BE789" s="114"/>
      <c r="BF789" s="114"/>
      <c r="BG789" s="114"/>
      <c r="BH789" s="114"/>
      <c r="BI789" s="114"/>
      <c r="BJ789" s="7">
        <f t="shared" si="294"/>
        <v>10</v>
      </c>
      <c r="BK789" s="7">
        <f t="shared" si="294"/>
        <v>5000</v>
      </c>
    </row>
    <row r="790" spans="2:63" ht="36" x14ac:dyDescent="0.25">
      <c r="B790" s="16" t="s">
        <v>65</v>
      </c>
      <c r="C790" s="17" t="s">
        <v>66</v>
      </c>
      <c r="D790" s="10" t="s">
        <v>1281</v>
      </c>
      <c r="E790" s="11" t="s">
        <v>1282</v>
      </c>
      <c r="F790" s="11" t="s">
        <v>68</v>
      </c>
      <c r="G790" s="12">
        <v>100</v>
      </c>
      <c r="H790" s="26">
        <v>3</v>
      </c>
      <c r="I790" s="19">
        <f>+G790*H790</f>
        <v>300</v>
      </c>
      <c r="J790" s="111"/>
      <c r="K790" s="111"/>
      <c r="L790" s="19">
        <v>1</v>
      </c>
      <c r="M790" s="19">
        <f t="shared" ref="M790" si="295">+L790*G790</f>
        <v>100</v>
      </c>
      <c r="N790" s="19"/>
      <c r="O790" s="19"/>
      <c r="P790" s="19"/>
      <c r="Q790" s="19"/>
      <c r="R790" s="19"/>
      <c r="S790" s="19"/>
      <c r="T790" s="20"/>
      <c r="U790" s="20"/>
      <c r="V790" s="98"/>
      <c r="W790" s="20"/>
      <c r="X790" s="20"/>
      <c r="Y790" s="20"/>
      <c r="Z790" s="20"/>
      <c r="AA790" s="20"/>
      <c r="AB790" s="20"/>
      <c r="AC790" s="20"/>
      <c r="AD790" s="20"/>
      <c r="AE790" s="20"/>
      <c r="AF790" s="19">
        <f t="shared" si="292"/>
        <v>4</v>
      </c>
      <c r="AG790" s="19">
        <f t="shared" si="292"/>
        <v>400</v>
      </c>
      <c r="AH790" s="9" t="s">
        <v>1281</v>
      </c>
      <c r="AI790" s="11" t="s">
        <v>1282</v>
      </c>
      <c r="AJ790" s="11" t="s">
        <v>68</v>
      </c>
      <c r="AK790" s="12">
        <v>100</v>
      </c>
      <c r="AL790" s="7">
        <v>0</v>
      </c>
      <c r="AM790" s="28">
        <f>+AK790*AL790</f>
        <v>0</v>
      </c>
      <c r="AN790" s="114"/>
      <c r="AO790" s="114"/>
      <c r="AP790" s="28"/>
      <c r="AQ790" s="28"/>
      <c r="AR790" s="114"/>
      <c r="AS790" s="28"/>
      <c r="AT790" s="28"/>
      <c r="AU790" s="114"/>
      <c r="AV790" s="28"/>
      <c r="AW790" s="114"/>
      <c r="AX790" s="114"/>
      <c r="AY790" s="114"/>
      <c r="AZ790" s="28"/>
      <c r="BA790" s="114"/>
      <c r="BB790" s="114"/>
      <c r="BC790" s="114"/>
      <c r="BD790" s="114"/>
      <c r="BE790" s="114"/>
      <c r="BF790" s="114"/>
      <c r="BG790" s="114"/>
      <c r="BH790" s="114"/>
      <c r="BI790" s="114"/>
      <c r="BJ790" s="7">
        <f t="shared" si="294"/>
        <v>0</v>
      </c>
      <c r="BK790" s="7">
        <f t="shared" si="294"/>
        <v>0</v>
      </c>
    </row>
    <row r="791" spans="2:63" ht="24" x14ac:dyDescent="0.25">
      <c r="B791" s="16" t="s">
        <v>65</v>
      </c>
      <c r="C791" s="17" t="s">
        <v>66</v>
      </c>
      <c r="D791" s="10" t="s">
        <v>1283</v>
      </c>
      <c r="E791" s="9" t="s">
        <v>1284</v>
      </c>
      <c r="F791" s="115" t="s">
        <v>68</v>
      </c>
      <c r="G791" s="12">
        <v>1200</v>
      </c>
      <c r="H791" s="20"/>
      <c r="I791" s="19"/>
      <c r="J791" s="111"/>
      <c r="K791" s="111"/>
      <c r="L791" s="19"/>
      <c r="M791" s="19"/>
      <c r="N791" s="19"/>
      <c r="O791" s="19"/>
      <c r="P791" s="19">
        <v>1</v>
      </c>
      <c r="Q791" s="19">
        <f>G791*P791</f>
        <v>1200</v>
      </c>
      <c r="R791" s="19">
        <v>1</v>
      </c>
      <c r="S791" s="19">
        <f>G791*R791</f>
        <v>1200</v>
      </c>
      <c r="T791" s="20"/>
      <c r="U791" s="20"/>
      <c r="V791" s="98"/>
      <c r="W791" s="20"/>
      <c r="X791" s="20"/>
      <c r="Y791" s="20"/>
      <c r="Z791" s="20"/>
      <c r="AA791" s="20"/>
      <c r="AB791" s="20"/>
      <c r="AC791" s="20"/>
      <c r="AD791" s="20"/>
      <c r="AE791" s="20"/>
      <c r="AF791" s="19">
        <f t="shared" si="292"/>
        <v>2</v>
      </c>
      <c r="AG791" s="19">
        <f t="shared" si="292"/>
        <v>2400</v>
      </c>
      <c r="AH791" s="9" t="s">
        <v>1283</v>
      </c>
      <c r="AI791" s="9" t="s">
        <v>1284</v>
      </c>
      <c r="AJ791" s="115" t="s">
        <v>68</v>
      </c>
      <c r="AK791" s="12">
        <v>1200</v>
      </c>
      <c r="AL791" s="28"/>
      <c r="AM791" s="28"/>
      <c r="AN791" s="114"/>
      <c r="AO791" s="114"/>
      <c r="AP791" s="28"/>
      <c r="AQ791" s="28"/>
      <c r="AR791" s="114"/>
      <c r="AS791" s="28"/>
      <c r="AT791" s="28"/>
      <c r="AU791" s="114"/>
      <c r="AV791" s="28">
        <v>3</v>
      </c>
      <c r="AW791" s="28">
        <f>AK791*AV791</f>
        <v>3600</v>
      </c>
      <c r="AX791" s="114"/>
      <c r="AY791" s="114"/>
      <c r="AZ791" s="28"/>
      <c r="BA791" s="114"/>
      <c r="BB791" s="114"/>
      <c r="BC791" s="114"/>
      <c r="BD791" s="114"/>
      <c r="BE791" s="114"/>
      <c r="BF791" s="114"/>
      <c r="BG791" s="114"/>
      <c r="BH791" s="114"/>
      <c r="BI791" s="114"/>
      <c r="BJ791" s="7">
        <f t="shared" si="294"/>
        <v>3</v>
      </c>
      <c r="BK791" s="7">
        <f t="shared" si="294"/>
        <v>3600</v>
      </c>
    </row>
    <row r="792" spans="2:63" ht="24" x14ac:dyDescent="0.25">
      <c r="B792" s="16" t="s">
        <v>65</v>
      </c>
      <c r="C792" s="17" t="s">
        <v>66</v>
      </c>
      <c r="D792" s="10" t="s">
        <v>1285</v>
      </c>
      <c r="E792" s="9" t="s">
        <v>1286</v>
      </c>
      <c r="F792" s="115" t="s">
        <v>68</v>
      </c>
      <c r="G792" s="12">
        <v>1500</v>
      </c>
      <c r="H792" s="19"/>
      <c r="I792" s="19"/>
      <c r="J792" s="111"/>
      <c r="K792" s="111"/>
      <c r="L792" s="19"/>
      <c r="M792" s="19"/>
      <c r="N792" s="19"/>
      <c r="O792" s="19"/>
      <c r="P792" s="26">
        <v>1</v>
      </c>
      <c r="Q792" s="19">
        <f>G792*P792</f>
        <v>1500</v>
      </c>
      <c r="R792" s="19">
        <v>1</v>
      </c>
      <c r="S792" s="19">
        <f>G792*R792</f>
        <v>1500</v>
      </c>
      <c r="T792" s="19"/>
      <c r="U792" s="19"/>
      <c r="V792" s="19"/>
      <c r="W792" s="19"/>
      <c r="X792" s="19">
        <v>1</v>
      </c>
      <c r="Y792" s="19">
        <f>+X792*G792</f>
        <v>1500</v>
      </c>
      <c r="Z792" s="19"/>
      <c r="AA792" s="19"/>
      <c r="AB792" s="19"/>
      <c r="AC792" s="19"/>
      <c r="AD792" s="19"/>
      <c r="AE792" s="19"/>
      <c r="AF792" s="19">
        <f t="shared" si="292"/>
        <v>3</v>
      </c>
      <c r="AG792" s="19">
        <f t="shared" si="292"/>
        <v>4500</v>
      </c>
      <c r="AH792" s="9" t="s">
        <v>1285</v>
      </c>
      <c r="AI792" s="9" t="s">
        <v>1286</v>
      </c>
      <c r="AJ792" s="115" t="s">
        <v>68</v>
      </c>
      <c r="AK792" s="12">
        <v>1500</v>
      </c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>
        <v>3</v>
      </c>
      <c r="AW792" s="28">
        <f>AK792*AV792</f>
        <v>4500</v>
      </c>
      <c r="AX792" s="28"/>
      <c r="AY792" s="28"/>
      <c r="AZ792" s="28"/>
      <c r="BA792" s="28"/>
      <c r="BB792" s="28">
        <v>5</v>
      </c>
      <c r="BC792" s="28">
        <f>+BB792*AK792</f>
        <v>7500</v>
      </c>
      <c r="BD792" s="28"/>
      <c r="BE792" s="28"/>
      <c r="BF792" s="28"/>
      <c r="BG792" s="28"/>
      <c r="BH792" s="28"/>
      <c r="BI792" s="28"/>
      <c r="BJ792" s="7">
        <f t="shared" si="294"/>
        <v>8</v>
      </c>
      <c r="BK792" s="7">
        <f t="shared" si="294"/>
        <v>12000</v>
      </c>
    </row>
    <row r="793" spans="2:63" ht="36" x14ac:dyDescent="0.25">
      <c r="B793" s="16" t="s">
        <v>65</v>
      </c>
      <c r="C793" s="17" t="s">
        <v>66</v>
      </c>
      <c r="D793" s="10" t="s">
        <v>1287</v>
      </c>
      <c r="E793" s="18" t="s">
        <v>1282</v>
      </c>
      <c r="F793" s="115" t="s">
        <v>68</v>
      </c>
      <c r="G793" s="12">
        <v>600</v>
      </c>
      <c r="H793" s="19"/>
      <c r="I793" s="19"/>
      <c r="J793" s="111"/>
      <c r="K793" s="111"/>
      <c r="L793" s="19"/>
      <c r="M793" s="19"/>
      <c r="N793" s="19"/>
      <c r="O793" s="19"/>
      <c r="P793" s="26">
        <v>1</v>
      </c>
      <c r="Q793" s="19">
        <f>G793*P793</f>
        <v>600</v>
      </c>
      <c r="R793" s="19">
        <v>1</v>
      </c>
      <c r="S793" s="19">
        <f>G793*R793</f>
        <v>600</v>
      </c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>
        <f t="shared" si="292"/>
        <v>2</v>
      </c>
      <c r="AG793" s="19">
        <f t="shared" si="292"/>
        <v>1200</v>
      </c>
      <c r="AH793" s="9" t="s">
        <v>1287</v>
      </c>
      <c r="AI793" s="18" t="s">
        <v>1282</v>
      </c>
      <c r="AJ793" s="115" t="s">
        <v>68</v>
      </c>
      <c r="AK793" s="12">
        <v>600</v>
      </c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7">
        <f t="shared" si="294"/>
        <v>0</v>
      </c>
      <c r="BK793" s="7">
        <f t="shared" si="294"/>
        <v>0</v>
      </c>
    </row>
    <row r="794" spans="2:63" ht="24" x14ac:dyDescent="0.25">
      <c r="B794" s="16" t="s">
        <v>65</v>
      </c>
      <c r="C794" s="17" t="s">
        <v>66</v>
      </c>
      <c r="D794" s="10" t="s">
        <v>1288</v>
      </c>
      <c r="E794" s="18" t="s">
        <v>1289</v>
      </c>
      <c r="F794" s="115" t="s">
        <v>68</v>
      </c>
      <c r="G794" s="12">
        <f>'[1]PROYECTO ACR-AF 2022'!$H$31</f>
        <v>2558</v>
      </c>
      <c r="H794" s="19"/>
      <c r="I794" s="19"/>
      <c r="J794" s="111"/>
      <c r="K794" s="111"/>
      <c r="L794" s="19"/>
      <c r="M794" s="19"/>
      <c r="N794" s="19"/>
      <c r="O794" s="19"/>
      <c r="P794" s="26"/>
      <c r="Q794" s="19"/>
      <c r="R794" s="19">
        <v>1</v>
      </c>
      <c r="S794" s="19">
        <f>G794*R794</f>
        <v>2558</v>
      </c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>
        <f t="shared" si="292"/>
        <v>1</v>
      </c>
      <c r="AG794" s="19">
        <f t="shared" si="292"/>
        <v>2558</v>
      </c>
      <c r="AH794" s="9" t="s">
        <v>1288</v>
      </c>
      <c r="AI794" s="18" t="s">
        <v>1289</v>
      </c>
      <c r="AJ794" s="115" t="s">
        <v>68</v>
      </c>
      <c r="AK794" s="12">
        <f>'[1]PROYECTO ACR-AF 2022'!$H$31</f>
        <v>2558</v>
      </c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7">
        <f t="shared" si="294"/>
        <v>0</v>
      </c>
      <c r="BK794" s="7">
        <f t="shared" si="294"/>
        <v>0</v>
      </c>
    </row>
    <row r="795" spans="2:63" ht="25.5" x14ac:dyDescent="0.25">
      <c r="B795" s="67"/>
      <c r="C795" s="74"/>
      <c r="D795" s="94" t="s">
        <v>1290</v>
      </c>
      <c r="E795" s="94" t="s">
        <v>1291</v>
      </c>
      <c r="F795" s="140"/>
      <c r="G795" s="140"/>
      <c r="H795" s="14"/>
      <c r="I795" s="25"/>
      <c r="J795" s="14"/>
      <c r="K795" s="14"/>
      <c r="L795" s="14"/>
      <c r="M795" s="14"/>
      <c r="N795" s="14"/>
      <c r="O795" s="14"/>
      <c r="P795" s="25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94" t="s">
        <v>1290</v>
      </c>
      <c r="AI795" s="94" t="s">
        <v>1291</v>
      </c>
      <c r="AJ795" s="140"/>
      <c r="AK795" s="140"/>
      <c r="AL795" s="140"/>
      <c r="AM795" s="140"/>
      <c r="AN795" s="140"/>
      <c r="AO795" s="140"/>
      <c r="AP795" s="140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</row>
    <row r="796" spans="2:63" x14ac:dyDescent="0.25">
      <c r="B796" s="67"/>
      <c r="C796" s="74"/>
      <c r="D796" s="103" t="s">
        <v>1292</v>
      </c>
      <c r="E796" s="103" t="s">
        <v>1293</v>
      </c>
      <c r="F796" s="140"/>
      <c r="G796" s="140"/>
      <c r="H796" s="14"/>
      <c r="I796" s="25"/>
      <c r="J796" s="14"/>
      <c r="K796" s="14"/>
      <c r="L796" s="14"/>
      <c r="M796" s="14"/>
      <c r="N796" s="14"/>
      <c r="O796" s="14"/>
      <c r="P796" s="25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03" t="s">
        <v>1292</v>
      </c>
      <c r="AI796" s="103" t="s">
        <v>1293</v>
      </c>
      <c r="AJ796" s="140"/>
      <c r="AK796" s="140"/>
      <c r="AL796" s="140"/>
      <c r="AM796" s="140"/>
      <c r="AN796" s="140"/>
      <c r="AO796" s="140"/>
      <c r="AP796" s="140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</row>
    <row r="797" spans="2:63" ht="24.75" x14ac:dyDescent="0.25">
      <c r="B797" s="214" t="s">
        <v>65</v>
      </c>
      <c r="C797" s="17" t="s">
        <v>66</v>
      </c>
      <c r="D797" s="17" t="s">
        <v>1244</v>
      </c>
      <c r="E797" s="125" t="s">
        <v>1245</v>
      </c>
      <c r="F797" s="115" t="s">
        <v>68</v>
      </c>
      <c r="G797" s="12">
        <v>6550</v>
      </c>
      <c r="H797" s="19"/>
      <c r="I797" s="19"/>
      <c r="J797" s="111">
        <v>22</v>
      </c>
      <c r="K797" s="111">
        <f>J797*G797</f>
        <v>144100</v>
      </c>
      <c r="L797" s="19"/>
      <c r="M797" s="19"/>
      <c r="N797" s="19"/>
      <c r="O797" s="19"/>
      <c r="P797" s="26"/>
      <c r="Q797" s="26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>
        <f t="shared" ref="AF797:AG806" si="296">H797+J797+L797+N797+P797+R797+T797+V797+X797+Z797+AB797+AD797</f>
        <v>22</v>
      </c>
      <c r="AG797" s="19">
        <f t="shared" si="296"/>
        <v>144100</v>
      </c>
      <c r="AH797" s="120" t="s">
        <v>1244</v>
      </c>
      <c r="AI797" s="125" t="s">
        <v>1245</v>
      </c>
      <c r="AJ797" s="115" t="s">
        <v>68</v>
      </c>
      <c r="AK797" s="12">
        <v>6550</v>
      </c>
      <c r="AL797" s="28"/>
      <c r="AM797" s="28"/>
      <c r="AN797" s="28"/>
      <c r="AO797" s="121"/>
      <c r="AP797" s="28"/>
      <c r="AQ797" s="28"/>
      <c r="AR797" s="28"/>
      <c r="AS797" s="121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7">
        <f t="shared" ref="BJ797:BK806" si="297">AL797+AN797+AP797+AR797+AT797+AV797+AX797+AZ797+BB797+BD797+BF797+BH797</f>
        <v>0</v>
      </c>
      <c r="BK797" s="7">
        <f t="shared" si="297"/>
        <v>0</v>
      </c>
    </row>
    <row r="798" spans="2:63" x14ac:dyDescent="0.25">
      <c r="B798" s="214" t="s">
        <v>1196</v>
      </c>
      <c r="C798" s="17" t="s">
        <v>1196</v>
      </c>
      <c r="D798" s="17">
        <v>740805000001</v>
      </c>
      <c r="E798" s="120" t="s">
        <v>1294</v>
      </c>
      <c r="F798" s="115" t="s">
        <v>68</v>
      </c>
      <c r="G798" s="12">
        <v>3000</v>
      </c>
      <c r="H798" s="19"/>
      <c r="I798" s="19"/>
      <c r="J798" s="111"/>
      <c r="K798" s="111"/>
      <c r="L798" s="19"/>
      <c r="M798" s="19"/>
      <c r="N798" s="19"/>
      <c r="O798" s="19"/>
      <c r="P798" s="26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>
        <f t="shared" si="296"/>
        <v>0</v>
      </c>
      <c r="AG798" s="19">
        <f t="shared" si="296"/>
        <v>0</v>
      </c>
      <c r="AH798" s="120">
        <v>740805000001</v>
      </c>
      <c r="AI798" s="120" t="s">
        <v>1294</v>
      </c>
      <c r="AJ798" s="115" t="s">
        <v>68</v>
      </c>
      <c r="AK798" s="12">
        <v>3000</v>
      </c>
      <c r="AL798" s="28"/>
      <c r="AM798" s="28"/>
      <c r="AN798" s="28"/>
      <c r="AO798" s="121"/>
      <c r="AP798" s="28"/>
      <c r="AQ798" s="28"/>
      <c r="AR798" s="28"/>
      <c r="AS798" s="121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7">
        <f t="shared" si="297"/>
        <v>0</v>
      </c>
      <c r="BK798" s="7">
        <f t="shared" si="297"/>
        <v>0</v>
      </c>
    </row>
    <row r="799" spans="2:63" x14ac:dyDescent="0.25">
      <c r="B799" s="214" t="s">
        <v>1196</v>
      </c>
      <c r="C799" s="17" t="s">
        <v>1196</v>
      </c>
      <c r="D799" s="17">
        <v>740899500145</v>
      </c>
      <c r="E799" s="120" t="s">
        <v>1247</v>
      </c>
      <c r="F799" s="115" t="s">
        <v>68</v>
      </c>
      <c r="G799" s="12">
        <v>3000</v>
      </c>
      <c r="H799" s="19"/>
      <c r="I799" s="19"/>
      <c r="J799" s="111"/>
      <c r="K799" s="111"/>
      <c r="L799" s="19"/>
      <c r="M799" s="19"/>
      <c r="N799" s="19"/>
      <c r="O799" s="19"/>
      <c r="P799" s="26"/>
      <c r="Q799" s="26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>
        <f t="shared" si="296"/>
        <v>0</v>
      </c>
      <c r="AG799" s="19">
        <f t="shared" si="296"/>
        <v>0</v>
      </c>
      <c r="AH799" s="120">
        <v>740899500145</v>
      </c>
      <c r="AI799" s="120" t="s">
        <v>1247</v>
      </c>
      <c r="AJ799" s="115" t="s">
        <v>68</v>
      </c>
      <c r="AK799" s="12">
        <v>3000</v>
      </c>
      <c r="AL799" s="28"/>
      <c r="AM799" s="28"/>
      <c r="AN799" s="28"/>
      <c r="AO799" s="121"/>
      <c r="AP799" s="28"/>
      <c r="AQ799" s="28"/>
      <c r="AR799" s="28"/>
      <c r="AS799" s="121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7">
        <f t="shared" si="297"/>
        <v>0</v>
      </c>
      <c r="BK799" s="7">
        <f t="shared" si="297"/>
        <v>0</v>
      </c>
    </row>
    <row r="800" spans="2:63" x14ac:dyDescent="0.25">
      <c r="B800" s="214" t="s">
        <v>1196</v>
      </c>
      <c r="C800" s="17" t="s">
        <v>1196</v>
      </c>
      <c r="D800" s="17">
        <v>740899500137</v>
      </c>
      <c r="E800" s="120" t="s">
        <v>1295</v>
      </c>
      <c r="F800" s="115" t="s">
        <v>68</v>
      </c>
      <c r="G800" s="12">
        <v>6000</v>
      </c>
      <c r="H800" s="19"/>
      <c r="I800" s="19"/>
      <c r="J800" s="111"/>
      <c r="K800" s="111"/>
      <c r="L800" s="19"/>
      <c r="M800" s="19"/>
      <c r="N800" s="19"/>
      <c r="O800" s="19"/>
      <c r="P800" s="26"/>
      <c r="Q800" s="26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>
        <f t="shared" si="296"/>
        <v>0</v>
      </c>
      <c r="AG800" s="19">
        <f t="shared" si="296"/>
        <v>0</v>
      </c>
      <c r="AH800" s="120">
        <v>740899500137</v>
      </c>
      <c r="AI800" s="120" t="s">
        <v>1295</v>
      </c>
      <c r="AJ800" s="115" t="s">
        <v>68</v>
      </c>
      <c r="AK800" s="12">
        <v>6000</v>
      </c>
      <c r="AL800" s="28"/>
      <c r="AM800" s="28"/>
      <c r="AN800" s="28"/>
      <c r="AO800" s="121"/>
      <c r="AP800" s="28"/>
      <c r="AQ800" s="28"/>
      <c r="AR800" s="28"/>
      <c r="AS800" s="121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7">
        <f t="shared" si="297"/>
        <v>0</v>
      </c>
      <c r="BK800" s="7">
        <f t="shared" si="297"/>
        <v>0</v>
      </c>
    </row>
    <row r="801" spans="2:63" x14ac:dyDescent="0.25">
      <c r="B801" s="214" t="s">
        <v>1196</v>
      </c>
      <c r="C801" s="17" t="s">
        <v>1196</v>
      </c>
      <c r="D801" s="17">
        <v>740832000001</v>
      </c>
      <c r="E801" s="120" t="s">
        <v>1264</v>
      </c>
      <c r="F801" s="115" t="s">
        <v>68</v>
      </c>
      <c r="G801" s="12">
        <v>8000</v>
      </c>
      <c r="H801" s="19"/>
      <c r="I801" s="19"/>
      <c r="J801" s="111"/>
      <c r="K801" s="111"/>
      <c r="L801" s="19"/>
      <c r="M801" s="19"/>
      <c r="N801" s="19"/>
      <c r="O801" s="19"/>
      <c r="P801" s="26"/>
      <c r="Q801" s="26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>
        <f t="shared" si="296"/>
        <v>0</v>
      </c>
      <c r="AG801" s="19">
        <f t="shared" si="296"/>
        <v>0</v>
      </c>
      <c r="AH801" s="120">
        <v>740832000001</v>
      </c>
      <c r="AI801" s="120" t="s">
        <v>1264</v>
      </c>
      <c r="AJ801" s="115" t="s">
        <v>68</v>
      </c>
      <c r="AK801" s="12">
        <v>8000</v>
      </c>
      <c r="AL801" s="28"/>
      <c r="AM801" s="28"/>
      <c r="AN801" s="28"/>
      <c r="AO801" s="121"/>
      <c r="AP801" s="28"/>
      <c r="AQ801" s="28"/>
      <c r="AR801" s="28"/>
      <c r="AS801" s="121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7">
        <f t="shared" si="297"/>
        <v>0</v>
      </c>
      <c r="BK801" s="7">
        <f t="shared" si="297"/>
        <v>0</v>
      </c>
    </row>
    <row r="802" spans="2:63" x14ac:dyDescent="0.25">
      <c r="B802" s="214" t="s">
        <v>1196</v>
      </c>
      <c r="C802" s="17" t="s">
        <v>1196</v>
      </c>
      <c r="D802" s="17" t="s">
        <v>1296</v>
      </c>
      <c r="E802" s="120" t="s">
        <v>1297</v>
      </c>
      <c r="F802" s="115" t="s">
        <v>68</v>
      </c>
      <c r="G802" s="12">
        <v>800</v>
      </c>
      <c r="H802" s="19"/>
      <c r="I802" s="19"/>
      <c r="J802" s="111"/>
      <c r="K802" s="111"/>
      <c r="L802" s="19"/>
      <c r="M802" s="19"/>
      <c r="N802" s="19"/>
      <c r="O802" s="19"/>
      <c r="P802" s="26"/>
      <c r="Q802" s="26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>
        <f t="shared" si="296"/>
        <v>0</v>
      </c>
      <c r="AG802" s="19">
        <f t="shared" si="296"/>
        <v>0</v>
      </c>
      <c r="AH802" s="120" t="s">
        <v>1296</v>
      </c>
      <c r="AI802" s="120" t="s">
        <v>1297</v>
      </c>
      <c r="AJ802" s="115" t="s">
        <v>68</v>
      </c>
      <c r="AK802" s="12">
        <v>800</v>
      </c>
      <c r="AL802" s="28"/>
      <c r="AM802" s="28"/>
      <c r="AN802" s="28"/>
      <c r="AO802" s="121"/>
      <c r="AP802" s="28"/>
      <c r="AQ802" s="28"/>
      <c r="AR802" s="28"/>
      <c r="AS802" s="121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7">
        <f t="shared" si="297"/>
        <v>0</v>
      </c>
      <c r="BK802" s="7">
        <f t="shared" si="297"/>
        <v>0</v>
      </c>
    </row>
    <row r="803" spans="2:63" ht="24" x14ac:dyDescent="0.25">
      <c r="B803" s="16" t="s">
        <v>65</v>
      </c>
      <c r="C803" s="17" t="s">
        <v>66</v>
      </c>
      <c r="D803" s="17" t="s">
        <v>1298</v>
      </c>
      <c r="E803" s="9" t="s">
        <v>1299</v>
      </c>
      <c r="F803" s="115" t="s">
        <v>68</v>
      </c>
      <c r="G803" s="12">
        <v>280</v>
      </c>
      <c r="H803" s="19"/>
      <c r="I803" s="19"/>
      <c r="J803" s="111"/>
      <c r="K803" s="111"/>
      <c r="L803" s="19"/>
      <c r="M803" s="19"/>
      <c r="N803" s="19"/>
      <c r="O803" s="19"/>
      <c r="P803" s="26"/>
      <c r="Q803" s="26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>
        <f t="shared" si="296"/>
        <v>0</v>
      </c>
      <c r="AG803" s="19">
        <f t="shared" si="296"/>
        <v>0</v>
      </c>
      <c r="AH803" s="120" t="s">
        <v>1298</v>
      </c>
      <c r="AI803" s="9" t="s">
        <v>1299</v>
      </c>
      <c r="AJ803" s="115" t="s">
        <v>68</v>
      </c>
      <c r="AK803" s="12">
        <v>280</v>
      </c>
      <c r="AL803" s="28"/>
      <c r="AM803" s="28"/>
      <c r="AN803" s="28"/>
      <c r="AO803" s="121"/>
      <c r="AP803" s="28"/>
      <c r="AQ803" s="28"/>
      <c r="AR803" s="28"/>
      <c r="AS803" s="121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7">
        <f t="shared" si="297"/>
        <v>0</v>
      </c>
      <c r="BK803" s="7">
        <f t="shared" si="297"/>
        <v>0</v>
      </c>
    </row>
    <row r="804" spans="2:63" ht="24" x14ac:dyDescent="0.25">
      <c r="B804" s="16" t="s">
        <v>65</v>
      </c>
      <c r="C804" s="17" t="s">
        <v>66</v>
      </c>
      <c r="D804" s="17" t="s">
        <v>1300</v>
      </c>
      <c r="E804" s="9" t="s">
        <v>1301</v>
      </c>
      <c r="F804" s="115" t="s">
        <v>68</v>
      </c>
      <c r="G804" s="12">
        <v>2200</v>
      </c>
      <c r="H804" s="19"/>
      <c r="I804" s="19"/>
      <c r="J804" s="111"/>
      <c r="K804" s="111"/>
      <c r="L804" s="19"/>
      <c r="M804" s="19"/>
      <c r="N804" s="19"/>
      <c r="O804" s="19"/>
      <c r="P804" s="26"/>
      <c r="Q804" s="26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>
        <f t="shared" si="296"/>
        <v>0</v>
      </c>
      <c r="AG804" s="19">
        <f t="shared" si="296"/>
        <v>0</v>
      </c>
      <c r="AH804" s="120" t="s">
        <v>1300</v>
      </c>
      <c r="AI804" s="9" t="s">
        <v>1301</v>
      </c>
      <c r="AJ804" s="115" t="s">
        <v>68</v>
      </c>
      <c r="AK804" s="12">
        <v>2200</v>
      </c>
      <c r="AL804" s="28"/>
      <c r="AM804" s="28"/>
      <c r="AN804" s="28"/>
      <c r="AO804" s="121"/>
      <c r="AP804" s="28"/>
      <c r="AQ804" s="28"/>
      <c r="AR804" s="28"/>
      <c r="AS804" s="121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7">
        <f t="shared" si="297"/>
        <v>0</v>
      </c>
      <c r="BK804" s="7">
        <f t="shared" si="297"/>
        <v>0</v>
      </c>
    </row>
    <row r="805" spans="2:63" ht="24" x14ac:dyDescent="0.25">
      <c r="B805" s="16" t="s">
        <v>65</v>
      </c>
      <c r="C805" s="17" t="s">
        <v>66</v>
      </c>
      <c r="D805" s="17" t="s">
        <v>1300</v>
      </c>
      <c r="E805" s="18" t="s">
        <v>1265</v>
      </c>
      <c r="F805" s="115" t="s">
        <v>68</v>
      </c>
      <c r="G805" s="12">
        <v>1500</v>
      </c>
      <c r="H805" s="19"/>
      <c r="I805" s="19"/>
      <c r="J805" s="111"/>
      <c r="K805" s="111"/>
      <c r="L805" s="19"/>
      <c r="M805" s="19"/>
      <c r="N805" s="19"/>
      <c r="O805" s="19"/>
      <c r="P805" s="26">
        <v>4</v>
      </c>
      <c r="Q805" s="19">
        <f>G805*P805</f>
        <v>6000</v>
      </c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>
        <f t="shared" si="296"/>
        <v>4</v>
      </c>
      <c r="AG805" s="19">
        <f t="shared" si="296"/>
        <v>6000</v>
      </c>
      <c r="AH805" s="120" t="s">
        <v>1300</v>
      </c>
      <c r="AI805" s="18" t="s">
        <v>1265</v>
      </c>
      <c r="AJ805" s="115" t="s">
        <v>68</v>
      </c>
      <c r="AK805" s="12">
        <v>1500</v>
      </c>
      <c r="AL805" s="28"/>
      <c r="AM805" s="28"/>
      <c r="AN805" s="28"/>
      <c r="AO805" s="121"/>
      <c r="AP805" s="28"/>
      <c r="AQ805" s="28"/>
      <c r="AR805" s="28"/>
      <c r="AS805" s="121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7">
        <f t="shared" si="297"/>
        <v>0</v>
      </c>
      <c r="BK805" s="7">
        <f t="shared" si="297"/>
        <v>0</v>
      </c>
    </row>
    <row r="806" spans="2:63" ht="24" x14ac:dyDescent="0.25">
      <c r="B806" s="16" t="s">
        <v>65</v>
      </c>
      <c r="C806" s="17" t="s">
        <v>66</v>
      </c>
      <c r="D806" s="17" t="s">
        <v>1258</v>
      </c>
      <c r="E806" s="18" t="s">
        <v>1302</v>
      </c>
      <c r="F806" s="115" t="s">
        <v>68</v>
      </c>
      <c r="G806" s="12">
        <v>150</v>
      </c>
      <c r="H806" s="19"/>
      <c r="I806" s="19"/>
      <c r="J806" s="111"/>
      <c r="K806" s="111"/>
      <c r="L806" s="19"/>
      <c r="M806" s="19"/>
      <c r="N806" s="19"/>
      <c r="O806" s="19"/>
      <c r="P806" s="26">
        <v>9</v>
      </c>
      <c r="Q806" s="19">
        <f>G806*P806</f>
        <v>1350</v>
      </c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>
        <f t="shared" si="296"/>
        <v>9</v>
      </c>
      <c r="AG806" s="19">
        <f t="shared" si="296"/>
        <v>1350</v>
      </c>
      <c r="AH806" s="120" t="s">
        <v>1258</v>
      </c>
      <c r="AI806" s="18" t="s">
        <v>1302</v>
      </c>
      <c r="AJ806" s="115" t="s">
        <v>68</v>
      </c>
      <c r="AK806" s="12">
        <v>150</v>
      </c>
      <c r="AL806" s="28"/>
      <c r="AM806" s="28"/>
      <c r="AN806" s="28"/>
      <c r="AO806" s="121"/>
      <c r="AP806" s="28"/>
      <c r="AQ806" s="28"/>
      <c r="AR806" s="28"/>
      <c r="AS806" s="121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7">
        <f t="shared" si="297"/>
        <v>0</v>
      </c>
      <c r="BK806" s="7">
        <f t="shared" si="297"/>
        <v>0</v>
      </c>
    </row>
    <row r="807" spans="2:63" ht="25.5" x14ac:dyDescent="0.25">
      <c r="B807" s="69"/>
      <c r="C807" s="93"/>
      <c r="D807" s="73" t="s">
        <v>1309</v>
      </c>
      <c r="E807" s="95" t="s">
        <v>1310</v>
      </c>
      <c r="F807" s="90"/>
      <c r="G807" s="90"/>
      <c r="H807" s="90"/>
      <c r="I807" s="100"/>
      <c r="J807" s="90"/>
      <c r="K807" s="90"/>
      <c r="L807" s="90"/>
      <c r="M807" s="90"/>
      <c r="N807" s="90"/>
      <c r="O807" s="90"/>
      <c r="P807" s="10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73" t="s">
        <v>1309</v>
      </c>
      <c r="AI807" s="95" t="s">
        <v>1310</v>
      </c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</row>
    <row r="808" spans="2:63" x14ac:dyDescent="0.25">
      <c r="B808" s="67"/>
      <c r="C808" s="74"/>
      <c r="D808" s="103" t="s">
        <v>1317</v>
      </c>
      <c r="E808" s="103" t="s">
        <v>474</v>
      </c>
      <c r="F808" s="140"/>
      <c r="G808" s="140"/>
      <c r="H808" s="77"/>
      <c r="I808" s="78"/>
      <c r="J808" s="77"/>
      <c r="K808" s="77"/>
      <c r="L808" s="77"/>
      <c r="M808" s="77"/>
      <c r="N808" s="77"/>
      <c r="O808" s="77"/>
      <c r="P808" s="78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14"/>
      <c r="AH808" s="103" t="s">
        <v>1311</v>
      </c>
      <c r="AI808" s="103" t="s">
        <v>1318</v>
      </c>
      <c r="AJ808" s="73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</row>
    <row r="809" spans="2:63" ht="24" x14ac:dyDescent="0.25">
      <c r="B809" s="16" t="s">
        <v>65</v>
      </c>
      <c r="C809" s="17" t="s">
        <v>66</v>
      </c>
      <c r="D809" s="17" t="s">
        <v>477</v>
      </c>
      <c r="E809" s="120" t="s">
        <v>478</v>
      </c>
      <c r="F809" s="11" t="s">
        <v>479</v>
      </c>
      <c r="G809" s="12">
        <v>18</v>
      </c>
      <c r="H809" s="19"/>
      <c r="I809" s="19"/>
      <c r="J809" s="111">
        <v>10</v>
      </c>
      <c r="K809" s="111">
        <f t="shared" ref="K809:K814" si="298">J809*G809</f>
        <v>180</v>
      </c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>
        <f t="shared" ref="AF809:AG815" si="299">H809+J809+L809+N809+P809+R809+T809+V809+X809+Z809+AB809+AD809</f>
        <v>10</v>
      </c>
      <c r="AG809" s="19">
        <f t="shared" si="299"/>
        <v>180</v>
      </c>
      <c r="AH809" s="120" t="s">
        <v>477</v>
      </c>
      <c r="AI809" s="120" t="s">
        <v>478</v>
      </c>
      <c r="AJ809" s="11" t="s">
        <v>479</v>
      </c>
      <c r="AK809" s="12">
        <v>18</v>
      </c>
      <c r="AL809" s="28"/>
      <c r="AM809" s="28"/>
      <c r="AN809" s="28">
        <v>3</v>
      </c>
      <c r="AO809" s="121">
        <f t="shared" ref="AO809:AO814" si="300">AN809*AK809</f>
        <v>54</v>
      </c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7">
        <f t="shared" ref="BJ809:BK815" si="301">AL809+AN809+AP809+AR809+AT809+AV809+AX809+AZ809+BB809+BD809+BF809+BH809</f>
        <v>3</v>
      </c>
      <c r="BK809" s="7">
        <f t="shared" si="301"/>
        <v>54</v>
      </c>
    </row>
    <row r="810" spans="2:63" ht="24" x14ac:dyDescent="0.25">
      <c r="B810" s="16" t="s">
        <v>65</v>
      </c>
      <c r="C810" s="17" t="s">
        <v>66</v>
      </c>
      <c r="D810" s="17" t="s">
        <v>1319</v>
      </c>
      <c r="E810" s="11" t="s">
        <v>493</v>
      </c>
      <c r="F810" s="11" t="s">
        <v>494</v>
      </c>
      <c r="G810" s="12">
        <v>10</v>
      </c>
      <c r="H810" s="19"/>
      <c r="I810" s="19"/>
      <c r="J810" s="111">
        <f>20+10</f>
        <v>30</v>
      </c>
      <c r="K810" s="111">
        <f t="shared" si="298"/>
        <v>300</v>
      </c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>
        <f t="shared" si="299"/>
        <v>30</v>
      </c>
      <c r="AG810" s="19">
        <f t="shared" si="299"/>
        <v>300</v>
      </c>
      <c r="AH810" s="120" t="s">
        <v>1319</v>
      </c>
      <c r="AI810" s="11" t="s">
        <v>493</v>
      </c>
      <c r="AJ810" s="11" t="s">
        <v>494</v>
      </c>
      <c r="AK810" s="12">
        <v>10</v>
      </c>
      <c r="AL810" s="28"/>
      <c r="AM810" s="28"/>
      <c r="AN810" s="28">
        <v>10</v>
      </c>
      <c r="AO810" s="121">
        <f t="shared" si="300"/>
        <v>100</v>
      </c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7">
        <f t="shared" si="301"/>
        <v>10</v>
      </c>
      <c r="BK810" s="7">
        <f t="shared" si="301"/>
        <v>100</v>
      </c>
    </row>
    <row r="811" spans="2:63" ht="24" x14ac:dyDescent="0.25">
      <c r="B811" s="16" t="s">
        <v>65</v>
      </c>
      <c r="C811" s="17" t="s">
        <v>66</v>
      </c>
      <c r="D811" s="17" t="s">
        <v>495</v>
      </c>
      <c r="E811" s="11" t="s">
        <v>496</v>
      </c>
      <c r="F811" s="11" t="s">
        <v>479</v>
      </c>
      <c r="G811" s="12">
        <v>15</v>
      </c>
      <c r="H811" s="19"/>
      <c r="I811" s="19"/>
      <c r="J811" s="111">
        <f>12+6</f>
        <v>18</v>
      </c>
      <c r="K811" s="111">
        <f t="shared" si="298"/>
        <v>270</v>
      </c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>
        <f t="shared" si="299"/>
        <v>18</v>
      </c>
      <c r="AG811" s="19">
        <f t="shared" si="299"/>
        <v>270</v>
      </c>
      <c r="AH811" s="120" t="s">
        <v>495</v>
      </c>
      <c r="AI811" s="11" t="s">
        <v>496</v>
      </c>
      <c r="AJ811" s="11" t="s">
        <v>479</v>
      </c>
      <c r="AK811" s="12">
        <v>15</v>
      </c>
      <c r="AL811" s="28"/>
      <c r="AM811" s="28"/>
      <c r="AN811" s="28">
        <v>6</v>
      </c>
      <c r="AO811" s="121">
        <f t="shared" si="300"/>
        <v>90</v>
      </c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7">
        <f t="shared" si="301"/>
        <v>6</v>
      </c>
      <c r="BK811" s="7">
        <f t="shared" si="301"/>
        <v>90</v>
      </c>
    </row>
    <row r="812" spans="2:63" ht="24" x14ac:dyDescent="0.25">
      <c r="B812" s="16" t="s">
        <v>65</v>
      </c>
      <c r="C812" s="17" t="s">
        <v>66</v>
      </c>
      <c r="D812" s="17" t="s">
        <v>1320</v>
      </c>
      <c r="E812" s="11" t="s">
        <v>499</v>
      </c>
      <c r="F812" s="11" t="s">
        <v>68</v>
      </c>
      <c r="G812" s="12">
        <v>10</v>
      </c>
      <c r="H812" s="19"/>
      <c r="I812" s="19"/>
      <c r="J812" s="111">
        <f>12+6</f>
        <v>18</v>
      </c>
      <c r="K812" s="111">
        <f t="shared" si="298"/>
        <v>180</v>
      </c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>
        <f t="shared" si="299"/>
        <v>18</v>
      </c>
      <c r="AG812" s="19">
        <f t="shared" si="299"/>
        <v>180</v>
      </c>
      <c r="AH812" s="120" t="s">
        <v>1320</v>
      </c>
      <c r="AI812" s="11" t="s">
        <v>499</v>
      </c>
      <c r="AJ812" s="11" t="s">
        <v>68</v>
      </c>
      <c r="AK812" s="12">
        <v>10</v>
      </c>
      <c r="AL812" s="28"/>
      <c r="AM812" s="28"/>
      <c r="AN812" s="28">
        <v>6</v>
      </c>
      <c r="AO812" s="121">
        <f t="shared" si="300"/>
        <v>60</v>
      </c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7">
        <f t="shared" si="301"/>
        <v>6</v>
      </c>
      <c r="BK812" s="7">
        <f t="shared" si="301"/>
        <v>60</v>
      </c>
    </row>
    <row r="813" spans="2:63" ht="24" x14ac:dyDescent="0.25">
      <c r="B813" s="16" t="s">
        <v>65</v>
      </c>
      <c r="C813" s="17" t="s">
        <v>66</v>
      </c>
      <c r="D813" s="17" t="s">
        <v>1321</v>
      </c>
      <c r="E813" s="11" t="s">
        <v>502</v>
      </c>
      <c r="F813" s="11" t="s">
        <v>68</v>
      </c>
      <c r="G813" s="12">
        <v>10</v>
      </c>
      <c r="H813" s="19"/>
      <c r="I813" s="19"/>
      <c r="J813" s="111">
        <f>16+6</f>
        <v>22</v>
      </c>
      <c r="K813" s="111">
        <f t="shared" si="298"/>
        <v>220</v>
      </c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>
        <f t="shared" si="299"/>
        <v>22</v>
      </c>
      <c r="AG813" s="19">
        <f t="shared" si="299"/>
        <v>220</v>
      </c>
      <c r="AH813" s="120" t="s">
        <v>1321</v>
      </c>
      <c r="AI813" s="11" t="s">
        <v>502</v>
      </c>
      <c r="AJ813" s="11" t="s">
        <v>68</v>
      </c>
      <c r="AK813" s="12">
        <v>10</v>
      </c>
      <c r="AL813" s="28"/>
      <c r="AM813" s="28"/>
      <c r="AN813" s="28">
        <v>8</v>
      </c>
      <c r="AO813" s="28">
        <f t="shared" si="300"/>
        <v>80</v>
      </c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7">
        <f t="shared" si="301"/>
        <v>8</v>
      </c>
      <c r="BK813" s="7">
        <f t="shared" si="301"/>
        <v>80</v>
      </c>
    </row>
    <row r="814" spans="2:63" ht="23.25" customHeight="1" x14ac:dyDescent="0.25">
      <c r="B814" s="16" t="s">
        <v>65</v>
      </c>
      <c r="C814" s="17" t="s">
        <v>66</v>
      </c>
      <c r="D814" s="17" t="s">
        <v>1322</v>
      </c>
      <c r="E814" s="9" t="s">
        <v>1323</v>
      </c>
      <c r="F814" s="11" t="s">
        <v>68</v>
      </c>
      <c r="G814" s="12">
        <v>15</v>
      </c>
      <c r="H814" s="19"/>
      <c r="I814" s="19"/>
      <c r="J814" s="111">
        <f>12+8</f>
        <v>20</v>
      </c>
      <c r="K814" s="111">
        <f t="shared" si="298"/>
        <v>300</v>
      </c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>
        <f t="shared" si="299"/>
        <v>20</v>
      </c>
      <c r="AG814" s="19">
        <f t="shared" si="299"/>
        <v>300</v>
      </c>
      <c r="AH814" s="120" t="s">
        <v>1322</v>
      </c>
      <c r="AI814" s="9" t="s">
        <v>1323</v>
      </c>
      <c r="AJ814" s="11" t="s">
        <v>68</v>
      </c>
      <c r="AK814" s="12">
        <v>15</v>
      </c>
      <c r="AL814" s="28"/>
      <c r="AM814" s="28"/>
      <c r="AN814" s="28">
        <v>6</v>
      </c>
      <c r="AO814" s="28">
        <f t="shared" si="300"/>
        <v>90</v>
      </c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7">
        <f t="shared" si="301"/>
        <v>6</v>
      </c>
      <c r="BK814" s="7">
        <f t="shared" si="301"/>
        <v>90</v>
      </c>
    </row>
    <row r="815" spans="2:63" ht="23.25" customHeight="1" x14ac:dyDescent="0.25">
      <c r="B815" s="16" t="s">
        <v>1215</v>
      </c>
      <c r="C815" s="17" t="s">
        <v>1215</v>
      </c>
      <c r="D815" s="17" t="s">
        <v>1324</v>
      </c>
      <c r="E815" s="9" t="s">
        <v>1325</v>
      </c>
      <c r="F815" s="11" t="s">
        <v>68</v>
      </c>
      <c r="G815" s="12">
        <f>'[1]PROYECTO ACR-AF 2022'!$H$44</f>
        <v>440</v>
      </c>
      <c r="H815" s="19"/>
      <c r="I815" s="19"/>
      <c r="J815" s="111"/>
      <c r="K815" s="111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>
        <f t="shared" si="299"/>
        <v>0</v>
      </c>
      <c r="AG815" s="19">
        <f t="shared" si="299"/>
        <v>0</v>
      </c>
      <c r="AH815" s="120" t="s">
        <v>1324</v>
      </c>
      <c r="AI815" s="9" t="s">
        <v>1325</v>
      </c>
      <c r="AJ815" s="11" t="s">
        <v>68</v>
      </c>
      <c r="AK815" s="12">
        <f>'[1]PROYECTO ACR-AF 2022'!$H$44</f>
        <v>440</v>
      </c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7">
        <f t="shared" si="301"/>
        <v>0</v>
      </c>
      <c r="BK815" s="7">
        <f t="shared" si="301"/>
        <v>0</v>
      </c>
    </row>
    <row r="816" spans="2:63" ht="24" x14ac:dyDescent="0.25">
      <c r="B816" s="67"/>
      <c r="C816" s="67"/>
      <c r="D816" s="103" t="s">
        <v>1329</v>
      </c>
      <c r="E816" s="103" t="s">
        <v>1330</v>
      </c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103"/>
      <c r="AI816" s="67"/>
      <c r="AJ816" s="67"/>
      <c r="AK816" s="67"/>
      <c r="AL816" s="67"/>
      <c r="AM816" s="67"/>
      <c r="AN816" s="67"/>
      <c r="AO816" s="67"/>
      <c r="AP816" s="67"/>
      <c r="AQ816" s="67"/>
      <c r="AR816" s="67"/>
      <c r="AS816" s="67"/>
      <c r="AT816" s="67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  <c r="BE816" s="67"/>
      <c r="BF816" s="67"/>
      <c r="BG816" s="67"/>
      <c r="BH816" s="67"/>
      <c r="BI816" s="67"/>
      <c r="BJ816" s="67"/>
      <c r="BK816" s="67"/>
    </row>
    <row r="817" spans="2:63" x14ac:dyDescent="0.25">
      <c r="B817" s="16" t="s">
        <v>1196</v>
      </c>
      <c r="C817" s="17" t="s">
        <v>1196</v>
      </c>
      <c r="D817" s="10" t="s">
        <v>1331</v>
      </c>
      <c r="E817" s="9" t="s">
        <v>1332</v>
      </c>
      <c r="F817" s="115" t="s">
        <v>68</v>
      </c>
      <c r="G817" s="12">
        <f>'[1]PROYECTO ACR-AF 2022'!$H$47</f>
        <v>50</v>
      </c>
      <c r="H817" s="19"/>
      <c r="I817" s="19"/>
      <c r="J817" s="111"/>
      <c r="K817" s="111"/>
      <c r="L817" s="19"/>
      <c r="M817" s="19"/>
      <c r="N817" s="19"/>
      <c r="O817" s="19"/>
      <c r="P817" s="19"/>
      <c r="Q817" s="19"/>
      <c r="R817" s="19">
        <v>5</v>
      </c>
      <c r="S817" s="19">
        <f>G817*R817</f>
        <v>250</v>
      </c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>
        <f t="shared" ref="AF817:AG817" si="302">H817+J817+L817+N817+P817+R817+T817+V817+X817+Z817+AB817+AD817</f>
        <v>5</v>
      </c>
      <c r="AG817" s="19">
        <f t="shared" si="302"/>
        <v>250</v>
      </c>
      <c r="AH817" s="9" t="s">
        <v>1331</v>
      </c>
      <c r="AI817" s="9" t="s">
        <v>1332</v>
      </c>
      <c r="AJ817" s="115" t="s">
        <v>68</v>
      </c>
      <c r="AK817" s="12">
        <f>'[1]PROYECTO ACR-AF 2022'!$H$47</f>
        <v>50</v>
      </c>
      <c r="AL817" s="28"/>
      <c r="AM817" s="28"/>
      <c r="AN817" s="28"/>
      <c r="AO817" s="28"/>
      <c r="AP817" s="28"/>
      <c r="AQ817" s="28"/>
      <c r="AR817" s="28"/>
      <c r="AS817" s="7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7">
        <f t="shared" ref="BJ817:BK817" si="303">AL817+AN817+AP817+AR817+AT817+AV817+AX817+AZ817+BB817+BD817+BF817+BH817</f>
        <v>0</v>
      </c>
      <c r="BK817" s="7">
        <f t="shared" si="303"/>
        <v>0</v>
      </c>
    </row>
    <row r="818" spans="2:63" x14ac:dyDescent="0.25">
      <c r="B818" s="69"/>
      <c r="C818" s="93"/>
      <c r="D818" s="94" t="s">
        <v>1333</v>
      </c>
      <c r="E818" s="94" t="s">
        <v>1334</v>
      </c>
      <c r="F818" s="94"/>
      <c r="G818" s="94"/>
      <c r="H818" s="14"/>
      <c r="I818" s="25"/>
      <c r="J818" s="14"/>
      <c r="K818" s="14"/>
      <c r="L818" s="14"/>
      <c r="M818" s="14"/>
      <c r="N818" s="14"/>
      <c r="O818" s="14"/>
      <c r="P818" s="25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94" t="s">
        <v>1333</v>
      </c>
      <c r="AI818" s="94" t="s">
        <v>1334</v>
      </c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</row>
    <row r="819" spans="2:63" x14ac:dyDescent="0.25">
      <c r="B819" s="69"/>
      <c r="C819" s="93"/>
      <c r="D819" s="94" t="s">
        <v>1335</v>
      </c>
      <c r="E819" s="94" t="s">
        <v>1336</v>
      </c>
      <c r="F819" s="94"/>
      <c r="G819" s="94"/>
      <c r="H819" s="14"/>
      <c r="I819" s="25"/>
      <c r="J819" s="14"/>
      <c r="K819" s="14"/>
      <c r="L819" s="14"/>
      <c r="M819" s="14"/>
      <c r="N819" s="14"/>
      <c r="O819" s="14"/>
      <c r="P819" s="25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94" t="s">
        <v>1335</v>
      </c>
      <c r="AI819" s="94" t="s">
        <v>1336</v>
      </c>
      <c r="AJ819" s="94"/>
      <c r="AK819" s="94"/>
      <c r="AL819" s="94"/>
      <c r="AM819" s="94"/>
      <c r="AN819" s="94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</row>
    <row r="820" spans="2:63" x14ac:dyDescent="0.25">
      <c r="B820" s="67"/>
      <c r="C820" s="74"/>
      <c r="D820" s="96" t="s">
        <v>1337</v>
      </c>
      <c r="E820" s="97" t="s">
        <v>1338</v>
      </c>
      <c r="F820" s="90"/>
      <c r="G820" s="90"/>
      <c r="H820" s="77"/>
      <c r="I820" s="78"/>
      <c r="J820" s="77"/>
      <c r="K820" s="77"/>
      <c r="L820" s="77"/>
      <c r="M820" s="77"/>
      <c r="N820" s="77"/>
      <c r="O820" s="77"/>
      <c r="P820" s="78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96" t="s">
        <v>1337</v>
      </c>
      <c r="AI820" s="97" t="s">
        <v>1338</v>
      </c>
      <c r="AJ820" s="73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</row>
    <row r="821" spans="2:63" ht="24" x14ac:dyDescent="0.25">
      <c r="B821" s="16" t="s">
        <v>65</v>
      </c>
      <c r="C821" s="17" t="s">
        <v>66</v>
      </c>
      <c r="D821" s="171" t="s">
        <v>1339</v>
      </c>
      <c r="E821" s="18" t="s">
        <v>1340</v>
      </c>
      <c r="F821" s="18" t="s">
        <v>1246</v>
      </c>
      <c r="G821" s="12">
        <v>1200</v>
      </c>
      <c r="H821" s="19"/>
      <c r="I821" s="19"/>
      <c r="J821" s="111"/>
      <c r="K821" s="111">
        <f>J821*G821</f>
        <v>0</v>
      </c>
      <c r="L821" s="19"/>
      <c r="M821" s="19"/>
      <c r="N821" s="19"/>
      <c r="O821" s="19"/>
      <c r="P821" s="26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>
        <f t="shared" ref="AF821:AG821" si="304">H821+J821+L821+N821+P821+R821+T821+V821+X821+Z821+AB821+AD821</f>
        <v>0</v>
      </c>
      <c r="AG821" s="19">
        <f t="shared" si="304"/>
        <v>0</v>
      </c>
      <c r="AH821" s="18" t="s">
        <v>1339</v>
      </c>
      <c r="AI821" s="18" t="s">
        <v>1340</v>
      </c>
      <c r="AJ821" s="181" t="s">
        <v>1246</v>
      </c>
      <c r="AK821" s="114">
        <v>1200</v>
      </c>
      <c r="AL821" s="28"/>
      <c r="AM821" s="28"/>
      <c r="AN821" s="28">
        <v>1</v>
      </c>
      <c r="AO821" s="121">
        <f t="shared" ref="AO821" si="305">AN821*AG821</f>
        <v>0</v>
      </c>
      <c r="AP821" s="28"/>
      <c r="AQ821" s="28"/>
      <c r="AR821" s="28"/>
      <c r="AS821" s="121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7">
        <f t="shared" ref="BJ821:BK821" si="306">AL821+AN821+AP821+AR821+AT821+AV821+AX821+AZ821+BB821+BD821+BF821+BH821</f>
        <v>1</v>
      </c>
      <c r="BK821" s="7">
        <f t="shared" si="306"/>
        <v>0</v>
      </c>
    </row>
    <row r="822" spans="2:63" x14ac:dyDescent="0.25">
      <c r="B822" s="69"/>
      <c r="C822" s="93"/>
      <c r="D822" s="94" t="s">
        <v>1346</v>
      </c>
      <c r="E822" s="94" t="s">
        <v>1347</v>
      </c>
      <c r="F822" s="94"/>
      <c r="G822" s="94"/>
      <c r="H822" s="14"/>
      <c r="I822" s="25"/>
      <c r="J822" s="14"/>
      <c r="K822" s="14"/>
      <c r="L822" s="14"/>
      <c r="M822" s="14"/>
      <c r="N822" s="14"/>
      <c r="O822" s="14"/>
      <c r="P822" s="25"/>
      <c r="Q822" s="14"/>
      <c r="R822" s="14"/>
      <c r="S822" s="14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14"/>
      <c r="AG822" s="14"/>
      <c r="AH822" s="94" t="s">
        <v>1346</v>
      </c>
      <c r="AI822" s="94" t="s">
        <v>1347</v>
      </c>
      <c r="AJ822" s="94"/>
      <c r="AK822" s="94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</row>
    <row r="823" spans="2:63" x14ac:dyDescent="0.25">
      <c r="B823" s="69"/>
      <c r="C823" s="93"/>
      <c r="D823" s="94" t="s">
        <v>1348</v>
      </c>
      <c r="E823" s="94" t="s">
        <v>1347</v>
      </c>
      <c r="F823" s="94"/>
      <c r="G823" s="94"/>
      <c r="H823" s="14"/>
      <c r="I823" s="25"/>
      <c r="J823" s="14"/>
      <c r="K823" s="14"/>
      <c r="L823" s="14"/>
      <c r="M823" s="14"/>
      <c r="N823" s="14"/>
      <c r="O823" s="14"/>
      <c r="P823" s="25"/>
      <c r="Q823" s="14"/>
      <c r="R823" s="14"/>
      <c r="S823" s="14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14"/>
      <c r="AG823" s="14"/>
      <c r="AH823" s="94" t="s">
        <v>1348</v>
      </c>
      <c r="AI823" s="95" t="s">
        <v>1347</v>
      </c>
      <c r="AJ823" s="94"/>
      <c r="AK823" s="94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</row>
    <row r="824" spans="2:63" x14ac:dyDescent="0.25">
      <c r="B824" s="69"/>
      <c r="C824" s="69"/>
      <c r="D824" s="94" t="s">
        <v>1349</v>
      </c>
      <c r="E824" s="94" t="s">
        <v>1350</v>
      </c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94" t="s">
        <v>1349</v>
      </c>
      <c r="AI824" s="95" t="s">
        <v>1350</v>
      </c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  <c r="AV824" s="69"/>
      <c r="AW824" s="69"/>
      <c r="AX824" s="69"/>
      <c r="AY824" s="69"/>
      <c r="AZ824" s="69"/>
      <c r="BA824" s="69"/>
      <c r="BB824" s="69"/>
      <c r="BC824" s="69"/>
      <c r="BD824" s="69"/>
      <c r="BE824" s="69"/>
      <c r="BF824" s="69"/>
      <c r="BG824" s="69"/>
      <c r="BH824" s="69"/>
      <c r="BI824" s="69"/>
      <c r="BJ824" s="69"/>
      <c r="BK824" s="69"/>
    </row>
    <row r="825" spans="2:63" x14ac:dyDescent="0.25">
      <c r="B825" s="69"/>
      <c r="C825" s="69"/>
      <c r="D825" s="94" t="s">
        <v>1351</v>
      </c>
      <c r="E825" s="94" t="s">
        <v>1352</v>
      </c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94" t="s">
        <v>1351</v>
      </c>
      <c r="AI825" s="95" t="s">
        <v>1352</v>
      </c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69"/>
      <c r="BC825" s="69"/>
      <c r="BD825" s="69"/>
      <c r="BE825" s="69"/>
      <c r="BF825" s="69"/>
      <c r="BG825" s="69"/>
      <c r="BH825" s="69"/>
      <c r="BI825" s="69"/>
      <c r="BJ825" s="69"/>
      <c r="BK825" s="69"/>
    </row>
    <row r="826" spans="2:63" x14ac:dyDescent="0.25">
      <c r="B826" s="16" t="s">
        <v>1215</v>
      </c>
      <c r="C826" s="16" t="s">
        <v>1215</v>
      </c>
      <c r="D826" s="171" t="s">
        <v>1353</v>
      </c>
      <c r="E826" s="9" t="s">
        <v>1354</v>
      </c>
      <c r="F826" s="115" t="s">
        <v>736</v>
      </c>
      <c r="G826" s="12">
        <v>5500</v>
      </c>
      <c r="H826" s="19"/>
      <c r="I826" s="19"/>
      <c r="J826" s="14"/>
      <c r="K826" s="14"/>
      <c r="L826" s="14"/>
      <c r="M826" s="14"/>
      <c r="N826" s="14"/>
      <c r="O826" s="14"/>
      <c r="P826" s="25"/>
      <c r="Q826" s="14"/>
      <c r="R826" s="19">
        <v>6</v>
      </c>
      <c r="S826" s="19">
        <f t="shared" ref="S826:S834" si="307">G826*R826</f>
        <v>33000</v>
      </c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9">
        <f t="shared" ref="AF826:AG834" si="308">H826+J826+L826+N826+P826+R826+T826+V826+X826+Z826+AB826+AD826</f>
        <v>6</v>
      </c>
      <c r="AG826" s="19">
        <f t="shared" si="308"/>
        <v>33000</v>
      </c>
      <c r="AH826" s="18" t="s">
        <v>1353</v>
      </c>
      <c r="AI826" s="9" t="s">
        <v>1354</v>
      </c>
      <c r="AJ826" s="115" t="s">
        <v>736</v>
      </c>
      <c r="AK826" s="12">
        <v>5500</v>
      </c>
      <c r="AL826" s="70"/>
      <c r="AM826" s="70"/>
      <c r="AN826" s="15"/>
      <c r="AO826" s="15"/>
      <c r="AP826" s="15"/>
      <c r="AQ826" s="15"/>
      <c r="AR826" s="15"/>
      <c r="AS826" s="15"/>
      <c r="AT826" s="15"/>
      <c r="AU826" s="15"/>
      <c r="AV826" s="7">
        <v>6</v>
      </c>
      <c r="AW826" s="28">
        <f>AK826*AV826</f>
        <v>33000</v>
      </c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7">
        <f t="shared" ref="BJ826:BK834" si="309">AL826+AN826+AP826+AR826+AT826+AV826+AX826+AZ826+BB826+BD826+BF826+BH826</f>
        <v>6</v>
      </c>
      <c r="BK826" s="7">
        <f t="shared" si="309"/>
        <v>33000</v>
      </c>
    </row>
    <row r="827" spans="2:63" x14ac:dyDescent="0.25">
      <c r="B827" s="16" t="s">
        <v>1215</v>
      </c>
      <c r="C827" s="16" t="s">
        <v>1215</v>
      </c>
      <c r="D827" s="171" t="s">
        <v>1353</v>
      </c>
      <c r="E827" s="9" t="s">
        <v>1355</v>
      </c>
      <c r="F827" s="115" t="s">
        <v>736</v>
      </c>
      <c r="G827" s="12">
        <v>5000</v>
      </c>
      <c r="H827" s="19"/>
      <c r="I827" s="19"/>
      <c r="J827" s="14"/>
      <c r="K827" s="14"/>
      <c r="L827" s="14"/>
      <c r="M827" s="14"/>
      <c r="N827" s="14"/>
      <c r="O827" s="14"/>
      <c r="P827" s="25"/>
      <c r="Q827" s="14"/>
      <c r="R827" s="19">
        <v>6</v>
      </c>
      <c r="S827" s="19">
        <f t="shared" si="307"/>
        <v>30000</v>
      </c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9">
        <f t="shared" si="308"/>
        <v>6</v>
      </c>
      <c r="AG827" s="19">
        <f t="shared" si="308"/>
        <v>30000</v>
      </c>
      <c r="AH827" s="18" t="s">
        <v>1353</v>
      </c>
      <c r="AI827" s="9" t="s">
        <v>1355</v>
      </c>
      <c r="AJ827" s="115" t="s">
        <v>736</v>
      </c>
      <c r="AK827" s="12">
        <v>5000</v>
      </c>
      <c r="AL827" s="70"/>
      <c r="AM827" s="70"/>
      <c r="AN827" s="15"/>
      <c r="AO827" s="15"/>
      <c r="AP827" s="15"/>
      <c r="AQ827" s="15"/>
      <c r="AR827" s="15"/>
      <c r="AS827" s="15"/>
      <c r="AT827" s="15"/>
      <c r="AU827" s="15"/>
      <c r="AV827" s="7">
        <v>6</v>
      </c>
      <c r="AW827" s="28">
        <f>AK827*AV827</f>
        <v>30000</v>
      </c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7">
        <f t="shared" si="309"/>
        <v>6</v>
      </c>
      <c r="BK827" s="7">
        <f t="shared" si="309"/>
        <v>30000</v>
      </c>
    </row>
    <row r="828" spans="2:63" x14ac:dyDescent="0.25">
      <c r="B828" s="16" t="s">
        <v>1215</v>
      </c>
      <c r="C828" s="16" t="s">
        <v>1215</v>
      </c>
      <c r="D828" s="171" t="s">
        <v>1353</v>
      </c>
      <c r="E828" s="9" t="s">
        <v>1121</v>
      </c>
      <c r="F828" s="115" t="s">
        <v>736</v>
      </c>
      <c r="G828" s="12">
        <v>2500</v>
      </c>
      <c r="H828" s="19"/>
      <c r="I828" s="19"/>
      <c r="J828" s="14"/>
      <c r="K828" s="14"/>
      <c r="L828" s="14"/>
      <c r="M828" s="14"/>
      <c r="N828" s="14"/>
      <c r="O828" s="14"/>
      <c r="P828" s="25"/>
      <c r="Q828" s="14"/>
      <c r="R828" s="19">
        <v>6</v>
      </c>
      <c r="S828" s="19">
        <f t="shared" si="307"/>
        <v>15000</v>
      </c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9">
        <f t="shared" si="308"/>
        <v>6</v>
      </c>
      <c r="AG828" s="19">
        <f t="shared" si="308"/>
        <v>15000</v>
      </c>
      <c r="AH828" s="18" t="s">
        <v>1353</v>
      </c>
      <c r="AI828" s="9" t="s">
        <v>1121</v>
      </c>
      <c r="AJ828" s="115" t="s">
        <v>736</v>
      </c>
      <c r="AK828" s="12">
        <v>2500</v>
      </c>
      <c r="AL828" s="70"/>
      <c r="AM828" s="70"/>
      <c r="AN828" s="15"/>
      <c r="AO828" s="15"/>
      <c r="AP828" s="15"/>
      <c r="AQ828" s="15"/>
      <c r="AR828" s="15"/>
      <c r="AS828" s="15"/>
      <c r="AT828" s="15"/>
      <c r="AU828" s="15"/>
      <c r="AV828" s="7">
        <v>6</v>
      </c>
      <c r="AW828" s="28">
        <f>AK828*AV828</f>
        <v>15000</v>
      </c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7">
        <f t="shared" si="309"/>
        <v>6</v>
      </c>
      <c r="BK828" s="7">
        <f t="shared" si="309"/>
        <v>15000</v>
      </c>
    </row>
    <row r="829" spans="2:63" x14ac:dyDescent="0.25">
      <c r="B829" s="16" t="s">
        <v>1215</v>
      </c>
      <c r="C829" s="16" t="s">
        <v>1215</v>
      </c>
      <c r="D829" s="171" t="s">
        <v>1353</v>
      </c>
      <c r="E829" s="9" t="s">
        <v>1356</v>
      </c>
      <c r="F829" s="115" t="s">
        <v>736</v>
      </c>
      <c r="G829" s="12">
        <v>5500</v>
      </c>
      <c r="H829" s="19"/>
      <c r="I829" s="19"/>
      <c r="J829" s="14"/>
      <c r="K829" s="14"/>
      <c r="L829" s="14"/>
      <c r="M829" s="14"/>
      <c r="N829" s="14"/>
      <c r="O829" s="14"/>
      <c r="P829" s="25"/>
      <c r="Q829" s="14"/>
      <c r="R829" s="19">
        <v>6</v>
      </c>
      <c r="S829" s="19">
        <f t="shared" si="307"/>
        <v>33000</v>
      </c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9">
        <f t="shared" si="308"/>
        <v>6</v>
      </c>
      <c r="AG829" s="19">
        <f t="shared" si="308"/>
        <v>33000</v>
      </c>
      <c r="AH829" s="18" t="s">
        <v>1353</v>
      </c>
      <c r="AI829" s="9" t="s">
        <v>1356</v>
      </c>
      <c r="AJ829" s="115" t="s">
        <v>736</v>
      </c>
      <c r="AK829" s="12">
        <v>5500</v>
      </c>
      <c r="AL829" s="70"/>
      <c r="AM829" s="70"/>
      <c r="AN829" s="15"/>
      <c r="AO829" s="15"/>
      <c r="AP829" s="15"/>
      <c r="AQ829" s="15"/>
      <c r="AR829" s="15"/>
      <c r="AS829" s="15"/>
      <c r="AT829" s="15"/>
      <c r="AU829" s="15"/>
      <c r="AV829" s="7">
        <v>6</v>
      </c>
      <c r="AW829" s="28">
        <f>AK829*AV829</f>
        <v>33000</v>
      </c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7">
        <f t="shared" si="309"/>
        <v>6</v>
      </c>
      <c r="BK829" s="7">
        <f t="shared" si="309"/>
        <v>33000</v>
      </c>
    </row>
    <row r="830" spans="2:63" x14ac:dyDescent="0.25">
      <c r="B830" s="16" t="s">
        <v>1215</v>
      </c>
      <c r="C830" s="16" t="s">
        <v>1215</v>
      </c>
      <c r="D830" s="171" t="s">
        <v>1353</v>
      </c>
      <c r="E830" s="9" t="s">
        <v>1357</v>
      </c>
      <c r="F830" s="115" t="s">
        <v>736</v>
      </c>
      <c r="G830" s="12">
        <v>5500</v>
      </c>
      <c r="H830" s="19"/>
      <c r="I830" s="19"/>
      <c r="J830" s="14"/>
      <c r="K830" s="14"/>
      <c r="L830" s="14"/>
      <c r="M830" s="14"/>
      <c r="N830" s="14"/>
      <c r="O830" s="14"/>
      <c r="P830" s="25"/>
      <c r="Q830" s="14"/>
      <c r="R830" s="19">
        <v>3</v>
      </c>
      <c r="S830" s="19">
        <f t="shared" si="307"/>
        <v>16500</v>
      </c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9">
        <f t="shared" si="308"/>
        <v>3</v>
      </c>
      <c r="AG830" s="19">
        <f t="shared" si="308"/>
        <v>16500</v>
      </c>
      <c r="AH830" s="18" t="s">
        <v>1353</v>
      </c>
      <c r="AI830" s="9" t="s">
        <v>1357</v>
      </c>
      <c r="AJ830" s="115" t="s">
        <v>736</v>
      </c>
      <c r="AK830" s="12">
        <v>5500</v>
      </c>
      <c r="AL830" s="70"/>
      <c r="AM830" s="70"/>
      <c r="AN830" s="15"/>
      <c r="AO830" s="15"/>
      <c r="AP830" s="15"/>
      <c r="AQ830" s="15"/>
      <c r="AR830" s="15"/>
      <c r="AS830" s="15"/>
      <c r="AT830" s="15"/>
      <c r="AU830" s="15"/>
      <c r="AV830" s="7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7">
        <f t="shared" si="309"/>
        <v>0</v>
      </c>
      <c r="BK830" s="7">
        <f t="shared" si="309"/>
        <v>0</v>
      </c>
    </row>
    <row r="831" spans="2:63" x14ac:dyDescent="0.25">
      <c r="B831" s="16" t="s">
        <v>1215</v>
      </c>
      <c r="C831" s="16" t="s">
        <v>1215</v>
      </c>
      <c r="D831" s="171" t="s">
        <v>1353</v>
      </c>
      <c r="E831" s="9" t="s">
        <v>1358</v>
      </c>
      <c r="F831" s="115" t="s">
        <v>736</v>
      </c>
      <c r="G831" s="12">
        <v>2500</v>
      </c>
      <c r="H831" s="19"/>
      <c r="I831" s="19"/>
      <c r="J831" s="14"/>
      <c r="K831" s="14"/>
      <c r="L831" s="14"/>
      <c r="M831" s="14"/>
      <c r="N831" s="14"/>
      <c r="O831" s="14"/>
      <c r="P831" s="25"/>
      <c r="Q831" s="14"/>
      <c r="R831" s="19">
        <v>5</v>
      </c>
      <c r="S831" s="19">
        <f t="shared" si="307"/>
        <v>12500</v>
      </c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9">
        <f t="shared" si="308"/>
        <v>5</v>
      </c>
      <c r="AG831" s="19">
        <f t="shared" si="308"/>
        <v>12500</v>
      </c>
      <c r="AH831" s="18" t="s">
        <v>1353</v>
      </c>
      <c r="AI831" s="9" t="s">
        <v>1358</v>
      </c>
      <c r="AJ831" s="115" t="s">
        <v>736</v>
      </c>
      <c r="AK831" s="12">
        <v>2500</v>
      </c>
      <c r="AL831" s="70"/>
      <c r="AM831" s="70"/>
      <c r="AN831" s="15"/>
      <c r="AO831" s="15"/>
      <c r="AP831" s="15"/>
      <c r="AQ831" s="15"/>
      <c r="AR831" s="15"/>
      <c r="AS831" s="15"/>
      <c r="AT831" s="15"/>
      <c r="AU831" s="15"/>
      <c r="AV831" s="7">
        <v>5</v>
      </c>
      <c r="AW831" s="28">
        <f>AK831*AV831</f>
        <v>12500</v>
      </c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7">
        <f t="shared" si="309"/>
        <v>5</v>
      </c>
      <c r="BK831" s="7">
        <f t="shared" si="309"/>
        <v>12500</v>
      </c>
    </row>
    <row r="832" spans="2:63" x14ac:dyDescent="0.25">
      <c r="B832" s="16" t="s">
        <v>1215</v>
      </c>
      <c r="C832" s="16" t="s">
        <v>1215</v>
      </c>
      <c r="D832" s="171" t="s">
        <v>1353</v>
      </c>
      <c r="E832" s="9" t="s">
        <v>1359</v>
      </c>
      <c r="F832" s="123" t="s">
        <v>103</v>
      </c>
      <c r="G832" s="12">
        <v>21958.333333333332</v>
      </c>
      <c r="H832" s="19"/>
      <c r="I832" s="19"/>
      <c r="J832" s="14"/>
      <c r="K832" s="14"/>
      <c r="L832" s="14"/>
      <c r="M832" s="14"/>
      <c r="N832" s="14"/>
      <c r="O832" s="14"/>
      <c r="P832" s="25"/>
      <c r="Q832" s="14"/>
      <c r="R832" s="19">
        <v>1</v>
      </c>
      <c r="S832" s="19">
        <f t="shared" si="307"/>
        <v>21958.333333333332</v>
      </c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9">
        <f t="shared" si="308"/>
        <v>1</v>
      </c>
      <c r="AG832" s="19">
        <f t="shared" si="308"/>
        <v>21958.333333333332</v>
      </c>
      <c r="AH832" s="18" t="s">
        <v>1353</v>
      </c>
      <c r="AI832" s="9" t="s">
        <v>1359</v>
      </c>
      <c r="AJ832" s="123" t="s">
        <v>103</v>
      </c>
      <c r="AK832" s="12">
        <v>21958.333333333332</v>
      </c>
      <c r="AL832" s="70"/>
      <c r="AM832" s="70"/>
      <c r="AN832" s="15"/>
      <c r="AO832" s="15"/>
      <c r="AP832" s="15"/>
      <c r="AQ832" s="15"/>
      <c r="AR832" s="15"/>
      <c r="AS832" s="15"/>
      <c r="AT832" s="15"/>
      <c r="AU832" s="15"/>
      <c r="AV832" s="7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7">
        <f t="shared" si="309"/>
        <v>0</v>
      </c>
      <c r="BK832" s="7">
        <f t="shared" si="309"/>
        <v>0</v>
      </c>
    </row>
    <row r="833" spans="2:63" x14ac:dyDescent="0.25">
      <c r="B833" s="16" t="s">
        <v>1215</v>
      </c>
      <c r="C833" s="16" t="s">
        <v>1215</v>
      </c>
      <c r="D833" s="171" t="s">
        <v>1353</v>
      </c>
      <c r="E833" s="9" t="s">
        <v>1360</v>
      </c>
      <c r="F833" s="123" t="s">
        <v>103</v>
      </c>
      <c r="G833" s="12">
        <v>25691.25</v>
      </c>
      <c r="H833" s="19"/>
      <c r="I833" s="19"/>
      <c r="J833" s="14"/>
      <c r="K833" s="14"/>
      <c r="L833" s="14"/>
      <c r="M833" s="14"/>
      <c r="N833" s="14"/>
      <c r="O833" s="14"/>
      <c r="P833" s="25"/>
      <c r="Q833" s="14"/>
      <c r="R833" s="19">
        <v>1</v>
      </c>
      <c r="S833" s="19">
        <f t="shared" si="307"/>
        <v>25691.25</v>
      </c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9">
        <f t="shared" si="308"/>
        <v>1</v>
      </c>
      <c r="AG833" s="19">
        <f t="shared" si="308"/>
        <v>25691.25</v>
      </c>
      <c r="AH833" s="18" t="s">
        <v>1353</v>
      </c>
      <c r="AI833" s="9" t="s">
        <v>1360</v>
      </c>
      <c r="AJ833" s="123" t="s">
        <v>103</v>
      </c>
      <c r="AK833" s="12">
        <v>25691.25</v>
      </c>
      <c r="AL833" s="70"/>
      <c r="AM833" s="70"/>
      <c r="AN833" s="15"/>
      <c r="AO833" s="15"/>
      <c r="AP833" s="15"/>
      <c r="AQ833" s="15"/>
      <c r="AR833" s="15"/>
      <c r="AS833" s="15"/>
      <c r="AT833" s="15"/>
      <c r="AU833" s="15"/>
      <c r="AV833" s="7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7">
        <f t="shared" si="309"/>
        <v>0</v>
      </c>
      <c r="BK833" s="7">
        <f t="shared" si="309"/>
        <v>0</v>
      </c>
    </row>
    <row r="834" spans="2:63" x14ac:dyDescent="0.25">
      <c r="B834" s="16" t="s">
        <v>1215</v>
      </c>
      <c r="C834" s="16" t="s">
        <v>1215</v>
      </c>
      <c r="D834" s="171" t="s">
        <v>1353</v>
      </c>
      <c r="E834" s="9" t="s">
        <v>1361</v>
      </c>
      <c r="F834" s="123" t="s">
        <v>103</v>
      </c>
      <c r="G834" s="12">
        <v>4000</v>
      </c>
      <c r="H834" s="19"/>
      <c r="I834" s="19"/>
      <c r="J834" s="14"/>
      <c r="K834" s="14"/>
      <c r="L834" s="14"/>
      <c r="M834" s="14"/>
      <c r="N834" s="14"/>
      <c r="O834" s="14"/>
      <c r="P834" s="25"/>
      <c r="Q834" s="14"/>
      <c r="R834" s="19">
        <v>1</v>
      </c>
      <c r="S834" s="19">
        <f t="shared" si="307"/>
        <v>4000</v>
      </c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9">
        <f t="shared" si="308"/>
        <v>1</v>
      </c>
      <c r="AG834" s="19">
        <f t="shared" si="308"/>
        <v>4000</v>
      </c>
      <c r="AH834" s="18" t="s">
        <v>1353</v>
      </c>
      <c r="AI834" s="9" t="s">
        <v>1361</v>
      </c>
      <c r="AJ834" s="123" t="s">
        <v>103</v>
      </c>
      <c r="AK834" s="12">
        <v>4000</v>
      </c>
      <c r="AL834" s="70"/>
      <c r="AM834" s="70"/>
      <c r="AN834" s="15"/>
      <c r="AO834" s="15"/>
      <c r="AP834" s="15"/>
      <c r="AQ834" s="15"/>
      <c r="AR834" s="15"/>
      <c r="AS834" s="15"/>
      <c r="AT834" s="15"/>
      <c r="AU834" s="15"/>
      <c r="AV834" s="7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7">
        <f t="shared" si="309"/>
        <v>0</v>
      </c>
      <c r="BK834" s="7">
        <f t="shared" si="309"/>
        <v>0</v>
      </c>
    </row>
    <row r="835" spans="2:63" x14ac:dyDescent="0.25">
      <c r="B835" s="67"/>
      <c r="C835" s="74"/>
      <c r="D835" s="96" t="s">
        <v>1362</v>
      </c>
      <c r="E835" s="97" t="s">
        <v>1363</v>
      </c>
      <c r="F835" s="94"/>
      <c r="G835" s="94"/>
      <c r="H835" s="14"/>
      <c r="I835" s="25"/>
      <c r="J835" s="14"/>
      <c r="K835" s="14"/>
      <c r="L835" s="14"/>
      <c r="M835" s="14"/>
      <c r="N835" s="14"/>
      <c r="O835" s="14"/>
      <c r="P835" s="25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96" t="s">
        <v>1362</v>
      </c>
      <c r="AI835" s="97" t="s">
        <v>1363</v>
      </c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</row>
    <row r="836" spans="2:63" x14ac:dyDescent="0.25">
      <c r="B836" s="67"/>
      <c r="C836" s="74"/>
      <c r="D836" s="96" t="s">
        <v>1364</v>
      </c>
      <c r="E836" s="97" t="s">
        <v>1365</v>
      </c>
      <c r="F836" s="90"/>
      <c r="G836" s="90"/>
      <c r="H836" s="77"/>
      <c r="I836" s="78"/>
      <c r="J836" s="77"/>
      <c r="K836" s="77"/>
      <c r="L836" s="77"/>
      <c r="M836" s="77"/>
      <c r="N836" s="77"/>
      <c r="O836" s="77"/>
      <c r="P836" s="78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96" t="s">
        <v>1364</v>
      </c>
      <c r="AI836" s="97" t="s">
        <v>1365</v>
      </c>
      <c r="AJ836" s="73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</row>
    <row r="837" spans="2:63" ht="24" x14ac:dyDescent="0.25">
      <c r="B837" s="16" t="s">
        <v>65</v>
      </c>
      <c r="C837" s="17" t="s">
        <v>66</v>
      </c>
      <c r="D837" s="171" t="s">
        <v>1366</v>
      </c>
      <c r="E837" s="18" t="s">
        <v>201</v>
      </c>
      <c r="F837" s="18" t="s">
        <v>68</v>
      </c>
      <c r="G837" s="12">
        <v>5.5</v>
      </c>
      <c r="H837" s="19"/>
      <c r="I837" s="19"/>
      <c r="J837" s="85"/>
      <c r="K837" s="85"/>
      <c r="L837" s="19"/>
      <c r="M837" s="19"/>
      <c r="N837" s="19">
        <f>20+20+20</f>
        <v>60</v>
      </c>
      <c r="O837" s="19">
        <f>+N837*G837</f>
        <v>330</v>
      </c>
      <c r="P837" s="26"/>
      <c r="Q837" s="19"/>
      <c r="R837" s="19"/>
      <c r="S837" s="19"/>
      <c r="T837" s="77"/>
      <c r="U837" s="77"/>
      <c r="V837" s="19"/>
      <c r="W837" s="19"/>
      <c r="X837" s="77"/>
      <c r="Y837" s="77"/>
      <c r="Z837" s="77"/>
      <c r="AA837" s="77"/>
      <c r="AB837" s="77"/>
      <c r="AC837" s="77"/>
      <c r="AD837" s="77"/>
      <c r="AE837" s="77"/>
      <c r="AF837" s="19">
        <f t="shared" ref="AF837:AG880" si="310">H837+J837+L837+N837+P837+R837+T837+V837+X837+Z837+AB837+AD837</f>
        <v>60</v>
      </c>
      <c r="AG837" s="19">
        <f t="shared" si="310"/>
        <v>330</v>
      </c>
      <c r="AH837" s="18" t="s">
        <v>1366</v>
      </c>
      <c r="AI837" s="18" t="s">
        <v>201</v>
      </c>
      <c r="AJ837" s="18" t="s">
        <v>68</v>
      </c>
      <c r="AK837" s="12">
        <v>5.5</v>
      </c>
      <c r="AL837" s="28"/>
      <c r="AM837" s="28"/>
      <c r="AN837" s="82"/>
      <c r="AO837" s="82"/>
      <c r="AP837" s="28"/>
      <c r="AQ837" s="28"/>
      <c r="AR837" s="28">
        <f>20+20+20</f>
        <v>60</v>
      </c>
      <c r="AS837" s="28">
        <f>+AR837*AK837</f>
        <v>330</v>
      </c>
      <c r="AT837" s="28"/>
      <c r="AU837" s="28"/>
      <c r="AV837" s="28"/>
      <c r="AW837" s="28"/>
      <c r="AX837" s="82"/>
      <c r="AY837" s="82"/>
      <c r="AZ837" s="28"/>
      <c r="BA837" s="28"/>
      <c r="BB837" s="82"/>
      <c r="BC837" s="82"/>
      <c r="BD837" s="82"/>
      <c r="BE837" s="82"/>
      <c r="BF837" s="82"/>
      <c r="BG837" s="82"/>
      <c r="BH837" s="82"/>
      <c r="BI837" s="82"/>
      <c r="BJ837" s="7">
        <f t="shared" ref="BJ837:BK880" si="311">AL837+AN837+AP837+AR837+AT837+AV837+AX837+AZ837+BB837+BD837+BF837+BH837</f>
        <v>60</v>
      </c>
      <c r="BK837" s="7">
        <f t="shared" si="311"/>
        <v>330</v>
      </c>
    </row>
    <row r="838" spans="2:63" ht="24" x14ac:dyDescent="0.25">
      <c r="B838" s="16" t="s">
        <v>65</v>
      </c>
      <c r="C838" s="17" t="s">
        <v>66</v>
      </c>
      <c r="D838" s="171" t="s">
        <v>1367</v>
      </c>
      <c r="E838" s="18" t="s">
        <v>1368</v>
      </c>
      <c r="F838" s="18" t="s">
        <v>344</v>
      </c>
      <c r="G838" s="12">
        <v>25</v>
      </c>
      <c r="H838" s="19"/>
      <c r="I838" s="19"/>
      <c r="J838" s="85"/>
      <c r="K838" s="85"/>
      <c r="L838" s="19"/>
      <c r="M838" s="19"/>
      <c r="N838" s="19">
        <f>4+4+4</f>
        <v>12</v>
      </c>
      <c r="O838" s="19">
        <f t="shared" ref="O838:O876" si="312">+N838*G838</f>
        <v>300</v>
      </c>
      <c r="P838" s="26"/>
      <c r="Q838" s="19"/>
      <c r="R838" s="19"/>
      <c r="S838" s="19"/>
      <c r="T838" s="77"/>
      <c r="U838" s="77"/>
      <c r="V838" s="19"/>
      <c r="W838" s="19"/>
      <c r="X838" s="77"/>
      <c r="Y838" s="77"/>
      <c r="Z838" s="77"/>
      <c r="AA838" s="77"/>
      <c r="AB838" s="77"/>
      <c r="AC838" s="77"/>
      <c r="AD838" s="77"/>
      <c r="AE838" s="77"/>
      <c r="AF838" s="19">
        <f t="shared" si="310"/>
        <v>12</v>
      </c>
      <c r="AG838" s="19">
        <f t="shared" si="310"/>
        <v>300</v>
      </c>
      <c r="AH838" s="18" t="s">
        <v>1367</v>
      </c>
      <c r="AI838" s="18" t="s">
        <v>1368</v>
      </c>
      <c r="AJ838" s="18" t="s">
        <v>344</v>
      </c>
      <c r="AK838" s="12">
        <v>25</v>
      </c>
      <c r="AL838" s="28"/>
      <c r="AM838" s="28"/>
      <c r="AN838" s="82"/>
      <c r="AO838" s="82"/>
      <c r="AP838" s="28"/>
      <c r="AQ838" s="28"/>
      <c r="AR838" s="28">
        <f t="shared" ref="AR838:AR840" si="313">4+4+4</f>
        <v>12</v>
      </c>
      <c r="AS838" s="28">
        <f t="shared" ref="AS838:AS876" si="314">+AR838*AK838</f>
        <v>300</v>
      </c>
      <c r="AT838" s="28"/>
      <c r="AU838" s="28"/>
      <c r="AV838" s="28"/>
      <c r="AW838" s="28"/>
      <c r="AX838" s="82"/>
      <c r="AY838" s="82"/>
      <c r="AZ838" s="28"/>
      <c r="BA838" s="28"/>
      <c r="BB838" s="82"/>
      <c r="BC838" s="82"/>
      <c r="BD838" s="82"/>
      <c r="BE838" s="82"/>
      <c r="BF838" s="82"/>
      <c r="BG838" s="82"/>
      <c r="BH838" s="82"/>
      <c r="BI838" s="82"/>
      <c r="BJ838" s="7">
        <f t="shared" si="311"/>
        <v>12</v>
      </c>
      <c r="BK838" s="7">
        <f t="shared" si="311"/>
        <v>300</v>
      </c>
    </row>
    <row r="839" spans="2:63" ht="24" x14ac:dyDescent="0.25">
      <c r="B839" s="16" t="s">
        <v>65</v>
      </c>
      <c r="C839" s="17" t="s">
        <v>66</v>
      </c>
      <c r="D839" s="171" t="s">
        <v>1367</v>
      </c>
      <c r="E839" s="18" t="s">
        <v>306</v>
      </c>
      <c r="F839" s="18" t="s">
        <v>344</v>
      </c>
      <c r="G839" s="12">
        <v>25</v>
      </c>
      <c r="H839" s="19"/>
      <c r="I839" s="19"/>
      <c r="J839" s="85"/>
      <c r="K839" s="85"/>
      <c r="L839" s="19"/>
      <c r="M839" s="19"/>
      <c r="N839" s="19">
        <f t="shared" ref="N839:N840" si="315">4+4+4</f>
        <v>12</v>
      </c>
      <c r="O839" s="19">
        <f t="shared" si="312"/>
        <v>300</v>
      </c>
      <c r="P839" s="26"/>
      <c r="Q839" s="19"/>
      <c r="R839" s="19"/>
      <c r="S839" s="19"/>
      <c r="T839" s="77"/>
      <c r="U839" s="77"/>
      <c r="V839" s="19"/>
      <c r="W839" s="19"/>
      <c r="X839" s="77"/>
      <c r="Y839" s="77"/>
      <c r="Z839" s="77"/>
      <c r="AA839" s="77"/>
      <c r="AB839" s="77"/>
      <c r="AC839" s="77"/>
      <c r="AD839" s="77"/>
      <c r="AE839" s="77"/>
      <c r="AF839" s="19">
        <f t="shared" si="310"/>
        <v>12</v>
      </c>
      <c r="AG839" s="19">
        <f t="shared" si="310"/>
        <v>300</v>
      </c>
      <c r="AH839" s="18" t="s">
        <v>1367</v>
      </c>
      <c r="AI839" s="18" t="s">
        <v>306</v>
      </c>
      <c r="AJ839" s="18" t="s">
        <v>344</v>
      </c>
      <c r="AK839" s="12">
        <v>25</v>
      </c>
      <c r="AL839" s="28"/>
      <c r="AM839" s="28"/>
      <c r="AN839" s="82"/>
      <c r="AO839" s="82"/>
      <c r="AP839" s="28"/>
      <c r="AQ839" s="28"/>
      <c r="AR839" s="28">
        <f t="shared" si="313"/>
        <v>12</v>
      </c>
      <c r="AS839" s="28">
        <f t="shared" si="314"/>
        <v>300</v>
      </c>
      <c r="AT839" s="28"/>
      <c r="AU839" s="28"/>
      <c r="AV839" s="28"/>
      <c r="AW839" s="28"/>
      <c r="AX839" s="82"/>
      <c r="AY839" s="82"/>
      <c r="AZ839" s="28"/>
      <c r="BA839" s="28"/>
      <c r="BB839" s="82"/>
      <c r="BC839" s="82"/>
      <c r="BD839" s="82"/>
      <c r="BE839" s="82"/>
      <c r="BF839" s="82"/>
      <c r="BG839" s="82"/>
      <c r="BH839" s="82"/>
      <c r="BI839" s="82"/>
      <c r="BJ839" s="7">
        <f t="shared" si="311"/>
        <v>12</v>
      </c>
      <c r="BK839" s="7">
        <f t="shared" si="311"/>
        <v>300</v>
      </c>
    </row>
    <row r="840" spans="2:63" ht="24" x14ac:dyDescent="0.25">
      <c r="B840" s="16" t="s">
        <v>65</v>
      </c>
      <c r="C840" s="17" t="s">
        <v>66</v>
      </c>
      <c r="D840" s="171" t="s">
        <v>1367</v>
      </c>
      <c r="E840" s="18" t="s">
        <v>307</v>
      </c>
      <c r="F840" s="18" t="s">
        <v>344</v>
      </c>
      <c r="G840" s="12">
        <v>25</v>
      </c>
      <c r="H840" s="19"/>
      <c r="I840" s="19"/>
      <c r="J840" s="85"/>
      <c r="K840" s="85"/>
      <c r="L840" s="19"/>
      <c r="M840" s="19"/>
      <c r="N840" s="19">
        <f t="shared" si="315"/>
        <v>12</v>
      </c>
      <c r="O840" s="19">
        <f t="shared" si="312"/>
        <v>300</v>
      </c>
      <c r="P840" s="26"/>
      <c r="Q840" s="19"/>
      <c r="R840" s="19"/>
      <c r="S840" s="19"/>
      <c r="T840" s="77"/>
      <c r="U840" s="77"/>
      <c r="V840" s="19"/>
      <c r="W840" s="19"/>
      <c r="X840" s="77"/>
      <c r="Y840" s="77"/>
      <c r="Z840" s="77"/>
      <c r="AA840" s="77"/>
      <c r="AB840" s="77"/>
      <c r="AC840" s="77"/>
      <c r="AD840" s="77"/>
      <c r="AE840" s="77"/>
      <c r="AF840" s="19">
        <f t="shared" si="310"/>
        <v>12</v>
      </c>
      <c r="AG840" s="19">
        <f t="shared" si="310"/>
        <v>300</v>
      </c>
      <c r="AH840" s="18" t="s">
        <v>1367</v>
      </c>
      <c r="AI840" s="18" t="s">
        <v>307</v>
      </c>
      <c r="AJ840" s="18" t="s">
        <v>344</v>
      </c>
      <c r="AK840" s="12">
        <v>25</v>
      </c>
      <c r="AL840" s="28"/>
      <c r="AM840" s="28"/>
      <c r="AN840" s="82"/>
      <c r="AO840" s="82"/>
      <c r="AP840" s="28"/>
      <c r="AQ840" s="28"/>
      <c r="AR840" s="28">
        <f t="shared" si="313"/>
        <v>12</v>
      </c>
      <c r="AS840" s="28">
        <f t="shared" si="314"/>
        <v>300</v>
      </c>
      <c r="AT840" s="28"/>
      <c r="AU840" s="28"/>
      <c r="AV840" s="28"/>
      <c r="AW840" s="28"/>
      <c r="AX840" s="82"/>
      <c r="AY840" s="82"/>
      <c r="AZ840" s="28"/>
      <c r="BA840" s="28"/>
      <c r="BB840" s="82"/>
      <c r="BC840" s="82"/>
      <c r="BD840" s="82"/>
      <c r="BE840" s="82"/>
      <c r="BF840" s="82"/>
      <c r="BG840" s="82"/>
      <c r="BH840" s="82"/>
      <c r="BI840" s="82"/>
      <c r="BJ840" s="7">
        <f t="shared" si="311"/>
        <v>12</v>
      </c>
      <c r="BK840" s="7">
        <f t="shared" si="311"/>
        <v>300</v>
      </c>
    </row>
    <row r="841" spans="2:63" ht="24" x14ac:dyDescent="0.25">
      <c r="B841" s="16" t="s">
        <v>65</v>
      </c>
      <c r="C841" s="17" t="s">
        <v>66</v>
      </c>
      <c r="D841" s="171" t="s">
        <v>232</v>
      </c>
      <c r="E841" s="18" t="s">
        <v>1369</v>
      </c>
      <c r="F841" s="18" t="s">
        <v>68</v>
      </c>
      <c r="G841" s="12">
        <v>1</v>
      </c>
      <c r="H841" s="19"/>
      <c r="I841" s="19"/>
      <c r="J841" s="85"/>
      <c r="K841" s="85"/>
      <c r="L841" s="19"/>
      <c r="M841" s="19"/>
      <c r="N841" s="19">
        <f>4+4+4</f>
        <v>12</v>
      </c>
      <c r="O841" s="19">
        <f t="shared" si="312"/>
        <v>12</v>
      </c>
      <c r="P841" s="26"/>
      <c r="Q841" s="19"/>
      <c r="R841" s="19"/>
      <c r="S841" s="19"/>
      <c r="T841" s="77"/>
      <c r="U841" s="77"/>
      <c r="V841" s="19"/>
      <c r="W841" s="19"/>
      <c r="X841" s="77"/>
      <c r="Y841" s="77"/>
      <c r="Z841" s="77"/>
      <c r="AA841" s="77"/>
      <c r="AB841" s="77"/>
      <c r="AC841" s="77"/>
      <c r="AD841" s="77"/>
      <c r="AE841" s="77"/>
      <c r="AF841" s="19">
        <f t="shared" si="310"/>
        <v>12</v>
      </c>
      <c r="AG841" s="19">
        <f t="shared" si="310"/>
        <v>12</v>
      </c>
      <c r="AH841" s="18" t="s">
        <v>232</v>
      </c>
      <c r="AI841" s="18" t="s">
        <v>1369</v>
      </c>
      <c r="AJ841" s="18" t="s">
        <v>68</v>
      </c>
      <c r="AK841" s="12">
        <v>1</v>
      </c>
      <c r="AL841" s="28"/>
      <c r="AM841" s="28"/>
      <c r="AN841" s="82"/>
      <c r="AO841" s="82"/>
      <c r="AP841" s="28"/>
      <c r="AQ841" s="28"/>
      <c r="AR841" s="28">
        <f>4+4+4</f>
        <v>12</v>
      </c>
      <c r="AS841" s="28">
        <f t="shared" si="314"/>
        <v>12</v>
      </c>
      <c r="AT841" s="28"/>
      <c r="AU841" s="28"/>
      <c r="AV841" s="28"/>
      <c r="AW841" s="28"/>
      <c r="AX841" s="82"/>
      <c r="AY841" s="82"/>
      <c r="AZ841" s="28"/>
      <c r="BA841" s="28"/>
      <c r="BB841" s="82"/>
      <c r="BC841" s="82"/>
      <c r="BD841" s="82"/>
      <c r="BE841" s="82"/>
      <c r="BF841" s="82"/>
      <c r="BG841" s="82"/>
      <c r="BH841" s="82"/>
      <c r="BI841" s="82"/>
      <c r="BJ841" s="7">
        <f t="shared" si="311"/>
        <v>12</v>
      </c>
      <c r="BK841" s="7">
        <f t="shared" si="311"/>
        <v>12</v>
      </c>
    </row>
    <row r="842" spans="2:63" ht="24" x14ac:dyDescent="0.25">
      <c r="B842" s="16" t="s">
        <v>65</v>
      </c>
      <c r="C842" s="17" t="s">
        <v>66</v>
      </c>
      <c r="D842" s="171" t="s">
        <v>227</v>
      </c>
      <c r="E842" s="18" t="s">
        <v>229</v>
      </c>
      <c r="F842" s="18" t="s">
        <v>68</v>
      </c>
      <c r="G842" s="12">
        <v>6</v>
      </c>
      <c r="H842" s="19"/>
      <c r="I842" s="19"/>
      <c r="J842" s="85"/>
      <c r="K842" s="85"/>
      <c r="L842" s="19"/>
      <c r="M842" s="19"/>
      <c r="N842" s="19">
        <f>5+5+5</f>
        <v>15</v>
      </c>
      <c r="O842" s="19">
        <f t="shared" si="312"/>
        <v>90</v>
      </c>
      <c r="P842" s="26"/>
      <c r="Q842" s="26"/>
      <c r="R842" s="19"/>
      <c r="S842" s="19"/>
      <c r="T842" s="77"/>
      <c r="U842" s="77"/>
      <c r="V842" s="19"/>
      <c r="W842" s="19"/>
      <c r="X842" s="77"/>
      <c r="Y842" s="77"/>
      <c r="Z842" s="77"/>
      <c r="AA842" s="77"/>
      <c r="AB842" s="77"/>
      <c r="AC842" s="77"/>
      <c r="AD842" s="77"/>
      <c r="AE842" s="77"/>
      <c r="AF842" s="19">
        <f t="shared" si="310"/>
        <v>15</v>
      </c>
      <c r="AG842" s="19">
        <f t="shared" si="310"/>
        <v>90</v>
      </c>
      <c r="AH842" s="18" t="s">
        <v>227</v>
      </c>
      <c r="AI842" s="18" t="s">
        <v>229</v>
      </c>
      <c r="AJ842" s="18" t="s">
        <v>68</v>
      </c>
      <c r="AK842" s="12">
        <v>6</v>
      </c>
      <c r="AL842" s="28"/>
      <c r="AM842" s="28"/>
      <c r="AN842" s="82"/>
      <c r="AO842" s="82"/>
      <c r="AP842" s="28"/>
      <c r="AQ842" s="28"/>
      <c r="AR842" s="28">
        <f>5+5+5</f>
        <v>15</v>
      </c>
      <c r="AS842" s="28">
        <f t="shared" si="314"/>
        <v>90</v>
      </c>
      <c r="AT842" s="28"/>
      <c r="AU842" s="28"/>
      <c r="AV842" s="28"/>
      <c r="AW842" s="28"/>
      <c r="AX842" s="82"/>
      <c r="AY842" s="82"/>
      <c r="AZ842" s="28"/>
      <c r="BA842" s="28"/>
      <c r="BB842" s="82"/>
      <c r="BC842" s="82"/>
      <c r="BD842" s="82"/>
      <c r="BE842" s="82"/>
      <c r="BF842" s="82"/>
      <c r="BG842" s="82"/>
      <c r="BH842" s="82"/>
      <c r="BI842" s="82"/>
      <c r="BJ842" s="7">
        <f t="shared" si="311"/>
        <v>15</v>
      </c>
      <c r="BK842" s="7">
        <f t="shared" si="311"/>
        <v>90</v>
      </c>
    </row>
    <row r="843" spans="2:63" ht="24" x14ac:dyDescent="0.25">
      <c r="B843" s="16" t="s">
        <v>65</v>
      </c>
      <c r="C843" s="17" t="s">
        <v>66</v>
      </c>
      <c r="D843" s="171" t="s">
        <v>1370</v>
      </c>
      <c r="E843" s="18" t="s">
        <v>1371</v>
      </c>
      <c r="F843" s="18" t="s">
        <v>68</v>
      </c>
      <c r="G843" s="12">
        <v>2</v>
      </c>
      <c r="H843" s="19"/>
      <c r="I843" s="19"/>
      <c r="J843" s="85"/>
      <c r="K843" s="85"/>
      <c r="L843" s="19"/>
      <c r="M843" s="19"/>
      <c r="N843" s="19">
        <f>5+5+5</f>
        <v>15</v>
      </c>
      <c r="O843" s="19">
        <f t="shared" si="312"/>
        <v>30</v>
      </c>
      <c r="P843" s="26"/>
      <c r="Q843" s="19"/>
      <c r="R843" s="19"/>
      <c r="S843" s="19"/>
      <c r="T843" s="77"/>
      <c r="U843" s="77"/>
      <c r="V843" s="19"/>
      <c r="W843" s="19"/>
      <c r="X843" s="77"/>
      <c r="Y843" s="77"/>
      <c r="Z843" s="77"/>
      <c r="AA843" s="77"/>
      <c r="AB843" s="77"/>
      <c r="AC843" s="77"/>
      <c r="AD843" s="77"/>
      <c r="AE843" s="77"/>
      <c r="AF843" s="19">
        <f t="shared" si="310"/>
        <v>15</v>
      </c>
      <c r="AG843" s="19">
        <f t="shared" si="310"/>
        <v>30</v>
      </c>
      <c r="AH843" s="18" t="s">
        <v>1370</v>
      </c>
      <c r="AI843" s="18" t="s">
        <v>1371</v>
      </c>
      <c r="AJ843" s="18" t="s">
        <v>68</v>
      </c>
      <c r="AK843" s="12">
        <v>2</v>
      </c>
      <c r="AL843" s="28"/>
      <c r="AM843" s="28"/>
      <c r="AN843" s="82"/>
      <c r="AO843" s="82"/>
      <c r="AP843" s="28"/>
      <c r="AQ843" s="28"/>
      <c r="AR843" s="28">
        <f>5+5+5</f>
        <v>15</v>
      </c>
      <c r="AS843" s="28">
        <f t="shared" si="314"/>
        <v>30</v>
      </c>
      <c r="AT843" s="28"/>
      <c r="AU843" s="28"/>
      <c r="AV843" s="28"/>
      <c r="AW843" s="28"/>
      <c r="AX843" s="82"/>
      <c r="AY843" s="82"/>
      <c r="AZ843" s="28"/>
      <c r="BA843" s="28"/>
      <c r="BB843" s="82"/>
      <c r="BC843" s="82"/>
      <c r="BD843" s="82"/>
      <c r="BE843" s="82"/>
      <c r="BF843" s="82"/>
      <c r="BG843" s="82"/>
      <c r="BH843" s="82"/>
      <c r="BI843" s="82"/>
      <c r="BJ843" s="7">
        <f t="shared" si="311"/>
        <v>15</v>
      </c>
      <c r="BK843" s="7">
        <f t="shared" si="311"/>
        <v>30</v>
      </c>
    </row>
    <row r="844" spans="2:63" ht="24" x14ac:dyDescent="0.25">
      <c r="B844" s="16" t="s">
        <v>65</v>
      </c>
      <c r="C844" s="17" t="s">
        <v>66</v>
      </c>
      <c r="D844" s="171" t="s">
        <v>1372</v>
      </c>
      <c r="E844" s="18" t="s">
        <v>1373</v>
      </c>
      <c r="F844" s="18" t="s">
        <v>212</v>
      </c>
      <c r="G844" s="12">
        <v>6</v>
      </c>
      <c r="H844" s="19"/>
      <c r="I844" s="19"/>
      <c r="J844" s="85"/>
      <c r="K844" s="85"/>
      <c r="L844" s="19"/>
      <c r="M844" s="19"/>
      <c r="N844" s="19">
        <f>2+2+2</f>
        <v>6</v>
      </c>
      <c r="O844" s="19">
        <f t="shared" si="312"/>
        <v>36</v>
      </c>
      <c r="P844" s="26"/>
      <c r="Q844" s="19"/>
      <c r="R844" s="19"/>
      <c r="S844" s="19"/>
      <c r="T844" s="77"/>
      <c r="U844" s="77"/>
      <c r="V844" s="19"/>
      <c r="W844" s="19"/>
      <c r="X844" s="77"/>
      <c r="Y844" s="77"/>
      <c r="Z844" s="77"/>
      <c r="AA844" s="77"/>
      <c r="AB844" s="77"/>
      <c r="AC844" s="77"/>
      <c r="AD844" s="77"/>
      <c r="AE844" s="77"/>
      <c r="AF844" s="19">
        <f t="shared" si="310"/>
        <v>6</v>
      </c>
      <c r="AG844" s="19">
        <f t="shared" si="310"/>
        <v>36</v>
      </c>
      <c r="AH844" s="18" t="s">
        <v>1372</v>
      </c>
      <c r="AI844" s="18" t="s">
        <v>1373</v>
      </c>
      <c r="AJ844" s="18" t="s">
        <v>212</v>
      </c>
      <c r="AK844" s="12">
        <v>6</v>
      </c>
      <c r="AL844" s="28"/>
      <c r="AM844" s="28"/>
      <c r="AN844" s="82"/>
      <c r="AO844" s="82"/>
      <c r="AP844" s="28"/>
      <c r="AQ844" s="28"/>
      <c r="AR844" s="28">
        <f>2+2+2</f>
        <v>6</v>
      </c>
      <c r="AS844" s="28">
        <f t="shared" si="314"/>
        <v>36</v>
      </c>
      <c r="AT844" s="28"/>
      <c r="AU844" s="28"/>
      <c r="AV844" s="28"/>
      <c r="AW844" s="28"/>
      <c r="AX844" s="82"/>
      <c r="AY844" s="82"/>
      <c r="AZ844" s="28"/>
      <c r="BA844" s="28"/>
      <c r="BB844" s="82"/>
      <c r="BC844" s="82"/>
      <c r="BD844" s="82"/>
      <c r="BE844" s="82"/>
      <c r="BF844" s="82"/>
      <c r="BG844" s="82"/>
      <c r="BH844" s="82"/>
      <c r="BI844" s="82"/>
      <c r="BJ844" s="7">
        <f t="shared" si="311"/>
        <v>6</v>
      </c>
      <c r="BK844" s="7">
        <f t="shared" si="311"/>
        <v>36</v>
      </c>
    </row>
    <row r="845" spans="2:63" ht="24" x14ac:dyDescent="0.25">
      <c r="B845" s="16" t="s">
        <v>65</v>
      </c>
      <c r="C845" s="17" t="s">
        <v>66</v>
      </c>
      <c r="D845" s="171" t="s">
        <v>1374</v>
      </c>
      <c r="E845" s="18" t="s">
        <v>1375</v>
      </c>
      <c r="F845" s="18" t="s">
        <v>212</v>
      </c>
      <c r="G845" s="12">
        <v>2</v>
      </c>
      <c r="H845" s="19"/>
      <c r="I845" s="19"/>
      <c r="J845" s="85"/>
      <c r="K845" s="85"/>
      <c r="L845" s="19"/>
      <c r="M845" s="19"/>
      <c r="N845" s="19">
        <f>8+8+8</f>
        <v>24</v>
      </c>
      <c r="O845" s="19">
        <f t="shared" si="312"/>
        <v>48</v>
      </c>
      <c r="P845" s="26"/>
      <c r="Q845" s="19"/>
      <c r="R845" s="19"/>
      <c r="S845" s="19"/>
      <c r="T845" s="77"/>
      <c r="U845" s="77"/>
      <c r="V845" s="19"/>
      <c r="W845" s="19"/>
      <c r="X845" s="77"/>
      <c r="Y845" s="77"/>
      <c r="Z845" s="77"/>
      <c r="AA845" s="77"/>
      <c r="AB845" s="77"/>
      <c r="AC845" s="77"/>
      <c r="AD845" s="77"/>
      <c r="AE845" s="77"/>
      <c r="AF845" s="19">
        <f t="shared" si="310"/>
        <v>24</v>
      </c>
      <c r="AG845" s="19">
        <f t="shared" si="310"/>
        <v>48</v>
      </c>
      <c r="AH845" s="18" t="s">
        <v>1374</v>
      </c>
      <c r="AI845" s="18" t="s">
        <v>1375</v>
      </c>
      <c r="AJ845" s="18" t="s">
        <v>212</v>
      </c>
      <c r="AK845" s="12">
        <v>2</v>
      </c>
      <c r="AL845" s="28"/>
      <c r="AM845" s="28"/>
      <c r="AN845" s="82"/>
      <c r="AO845" s="82"/>
      <c r="AP845" s="28"/>
      <c r="AQ845" s="28"/>
      <c r="AR845" s="28">
        <f>8+8+8</f>
        <v>24</v>
      </c>
      <c r="AS845" s="28">
        <f t="shared" si="314"/>
        <v>48</v>
      </c>
      <c r="AT845" s="28"/>
      <c r="AU845" s="28"/>
      <c r="AV845" s="28"/>
      <c r="AW845" s="28"/>
      <c r="AX845" s="82"/>
      <c r="AY845" s="82"/>
      <c r="AZ845" s="28"/>
      <c r="BA845" s="28"/>
      <c r="BB845" s="82"/>
      <c r="BC845" s="82"/>
      <c r="BD845" s="82"/>
      <c r="BE845" s="82"/>
      <c r="BF845" s="82"/>
      <c r="BG845" s="82"/>
      <c r="BH845" s="82"/>
      <c r="BI845" s="82"/>
      <c r="BJ845" s="7">
        <f t="shared" si="311"/>
        <v>24</v>
      </c>
      <c r="BK845" s="7">
        <f t="shared" si="311"/>
        <v>48</v>
      </c>
    </row>
    <row r="846" spans="2:63" ht="24" x14ac:dyDescent="0.25">
      <c r="B846" s="16" t="s">
        <v>65</v>
      </c>
      <c r="C846" s="17" t="s">
        <v>66</v>
      </c>
      <c r="D846" s="171" t="s">
        <v>1376</v>
      </c>
      <c r="E846" s="18" t="s">
        <v>1377</v>
      </c>
      <c r="F846" s="18" t="s">
        <v>68</v>
      </c>
      <c r="G846" s="12">
        <v>3.5</v>
      </c>
      <c r="H846" s="19"/>
      <c r="I846" s="19"/>
      <c r="J846" s="85"/>
      <c r="K846" s="85"/>
      <c r="L846" s="19"/>
      <c r="M846" s="19"/>
      <c r="N846" s="19">
        <f>2+2+2</f>
        <v>6</v>
      </c>
      <c r="O846" s="19">
        <f t="shared" si="312"/>
        <v>21</v>
      </c>
      <c r="P846" s="26"/>
      <c r="Q846" s="19"/>
      <c r="R846" s="19"/>
      <c r="S846" s="19"/>
      <c r="T846" s="77"/>
      <c r="U846" s="77"/>
      <c r="V846" s="19"/>
      <c r="W846" s="19"/>
      <c r="X846" s="77"/>
      <c r="Y846" s="77"/>
      <c r="Z846" s="77"/>
      <c r="AA846" s="77"/>
      <c r="AB846" s="77"/>
      <c r="AC846" s="77"/>
      <c r="AD846" s="77"/>
      <c r="AE846" s="77"/>
      <c r="AF846" s="19">
        <f t="shared" si="310"/>
        <v>6</v>
      </c>
      <c r="AG846" s="19">
        <f t="shared" si="310"/>
        <v>21</v>
      </c>
      <c r="AH846" s="18" t="s">
        <v>1376</v>
      </c>
      <c r="AI846" s="18" t="s">
        <v>1377</v>
      </c>
      <c r="AJ846" s="18" t="s">
        <v>68</v>
      </c>
      <c r="AK846" s="12">
        <v>3.5</v>
      </c>
      <c r="AL846" s="28"/>
      <c r="AM846" s="28"/>
      <c r="AN846" s="82"/>
      <c r="AO846" s="82"/>
      <c r="AP846" s="28"/>
      <c r="AQ846" s="28"/>
      <c r="AR846" s="28">
        <f>2+2+2</f>
        <v>6</v>
      </c>
      <c r="AS846" s="28">
        <f t="shared" si="314"/>
        <v>21</v>
      </c>
      <c r="AT846" s="28"/>
      <c r="AU846" s="28"/>
      <c r="AV846" s="28"/>
      <c r="AW846" s="28"/>
      <c r="AX846" s="82"/>
      <c r="AY846" s="82"/>
      <c r="AZ846" s="28"/>
      <c r="BA846" s="28"/>
      <c r="BB846" s="82"/>
      <c r="BC846" s="82"/>
      <c r="BD846" s="82"/>
      <c r="BE846" s="82"/>
      <c r="BF846" s="82"/>
      <c r="BG846" s="82"/>
      <c r="BH846" s="82"/>
      <c r="BI846" s="82"/>
      <c r="BJ846" s="7">
        <f t="shared" si="311"/>
        <v>6</v>
      </c>
      <c r="BK846" s="7">
        <f t="shared" si="311"/>
        <v>21</v>
      </c>
    </row>
    <row r="847" spans="2:63" ht="24" x14ac:dyDescent="0.25">
      <c r="B847" s="16" t="s">
        <v>65</v>
      </c>
      <c r="C847" s="17" t="s">
        <v>66</v>
      </c>
      <c r="D847" s="171" t="s">
        <v>1378</v>
      </c>
      <c r="E847" s="18" t="s">
        <v>1379</v>
      </c>
      <c r="F847" s="18" t="s">
        <v>68</v>
      </c>
      <c r="G847" s="12">
        <v>8</v>
      </c>
      <c r="H847" s="19"/>
      <c r="I847" s="19"/>
      <c r="J847" s="85"/>
      <c r="K847" s="85"/>
      <c r="L847" s="19"/>
      <c r="M847" s="19"/>
      <c r="N847" s="19">
        <f>2+2+2</f>
        <v>6</v>
      </c>
      <c r="O847" s="19">
        <f t="shared" si="312"/>
        <v>48</v>
      </c>
      <c r="P847" s="26"/>
      <c r="Q847" s="19"/>
      <c r="R847" s="19"/>
      <c r="S847" s="19"/>
      <c r="T847" s="77"/>
      <c r="U847" s="77"/>
      <c r="V847" s="19"/>
      <c r="W847" s="19"/>
      <c r="X847" s="77"/>
      <c r="Y847" s="77"/>
      <c r="Z847" s="77"/>
      <c r="AA847" s="77"/>
      <c r="AB847" s="77"/>
      <c r="AC847" s="77"/>
      <c r="AD847" s="77"/>
      <c r="AE847" s="77"/>
      <c r="AF847" s="19">
        <f t="shared" si="310"/>
        <v>6</v>
      </c>
      <c r="AG847" s="19">
        <f t="shared" si="310"/>
        <v>48</v>
      </c>
      <c r="AH847" s="18" t="s">
        <v>1378</v>
      </c>
      <c r="AI847" s="18" t="s">
        <v>1379</v>
      </c>
      <c r="AJ847" s="18" t="s">
        <v>68</v>
      </c>
      <c r="AK847" s="12">
        <v>8</v>
      </c>
      <c r="AL847" s="28"/>
      <c r="AM847" s="28"/>
      <c r="AN847" s="82"/>
      <c r="AO847" s="82"/>
      <c r="AP847" s="28"/>
      <c r="AQ847" s="28"/>
      <c r="AR847" s="28">
        <f>2+2+2</f>
        <v>6</v>
      </c>
      <c r="AS847" s="28">
        <f t="shared" si="314"/>
        <v>48</v>
      </c>
      <c r="AT847" s="28"/>
      <c r="AU847" s="28"/>
      <c r="AV847" s="28"/>
      <c r="AW847" s="28"/>
      <c r="AX847" s="82"/>
      <c r="AY847" s="82"/>
      <c r="AZ847" s="28"/>
      <c r="BA847" s="28"/>
      <c r="BB847" s="82"/>
      <c r="BC847" s="82"/>
      <c r="BD847" s="82"/>
      <c r="BE847" s="82"/>
      <c r="BF847" s="82"/>
      <c r="BG847" s="82"/>
      <c r="BH847" s="82"/>
      <c r="BI847" s="82"/>
      <c r="BJ847" s="7">
        <f t="shared" si="311"/>
        <v>6</v>
      </c>
      <c r="BK847" s="7">
        <f t="shared" si="311"/>
        <v>48</v>
      </c>
    </row>
    <row r="848" spans="2:63" ht="24" x14ac:dyDescent="0.25">
      <c r="B848" s="16" t="s">
        <v>65</v>
      </c>
      <c r="C848" s="17" t="s">
        <v>66</v>
      </c>
      <c r="D848" s="171" t="s">
        <v>1380</v>
      </c>
      <c r="E848" s="18" t="s">
        <v>245</v>
      </c>
      <c r="F848" s="18" t="s">
        <v>68</v>
      </c>
      <c r="G848" s="12">
        <v>45</v>
      </c>
      <c r="H848" s="19"/>
      <c r="I848" s="19"/>
      <c r="J848" s="85"/>
      <c r="K848" s="85"/>
      <c r="L848" s="19"/>
      <c r="M848" s="19"/>
      <c r="N848" s="19">
        <f>2+2+2</f>
        <v>6</v>
      </c>
      <c r="O848" s="19">
        <f t="shared" si="312"/>
        <v>270</v>
      </c>
      <c r="P848" s="26"/>
      <c r="Q848" s="19"/>
      <c r="R848" s="19"/>
      <c r="S848" s="19"/>
      <c r="T848" s="77"/>
      <c r="U848" s="77"/>
      <c r="V848" s="19"/>
      <c r="W848" s="19"/>
      <c r="X848" s="77"/>
      <c r="Y848" s="77"/>
      <c r="Z848" s="77"/>
      <c r="AA848" s="77"/>
      <c r="AB848" s="77"/>
      <c r="AC848" s="77"/>
      <c r="AD848" s="77"/>
      <c r="AE848" s="77"/>
      <c r="AF848" s="19">
        <f t="shared" si="310"/>
        <v>6</v>
      </c>
      <c r="AG848" s="19">
        <f t="shared" si="310"/>
        <v>270</v>
      </c>
      <c r="AH848" s="18" t="s">
        <v>1380</v>
      </c>
      <c r="AI848" s="18" t="s">
        <v>245</v>
      </c>
      <c r="AJ848" s="18" t="s">
        <v>68</v>
      </c>
      <c r="AK848" s="12">
        <v>45</v>
      </c>
      <c r="AL848" s="28"/>
      <c r="AM848" s="28"/>
      <c r="AN848" s="82"/>
      <c r="AO848" s="82"/>
      <c r="AP848" s="28"/>
      <c r="AQ848" s="28"/>
      <c r="AR848" s="28">
        <f>2+2+2</f>
        <v>6</v>
      </c>
      <c r="AS848" s="28">
        <f t="shared" si="314"/>
        <v>270</v>
      </c>
      <c r="AT848" s="28"/>
      <c r="AU848" s="28"/>
      <c r="AV848" s="28"/>
      <c r="AW848" s="28"/>
      <c r="AX848" s="82"/>
      <c r="AY848" s="82"/>
      <c r="AZ848" s="28"/>
      <c r="BA848" s="28"/>
      <c r="BB848" s="82"/>
      <c r="BC848" s="82"/>
      <c r="BD848" s="82"/>
      <c r="BE848" s="82"/>
      <c r="BF848" s="82"/>
      <c r="BG848" s="82"/>
      <c r="BH848" s="82"/>
      <c r="BI848" s="82"/>
      <c r="BJ848" s="7">
        <f t="shared" si="311"/>
        <v>6</v>
      </c>
      <c r="BK848" s="7">
        <f t="shared" si="311"/>
        <v>270</v>
      </c>
    </row>
    <row r="849" spans="2:63" ht="24" x14ac:dyDescent="0.25">
      <c r="B849" s="16" t="s">
        <v>65</v>
      </c>
      <c r="C849" s="17" t="s">
        <v>66</v>
      </c>
      <c r="D849" s="171" t="s">
        <v>1381</v>
      </c>
      <c r="E849" s="18" t="s">
        <v>1382</v>
      </c>
      <c r="F849" s="18" t="s">
        <v>68</v>
      </c>
      <c r="G849" s="12">
        <v>65</v>
      </c>
      <c r="H849" s="19"/>
      <c r="I849" s="19"/>
      <c r="J849" s="85"/>
      <c r="K849" s="85"/>
      <c r="L849" s="19"/>
      <c r="M849" s="19"/>
      <c r="N849" s="19">
        <f>2+2+2</f>
        <v>6</v>
      </c>
      <c r="O849" s="19">
        <f t="shared" si="312"/>
        <v>390</v>
      </c>
      <c r="P849" s="26"/>
      <c r="Q849" s="19"/>
      <c r="R849" s="19"/>
      <c r="S849" s="19"/>
      <c r="T849" s="77"/>
      <c r="U849" s="77"/>
      <c r="V849" s="19"/>
      <c r="W849" s="19"/>
      <c r="X849" s="77"/>
      <c r="Y849" s="77"/>
      <c r="Z849" s="77"/>
      <c r="AA849" s="77"/>
      <c r="AB849" s="77"/>
      <c r="AC849" s="77"/>
      <c r="AD849" s="77"/>
      <c r="AE849" s="77"/>
      <c r="AF849" s="19">
        <f t="shared" si="310"/>
        <v>6</v>
      </c>
      <c r="AG849" s="19">
        <f t="shared" si="310"/>
        <v>390</v>
      </c>
      <c r="AH849" s="18" t="s">
        <v>1381</v>
      </c>
      <c r="AI849" s="18" t="s">
        <v>1382</v>
      </c>
      <c r="AJ849" s="18" t="s">
        <v>68</v>
      </c>
      <c r="AK849" s="12">
        <v>65</v>
      </c>
      <c r="AL849" s="28"/>
      <c r="AM849" s="28"/>
      <c r="AN849" s="82"/>
      <c r="AO849" s="82"/>
      <c r="AP849" s="28"/>
      <c r="AQ849" s="28"/>
      <c r="AR849" s="28">
        <f>2+2+2</f>
        <v>6</v>
      </c>
      <c r="AS849" s="28">
        <f t="shared" si="314"/>
        <v>390</v>
      </c>
      <c r="AT849" s="28"/>
      <c r="AU849" s="28"/>
      <c r="AV849" s="28"/>
      <c r="AW849" s="28"/>
      <c r="AX849" s="82"/>
      <c r="AY849" s="82"/>
      <c r="AZ849" s="28"/>
      <c r="BA849" s="28"/>
      <c r="BB849" s="82"/>
      <c r="BC849" s="82"/>
      <c r="BD849" s="82"/>
      <c r="BE849" s="82"/>
      <c r="BF849" s="82"/>
      <c r="BG849" s="82"/>
      <c r="BH849" s="82"/>
      <c r="BI849" s="82"/>
      <c r="BJ849" s="7">
        <f t="shared" si="311"/>
        <v>6</v>
      </c>
      <c r="BK849" s="7">
        <f t="shared" si="311"/>
        <v>390</v>
      </c>
    </row>
    <row r="850" spans="2:63" ht="24" x14ac:dyDescent="0.25">
      <c r="B850" s="16" t="s">
        <v>65</v>
      </c>
      <c r="C850" s="17" t="s">
        <v>66</v>
      </c>
      <c r="D850" s="171" t="s">
        <v>1383</v>
      </c>
      <c r="E850" s="18" t="s">
        <v>1384</v>
      </c>
      <c r="F850" s="18" t="s">
        <v>68</v>
      </c>
      <c r="G850" s="12">
        <v>0.5</v>
      </c>
      <c r="H850" s="19"/>
      <c r="I850" s="19"/>
      <c r="J850" s="85"/>
      <c r="K850" s="85"/>
      <c r="L850" s="19"/>
      <c r="M850" s="19"/>
      <c r="N850" s="19">
        <f>50+50+50</f>
        <v>150</v>
      </c>
      <c r="O850" s="19">
        <f t="shared" si="312"/>
        <v>75</v>
      </c>
      <c r="P850" s="26"/>
      <c r="Q850" s="19"/>
      <c r="R850" s="19"/>
      <c r="S850" s="19"/>
      <c r="T850" s="77"/>
      <c r="U850" s="77"/>
      <c r="V850" s="19"/>
      <c r="W850" s="19"/>
      <c r="X850" s="77"/>
      <c r="Y850" s="77"/>
      <c r="Z850" s="77"/>
      <c r="AA850" s="77"/>
      <c r="AB850" s="77"/>
      <c r="AC850" s="77"/>
      <c r="AD850" s="77"/>
      <c r="AE850" s="77"/>
      <c r="AF850" s="19">
        <f t="shared" si="310"/>
        <v>150</v>
      </c>
      <c r="AG850" s="19">
        <f t="shared" si="310"/>
        <v>75</v>
      </c>
      <c r="AH850" s="18" t="s">
        <v>1383</v>
      </c>
      <c r="AI850" s="18" t="s">
        <v>1384</v>
      </c>
      <c r="AJ850" s="18" t="s">
        <v>68</v>
      </c>
      <c r="AK850" s="12">
        <v>0.5</v>
      </c>
      <c r="AL850" s="28"/>
      <c r="AM850" s="28"/>
      <c r="AN850" s="82"/>
      <c r="AO850" s="82"/>
      <c r="AP850" s="28"/>
      <c r="AQ850" s="28"/>
      <c r="AR850" s="28">
        <f>50+50+50</f>
        <v>150</v>
      </c>
      <c r="AS850" s="28">
        <f t="shared" si="314"/>
        <v>75</v>
      </c>
      <c r="AT850" s="28"/>
      <c r="AU850" s="28"/>
      <c r="AV850" s="28"/>
      <c r="AW850" s="28"/>
      <c r="AX850" s="82"/>
      <c r="AY850" s="82"/>
      <c r="AZ850" s="28"/>
      <c r="BA850" s="28"/>
      <c r="BB850" s="82"/>
      <c r="BC850" s="82"/>
      <c r="BD850" s="82"/>
      <c r="BE850" s="82"/>
      <c r="BF850" s="82"/>
      <c r="BG850" s="82"/>
      <c r="BH850" s="82"/>
      <c r="BI850" s="82"/>
      <c r="BJ850" s="7">
        <f t="shared" si="311"/>
        <v>150</v>
      </c>
      <c r="BK850" s="7">
        <f t="shared" si="311"/>
        <v>75</v>
      </c>
    </row>
    <row r="851" spans="2:63" ht="24" x14ac:dyDescent="0.25">
      <c r="B851" s="16" t="s">
        <v>65</v>
      </c>
      <c r="C851" s="17" t="s">
        <v>66</v>
      </c>
      <c r="D851" s="171" t="s">
        <v>362</v>
      </c>
      <c r="E851" s="18" t="s">
        <v>364</v>
      </c>
      <c r="F851" s="18" t="s">
        <v>68</v>
      </c>
      <c r="G851" s="12">
        <v>10</v>
      </c>
      <c r="H851" s="19"/>
      <c r="I851" s="19"/>
      <c r="J851" s="85"/>
      <c r="K851" s="85"/>
      <c r="L851" s="19"/>
      <c r="M851" s="19"/>
      <c r="N851" s="19">
        <f>5+5+5</f>
        <v>15</v>
      </c>
      <c r="O851" s="19">
        <f t="shared" si="312"/>
        <v>150</v>
      </c>
      <c r="P851" s="26"/>
      <c r="Q851" s="19"/>
      <c r="R851" s="19"/>
      <c r="S851" s="19"/>
      <c r="T851" s="77"/>
      <c r="U851" s="77"/>
      <c r="V851" s="19"/>
      <c r="W851" s="19"/>
      <c r="X851" s="77"/>
      <c r="Y851" s="77"/>
      <c r="Z851" s="77"/>
      <c r="AA851" s="77"/>
      <c r="AB851" s="77"/>
      <c r="AC851" s="77"/>
      <c r="AD851" s="77"/>
      <c r="AE851" s="77"/>
      <c r="AF851" s="19">
        <f t="shared" si="310"/>
        <v>15</v>
      </c>
      <c r="AG851" s="19">
        <f t="shared" si="310"/>
        <v>150</v>
      </c>
      <c r="AH851" s="18" t="s">
        <v>362</v>
      </c>
      <c r="AI851" s="18" t="s">
        <v>364</v>
      </c>
      <c r="AJ851" s="18" t="s">
        <v>68</v>
      </c>
      <c r="AK851" s="12">
        <v>10</v>
      </c>
      <c r="AL851" s="28"/>
      <c r="AM851" s="28"/>
      <c r="AN851" s="82"/>
      <c r="AO851" s="82"/>
      <c r="AP851" s="28"/>
      <c r="AQ851" s="28"/>
      <c r="AR851" s="28">
        <f>5+5+5</f>
        <v>15</v>
      </c>
      <c r="AS851" s="28">
        <f t="shared" si="314"/>
        <v>150</v>
      </c>
      <c r="AT851" s="28"/>
      <c r="AU851" s="28"/>
      <c r="AV851" s="28"/>
      <c r="AW851" s="28"/>
      <c r="AX851" s="82"/>
      <c r="AY851" s="82"/>
      <c r="AZ851" s="28"/>
      <c r="BA851" s="28"/>
      <c r="BB851" s="82"/>
      <c r="BC851" s="82"/>
      <c r="BD851" s="82"/>
      <c r="BE851" s="82"/>
      <c r="BF851" s="82"/>
      <c r="BG851" s="82"/>
      <c r="BH851" s="82"/>
      <c r="BI851" s="82"/>
      <c r="BJ851" s="7">
        <f t="shared" si="311"/>
        <v>15</v>
      </c>
      <c r="BK851" s="7">
        <f t="shared" si="311"/>
        <v>150</v>
      </c>
    </row>
    <row r="852" spans="2:63" ht="24" x14ac:dyDescent="0.25">
      <c r="B852" s="16" t="s">
        <v>65</v>
      </c>
      <c r="C852" s="17" t="s">
        <v>66</v>
      </c>
      <c r="D852" s="171" t="s">
        <v>434</v>
      </c>
      <c r="E852" s="18" t="s">
        <v>436</v>
      </c>
      <c r="F852" s="18" t="s">
        <v>68</v>
      </c>
      <c r="G852" s="12">
        <v>7</v>
      </c>
      <c r="H852" s="19"/>
      <c r="I852" s="19"/>
      <c r="J852" s="85"/>
      <c r="K852" s="85"/>
      <c r="L852" s="19"/>
      <c r="M852" s="19"/>
      <c r="N852" s="19">
        <f>5+5+5</f>
        <v>15</v>
      </c>
      <c r="O852" s="19">
        <f t="shared" si="312"/>
        <v>105</v>
      </c>
      <c r="P852" s="26"/>
      <c r="Q852" s="19"/>
      <c r="R852" s="19"/>
      <c r="S852" s="19"/>
      <c r="T852" s="77"/>
      <c r="U852" s="77"/>
      <c r="V852" s="19"/>
      <c r="W852" s="19"/>
      <c r="X852" s="77"/>
      <c r="Y852" s="77"/>
      <c r="Z852" s="77"/>
      <c r="AA852" s="77"/>
      <c r="AB852" s="77"/>
      <c r="AC852" s="77"/>
      <c r="AD852" s="77"/>
      <c r="AE852" s="77"/>
      <c r="AF852" s="19">
        <f t="shared" si="310"/>
        <v>15</v>
      </c>
      <c r="AG852" s="19">
        <f t="shared" si="310"/>
        <v>105</v>
      </c>
      <c r="AH852" s="18" t="s">
        <v>434</v>
      </c>
      <c r="AI852" s="18" t="s">
        <v>436</v>
      </c>
      <c r="AJ852" s="18" t="s">
        <v>68</v>
      </c>
      <c r="AK852" s="12">
        <v>7</v>
      </c>
      <c r="AL852" s="28"/>
      <c r="AM852" s="28"/>
      <c r="AN852" s="82"/>
      <c r="AO852" s="82"/>
      <c r="AP852" s="28"/>
      <c r="AQ852" s="28"/>
      <c r="AR852" s="28">
        <f>5+5+5</f>
        <v>15</v>
      </c>
      <c r="AS852" s="28">
        <f t="shared" si="314"/>
        <v>105</v>
      </c>
      <c r="AT852" s="28"/>
      <c r="AU852" s="28"/>
      <c r="AV852" s="28"/>
      <c r="AW852" s="28"/>
      <c r="AX852" s="82"/>
      <c r="AY852" s="82"/>
      <c r="AZ852" s="28"/>
      <c r="BA852" s="28"/>
      <c r="BB852" s="82"/>
      <c r="BC852" s="82"/>
      <c r="BD852" s="82"/>
      <c r="BE852" s="82"/>
      <c r="BF852" s="82"/>
      <c r="BG852" s="82"/>
      <c r="BH852" s="82"/>
      <c r="BI852" s="82"/>
      <c r="BJ852" s="7">
        <f t="shared" si="311"/>
        <v>15</v>
      </c>
      <c r="BK852" s="7">
        <f t="shared" si="311"/>
        <v>105</v>
      </c>
    </row>
    <row r="853" spans="2:63" ht="24" x14ac:dyDescent="0.25">
      <c r="B853" s="16" t="s">
        <v>65</v>
      </c>
      <c r="C853" s="17" t="s">
        <v>66</v>
      </c>
      <c r="D853" s="171" t="s">
        <v>1385</v>
      </c>
      <c r="E853" s="18" t="s">
        <v>253</v>
      </c>
      <c r="F853" s="18" t="s">
        <v>252</v>
      </c>
      <c r="G853" s="12">
        <v>5</v>
      </c>
      <c r="H853" s="19"/>
      <c r="I853" s="19"/>
      <c r="J853" s="85"/>
      <c r="K853" s="85"/>
      <c r="L853" s="19"/>
      <c r="M853" s="19"/>
      <c r="N853" s="19">
        <f>4+4+4</f>
        <v>12</v>
      </c>
      <c r="O853" s="19">
        <f t="shared" si="312"/>
        <v>60</v>
      </c>
      <c r="P853" s="26"/>
      <c r="Q853" s="19"/>
      <c r="R853" s="19"/>
      <c r="S853" s="19"/>
      <c r="T853" s="77"/>
      <c r="U853" s="77"/>
      <c r="V853" s="19"/>
      <c r="W853" s="19"/>
      <c r="X853" s="77"/>
      <c r="Y853" s="77"/>
      <c r="Z853" s="77"/>
      <c r="AA853" s="77"/>
      <c r="AB853" s="77"/>
      <c r="AC853" s="77"/>
      <c r="AD853" s="77"/>
      <c r="AE853" s="77"/>
      <c r="AF853" s="19">
        <f t="shared" si="310"/>
        <v>12</v>
      </c>
      <c r="AG853" s="19">
        <f t="shared" si="310"/>
        <v>60</v>
      </c>
      <c r="AH853" s="18" t="s">
        <v>1385</v>
      </c>
      <c r="AI853" s="18" t="s">
        <v>253</v>
      </c>
      <c r="AJ853" s="18" t="s">
        <v>252</v>
      </c>
      <c r="AK853" s="12">
        <v>5</v>
      </c>
      <c r="AL853" s="28"/>
      <c r="AM853" s="28"/>
      <c r="AN853" s="82"/>
      <c r="AO853" s="82"/>
      <c r="AP853" s="28"/>
      <c r="AQ853" s="28"/>
      <c r="AR853" s="28">
        <f>4+4+4</f>
        <v>12</v>
      </c>
      <c r="AS853" s="28">
        <f t="shared" si="314"/>
        <v>60</v>
      </c>
      <c r="AT853" s="28"/>
      <c r="AU853" s="28"/>
      <c r="AV853" s="28"/>
      <c r="AW853" s="28"/>
      <c r="AX853" s="82"/>
      <c r="AY853" s="82"/>
      <c r="AZ853" s="28"/>
      <c r="BA853" s="28"/>
      <c r="BB853" s="82"/>
      <c r="BC853" s="82"/>
      <c r="BD853" s="82"/>
      <c r="BE853" s="82"/>
      <c r="BF853" s="82"/>
      <c r="BG853" s="82"/>
      <c r="BH853" s="82"/>
      <c r="BI853" s="82"/>
      <c r="BJ853" s="7">
        <f t="shared" si="311"/>
        <v>12</v>
      </c>
      <c r="BK853" s="7">
        <f t="shared" si="311"/>
        <v>60</v>
      </c>
    </row>
    <row r="854" spans="2:63" ht="24" x14ac:dyDescent="0.25">
      <c r="B854" s="16" t="s">
        <v>65</v>
      </c>
      <c r="C854" s="17" t="s">
        <v>66</v>
      </c>
      <c r="D854" s="171" t="s">
        <v>1386</v>
      </c>
      <c r="E854" s="18" t="s">
        <v>1387</v>
      </c>
      <c r="F854" s="18" t="s">
        <v>1388</v>
      </c>
      <c r="G854" s="12">
        <v>12</v>
      </c>
      <c r="H854" s="19"/>
      <c r="I854" s="19"/>
      <c r="J854" s="85"/>
      <c r="K854" s="85"/>
      <c r="L854" s="19"/>
      <c r="M854" s="19"/>
      <c r="N854" s="19">
        <f>1+1+1</f>
        <v>3</v>
      </c>
      <c r="O854" s="19">
        <f t="shared" si="312"/>
        <v>36</v>
      </c>
      <c r="P854" s="26"/>
      <c r="Q854" s="19"/>
      <c r="R854" s="19"/>
      <c r="S854" s="19"/>
      <c r="T854" s="77"/>
      <c r="U854" s="77"/>
      <c r="V854" s="19"/>
      <c r="W854" s="19"/>
      <c r="X854" s="77"/>
      <c r="Y854" s="77"/>
      <c r="Z854" s="77"/>
      <c r="AA854" s="77"/>
      <c r="AB854" s="77"/>
      <c r="AC854" s="77"/>
      <c r="AD854" s="77"/>
      <c r="AE854" s="77"/>
      <c r="AF854" s="19">
        <f t="shared" si="310"/>
        <v>3</v>
      </c>
      <c r="AG854" s="19">
        <f t="shared" si="310"/>
        <v>36</v>
      </c>
      <c r="AH854" s="18" t="s">
        <v>1386</v>
      </c>
      <c r="AI854" s="18" t="s">
        <v>1387</v>
      </c>
      <c r="AJ854" s="18" t="s">
        <v>1388</v>
      </c>
      <c r="AK854" s="12">
        <v>12</v>
      </c>
      <c r="AL854" s="28"/>
      <c r="AM854" s="28"/>
      <c r="AN854" s="82"/>
      <c r="AO854" s="82"/>
      <c r="AP854" s="28"/>
      <c r="AQ854" s="28"/>
      <c r="AR854" s="28">
        <f>1+1+1</f>
        <v>3</v>
      </c>
      <c r="AS854" s="28">
        <f t="shared" si="314"/>
        <v>36</v>
      </c>
      <c r="AT854" s="28"/>
      <c r="AU854" s="28"/>
      <c r="AV854" s="28"/>
      <c r="AW854" s="28"/>
      <c r="AX854" s="82"/>
      <c r="AY854" s="82"/>
      <c r="AZ854" s="28"/>
      <c r="BA854" s="28"/>
      <c r="BB854" s="82"/>
      <c r="BC854" s="82"/>
      <c r="BD854" s="82"/>
      <c r="BE854" s="82"/>
      <c r="BF854" s="82"/>
      <c r="BG854" s="82"/>
      <c r="BH854" s="82"/>
      <c r="BI854" s="82"/>
      <c r="BJ854" s="7">
        <f t="shared" si="311"/>
        <v>3</v>
      </c>
      <c r="BK854" s="7">
        <f t="shared" si="311"/>
        <v>36</v>
      </c>
    </row>
    <row r="855" spans="2:63" ht="24" x14ac:dyDescent="0.25">
      <c r="B855" s="16" t="s">
        <v>65</v>
      </c>
      <c r="C855" s="17" t="s">
        <v>66</v>
      </c>
      <c r="D855" s="171" t="s">
        <v>1389</v>
      </c>
      <c r="E855" s="18" t="s">
        <v>1390</v>
      </c>
      <c r="F855" s="18" t="s">
        <v>68</v>
      </c>
      <c r="G855" s="12">
        <v>15</v>
      </c>
      <c r="H855" s="19"/>
      <c r="I855" s="19"/>
      <c r="J855" s="85"/>
      <c r="K855" s="85"/>
      <c r="L855" s="19"/>
      <c r="M855" s="19"/>
      <c r="N855" s="19">
        <f>2+2+2</f>
        <v>6</v>
      </c>
      <c r="O855" s="19">
        <f t="shared" si="312"/>
        <v>90</v>
      </c>
      <c r="P855" s="26"/>
      <c r="Q855" s="19"/>
      <c r="R855" s="19"/>
      <c r="S855" s="19"/>
      <c r="T855" s="77"/>
      <c r="U855" s="77"/>
      <c r="V855" s="19"/>
      <c r="W855" s="19"/>
      <c r="X855" s="77"/>
      <c r="Y855" s="77"/>
      <c r="Z855" s="77"/>
      <c r="AA855" s="77"/>
      <c r="AB855" s="77"/>
      <c r="AC855" s="77"/>
      <c r="AD855" s="77"/>
      <c r="AE855" s="77"/>
      <c r="AF855" s="19">
        <f t="shared" si="310"/>
        <v>6</v>
      </c>
      <c r="AG855" s="19">
        <f t="shared" si="310"/>
        <v>90</v>
      </c>
      <c r="AH855" s="18" t="s">
        <v>1389</v>
      </c>
      <c r="AI855" s="18" t="s">
        <v>1390</v>
      </c>
      <c r="AJ855" s="18" t="s">
        <v>68</v>
      </c>
      <c r="AK855" s="12">
        <v>15</v>
      </c>
      <c r="AL855" s="28"/>
      <c r="AM855" s="28"/>
      <c r="AN855" s="82"/>
      <c r="AO855" s="82"/>
      <c r="AP855" s="28"/>
      <c r="AQ855" s="28"/>
      <c r="AR855" s="28">
        <f>2+2+2</f>
        <v>6</v>
      </c>
      <c r="AS855" s="28">
        <f t="shared" si="314"/>
        <v>90</v>
      </c>
      <c r="AT855" s="28"/>
      <c r="AU855" s="28"/>
      <c r="AV855" s="28"/>
      <c r="AW855" s="28"/>
      <c r="AX855" s="82"/>
      <c r="AY855" s="82"/>
      <c r="AZ855" s="28"/>
      <c r="BA855" s="28"/>
      <c r="BB855" s="82"/>
      <c r="BC855" s="82"/>
      <c r="BD855" s="82"/>
      <c r="BE855" s="82"/>
      <c r="BF855" s="82"/>
      <c r="BG855" s="82"/>
      <c r="BH855" s="82"/>
      <c r="BI855" s="82"/>
      <c r="BJ855" s="7">
        <f t="shared" si="311"/>
        <v>6</v>
      </c>
      <c r="BK855" s="7">
        <f t="shared" si="311"/>
        <v>90</v>
      </c>
    </row>
    <row r="856" spans="2:63" ht="24" x14ac:dyDescent="0.25">
      <c r="B856" s="16" t="s">
        <v>65</v>
      </c>
      <c r="C856" s="17" t="s">
        <v>66</v>
      </c>
      <c r="D856" s="171" t="s">
        <v>1391</v>
      </c>
      <c r="E856" s="18" t="s">
        <v>190</v>
      </c>
      <c r="F856" s="18" t="s">
        <v>186</v>
      </c>
      <c r="G856" s="12">
        <v>30</v>
      </c>
      <c r="H856" s="19"/>
      <c r="I856" s="19"/>
      <c r="J856" s="85"/>
      <c r="K856" s="85"/>
      <c r="L856" s="19"/>
      <c r="M856" s="19"/>
      <c r="N856" s="19">
        <f>10+10+10</f>
        <v>30</v>
      </c>
      <c r="O856" s="19">
        <f t="shared" si="312"/>
        <v>900</v>
      </c>
      <c r="P856" s="26"/>
      <c r="Q856" s="19"/>
      <c r="R856" s="19"/>
      <c r="S856" s="19"/>
      <c r="T856" s="77"/>
      <c r="U856" s="77"/>
      <c r="V856" s="19"/>
      <c r="W856" s="19"/>
      <c r="X856" s="77"/>
      <c r="Y856" s="77"/>
      <c r="Z856" s="77"/>
      <c r="AA856" s="77"/>
      <c r="AB856" s="77"/>
      <c r="AC856" s="77"/>
      <c r="AD856" s="77"/>
      <c r="AE856" s="77"/>
      <c r="AF856" s="19">
        <f t="shared" si="310"/>
        <v>30</v>
      </c>
      <c r="AG856" s="19">
        <f t="shared" si="310"/>
        <v>900</v>
      </c>
      <c r="AH856" s="18" t="s">
        <v>1391</v>
      </c>
      <c r="AI856" s="18" t="s">
        <v>190</v>
      </c>
      <c r="AJ856" s="18" t="s">
        <v>186</v>
      </c>
      <c r="AK856" s="12">
        <v>30</v>
      </c>
      <c r="AL856" s="28"/>
      <c r="AM856" s="28"/>
      <c r="AN856" s="82"/>
      <c r="AO856" s="82"/>
      <c r="AP856" s="28"/>
      <c r="AQ856" s="28"/>
      <c r="AR856" s="28">
        <f>10+10+10</f>
        <v>30</v>
      </c>
      <c r="AS856" s="28">
        <f t="shared" si="314"/>
        <v>900</v>
      </c>
      <c r="AT856" s="28"/>
      <c r="AU856" s="28"/>
      <c r="AV856" s="28"/>
      <c r="AW856" s="28"/>
      <c r="AX856" s="82"/>
      <c r="AY856" s="82"/>
      <c r="AZ856" s="28"/>
      <c r="BA856" s="28"/>
      <c r="BB856" s="82"/>
      <c r="BC856" s="82"/>
      <c r="BD856" s="82"/>
      <c r="BE856" s="82"/>
      <c r="BF856" s="82"/>
      <c r="BG856" s="82"/>
      <c r="BH856" s="82"/>
      <c r="BI856" s="82"/>
      <c r="BJ856" s="7">
        <f t="shared" si="311"/>
        <v>30</v>
      </c>
      <c r="BK856" s="7">
        <f t="shared" si="311"/>
        <v>900</v>
      </c>
    </row>
    <row r="857" spans="2:63" ht="24" x14ac:dyDescent="0.25">
      <c r="B857" s="16" t="s">
        <v>65</v>
      </c>
      <c r="C857" s="17" t="s">
        <v>66</v>
      </c>
      <c r="D857" s="171" t="s">
        <v>1392</v>
      </c>
      <c r="E857" s="18" t="s">
        <v>1393</v>
      </c>
      <c r="F857" s="18" t="s">
        <v>68</v>
      </c>
      <c r="G857" s="12">
        <v>0.5</v>
      </c>
      <c r="H857" s="19"/>
      <c r="I857" s="19"/>
      <c r="J857" s="85"/>
      <c r="K857" s="85"/>
      <c r="L857" s="19"/>
      <c r="M857" s="19"/>
      <c r="N857" s="19">
        <f>25+25+25</f>
        <v>75</v>
      </c>
      <c r="O857" s="19">
        <f t="shared" si="312"/>
        <v>37.5</v>
      </c>
      <c r="P857" s="26"/>
      <c r="Q857" s="19"/>
      <c r="R857" s="19"/>
      <c r="S857" s="19"/>
      <c r="T857" s="77"/>
      <c r="U857" s="77"/>
      <c r="V857" s="19"/>
      <c r="W857" s="19"/>
      <c r="X857" s="77"/>
      <c r="Y857" s="77"/>
      <c r="Z857" s="77"/>
      <c r="AA857" s="77"/>
      <c r="AB857" s="77"/>
      <c r="AC857" s="77"/>
      <c r="AD857" s="77"/>
      <c r="AE857" s="77"/>
      <c r="AF857" s="19">
        <f t="shared" si="310"/>
        <v>75</v>
      </c>
      <c r="AG857" s="19">
        <f t="shared" si="310"/>
        <v>37.5</v>
      </c>
      <c r="AH857" s="18" t="s">
        <v>1392</v>
      </c>
      <c r="AI857" s="18" t="s">
        <v>1393</v>
      </c>
      <c r="AJ857" s="18" t="s">
        <v>68</v>
      </c>
      <c r="AK857" s="12">
        <v>0.5</v>
      </c>
      <c r="AL857" s="28"/>
      <c r="AM857" s="28"/>
      <c r="AN857" s="82"/>
      <c r="AO857" s="82"/>
      <c r="AP857" s="28"/>
      <c r="AQ857" s="28"/>
      <c r="AR857" s="28">
        <f>25+25+25</f>
        <v>75</v>
      </c>
      <c r="AS857" s="28">
        <f t="shared" si="314"/>
        <v>37.5</v>
      </c>
      <c r="AT857" s="28"/>
      <c r="AU857" s="28"/>
      <c r="AV857" s="28"/>
      <c r="AW857" s="28"/>
      <c r="AX857" s="82"/>
      <c r="AY857" s="82"/>
      <c r="AZ857" s="28"/>
      <c r="BA857" s="28"/>
      <c r="BB857" s="82"/>
      <c r="BC857" s="82"/>
      <c r="BD857" s="82"/>
      <c r="BE857" s="82"/>
      <c r="BF857" s="82"/>
      <c r="BG857" s="82"/>
      <c r="BH857" s="82"/>
      <c r="BI857" s="82"/>
      <c r="BJ857" s="7">
        <f t="shared" si="311"/>
        <v>75</v>
      </c>
      <c r="BK857" s="7">
        <f t="shared" si="311"/>
        <v>37.5</v>
      </c>
    </row>
    <row r="858" spans="2:63" ht="24" x14ac:dyDescent="0.25">
      <c r="B858" s="16" t="s">
        <v>65</v>
      </c>
      <c r="C858" s="17" t="s">
        <v>66</v>
      </c>
      <c r="D858" s="171" t="s">
        <v>1394</v>
      </c>
      <c r="E858" s="18" t="s">
        <v>1395</v>
      </c>
      <c r="F858" s="18" t="s">
        <v>68</v>
      </c>
      <c r="G858" s="12">
        <v>3.5</v>
      </c>
      <c r="H858" s="19"/>
      <c r="I858" s="19"/>
      <c r="J858" s="85"/>
      <c r="K858" s="85"/>
      <c r="L858" s="19"/>
      <c r="M858" s="19"/>
      <c r="N858" s="19">
        <f>3+3+3</f>
        <v>9</v>
      </c>
      <c r="O858" s="19">
        <f t="shared" si="312"/>
        <v>31.5</v>
      </c>
      <c r="P858" s="26"/>
      <c r="Q858" s="19"/>
      <c r="R858" s="19"/>
      <c r="S858" s="19"/>
      <c r="T858" s="77"/>
      <c r="U858" s="77"/>
      <c r="V858" s="19"/>
      <c r="W858" s="19"/>
      <c r="X858" s="77"/>
      <c r="Y858" s="77"/>
      <c r="Z858" s="77"/>
      <c r="AA858" s="77"/>
      <c r="AB858" s="77"/>
      <c r="AC858" s="77"/>
      <c r="AD858" s="77"/>
      <c r="AE858" s="77"/>
      <c r="AF858" s="19">
        <f t="shared" si="310"/>
        <v>9</v>
      </c>
      <c r="AG858" s="19">
        <f t="shared" si="310"/>
        <v>31.5</v>
      </c>
      <c r="AH858" s="18" t="s">
        <v>1394</v>
      </c>
      <c r="AI858" s="18" t="s">
        <v>1395</v>
      </c>
      <c r="AJ858" s="18" t="s">
        <v>68</v>
      </c>
      <c r="AK858" s="12">
        <v>3.5</v>
      </c>
      <c r="AL858" s="28"/>
      <c r="AM858" s="28"/>
      <c r="AN858" s="82"/>
      <c r="AO858" s="82"/>
      <c r="AP858" s="28"/>
      <c r="AQ858" s="28"/>
      <c r="AR858" s="28">
        <f>3+3+3</f>
        <v>9</v>
      </c>
      <c r="AS858" s="28">
        <f t="shared" si="314"/>
        <v>31.5</v>
      </c>
      <c r="AT858" s="28"/>
      <c r="AU858" s="28"/>
      <c r="AV858" s="28"/>
      <c r="AW858" s="28"/>
      <c r="AX858" s="82"/>
      <c r="AY858" s="82"/>
      <c r="AZ858" s="28"/>
      <c r="BA858" s="28"/>
      <c r="BB858" s="82"/>
      <c r="BC858" s="82"/>
      <c r="BD858" s="82"/>
      <c r="BE858" s="82"/>
      <c r="BF858" s="82"/>
      <c r="BG858" s="82"/>
      <c r="BH858" s="82"/>
      <c r="BI858" s="82"/>
      <c r="BJ858" s="7">
        <f t="shared" si="311"/>
        <v>9</v>
      </c>
      <c r="BK858" s="7">
        <f t="shared" si="311"/>
        <v>31.5</v>
      </c>
    </row>
    <row r="859" spans="2:63" ht="24" x14ac:dyDescent="0.25">
      <c r="B859" s="16" t="s">
        <v>65</v>
      </c>
      <c r="C859" s="17" t="s">
        <v>66</v>
      </c>
      <c r="D859" s="171" t="s">
        <v>1396</v>
      </c>
      <c r="E859" s="18" t="s">
        <v>1397</v>
      </c>
      <c r="F859" s="18" t="s">
        <v>68</v>
      </c>
      <c r="G859" s="12">
        <v>3</v>
      </c>
      <c r="H859" s="19"/>
      <c r="I859" s="19"/>
      <c r="J859" s="85"/>
      <c r="K859" s="85"/>
      <c r="L859" s="19"/>
      <c r="M859" s="19"/>
      <c r="N859" s="19">
        <f>3+3+3</f>
        <v>9</v>
      </c>
      <c r="O859" s="19">
        <f t="shared" si="312"/>
        <v>27</v>
      </c>
      <c r="P859" s="26"/>
      <c r="Q859" s="19"/>
      <c r="R859" s="19"/>
      <c r="S859" s="19"/>
      <c r="T859" s="77"/>
      <c r="U859" s="77"/>
      <c r="V859" s="19"/>
      <c r="W859" s="19"/>
      <c r="X859" s="77"/>
      <c r="Y859" s="77"/>
      <c r="Z859" s="77"/>
      <c r="AA859" s="77"/>
      <c r="AB859" s="77"/>
      <c r="AC859" s="77"/>
      <c r="AD859" s="77"/>
      <c r="AE859" s="77"/>
      <c r="AF859" s="19">
        <f t="shared" si="310"/>
        <v>9</v>
      </c>
      <c r="AG859" s="19">
        <f t="shared" si="310"/>
        <v>27</v>
      </c>
      <c r="AH859" s="18" t="s">
        <v>1396</v>
      </c>
      <c r="AI859" s="18" t="s">
        <v>1397</v>
      </c>
      <c r="AJ859" s="18" t="s">
        <v>68</v>
      </c>
      <c r="AK859" s="12">
        <v>3</v>
      </c>
      <c r="AL859" s="28"/>
      <c r="AM859" s="28"/>
      <c r="AN859" s="82"/>
      <c r="AO859" s="82"/>
      <c r="AP859" s="28"/>
      <c r="AQ859" s="28"/>
      <c r="AR859" s="28">
        <f>3+3+3</f>
        <v>9</v>
      </c>
      <c r="AS859" s="28">
        <f t="shared" si="314"/>
        <v>27</v>
      </c>
      <c r="AT859" s="28"/>
      <c r="AU859" s="28"/>
      <c r="AV859" s="28"/>
      <c r="AW859" s="28"/>
      <c r="AX859" s="82"/>
      <c r="AY859" s="82"/>
      <c r="AZ859" s="28"/>
      <c r="BA859" s="28"/>
      <c r="BB859" s="82"/>
      <c r="BC859" s="82"/>
      <c r="BD859" s="82"/>
      <c r="BE859" s="82"/>
      <c r="BF859" s="82"/>
      <c r="BG859" s="82"/>
      <c r="BH859" s="82"/>
      <c r="BI859" s="82"/>
      <c r="BJ859" s="7">
        <f t="shared" si="311"/>
        <v>9</v>
      </c>
      <c r="BK859" s="7">
        <f t="shared" si="311"/>
        <v>27</v>
      </c>
    </row>
    <row r="860" spans="2:63" ht="24" x14ac:dyDescent="0.25">
      <c r="B860" s="16" t="s">
        <v>65</v>
      </c>
      <c r="C860" s="17" t="s">
        <v>66</v>
      </c>
      <c r="D860" s="171" t="s">
        <v>268</v>
      </c>
      <c r="E860" s="18" t="s">
        <v>1398</v>
      </c>
      <c r="F860" s="18" t="s">
        <v>68</v>
      </c>
      <c r="G860" s="12">
        <v>10</v>
      </c>
      <c r="H860" s="19"/>
      <c r="I860" s="19"/>
      <c r="J860" s="85"/>
      <c r="K860" s="85"/>
      <c r="L860" s="19"/>
      <c r="M860" s="19"/>
      <c r="N860" s="19">
        <f>4+4+4</f>
        <v>12</v>
      </c>
      <c r="O860" s="19">
        <f t="shared" si="312"/>
        <v>120</v>
      </c>
      <c r="P860" s="26"/>
      <c r="Q860" s="19"/>
      <c r="R860" s="19"/>
      <c r="S860" s="19"/>
      <c r="T860" s="77"/>
      <c r="U860" s="77"/>
      <c r="V860" s="19"/>
      <c r="W860" s="19"/>
      <c r="X860" s="77"/>
      <c r="Y860" s="77"/>
      <c r="Z860" s="77"/>
      <c r="AA860" s="77"/>
      <c r="AB860" s="77"/>
      <c r="AC860" s="77"/>
      <c r="AD860" s="77"/>
      <c r="AE860" s="77"/>
      <c r="AF860" s="19">
        <f t="shared" si="310"/>
        <v>12</v>
      </c>
      <c r="AG860" s="19">
        <f t="shared" si="310"/>
        <v>120</v>
      </c>
      <c r="AH860" s="18" t="s">
        <v>268</v>
      </c>
      <c r="AI860" s="18" t="s">
        <v>1398</v>
      </c>
      <c r="AJ860" s="18" t="s">
        <v>68</v>
      </c>
      <c r="AK860" s="12">
        <v>10</v>
      </c>
      <c r="AL860" s="28"/>
      <c r="AM860" s="28"/>
      <c r="AN860" s="82"/>
      <c r="AO860" s="82"/>
      <c r="AP860" s="28"/>
      <c r="AQ860" s="28"/>
      <c r="AR860" s="28">
        <f>4+4+4</f>
        <v>12</v>
      </c>
      <c r="AS860" s="28">
        <f t="shared" si="314"/>
        <v>120</v>
      </c>
      <c r="AT860" s="28"/>
      <c r="AU860" s="28"/>
      <c r="AV860" s="28"/>
      <c r="AW860" s="28"/>
      <c r="AX860" s="82"/>
      <c r="AY860" s="82"/>
      <c r="AZ860" s="28"/>
      <c r="BA860" s="28"/>
      <c r="BB860" s="82"/>
      <c r="BC860" s="82"/>
      <c r="BD860" s="82"/>
      <c r="BE860" s="82"/>
      <c r="BF860" s="82"/>
      <c r="BG860" s="82"/>
      <c r="BH860" s="82"/>
      <c r="BI860" s="82"/>
      <c r="BJ860" s="7">
        <f t="shared" si="311"/>
        <v>12</v>
      </c>
      <c r="BK860" s="7">
        <f t="shared" si="311"/>
        <v>120</v>
      </c>
    </row>
    <row r="861" spans="2:63" ht="24" x14ac:dyDescent="0.25">
      <c r="B861" s="16" t="s">
        <v>65</v>
      </c>
      <c r="C861" s="17" t="s">
        <v>66</v>
      </c>
      <c r="D861" s="171" t="s">
        <v>264</v>
      </c>
      <c r="E861" s="18" t="s">
        <v>1399</v>
      </c>
      <c r="F861" s="18" t="s">
        <v>68</v>
      </c>
      <c r="G861" s="12">
        <v>25</v>
      </c>
      <c r="H861" s="19"/>
      <c r="I861" s="19"/>
      <c r="J861" s="85"/>
      <c r="K861" s="85"/>
      <c r="L861" s="19"/>
      <c r="M861" s="19"/>
      <c r="N861" s="19">
        <f>1+1+1</f>
        <v>3</v>
      </c>
      <c r="O861" s="19">
        <f t="shared" si="312"/>
        <v>75</v>
      </c>
      <c r="P861" s="26"/>
      <c r="Q861" s="19"/>
      <c r="R861" s="19"/>
      <c r="S861" s="19"/>
      <c r="T861" s="77"/>
      <c r="U861" s="77"/>
      <c r="V861" s="19"/>
      <c r="W861" s="19"/>
      <c r="X861" s="77"/>
      <c r="Y861" s="77"/>
      <c r="Z861" s="77"/>
      <c r="AA861" s="77"/>
      <c r="AB861" s="77"/>
      <c r="AC861" s="77"/>
      <c r="AD861" s="77"/>
      <c r="AE861" s="77"/>
      <c r="AF861" s="19">
        <f t="shared" si="310"/>
        <v>3</v>
      </c>
      <c r="AG861" s="19">
        <f t="shared" si="310"/>
        <v>75</v>
      </c>
      <c r="AH861" s="18" t="s">
        <v>264</v>
      </c>
      <c r="AI861" s="18" t="s">
        <v>1399</v>
      </c>
      <c r="AJ861" s="18" t="s">
        <v>68</v>
      </c>
      <c r="AK861" s="12">
        <v>25</v>
      </c>
      <c r="AL861" s="28"/>
      <c r="AM861" s="28"/>
      <c r="AN861" s="82"/>
      <c r="AO861" s="82"/>
      <c r="AP861" s="28"/>
      <c r="AQ861" s="28"/>
      <c r="AR861" s="28">
        <f>1+1+1</f>
        <v>3</v>
      </c>
      <c r="AS861" s="28">
        <f t="shared" si="314"/>
        <v>75</v>
      </c>
      <c r="AT861" s="28"/>
      <c r="AU861" s="28"/>
      <c r="AV861" s="28"/>
      <c r="AW861" s="28"/>
      <c r="AX861" s="82"/>
      <c r="AY861" s="82"/>
      <c r="AZ861" s="28"/>
      <c r="BA861" s="28"/>
      <c r="BB861" s="82"/>
      <c r="BC861" s="82"/>
      <c r="BD861" s="82"/>
      <c r="BE861" s="82"/>
      <c r="BF861" s="82"/>
      <c r="BG861" s="82"/>
      <c r="BH861" s="82"/>
      <c r="BI861" s="82"/>
      <c r="BJ861" s="7">
        <f t="shared" si="311"/>
        <v>3</v>
      </c>
      <c r="BK861" s="7">
        <f t="shared" si="311"/>
        <v>75</v>
      </c>
    </row>
    <row r="862" spans="2:63" ht="24" x14ac:dyDescent="0.25">
      <c r="B862" s="16" t="s">
        <v>65</v>
      </c>
      <c r="C862" s="17" t="s">
        <v>66</v>
      </c>
      <c r="D862" s="171" t="s">
        <v>1400</v>
      </c>
      <c r="E862" s="18" t="s">
        <v>1401</v>
      </c>
      <c r="F862" s="18" t="s">
        <v>68</v>
      </c>
      <c r="G862" s="12">
        <v>0.5</v>
      </c>
      <c r="H862" s="19"/>
      <c r="I862" s="19"/>
      <c r="J862" s="85"/>
      <c r="K862" s="85"/>
      <c r="L862" s="19"/>
      <c r="M862" s="19"/>
      <c r="N862" s="19">
        <f>50+50+50</f>
        <v>150</v>
      </c>
      <c r="O862" s="19">
        <f t="shared" si="312"/>
        <v>75</v>
      </c>
      <c r="P862" s="26"/>
      <c r="Q862" s="19"/>
      <c r="R862" s="19"/>
      <c r="S862" s="19"/>
      <c r="T862" s="77"/>
      <c r="U862" s="77"/>
      <c r="V862" s="19"/>
      <c r="W862" s="19"/>
      <c r="X862" s="77"/>
      <c r="Y862" s="77"/>
      <c r="Z862" s="77"/>
      <c r="AA862" s="77"/>
      <c r="AB862" s="77"/>
      <c r="AC862" s="77"/>
      <c r="AD862" s="77"/>
      <c r="AE862" s="77"/>
      <c r="AF862" s="19">
        <f t="shared" si="310"/>
        <v>150</v>
      </c>
      <c r="AG862" s="19">
        <f t="shared" si="310"/>
        <v>75</v>
      </c>
      <c r="AH862" s="18" t="s">
        <v>1400</v>
      </c>
      <c r="AI862" s="18" t="s">
        <v>1401</v>
      </c>
      <c r="AJ862" s="18" t="s">
        <v>68</v>
      </c>
      <c r="AK862" s="12">
        <v>0.5</v>
      </c>
      <c r="AL862" s="28"/>
      <c r="AM862" s="28"/>
      <c r="AN862" s="82"/>
      <c r="AO862" s="82"/>
      <c r="AP862" s="28"/>
      <c r="AQ862" s="28"/>
      <c r="AR862" s="28">
        <f>50+50+50</f>
        <v>150</v>
      </c>
      <c r="AS862" s="28">
        <f t="shared" si="314"/>
        <v>75</v>
      </c>
      <c r="AT862" s="28"/>
      <c r="AU862" s="28"/>
      <c r="AV862" s="28"/>
      <c r="AW862" s="28"/>
      <c r="AX862" s="82"/>
      <c r="AY862" s="82"/>
      <c r="AZ862" s="28"/>
      <c r="BA862" s="28"/>
      <c r="BB862" s="82"/>
      <c r="BC862" s="82"/>
      <c r="BD862" s="82"/>
      <c r="BE862" s="82"/>
      <c r="BF862" s="82"/>
      <c r="BG862" s="82"/>
      <c r="BH862" s="82"/>
      <c r="BI862" s="82"/>
      <c r="BJ862" s="7">
        <f t="shared" si="311"/>
        <v>150</v>
      </c>
      <c r="BK862" s="7">
        <f t="shared" si="311"/>
        <v>75</v>
      </c>
    </row>
    <row r="863" spans="2:63" ht="24" x14ac:dyDescent="0.25">
      <c r="B863" s="16" t="s">
        <v>65</v>
      </c>
      <c r="C863" s="17" t="s">
        <v>66</v>
      </c>
      <c r="D863" s="171" t="s">
        <v>1402</v>
      </c>
      <c r="E863" s="18" t="s">
        <v>211</v>
      </c>
      <c r="F863" s="18" t="s">
        <v>215</v>
      </c>
      <c r="G863" s="12">
        <v>6</v>
      </c>
      <c r="H863" s="19"/>
      <c r="I863" s="19"/>
      <c r="J863" s="85"/>
      <c r="K863" s="85"/>
      <c r="L863" s="19"/>
      <c r="M863" s="19"/>
      <c r="N863" s="19">
        <f>2+2+2</f>
        <v>6</v>
      </c>
      <c r="O863" s="19">
        <f t="shared" si="312"/>
        <v>36</v>
      </c>
      <c r="P863" s="26"/>
      <c r="Q863" s="19"/>
      <c r="R863" s="19"/>
      <c r="S863" s="19"/>
      <c r="T863" s="77"/>
      <c r="U863" s="77"/>
      <c r="V863" s="19"/>
      <c r="W863" s="19"/>
      <c r="X863" s="77"/>
      <c r="Y863" s="77"/>
      <c r="Z863" s="77"/>
      <c r="AA863" s="77"/>
      <c r="AB863" s="77"/>
      <c r="AC863" s="77"/>
      <c r="AD863" s="77"/>
      <c r="AE863" s="77"/>
      <c r="AF863" s="19">
        <f t="shared" si="310"/>
        <v>6</v>
      </c>
      <c r="AG863" s="19">
        <f t="shared" si="310"/>
        <v>36</v>
      </c>
      <c r="AH863" s="18" t="s">
        <v>1402</v>
      </c>
      <c r="AI863" s="18" t="s">
        <v>211</v>
      </c>
      <c r="AJ863" s="18" t="s">
        <v>215</v>
      </c>
      <c r="AK863" s="12">
        <v>6</v>
      </c>
      <c r="AL863" s="28"/>
      <c r="AM863" s="28"/>
      <c r="AN863" s="82"/>
      <c r="AO863" s="82"/>
      <c r="AP863" s="28"/>
      <c r="AQ863" s="28"/>
      <c r="AR863" s="28">
        <f>2+2+2</f>
        <v>6</v>
      </c>
      <c r="AS863" s="28">
        <f t="shared" si="314"/>
        <v>36</v>
      </c>
      <c r="AT863" s="28"/>
      <c r="AU863" s="28"/>
      <c r="AV863" s="28"/>
      <c r="AW863" s="28"/>
      <c r="AX863" s="82"/>
      <c r="AY863" s="82"/>
      <c r="AZ863" s="28"/>
      <c r="BA863" s="28"/>
      <c r="BB863" s="82"/>
      <c r="BC863" s="82"/>
      <c r="BD863" s="82"/>
      <c r="BE863" s="82"/>
      <c r="BF863" s="82"/>
      <c r="BG863" s="82"/>
      <c r="BH863" s="82"/>
      <c r="BI863" s="82"/>
      <c r="BJ863" s="7">
        <f t="shared" si="311"/>
        <v>6</v>
      </c>
      <c r="BK863" s="7">
        <f t="shared" si="311"/>
        <v>36</v>
      </c>
    </row>
    <row r="864" spans="2:63" ht="24" x14ac:dyDescent="0.25">
      <c r="B864" s="16" t="s">
        <v>65</v>
      </c>
      <c r="C864" s="17" t="s">
        <v>66</v>
      </c>
      <c r="D864" s="171" t="s">
        <v>1403</v>
      </c>
      <c r="E864" s="18" t="s">
        <v>1404</v>
      </c>
      <c r="F864" s="18" t="s">
        <v>68</v>
      </c>
      <c r="G864" s="12">
        <v>8</v>
      </c>
      <c r="H864" s="19"/>
      <c r="I864" s="19"/>
      <c r="J864" s="85"/>
      <c r="K864" s="85"/>
      <c r="L864" s="19"/>
      <c r="M864" s="19"/>
      <c r="N864" s="19">
        <f t="shared" ref="N864:N867" si="316">2+2+2</f>
        <v>6</v>
      </c>
      <c r="O864" s="19">
        <f t="shared" si="312"/>
        <v>48</v>
      </c>
      <c r="P864" s="26"/>
      <c r="Q864" s="19"/>
      <c r="R864" s="19"/>
      <c r="S864" s="19"/>
      <c r="T864" s="77"/>
      <c r="U864" s="77"/>
      <c r="V864" s="19"/>
      <c r="W864" s="19"/>
      <c r="X864" s="77"/>
      <c r="Y864" s="77"/>
      <c r="Z864" s="77"/>
      <c r="AA864" s="77"/>
      <c r="AB864" s="77"/>
      <c r="AC864" s="77"/>
      <c r="AD864" s="77"/>
      <c r="AE864" s="77"/>
      <c r="AF864" s="19">
        <f t="shared" si="310"/>
        <v>6</v>
      </c>
      <c r="AG864" s="19">
        <f t="shared" si="310"/>
        <v>48</v>
      </c>
      <c r="AH864" s="18" t="s">
        <v>1403</v>
      </c>
      <c r="AI864" s="18" t="s">
        <v>1404</v>
      </c>
      <c r="AJ864" s="18" t="s">
        <v>68</v>
      </c>
      <c r="AK864" s="12">
        <v>8</v>
      </c>
      <c r="AL864" s="28"/>
      <c r="AM864" s="28"/>
      <c r="AN864" s="82"/>
      <c r="AO864" s="82"/>
      <c r="AP864" s="28"/>
      <c r="AQ864" s="28"/>
      <c r="AR864" s="28">
        <f t="shared" ref="AR864:AR867" si="317">2+2+2</f>
        <v>6</v>
      </c>
      <c r="AS864" s="28">
        <f t="shared" si="314"/>
        <v>48</v>
      </c>
      <c r="AT864" s="28"/>
      <c r="AU864" s="28"/>
      <c r="AV864" s="28"/>
      <c r="AW864" s="28"/>
      <c r="AX864" s="82"/>
      <c r="AY864" s="82"/>
      <c r="AZ864" s="28"/>
      <c r="BA864" s="28"/>
      <c r="BB864" s="82"/>
      <c r="BC864" s="82"/>
      <c r="BD864" s="82"/>
      <c r="BE864" s="82"/>
      <c r="BF864" s="82"/>
      <c r="BG864" s="82"/>
      <c r="BH864" s="82"/>
      <c r="BI864" s="82"/>
      <c r="BJ864" s="7">
        <f t="shared" si="311"/>
        <v>6</v>
      </c>
      <c r="BK864" s="7">
        <f t="shared" si="311"/>
        <v>48</v>
      </c>
    </row>
    <row r="865" spans="2:63" ht="24" x14ac:dyDescent="0.25">
      <c r="B865" s="16" t="s">
        <v>65</v>
      </c>
      <c r="C865" s="17" t="s">
        <v>66</v>
      </c>
      <c r="D865" s="171" t="s">
        <v>1403</v>
      </c>
      <c r="E865" s="18" t="s">
        <v>1405</v>
      </c>
      <c r="F865" s="18" t="s">
        <v>68</v>
      </c>
      <c r="G865" s="12">
        <v>8</v>
      </c>
      <c r="H865" s="19"/>
      <c r="I865" s="19"/>
      <c r="J865" s="85"/>
      <c r="K865" s="85"/>
      <c r="L865" s="19"/>
      <c r="M865" s="19"/>
      <c r="N865" s="19">
        <f t="shared" si="316"/>
        <v>6</v>
      </c>
      <c r="O865" s="19">
        <f t="shared" si="312"/>
        <v>48</v>
      </c>
      <c r="P865" s="26"/>
      <c r="Q865" s="19"/>
      <c r="R865" s="19"/>
      <c r="S865" s="19"/>
      <c r="T865" s="77"/>
      <c r="U865" s="77"/>
      <c r="V865" s="19"/>
      <c r="W865" s="19"/>
      <c r="X865" s="77"/>
      <c r="Y865" s="77"/>
      <c r="Z865" s="77"/>
      <c r="AA865" s="77"/>
      <c r="AB865" s="77"/>
      <c r="AC865" s="77"/>
      <c r="AD865" s="77"/>
      <c r="AE865" s="77"/>
      <c r="AF865" s="19">
        <f t="shared" si="310"/>
        <v>6</v>
      </c>
      <c r="AG865" s="19">
        <f t="shared" si="310"/>
        <v>48</v>
      </c>
      <c r="AH865" s="18" t="s">
        <v>1403</v>
      </c>
      <c r="AI865" s="18" t="s">
        <v>1405</v>
      </c>
      <c r="AJ865" s="18" t="s">
        <v>68</v>
      </c>
      <c r="AK865" s="12">
        <v>8</v>
      </c>
      <c r="AL865" s="28"/>
      <c r="AM865" s="28"/>
      <c r="AN865" s="82"/>
      <c r="AO865" s="82"/>
      <c r="AP865" s="28"/>
      <c r="AQ865" s="28"/>
      <c r="AR865" s="28">
        <f t="shared" si="317"/>
        <v>6</v>
      </c>
      <c r="AS865" s="28">
        <f t="shared" si="314"/>
        <v>48</v>
      </c>
      <c r="AT865" s="28"/>
      <c r="AU865" s="28"/>
      <c r="AV865" s="28"/>
      <c r="AW865" s="28"/>
      <c r="AX865" s="82"/>
      <c r="AY865" s="82"/>
      <c r="AZ865" s="28"/>
      <c r="BA865" s="28"/>
      <c r="BB865" s="82"/>
      <c r="BC865" s="82"/>
      <c r="BD865" s="82"/>
      <c r="BE865" s="82"/>
      <c r="BF865" s="82"/>
      <c r="BG865" s="82"/>
      <c r="BH865" s="82"/>
      <c r="BI865" s="82"/>
      <c r="BJ865" s="7">
        <f t="shared" si="311"/>
        <v>6</v>
      </c>
      <c r="BK865" s="7">
        <f t="shared" si="311"/>
        <v>48</v>
      </c>
    </row>
    <row r="866" spans="2:63" ht="24" x14ac:dyDescent="0.25">
      <c r="B866" s="16" t="s">
        <v>65</v>
      </c>
      <c r="C866" s="17" t="s">
        <v>66</v>
      </c>
      <c r="D866" s="171" t="s">
        <v>1403</v>
      </c>
      <c r="E866" s="18" t="s">
        <v>1406</v>
      </c>
      <c r="F866" s="18" t="s">
        <v>68</v>
      </c>
      <c r="G866" s="12">
        <v>8</v>
      </c>
      <c r="H866" s="19"/>
      <c r="I866" s="19"/>
      <c r="J866" s="85"/>
      <c r="K866" s="85"/>
      <c r="L866" s="19"/>
      <c r="M866" s="19"/>
      <c r="N866" s="19">
        <f t="shared" si="316"/>
        <v>6</v>
      </c>
      <c r="O866" s="19">
        <f t="shared" si="312"/>
        <v>48</v>
      </c>
      <c r="P866" s="26"/>
      <c r="Q866" s="19"/>
      <c r="R866" s="19"/>
      <c r="S866" s="19"/>
      <c r="T866" s="77"/>
      <c r="U866" s="77"/>
      <c r="V866" s="19"/>
      <c r="W866" s="19"/>
      <c r="X866" s="77"/>
      <c r="Y866" s="77"/>
      <c r="Z866" s="77"/>
      <c r="AA866" s="77"/>
      <c r="AB866" s="77"/>
      <c r="AC866" s="77"/>
      <c r="AD866" s="77"/>
      <c r="AE866" s="77"/>
      <c r="AF866" s="19">
        <f t="shared" si="310"/>
        <v>6</v>
      </c>
      <c r="AG866" s="19">
        <f t="shared" si="310"/>
        <v>48</v>
      </c>
      <c r="AH866" s="18" t="s">
        <v>1403</v>
      </c>
      <c r="AI866" s="18" t="s">
        <v>1406</v>
      </c>
      <c r="AJ866" s="18" t="s">
        <v>68</v>
      </c>
      <c r="AK866" s="12">
        <v>8</v>
      </c>
      <c r="AL866" s="28"/>
      <c r="AM866" s="28"/>
      <c r="AN866" s="82"/>
      <c r="AO866" s="82"/>
      <c r="AP866" s="28"/>
      <c r="AQ866" s="28"/>
      <c r="AR866" s="28">
        <f t="shared" si="317"/>
        <v>6</v>
      </c>
      <c r="AS866" s="28">
        <f t="shared" si="314"/>
        <v>48</v>
      </c>
      <c r="AT866" s="28"/>
      <c r="AU866" s="28"/>
      <c r="AV866" s="28"/>
      <c r="AW866" s="28"/>
      <c r="AX866" s="82"/>
      <c r="AY866" s="82"/>
      <c r="AZ866" s="28"/>
      <c r="BA866" s="28"/>
      <c r="BB866" s="82"/>
      <c r="BC866" s="82"/>
      <c r="BD866" s="82"/>
      <c r="BE866" s="82"/>
      <c r="BF866" s="82"/>
      <c r="BG866" s="82"/>
      <c r="BH866" s="82"/>
      <c r="BI866" s="82"/>
      <c r="BJ866" s="7">
        <f t="shared" si="311"/>
        <v>6</v>
      </c>
      <c r="BK866" s="7">
        <f t="shared" si="311"/>
        <v>48</v>
      </c>
    </row>
    <row r="867" spans="2:63" ht="24" x14ac:dyDescent="0.25">
      <c r="B867" s="16" t="s">
        <v>65</v>
      </c>
      <c r="C867" s="17" t="s">
        <v>66</v>
      </c>
      <c r="D867" s="171" t="s">
        <v>1407</v>
      </c>
      <c r="E867" s="18" t="s">
        <v>1408</v>
      </c>
      <c r="F867" s="18" t="s">
        <v>68</v>
      </c>
      <c r="G867" s="12">
        <v>15</v>
      </c>
      <c r="H867" s="19"/>
      <c r="I867" s="19"/>
      <c r="J867" s="85"/>
      <c r="K867" s="85"/>
      <c r="L867" s="19"/>
      <c r="M867" s="19"/>
      <c r="N867" s="19">
        <f t="shared" si="316"/>
        <v>6</v>
      </c>
      <c r="O867" s="19">
        <f t="shared" si="312"/>
        <v>90</v>
      </c>
      <c r="P867" s="26"/>
      <c r="Q867" s="19"/>
      <c r="R867" s="19"/>
      <c r="S867" s="19"/>
      <c r="T867" s="77"/>
      <c r="U867" s="77"/>
      <c r="V867" s="19"/>
      <c r="W867" s="19"/>
      <c r="X867" s="77"/>
      <c r="Y867" s="77"/>
      <c r="Z867" s="77"/>
      <c r="AA867" s="77"/>
      <c r="AB867" s="77"/>
      <c r="AC867" s="77"/>
      <c r="AD867" s="77"/>
      <c r="AE867" s="77"/>
      <c r="AF867" s="19">
        <f t="shared" si="310"/>
        <v>6</v>
      </c>
      <c r="AG867" s="19">
        <f t="shared" si="310"/>
        <v>90</v>
      </c>
      <c r="AH867" s="18" t="s">
        <v>1407</v>
      </c>
      <c r="AI867" s="18" t="s">
        <v>1408</v>
      </c>
      <c r="AJ867" s="18" t="s">
        <v>68</v>
      </c>
      <c r="AK867" s="12">
        <v>15</v>
      </c>
      <c r="AL867" s="28"/>
      <c r="AM867" s="28"/>
      <c r="AN867" s="82"/>
      <c r="AO867" s="82"/>
      <c r="AP867" s="28"/>
      <c r="AQ867" s="28"/>
      <c r="AR867" s="28">
        <f t="shared" si="317"/>
        <v>6</v>
      </c>
      <c r="AS867" s="28">
        <f t="shared" si="314"/>
        <v>90</v>
      </c>
      <c r="AT867" s="28"/>
      <c r="AU867" s="28"/>
      <c r="AV867" s="28"/>
      <c r="AW867" s="28"/>
      <c r="AX867" s="82"/>
      <c r="AY867" s="82"/>
      <c r="AZ867" s="28"/>
      <c r="BA867" s="28"/>
      <c r="BB867" s="82"/>
      <c r="BC867" s="82"/>
      <c r="BD867" s="82"/>
      <c r="BE867" s="82"/>
      <c r="BF867" s="82"/>
      <c r="BG867" s="82"/>
      <c r="BH867" s="82"/>
      <c r="BI867" s="82"/>
      <c r="BJ867" s="7">
        <f t="shared" si="311"/>
        <v>6</v>
      </c>
      <c r="BK867" s="7">
        <f t="shared" si="311"/>
        <v>90</v>
      </c>
    </row>
    <row r="868" spans="2:63" ht="24" x14ac:dyDescent="0.25">
      <c r="B868" s="16" t="s">
        <v>65</v>
      </c>
      <c r="C868" s="17" t="s">
        <v>66</v>
      </c>
      <c r="D868" s="171" t="s">
        <v>403</v>
      </c>
      <c r="E868" s="18" t="s">
        <v>1409</v>
      </c>
      <c r="F868" s="18" t="s">
        <v>68</v>
      </c>
      <c r="G868" s="12">
        <v>135</v>
      </c>
      <c r="H868" s="19"/>
      <c r="I868" s="19"/>
      <c r="J868" s="85"/>
      <c r="K868" s="85"/>
      <c r="L868" s="19"/>
      <c r="M868" s="19"/>
      <c r="N868" s="19">
        <f>6+6+6</f>
        <v>18</v>
      </c>
      <c r="O868" s="19">
        <f t="shared" si="312"/>
        <v>2430</v>
      </c>
      <c r="P868" s="26"/>
      <c r="Q868" s="19"/>
      <c r="R868" s="19"/>
      <c r="S868" s="19"/>
      <c r="T868" s="77"/>
      <c r="U868" s="77"/>
      <c r="V868" s="19"/>
      <c r="W868" s="19"/>
      <c r="X868" s="77"/>
      <c r="Y868" s="77"/>
      <c r="Z868" s="77"/>
      <c r="AA868" s="77"/>
      <c r="AB868" s="77"/>
      <c r="AC868" s="77"/>
      <c r="AD868" s="77"/>
      <c r="AE868" s="77"/>
      <c r="AF868" s="19">
        <f t="shared" si="310"/>
        <v>18</v>
      </c>
      <c r="AG868" s="19">
        <f t="shared" si="310"/>
        <v>2430</v>
      </c>
      <c r="AH868" s="18" t="s">
        <v>403</v>
      </c>
      <c r="AI868" s="18" t="s">
        <v>1409</v>
      </c>
      <c r="AJ868" s="18" t="s">
        <v>68</v>
      </c>
      <c r="AK868" s="12">
        <v>135</v>
      </c>
      <c r="AL868" s="28"/>
      <c r="AM868" s="28"/>
      <c r="AN868" s="82"/>
      <c r="AO868" s="82"/>
      <c r="AP868" s="28"/>
      <c r="AQ868" s="28"/>
      <c r="AR868" s="28">
        <f>6+6+6</f>
        <v>18</v>
      </c>
      <c r="AS868" s="28">
        <f t="shared" si="314"/>
        <v>2430</v>
      </c>
      <c r="AT868" s="28"/>
      <c r="AU868" s="28"/>
      <c r="AV868" s="28"/>
      <c r="AW868" s="28"/>
      <c r="AX868" s="82"/>
      <c r="AY868" s="82"/>
      <c r="AZ868" s="28"/>
      <c r="BA868" s="28"/>
      <c r="BB868" s="82"/>
      <c r="BC868" s="82"/>
      <c r="BD868" s="82"/>
      <c r="BE868" s="82"/>
      <c r="BF868" s="82"/>
      <c r="BG868" s="82"/>
      <c r="BH868" s="82"/>
      <c r="BI868" s="82"/>
      <c r="BJ868" s="7">
        <f t="shared" si="311"/>
        <v>18</v>
      </c>
      <c r="BK868" s="7">
        <f t="shared" si="311"/>
        <v>2430</v>
      </c>
    </row>
    <row r="869" spans="2:63" ht="24" x14ac:dyDescent="0.25">
      <c r="B869" s="16" t="s">
        <v>65</v>
      </c>
      <c r="C869" s="17" t="s">
        <v>66</v>
      </c>
      <c r="D869" s="171" t="s">
        <v>403</v>
      </c>
      <c r="E869" s="18" t="s">
        <v>1410</v>
      </c>
      <c r="F869" s="18" t="s">
        <v>68</v>
      </c>
      <c r="G869" s="12">
        <v>135</v>
      </c>
      <c r="H869" s="19"/>
      <c r="I869" s="19"/>
      <c r="J869" s="85"/>
      <c r="K869" s="85"/>
      <c r="L869" s="19"/>
      <c r="M869" s="19"/>
      <c r="N869" s="19">
        <f t="shared" ref="N869:N871" si="318">6+6+6</f>
        <v>18</v>
      </c>
      <c r="O869" s="19">
        <f t="shared" si="312"/>
        <v>2430</v>
      </c>
      <c r="P869" s="26"/>
      <c r="Q869" s="19"/>
      <c r="R869" s="19"/>
      <c r="S869" s="19"/>
      <c r="T869" s="77"/>
      <c r="U869" s="77"/>
      <c r="V869" s="19"/>
      <c r="W869" s="19"/>
      <c r="X869" s="77"/>
      <c r="Y869" s="77"/>
      <c r="Z869" s="77"/>
      <c r="AA869" s="77"/>
      <c r="AB869" s="77"/>
      <c r="AC869" s="77"/>
      <c r="AD869" s="77"/>
      <c r="AE869" s="77"/>
      <c r="AF869" s="19">
        <f t="shared" si="310"/>
        <v>18</v>
      </c>
      <c r="AG869" s="19">
        <f t="shared" si="310"/>
        <v>2430</v>
      </c>
      <c r="AH869" s="18" t="s">
        <v>403</v>
      </c>
      <c r="AI869" s="18" t="s">
        <v>1410</v>
      </c>
      <c r="AJ869" s="18" t="s">
        <v>68</v>
      </c>
      <c r="AK869" s="12">
        <v>135</v>
      </c>
      <c r="AL869" s="28"/>
      <c r="AM869" s="28"/>
      <c r="AN869" s="82"/>
      <c r="AO869" s="82"/>
      <c r="AP869" s="28"/>
      <c r="AQ869" s="28"/>
      <c r="AR869" s="28">
        <f t="shared" ref="AR869:AR871" si="319">6+6+6</f>
        <v>18</v>
      </c>
      <c r="AS869" s="28">
        <f t="shared" si="314"/>
        <v>2430</v>
      </c>
      <c r="AT869" s="28"/>
      <c r="AU869" s="28"/>
      <c r="AV869" s="28"/>
      <c r="AW869" s="28"/>
      <c r="AX869" s="82"/>
      <c r="AY869" s="82"/>
      <c r="AZ869" s="28"/>
      <c r="BA869" s="28"/>
      <c r="BB869" s="82"/>
      <c r="BC869" s="82"/>
      <c r="BD869" s="82"/>
      <c r="BE869" s="82"/>
      <c r="BF869" s="82"/>
      <c r="BG869" s="82"/>
      <c r="BH869" s="82"/>
      <c r="BI869" s="82"/>
      <c r="BJ869" s="7">
        <f t="shared" si="311"/>
        <v>18</v>
      </c>
      <c r="BK869" s="7">
        <f t="shared" si="311"/>
        <v>2430</v>
      </c>
    </row>
    <row r="870" spans="2:63" ht="24" x14ac:dyDescent="0.25">
      <c r="B870" s="16" t="s">
        <v>65</v>
      </c>
      <c r="C870" s="17" t="s">
        <v>66</v>
      </c>
      <c r="D870" s="171" t="s">
        <v>403</v>
      </c>
      <c r="E870" s="18" t="s">
        <v>1411</v>
      </c>
      <c r="F870" s="18" t="s">
        <v>68</v>
      </c>
      <c r="G870" s="12">
        <v>135</v>
      </c>
      <c r="H870" s="19"/>
      <c r="I870" s="19"/>
      <c r="J870" s="85"/>
      <c r="K870" s="85"/>
      <c r="L870" s="19"/>
      <c r="M870" s="19"/>
      <c r="N870" s="19">
        <f t="shared" si="318"/>
        <v>18</v>
      </c>
      <c r="O870" s="19">
        <f t="shared" si="312"/>
        <v>2430</v>
      </c>
      <c r="P870" s="26"/>
      <c r="Q870" s="19"/>
      <c r="R870" s="19"/>
      <c r="S870" s="19"/>
      <c r="T870" s="77"/>
      <c r="U870" s="77"/>
      <c r="V870" s="19"/>
      <c r="W870" s="19"/>
      <c r="X870" s="77"/>
      <c r="Y870" s="77"/>
      <c r="Z870" s="77"/>
      <c r="AA870" s="77"/>
      <c r="AB870" s="77"/>
      <c r="AC870" s="77"/>
      <c r="AD870" s="77"/>
      <c r="AE870" s="77"/>
      <c r="AF870" s="19">
        <f t="shared" si="310"/>
        <v>18</v>
      </c>
      <c r="AG870" s="19">
        <f t="shared" si="310"/>
        <v>2430</v>
      </c>
      <c r="AH870" s="18" t="s">
        <v>403</v>
      </c>
      <c r="AI870" s="18" t="s">
        <v>1411</v>
      </c>
      <c r="AJ870" s="18" t="s">
        <v>68</v>
      </c>
      <c r="AK870" s="12">
        <v>135</v>
      </c>
      <c r="AL870" s="28"/>
      <c r="AM870" s="28"/>
      <c r="AN870" s="82"/>
      <c r="AO870" s="82"/>
      <c r="AP870" s="28"/>
      <c r="AQ870" s="28"/>
      <c r="AR870" s="28">
        <f t="shared" si="319"/>
        <v>18</v>
      </c>
      <c r="AS870" s="28">
        <f t="shared" si="314"/>
        <v>2430</v>
      </c>
      <c r="AT870" s="28"/>
      <c r="AU870" s="28"/>
      <c r="AV870" s="28"/>
      <c r="AW870" s="28"/>
      <c r="AX870" s="82"/>
      <c r="AY870" s="82"/>
      <c r="AZ870" s="28"/>
      <c r="BA870" s="28"/>
      <c r="BB870" s="82"/>
      <c r="BC870" s="82"/>
      <c r="BD870" s="82"/>
      <c r="BE870" s="82"/>
      <c r="BF870" s="82"/>
      <c r="BG870" s="82"/>
      <c r="BH870" s="82"/>
      <c r="BI870" s="82"/>
      <c r="BJ870" s="7">
        <f t="shared" si="311"/>
        <v>18</v>
      </c>
      <c r="BK870" s="7">
        <f t="shared" si="311"/>
        <v>2430</v>
      </c>
    </row>
    <row r="871" spans="2:63" ht="24" x14ac:dyDescent="0.25">
      <c r="B871" s="16" t="s">
        <v>65</v>
      </c>
      <c r="C871" s="17" t="s">
        <v>66</v>
      </c>
      <c r="D871" s="171" t="s">
        <v>403</v>
      </c>
      <c r="E871" s="18" t="s">
        <v>425</v>
      </c>
      <c r="F871" s="18" t="s">
        <v>68</v>
      </c>
      <c r="G871" s="12">
        <v>135</v>
      </c>
      <c r="H871" s="19"/>
      <c r="I871" s="19"/>
      <c r="J871" s="85"/>
      <c r="K871" s="85"/>
      <c r="L871" s="19"/>
      <c r="M871" s="19"/>
      <c r="N871" s="19">
        <f t="shared" si="318"/>
        <v>18</v>
      </c>
      <c r="O871" s="19">
        <f t="shared" si="312"/>
        <v>2430</v>
      </c>
      <c r="P871" s="26"/>
      <c r="Q871" s="19"/>
      <c r="R871" s="19"/>
      <c r="S871" s="19"/>
      <c r="T871" s="77"/>
      <c r="U871" s="77"/>
      <c r="V871" s="19"/>
      <c r="W871" s="19"/>
      <c r="X871" s="77"/>
      <c r="Y871" s="77"/>
      <c r="Z871" s="77"/>
      <c r="AA871" s="77"/>
      <c r="AB871" s="77"/>
      <c r="AC871" s="77"/>
      <c r="AD871" s="77"/>
      <c r="AE871" s="77"/>
      <c r="AF871" s="19">
        <f t="shared" si="310"/>
        <v>18</v>
      </c>
      <c r="AG871" s="19">
        <f t="shared" si="310"/>
        <v>2430</v>
      </c>
      <c r="AH871" s="18" t="s">
        <v>403</v>
      </c>
      <c r="AI871" s="18" t="s">
        <v>425</v>
      </c>
      <c r="AJ871" s="18" t="s">
        <v>68</v>
      </c>
      <c r="AK871" s="12">
        <v>135</v>
      </c>
      <c r="AL871" s="28"/>
      <c r="AM871" s="28"/>
      <c r="AN871" s="82"/>
      <c r="AO871" s="82"/>
      <c r="AP871" s="28"/>
      <c r="AQ871" s="28"/>
      <c r="AR871" s="28">
        <f t="shared" si="319"/>
        <v>18</v>
      </c>
      <c r="AS871" s="28">
        <f t="shared" si="314"/>
        <v>2430</v>
      </c>
      <c r="AT871" s="28"/>
      <c r="AU871" s="28"/>
      <c r="AV871" s="28"/>
      <c r="AW871" s="28"/>
      <c r="AX871" s="82"/>
      <c r="AY871" s="82"/>
      <c r="AZ871" s="28"/>
      <c r="BA871" s="28"/>
      <c r="BB871" s="82"/>
      <c r="BC871" s="82"/>
      <c r="BD871" s="82"/>
      <c r="BE871" s="82"/>
      <c r="BF871" s="82"/>
      <c r="BG871" s="82"/>
      <c r="BH871" s="82"/>
      <c r="BI871" s="82"/>
      <c r="BJ871" s="7">
        <f t="shared" si="311"/>
        <v>18</v>
      </c>
      <c r="BK871" s="7">
        <f t="shared" si="311"/>
        <v>2430</v>
      </c>
    </row>
    <row r="872" spans="2:63" ht="24" x14ac:dyDescent="0.25">
      <c r="B872" s="16" t="s">
        <v>65</v>
      </c>
      <c r="C872" s="17" t="s">
        <v>66</v>
      </c>
      <c r="D872" s="171" t="s">
        <v>1412</v>
      </c>
      <c r="E872" s="18" t="s">
        <v>1413</v>
      </c>
      <c r="F872" s="18" t="s">
        <v>68</v>
      </c>
      <c r="G872" s="12">
        <v>5</v>
      </c>
      <c r="H872" s="19"/>
      <c r="I872" s="19"/>
      <c r="J872" s="85"/>
      <c r="K872" s="85"/>
      <c r="L872" s="19"/>
      <c r="M872" s="19"/>
      <c r="N872" s="19">
        <f>3+3+3</f>
        <v>9</v>
      </c>
      <c r="O872" s="19">
        <f t="shared" si="312"/>
        <v>45</v>
      </c>
      <c r="P872" s="26"/>
      <c r="Q872" s="19"/>
      <c r="R872" s="19"/>
      <c r="S872" s="19"/>
      <c r="T872" s="77"/>
      <c r="U872" s="77"/>
      <c r="V872" s="19"/>
      <c r="W872" s="19"/>
      <c r="X872" s="77"/>
      <c r="Y872" s="77"/>
      <c r="Z872" s="77"/>
      <c r="AA872" s="77"/>
      <c r="AB872" s="77"/>
      <c r="AC872" s="77"/>
      <c r="AD872" s="77"/>
      <c r="AE872" s="77"/>
      <c r="AF872" s="19">
        <f t="shared" si="310"/>
        <v>9</v>
      </c>
      <c r="AG872" s="19">
        <f t="shared" si="310"/>
        <v>45</v>
      </c>
      <c r="AH872" s="18" t="s">
        <v>1412</v>
      </c>
      <c r="AI872" s="18" t="s">
        <v>1413</v>
      </c>
      <c r="AJ872" s="18" t="s">
        <v>68</v>
      </c>
      <c r="AK872" s="12">
        <v>5</v>
      </c>
      <c r="AL872" s="28"/>
      <c r="AM872" s="28"/>
      <c r="AN872" s="82"/>
      <c r="AO872" s="82"/>
      <c r="AP872" s="28"/>
      <c r="AQ872" s="28"/>
      <c r="AR872" s="28">
        <f>3+3+3</f>
        <v>9</v>
      </c>
      <c r="AS872" s="28">
        <f t="shared" si="314"/>
        <v>45</v>
      </c>
      <c r="AT872" s="28"/>
      <c r="AU872" s="28"/>
      <c r="AV872" s="28"/>
      <c r="AW872" s="28"/>
      <c r="AX872" s="82"/>
      <c r="AY872" s="82"/>
      <c r="AZ872" s="28"/>
      <c r="BA872" s="28"/>
      <c r="BB872" s="82"/>
      <c r="BC872" s="82"/>
      <c r="BD872" s="82"/>
      <c r="BE872" s="82"/>
      <c r="BF872" s="82"/>
      <c r="BG872" s="82"/>
      <c r="BH872" s="82"/>
      <c r="BI872" s="82"/>
      <c r="BJ872" s="7">
        <f t="shared" si="311"/>
        <v>9</v>
      </c>
      <c r="BK872" s="7">
        <f t="shared" si="311"/>
        <v>45</v>
      </c>
    </row>
    <row r="873" spans="2:63" ht="24" x14ac:dyDescent="0.25">
      <c r="B873" s="16" t="s">
        <v>65</v>
      </c>
      <c r="C873" s="17" t="s">
        <v>66</v>
      </c>
      <c r="D873" s="171" t="s">
        <v>1412</v>
      </c>
      <c r="E873" s="18" t="s">
        <v>1414</v>
      </c>
      <c r="F873" s="18" t="s">
        <v>68</v>
      </c>
      <c r="G873" s="12">
        <v>5</v>
      </c>
      <c r="H873" s="19"/>
      <c r="I873" s="19"/>
      <c r="J873" s="85"/>
      <c r="K873" s="85"/>
      <c r="L873" s="19"/>
      <c r="M873" s="19"/>
      <c r="N873" s="19">
        <f>2+2+2</f>
        <v>6</v>
      </c>
      <c r="O873" s="19">
        <f t="shared" si="312"/>
        <v>30</v>
      </c>
      <c r="P873" s="26"/>
      <c r="Q873" s="19"/>
      <c r="R873" s="19"/>
      <c r="S873" s="19"/>
      <c r="T873" s="77"/>
      <c r="U873" s="77"/>
      <c r="V873" s="19"/>
      <c r="W873" s="19"/>
      <c r="X873" s="77"/>
      <c r="Y873" s="77"/>
      <c r="Z873" s="77"/>
      <c r="AA873" s="77"/>
      <c r="AB873" s="77"/>
      <c r="AC873" s="77"/>
      <c r="AD873" s="77"/>
      <c r="AE873" s="77"/>
      <c r="AF873" s="19">
        <f t="shared" si="310"/>
        <v>6</v>
      </c>
      <c r="AG873" s="19">
        <f t="shared" si="310"/>
        <v>30</v>
      </c>
      <c r="AH873" s="18" t="s">
        <v>1412</v>
      </c>
      <c r="AI873" s="18" t="s">
        <v>1414</v>
      </c>
      <c r="AJ873" s="18" t="s">
        <v>68</v>
      </c>
      <c r="AK873" s="12">
        <v>5</v>
      </c>
      <c r="AL873" s="28"/>
      <c r="AM873" s="28"/>
      <c r="AN873" s="82"/>
      <c r="AO873" s="82"/>
      <c r="AP873" s="28"/>
      <c r="AQ873" s="28"/>
      <c r="AR873" s="28">
        <f>2+2+2</f>
        <v>6</v>
      </c>
      <c r="AS873" s="28">
        <f t="shared" si="314"/>
        <v>30</v>
      </c>
      <c r="AT873" s="28"/>
      <c r="AU873" s="28"/>
      <c r="AV873" s="28"/>
      <c r="AW873" s="28"/>
      <c r="AX873" s="82"/>
      <c r="AY873" s="82"/>
      <c r="AZ873" s="28"/>
      <c r="BA873" s="28"/>
      <c r="BB873" s="82"/>
      <c r="BC873" s="82"/>
      <c r="BD873" s="82"/>
      <c r="BE873" s="82"/>
      <c r="BF873" s="82"/>
      <c r="BG873" s="82"/>
      <c r="BH873" s="82"/>
      <c r="BI873" s="82"/>
      <c r="BJ873" s="7">
        <f t="shared" si="311"/>
        <v>6</v>
      </c>
      <c r="BK873" s="7">
        <f t="shared" si="311"/>
        <v>30</v>
      </c>
    </row>
    <row r="874" spans="2:63" ht="24" x14ac:dyDescent="0.25">
      <c r="B874" s="16" t="s">
        <v>65</v>
      </c>
      <c r="C874" s="17" t="s">
        <v>66</v>
      </c>
      <c r="D874" s="171" t="s">
        <v>1412</v>
      </c>
      <c r="E874" s="18" t="s">
        <v>1415</v>
      </c>
      <c r="F874" s="18" t="s">
        <v>68</v>
      </c>
      <c r="G874" s="12">
        <v>5</v>
      </c>
      <c r="H874" s="19"/>
      <c r="I874" s="19"/>
      <c r="J874" s="85"/>
      <c r="K874" s="85"/>
      <c r="L874" s="19"/>
      <c r="M874" s="19"/>
      <c r="N874" s="19">
        <f>3+3+3</f>
        <v>9</v>
      </c>
      <c r="O874" s="19">
        <f t="shared" si="312"/>
        <v>45</v>
      </c>
      <c r="P874" s="26"/>
      <c r="Q874" s="19"/>
      <c r="R874" s="19"/>
      <c r="S874" s="19"/>
      <c r="T874" s="77"/>
      <c r="U874" s="77"/>
      <c r="V874" s="19"/>
      <c r="W874" s="19"/>
      <c r="X874" s="77"/>
      <c r="Y874" s="77"/>
      <c r="Z874" s="77"/>
      <c r="AA874" s="77"/>
      <c r="AB874" s="77"/>
      <c r="AC874" s="77"/>
      <c r="AD874" s="77"/>
      <c r="AE874" s="77"/>
      <c r="AF874" s="19">
        <f t="shared" si="310"/>
        <v>9</v>
      </c>
      <c r="AG874" s="19">
        <f t="shared" si="310"/>
        <v>45</v>
      </c>
      <c r="AH874" s="18" t="s">
        <v>1412</v>
      </c>
      <c r="AI874" s="18" t="s">
        <v>1415</v>
      </c>
      <c r="AJ874" s="18" t="s">
        <v>68</v>
      </c>
      <c r="AK874" s="12">
        <v>5</v>
      </c>
      <c r="AL874" s="28"/>
      <c r="AM874" s="28"/>
      <c r="AN874" s="82"/>
      <c r="AO874" s="82"/>
      <c r="AP874" s="28"/>
      <c r="AQ874" s="28"/>
      <c r="AR874" s="28">
        <f>3+3+3</f>
        <v>9</v>
      </c>
      <c r="AS874" s="28">
        <f t="shared" si="314"/>
        <v>45</v>
      </c>
      <c r="AT874" s="28"/>
      <c r="AU874" s="28"/>
      <c r="AV874" s="28"/>
      <c r="AW874" s="28"/>
      <c r="AX874" s="82"/>
      <c r="AY874" s="82"/>
      <c r="AZ874" s="28"/>
      <c r="BA874" s="28"/>
      <c r="BB874" s="82"/>
      <c r="BC874" s="82"/>
      <c r="BD874" s="82"/>
      <c r="BE874" s="82"/>
      <c r="BF874" s="82"/>
      <c r="BG874" s="82"/>
      <c r="BH874" s="82"/>
      <c r="BI874" s="82"/>
      <c r="BJ874" s="7">
        <f t="shared" si="311"/>
        <v>9</v>
      </c>
      <c r="BK874" s="7">
        <f t="shared" si="311"/>
        <v>45</v>
      </c>
    </row>
    <row r="875" spans="2:63" ht="24" x14ac:dyDescent="0.25">
      <c r="B875" s="16" t="s">
        <v>65</v>
      </c>
      <c r="C875" s="17" t="s">
        <v>66</v>
      </c>
      <c r="D875" s="171" t="s">
        <v>394</v>
      </c>
      <c r="E875" s="18" t="s">
        <v>1416</v>
      </c>
      <c r="F875" s="18" t="s">
        <v>68</v>
      </c>
      <c r="G875" s="12">
        <v>350</v>
      </c>
      <c r="H875" s="19"/>
      <c r="I875" s="19"/>
      <c r="J875" s="85"/>
      <c r="K875" s="85"/>
      <c r="L875" s="19"/>
      <c r="M875" s="19"/>
      <c r="N875" s="19">
        <f>4+4+4</f>
        <v>12</v>
      </c>
      <c r="O875" s="19">
        <f t="shared" si="312"/>
        <v>4200</v>
      </c>
      <c r="P875" s="26"/>
      <c r="Q875" s="19"/>
      <c r="R875" s="19"/>
      <c r="S875" s="19"/>
      <c r="T875" s="77"/>
      <c r="U875" s="77"/>
      <c r="V875" s="19"/>
      <c r="W875" s="19"/>
      <c r="X875" s="77"/>
      <c r="Y875" s="77"/>
      <c r="Z875" s="77"/>
      <c r="AA875" s="77"/>
      <c r="AB875" s="77"/>
      <c r="AC875" s="77"/>
      <c r="AD875" s="77"/>
      <c r="AE875" s="77"/>
      <c r="AF875" s="19">
        <f t="shared" si="310"/>
        <v>12</v>
      </c>
      <c r="AG875" s="19">
        <f t="shared" si="310"/>
        <v>4200</v>
      </c>
      <c r="AH875" s="18" t="s">
        <v>394</v>
      </c>
      <c r="AI875" s="18" t="s">
        <v>1416</v>
      </c>
      <c r="AJ875" s="18" t="s">
        <v>68</v>
      </c>
      <c r="AK875" s="12">
        <v>350</v>
      </c>
      <c r="AL875" s="28"/>
      <c r="AM875" s="28"/>
      <c r="AN875" s="82"/>
      <c r="AO875" s="82"/>
      <c r="AP875" s="28"/>
      <c r="AQ875" s="28"/>
      <c r="AR875" s="28">
        <f>4+4+4</f>
        <v>12</v>
      </c>
      <c r="AS875" s="28">
        <f t="shared" si="314"/>
        <v>4200</v>
      </c>
      <c r="AT875" s="28"/>
      <c r="AU875" s="28"/>
      <c r="AV875" s="28"/>
      <c r="AW875" s="28"/>
      <c r="AX875" s="82"/>
      <c r="AY875" s="82"/>
      <c r="AZ875" s="28"/>
      <c r="BA875" s="28"/>
      <c r="BB875" s="82"/>
      <c r="BC875" s="82"/>
      <c r="BD875" s="82"/>
      <c r="BE875" s="82"/>
      <c r="BF875" s="82"/>
      <c r="BG875" s="82"/>
      <c r="BH875" s="82"/>
      <c r="BI875" s="82"/>
      <c r="BJ875" s="7">
        <f t="shared" si="311"/>
        <v>12</v>
      </c>
      <c r="BK875" s="7">
        <f t="shared" si="311"/>
        <v>4200</v>
      </c>
    </row>
    <row r="876" spans="2:63" ht="24" x14ac:dyDescent="0.25">
      <c r="B876" s="16" t="s">
        <v>65</v>
      </c>
      <c r="C876" s="17" t="s">
        <v>66</v>
      </c>
      <c r="D876" s="171" t="s">
        <v>1417</v>
      </c>
      <c r="E876" s="18" t="s">
        <v>1418</v>
      </c>
      <c r="F876" s="18" t="s">
        <v>68</v>
      </c>
      <c r="G876" s="12">
        <v>45</v>
      </c>
      <c r="H876" s="19"/>
      <c r="I876" s="19"/>
      <c r="J876" s="85"/>
      <c r="K876" s="85"/>
      <c r="L876" s="19"/>
      <c r="M876" s="19"/>
      <c r="N876" s="19">
        <f>2+2+2</f>
        <v>6</v>
      </c>
      <c r="O876" s="19">
        <f t="shared" si="312"/>
        <v>270</v>
      </c>
      <c r="P876" s="26"/>
      <c r="Q876" s="19"/>
      <c r="R876" s="19"/>
      <c r="S876" s="19"/>
      <c r="T876" s="77"/>
      <c r="U876" s="77"/>
      <c r="V876" s="19"/>
      <c r="W876" s="19"/>
      <c r="X876" s="77"/>
      <c r="Y876" s="77"/>
      <c r="Z876" s="77"/>
      <c r="AA876" s="77"/>
      <c r="AB876" s="77"/>
      <c r="AC876" s="77"/>
      <c r="AD876" s="77"/>
      <c r="AE876" s="77"/>
      <c r="AF876" s="19">
        <f t="shared" si="310"/>
        <v>6</v>
      </c>
      <c r="AG876" s="19">
        <f t="shared" si="310"/>
        <v>270</v>
      </c>
      <c r="AH876" s="18" t="s">
        <v>1417</v>
      </c>
      <c r="AI876" s="18" t="s">
        <v>1418</v>
      </c>
      <c r="AJ876" s="18" t="s">
        <v>68</v>
      </c>
      <c r="AK876" s="12">
        <v>45</v>
      </c>
      <c r="AL876" s="28"/>
      <c r="AM876" s="28"/>
      <c r="AN876" s="82"/>
      <c r="AO876" s="82"/>
      <c r="AP876" s="28"/>
      <c r="AQ876" s="28"/>
      <c r="AR876" s="28">
        <f>2+2+2</f>
        <v>6</v>
      </c>
      <c r="AS876" s="28">
        <f t="shared" si="314"/>
        <v>270</v>
      </c>
      <c r="AT876" s="28"/>
      <c r="AU876" s="28"/>
      <c r="AV876" s="28"/>
      <c r="AW876" s="28"/>
      <c r="AX876" s="82"/>
      <c r="AY876" s="82"/>
      <c r="AZ876" s="28"/>
      <c r="BA876" s="28"/>
      <c r="BB876" s="82"/>
      <c r="BC876" s="82"/>
      <c r="BD876" s="82"/>
      <c r="BE876" s="82"/>
      <c r="BF876" s="82"/>
      <c r="BG876" s="82"/>
      <c r="BH876" s="82"/>
      <c r="BI876" s="82"/>
      <c r="BJ876" s="7">
        <f t="shared" si="311"/>
        <v>6</v>
      </c>
      <c r="BK876" s="7">
        <f t="shared" si="311"/>
        <v>270</v>
      </c>
    </row>
    <row r="877" spans="2:63" x14ac:dyDescent="0.25">
      <c r="B877" s="16" t="s">
        <v>1215</v>
      </c>
      <c r="C877" s="16" t="s">
        <v>1215</v>
      </c>
      <c r="D877" s="171" t="s">
        <v>1419</v>
      </c>
      <c r="E877" s="18" t="s">
        <v>1420</v>
      </c>
      <c r="F877" s="18" t="s">
        <v>138</v>
      </c>
      <c r="G877" s="12">
        <f>'[1]PROYECTO ACR-AF 2022'!$H$52</f>
        <v>1800</v>
      </c>
      <c r="H877" s="19"/>
      <c r="I877" s="19"/>
      <c r="J877" s="85"/>
      <c r="K877" s="85"/>
      <c r="L877" s="19"/>
      <c r="M877" s="19"/>
      <c r="N877" s="19"/>
      <c r="O877" s="19"/>
      <c r="P877" s="26"/>
      <c r="Q877" s="19"/>
      <c r="R877" s="19">
        <v>10</v>
      </c>
      <c r="S877" s="19">
        <f>G877*R877</f>
        <v>18000</v>
      </c>
      <c r="T877" s="77"/>
      <c r="U877" s="77"/>
      <c r="V877" s="19"/>
      <c r="W877" s="19"/>
      <c r="X877" s="77"/>
      <c r="Y877" s="77"/>
      <c r="Z877" s="77"/>
      <c r="AA877" s="77"/>
      <c r="AB877" s="77"/>
      <c r="AC877" s="77"/>
      <c r="AD877" s="77"/>
      <c r="AE877" s="77"/>
      <c r="AF877" s="19">
        <f t="shared" si="310"/>
        <v>10</v>
      </c>
      <c r="AG877" s="19">
        <f t="shared" si="310"/>
        <v>18000</v>
      </c>
      <c r="AH877" s="18" t="s">
        <v>1419</v>
      </c>
      <c r="AI877" s="18" t="s">
        <v>1420</v>
      </c>
      <c r="AJ877" s="18" t="s">
        <v>138</v>
      </c>
      <c r="AK877" s="12">
        <f>'[1]PROYECTO ACR-AF 2022'!$H$52</f>
        <v>1800</v>
      </c>
      <c r="AL877" s="28"/>
      <c r="AM877" s="28"/>
      <c r="AN877" s="82"/>
      <c r="AO877" s="82"/>
      <c r="AP877" s="28"/>
      <c r="AQ877" s="28"/>
      <c r="AR877" s="28"/>
      <c r="AS877" s="28"/>
      <c r="AT877" s="28"/>
      <c r="AU877" s="28"/>
      <c r="AV877" s="28">
        <v>10</v>
      </c>
      <c r="AW877" s="28">
        <f>AK877*AV877</f>
        <v>18000</v>
      </c>
      <c r="AX877" s="82"/>
      <c r="AY877" s="82"/>
      <c r="AZ877" s="28"/>
      <c r="BA877" s="28"/>
      <c r="BB877" s="82"/>
      <c r="BC877" s="82"/>
      <c r="BD877" s="82"/>
      <c r="BE877" s="82"/>
      <c r="BF877" s="82"/>
      <c r="BG877" s="82"/>
      <c r="BH877" s="82"/>
      <c r="BI877" s="82"/>
      <c r="BJ877" s="7">
        <f t="shared" si="311"/>
        <v>10</v>
      </c>
      <c r="BK877" s="7">
        <f t="shared" si="311"/>
        <v>18000</v>
      </c>
    </row>
    <row r="878" spans="2:63" x14ac:dyDescent="0.25">
      <c r="B878" s="16" t="s">
        <v>1215</v>
      </c>
      <c r="C878" s="16" t="s">
        <v>1215</v>
      </c>
      <c r="D878" s="171" t="s">
        <v>1419</v>
      </c>
      <c r="E878" s="18" t="s">
        <v>1421</v>
      </c>
      <c r="F878" s="18" t="s">
        <v>138</v>
      </c>
      <c r="G878" s="12">
        <f>'[1]PROYECTO ACR-AF 2022'!$H$53</f>
        <v>400</v>
      </c>
      <c r="H878" s="19"/>
      <c r="I878" s="19"/>
      <c r="J878" s="85"/>
      <c r="K878" s="85"/>
      <c r="L878" s="19"/>
      <c r="M878" s="19"/>
      <c r="N878" s="19"/>
      <c r="O878" s="19"/>
      <c r="P878" s="26"/>
      <c r="Q878" s="19"/>
      <c r="R878" s="19">
        <v>10</v>
      </c>
      <c r="S878" s="19">
        <f>G878*R878</f>
        <v>4000</v>
      </c>
      <c r="T878" s="77"/>
      <c r="U878" s="77"/>
      <c r="V878" s="19"/>
      <c r="W878" s="19"/>
      <c r="X878" s="77"/>
      <c r="Y878" s="77"/>
      <c r="Z878" s="77"/>
      <c r="AA878" s="77"/>
      <c r="AB878" s="77"/>
      <c r="AC878" s="77"/>
      <c r="AD878" s="77"/>
      <c r="AE878" s="77"/>
      <c r="AF878" s="19">
        <f t="shared" si="310"/>
        <v>10</v>
      </c>
      <c r="AG878" s="19">
        <f t="shared" si="310"/>
        <v>4000</v>
      </c>
      <c r="AH878" s="18" t="s">
        <v>1419</v>
      </c>
      <c r="AI878" s="18" t="s">
        <v>1421</v>
      </c>
      <c r="AJ878" s="18" t="s">
        <v>138</v>
      </c>
      <c r="AK878" s="12">
        <f>'[1]PROYECTO ACR-AF 2022'!$H$53</f>
        <v>400</v>
      </c>
      <c r="AL878" s="28"/>
      <c r="AM878" s="28"/>
      <c r="AN878" s="82"/>
      <c r="AO878" s="82"/>
      <c r="AP878" s="28"/>
      <c r="AQ878" s="28"/>
      <c r="AR878" s="28"/>
      <c r="AS878" s="28"/>
      <c r="AT878" s="28"/>
      <c r="AU878" s="28"/>
      <c r="AV878" s="28">
        <v>7</v>
      </c>
      <c r="AW878" s="28">
        <f>AK878*AV878</f>
        <v>2800</v>
      </c>
      <c r="AX878" s="82"/>
      <c r="AY878" s="82"/>
      <c r="AZ878" s="28"/>
      <c r="BA878" s="28"/>
      <c r="BB878" s="82"/>
      <c r="BC878" s="82"/>
      <c r="BD878" s="82"/>
      <c r="BE878" s="82"/>
      <c r="BF878" s="82"/>
      <c r="BG878" s="82"/>
      <c r="BH878" s="82"/>
      <c r="BI878" s="82"/>
      <c r="BJ878" s="7">
        <f t="shared" si="311"/>
        <v>7</v>
      </c>
      <c r="BK878" s="7">
        <f t="shared" si="311"/>
        <v>2800</v>
      </c>
    </row>
    <row r="879" spans="2:63" x14ac:dyDescent="0.25">
      <c r="B879" s="16" t="s">
        <v>1215</v>
      </c>
      <c r="C879" s="16" t="s">
        <v>1215</v>
      </c>
      <c r="D879" s="171" t="s">
        <v>1422</v>
      </c>
      <c r="E879" s="18" t="s">
        <v>1423</v>
      </c>
      <c r="F879" s="18" t="s">
        <v>68</v>
      </c>
      <c r="G879" s="12">
        <f>'[1]PROYECTO ACR-AF 2022'!$H$56</f>
        <v>513</v>
      </c>
      <c r="H879" s="19"/>
      <c r="I879" s="19"/>
      <c r="J879" s="85"/>
      <c r="K879" s="85"/>
      <c r="L879" s="19"/>
      <c r="M879" s="19"/>
      <c r="N879" s="19"/>
      <c r="O879" s="19"/>
      <c r="P879" s="26"/>
      <c r="Q879" s="19"/>
      <c r="R879" s="19">
        <v>1</v>
      </c>
      <c r="S879" s="19">
        <f>G879*R879</f>
        <v>513</v>
      </c>
      <c r="T879" s="77"/>
      <c r="U879" s="77"/>
      <c r="V879" s="19"/>
      <c r="W879" s="19"/>
      <c r="X879" s="77"/>
      <c r="Y879" s="77"/>
      <c r="Z879" s="77"/>
      <c r="AA879" s="77"/>
      <c r="AB879" s="77"/>
      <c r="AC879" s="77"/>
      <c r="AD879" s="77"/>
      <c r="AE879" s="77"/>
      <c r="AF879" s="19">
        <f t="shared" si="310"/>
        <v>1</v>
      </c>
      <c r="AG879" s="19">
        <f t="shared" si="310"/>
        <v>513</v>
      </c>
      <c r="AH879" s="18" t="s">
        <v>1422</v>
      </c>
      <c r="AI879" s="18" t="s">
        <v>1423</v>
      </c>
      <c r="AJ879" s="18" t="s">
        <v>68</v>
      </c>
      <c r="AK879" s="12">
        <f>'[1]PROYECTO ACR-AF 2022'!$H$56</f>
        <v>513</v>
      </c>
      <c r="AL879" s="28"/>
      <c r="AM879" s="28"/>
      <c r="AN879" s="82"/>
      <c r="AO879" s="82"/>
      <c r="AP879" s="28"/>
      <c r="AQ879" s="28"/>
      <c r="AR879" s="28"/>
      <c r="AS879" s="28"/>
      <c r="AT879" s="28"/>
      <c r="AU879" s="28"/>
      <c r="AV879" s="28"/>
      <c r="AW879" s="28"/>
      <c r="AX879" s="82"/>
      <c r="AY879" s="82"/>
      <c r="AZ879" s="28"/>
      <c r="BA879" s="28"/>
      <c r="BB879" s="82"/>
      <c r="BC879" s="82"/>
      <c r="BD879" s="82"/>
      <c r="BE879" s="82"/>
      <c r="BF879" s="82"/>
      <c r="BG879" s="82"/>
      <c r="BH879" s="82"/>
      <c r="BI879" s="82"/>
      <c r="BJ879" s="7">
        <f t="shared" si="311"/>
        <v>0</v>
      </c>
      <c r="BK879" s="7">
        <f t="shared" si="311"/>
        <v>0</v>
      </c>
    </row>
    <row r="880" spans="2:63" x14ac:dyDescent="0.25">
      <c r="B880" s="16" t="s">
        <v>1215</v>
      </c>
      <c r="C880" s="16" t="s">
        <v>1215</v>
      </c>
      <c r="D880" s="171" t="s">
        <v>1424</v>
      </c>
      <c r="E880" s="18" t="s">
        <v>1425</v>
      </c>
      <c r="F880" s="18" t="s">
        <v>68</v>
      </c>
      <c r="G880" s="12">
        <f>'[1]PROYECTO ACR-AF 2022'!$H$57</f>
        <v>72</v>
      </c>
      <c r="H880" s="19"/>
      <c r="I880" s="19"/>
      <c r="J880" s="85"/>
      <c r="K880" s="85"/>
      <c r="L880" s="19"/>
      <c r="M880" s="19"/>
      <c r="N880" s="19"/>
      <c r="O880" s="19"/>
      <c r="P880" s="26"/>
      <c r="Q880" s="19"/>
      <c r="R880" s="19">
        <v>1</v>
      </c>
      <c r="S880" s="19">
        <f>G880*R880</f>
        <v>72</v>
      </c>
      <c r="T880" s="77"/>
      <c r="U880" s="77"/>
      <c r="V880" s="19"/>
      <c r="W880" s="19"/>
      <c r="X880" s="77"/>
      <c r="Y880" s="77"/>
      <c r="Z880" s="77"/>
      <c r="AA880" s="77"/>
      <c r="AB880" s="77"/>
      <c r="AC880" s="77"/>
      <c r="AD880" s="77"/>
      <c r="AE880" s="77"/>
      <c r="AF880" s="19">
        <f t="shared" si="310"/>
        <v>1</v>
      </c>
      <c r="AG880" s="19">
        <f t="shared" si="310"/>
        <v>72</v>
      </c>
      <c r="AH880" s="18" t="s">
        <v>1424</v>
      </c>
      <c r="AI880" s="18" t="s">
        <v>1425</v>
      </c>
      <c r="AJ880" s="18" t="s">
        <v>68</v>
      </c>
      <c r="AK880" s="12">
        <f>'[1]PROYECTO ACR-AF 2022'!$H$57</f>
        <v>72</v>
      </c>
      <c r="AL880" s="28"/>
      <c r="AM880" s="28"/>
      <c r="AN880" s="82"/>
      <c r="AO880" s="82"/>
      <c r="AP880" s="28"/>
      <c r="AQ880" s="28"/>
      <c r="AR880" s="28"/>
      <c r="AS880" s="28"/>
      <c r="AT880" s="28"/>
      <c r="AU880" s="28"/>
      <c r="AV880" s="28"/>
      <c r="AW880" s="28"/>
      <c r="AX880" s="82"/>
      <c r="AY880" s="82"/>
      <c r="AZ880" s="28"/>
      <c r="BA880" s="28"/>
      <c r="BB880" s="82"/>
      <c r="BC880" s="82"/>
      <c r="BD880" s="82"/>
      <c r="BE880" s="82"/>
      <c r="BF880" s="82"/>
      <c r="BG880" s="82"/>
      <c r="BH880" s="82"/>
      <c r="BI880" s="82"/>
      <c r="BJ880" s="7">
        <f t="shared" si="311"/>
        <v>0</v>
      </c>
      <c r="BK880" s="7">
        <f t="shared" si="311"/>
        <v>0</v>
      </c>
    </row>
    <row r="881" spans="2:63" x14ac:dyDescent="0.25">
      <c r="B881" s="67"/>
      <c r="C881" s="74"/>
      <c r="D881" s="96" t="s">
        <v>1428</v>
      </c>
      <c r="E881" s="97" t="s">
        <v>1429</v>
      </c>
      <c r="F881" s="77"/>
      <c r="G881" s="77"/>
      <c r="H881" s="77"/>
      <c r="I881" s="78"/>
      <c r="J881" s="77"/>
      <c r="K881" s="77"/>
      <c r="L881" s="77"/>
      <c r="M881" s="77"/>
      <c r="N881" s="77"/>
      <c r="O881" s="77"/>
      <c r="P881" s="78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96" t="s">
        <v>1428</v>
      </c>
      <c r="AI881" s="97" t="s">
        <v>1429</v>
      </c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</row>
    <row r="882" spans="2:63" ht="24" x14ac:dyDescent="0.25">
      <c r="B882" s="16" t="s">
        <v>65</v>
      </c>
      <c r="C882" s="17" t="s">
        <v>66</v>
      </c>
      <c r="D882" s="171" t="s">
        <v>1430</v>
      </c>
      <c r="E882" s="18" t="s">
        <v>1431</v>
      </c>
      <c r="F882" s="18" t="s">
        <v>736</v>
      </c>
      <c r="G882" s="12">
        <v>1500</v>
      </c>
      <c r="H882" s="19">
        <v>1</v>
      </c>
      <c r="I882" s="19">
        <f>H882*G882</f>
        <v>1500</v>
      </c>
      <c r="J882" s="85"/>
      <c r="K882" s="85"/>
      <c r="L882" s="19"/>
      <c r="M882" s="19"/>
      <c r="N882" s="19"/>
      <c r="O882" s="19"/>
      <c r="P882" s="26"/>
      <c r="Q882" s="19"/>
      <c r="R882" s="19">
        <v>1</v>
      </c>
      <c r="S882" s="19">
        <f>G882*R882</f>
        <v>1500</v>
      </c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>
        <f t="shared" ref="AF882:AG885" si="320">H882+J882+L882+N882+P882+R882+T882+V882+X882+Z882+AB882+AD882</f>
        <v>2</v>
      </c>
      <c r="AG882" s="19">
        <f t="shared" si="320"/>
        <v>3000</v>
      </c>
      <c r="AH882" s="18" t="s">
        <v>1430</v>
      </c>
      <c r="AI882" s="18" t="s">
        <v>1431</v>
      </c>
      <c r="AJ882" s="18" t="s">
        <v>736</v>
      </c>
      <c r="AK882" s="12">
        <v>1500</v>
      </c>
      <c r="AL882" s="28"/>
      <c r="AM882" s="28"/>
      <c r="AN882" s="82"/>
      <c r="AO882" s="82"/>
      <c r="AP882" s="28"/>
      <c r="AQ882" s="28"/>
      <c r="AR882" s="28">
        <v>2</v>
      </c>
      <c r="AS882" s="28">
        <f>+AR882*AK882</f>
        <v>3000</v>
      </c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7">
        <f t="shared" ref="BJ882:BK885" si="321">AL882+AN882+AP882+AR882+AT882+AV882+AX882+AZ882+BB882+BD882+BF882+BH882</f>
        <v>2</v>
      </c>
      <c r="BK882" s="7">
        <f t="shared" si="321"/>
        <v>3000</v>
      </c>
    </row>
    <row r="883" spans="2:63" ht="24" x14ac:dyDescent="0.25">
      <c r="B883" s="16" t="s">
        <v>65</v>
      </c>
      <c r="C883" s="17" t="s">
        <v>66</v>
      </c>
      <c r="D883" s="171" t="s">
        <v>1430</v>
      </c>
      <c r="E883" s="18" t="s">
        <v>1431</v>
      </c>
      <c r="F883" s="18" t="s">
        <v>736</v>
      </c>
      <c r="G883" s="12">
        <v>10000</v>
      </c>
      <c r="H883" s="19"/>
      <c r="I883" s="19"/>
      <c r="J883" s="85"/>
      <c r="K883" s="85"/>
      <c r="L883" s="19"/>
      <c r="M883" s="19"/>
      <c r="N883" s="19"/>
      <c r="O883" s="19"/>
      <c r="P883" s="26"/>
      <c r="Q883" s="19"/>
      <c r="R883" s="19">
        <v>1</v>
      </c>
      <c r="S883" s="19">
        <f>G883*R883</f>
        <v>10000</v>
      </c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>
        <f t="shared" si="320"/>
        <v>1</v>
      </c>
      <c r="AG883" s="19">
        <f t="shared" si="320"/>
        <v>10000</v>
      </c>
      <c r="AH883" s="18" t="s">
        <v>1430</v>
      </c>
      <c r="AI883" s="18" t="s">
        <v>1431</v>
      </c>
      <c r="AJ883" s="18" t="s">
        <v>736</v>
      </c>
      <c r="AK883" s="12">
        <v>10000</v>
      </c>
      <c r="AL883" s="28"/>
      <c r="AM883" s="28"/>
      <c r="AN883" s="82"/>
      <c r="AO883" s="82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7">
        <f t="shared" si="321"/>
        <v>0</v>
      </c>
      <c r="BK883" s="7">
        <f t="shared" si="321"/>
        <v>0</v>
      </c>
    </row>
    <row r="884" spans="2:63" ht="24" x14ac:dyDescent="0.25">
      <c r="B884" s="16" t="s">
        <v>65</v>
      </c>
      <c r="C884" s="17" t="s">
        <v>66</v>
      </c>
      <c r="D884" s="171" t="s">
        <v>1086</v>
      </c>
      <c r="E884" s="18" t="s">
        <v>1432</v>
      </c>
      <c r="F884" s="18" t="s">
        <v>736</v>
      </c>
      <c r="G884" s="12">
        <v>1500</v>
      </c>
      <c r="H884" s="19">
        <v>2</v>
      </c>
      <c r="I884" s="19">
        <f>H884*G884</f>
        <v>3000</v>
      </c>
      <c r="J884" s="85"/>
      <c r="K884" s="85"/>
      <c r="L884" s="19"/>
      <c r="M884" s="19"/>
      <c r="N884" s="19">
        <v>12</v>
      </c>
      <c r="O884" s="19">
        <f t="shared" ref="O884" si="322">+N884*G884</f>
        <v>18000</v>
      </c>
      <c r="P884" s="26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>
        <f t="shared" si="320"/>
        <v>14</v>
      </c>
      <c r="AG884" s="19">
        <f t="shared" si="320"/>
        <v>21000</v>
      </c>
      <c r="AH884" s="18" t="s">
        <v>1086</v>
      </c>
      <c r="AI884" s="18" t="s">
        <v>1432</v>
      </c>
      <c r="AJ884" s="18" t="s">
        <v>736</v>
      </c>
      <c r="AK884" s="12">
        <v>1500</v>
      </c>
      <c r="AL884" s="28"/>
      <c r="AM884" s="28"/>
      <c r="AN884" s="82"/>
      <c r="AO884" s="82"/>
      <c r="AP884" s="28"/>
      <c r="AQ884" s="28"/>
      <c r="AR884" s="28">
        <f>6+6</f>
        <v>12</v>
      </c>
      <c r="AS884" s="28">
        <f>+AR884*AK884</f>
        <v>18000</v>
      </c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7">
        <f t="shared" si="321"/>
        <v>12</v>
      </c>
      <c r="BK884" s="7">
        <f t="shared" si="321"/>
        <v>18000</v>
      </c>
    </row>
    <row r="885" spans="2:63" ht="24" x14ac:dyDescent="0.25">
      <c r="B885" s="16" t="s">
        <v>65</v>
      </c>
      <c r="C885" s="17" t="s">
        <v>66</v>
      </c>
      <c r="D885" s="171" t="s">
        <v>1433</v>
      </c>
      <c r="E885" s="18" t="s">
        <v>1434</v>
      </c>
      <c r="F885" s="9" t="s">
        <v>103</v>
      </c>
      <c r="G885" s="12">
        <v>300000</v>
      </c>
      <c r="H885" s="19"/>
      <c r="I885" s="19"/>
      <c r="J885" s="85"/>
      <c r="K885" s="85"/>
      <c r="L885" s="19"/>
      <c r="M885" s="19"/>
      <c r="N885" s="19"/>
      <c r="O885" s="19"/>
      <c r="P885" s="26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>
        <f t="shared" si="320"/>
        <v>0</v>
      </c>
      <c r="AG885" s="19">
        <f t="shared" si="320"/>
        <v>0</v>
      </c>
      <c r="AH885" s="18" t="s">
        <v>1433</v>
      </c>
      <c r="AI885" s="18" t="s">
        <v>1434</v>
      </c>
      <c r="AJ885" s="9" t="s">
        <v>103</v>
      </c>
      <c r="AK885" s="12">
        <v>300000</v>
      </c>
      <c r="AL885" s="28"/>
      <c r="AM885" s="28"/>
      <c r="AN885" s="82"/>
      <c r="AO885" s="82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7">
        <f t="shared" si="321"/>
        <v>0</v>
      </c>
      <c r="BK885" s="7">
        <f t="shared" si="321"/>
        <v>0</v>
      </c>
    </row>
    <row r="886" spans="2:63" x14ac:dyDescent="0.25">
      <c r="B886" s="69"/>
      <c r="C886" s="93"/>
      <c r="D886" s="94" t="s">
        <v>1435</v>
      </c>
      <c r="E886" s="94" t="s">
        <v>1436</v>
      </c>
      <c r="F886" s="94"/>
      <c r="G886" s="94"/>
      <c r="H886" s="14"/>
      <c r="I886" s="25"/>
      <c r="J886" s="14"/>
      <c r="K886" s="14"/>
      <c r="L886" s="14"/>
      <c r="M886" s="14"/>
      <c r="N886" s="14"/>
      <c r="O886" s="14"/>
      <c r="P886" s="25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94" t="s">
        <v>1435</v>
      </c>
      <c r="AI886" s="94" t="s">
        <v>1436</v>
      </c>
      <c r="AJ886" s="94"/>
      <c r="AK886" s="94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</row>
    <row r="887" spans="2:63" x14ac:dyDescent="0.25">
      <c r="B887" s="69"/>
      <c r="C887" s="93"/>
      <c r="D887" s="94" t="s">
        <v>1437</v>
      </c>
      <c r="E887" s="94" t="s">
        <v>1436</v>
      </c>
      <c r="F887" s="94"/>
      <c r="G887" s="94"/>
      <c r="H887" s="14"/>
      <c r="I887" s="25"/>
      <c r="J887" s="14"/>
      <c r="K887" s="14"/>
      <c r="L887" s="14"/>
      <c r="M887" s="14"/>
      <c r="N887" s="14"/>
      <c r="O887" s="14"/>
      <c r="P887" s="25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94" t="s">
        <v>1437</v>
      </c>
      <c r="AI887" s="94" t="s">
        <v>1436</v>
      </c>
      <c r="AJ887" s="94"/>
      <c r="AK887" s="94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</row>
    <row r="888" spans="2:63" x14ac:dyDescent="0.25">
      <c r="B888" s="67"/>
      <c r="C888" s="74"/>
      <c r="D888" s="96" t="s">
        <v>1438</v>
      </c>
      <c r="E888" s="97" t="s">
        <v>1439</v>
      </c>
      <c r="F888" s="94"/>
      <c r="G888" s="94"/>
      <c r="H888" s="14"/>
      <c r="I888" s="25"/>
      <c r="J888" s="14"/>
      <c r="K888" s="14"/>
      <c r="L888" s="14"/>
      <c r="M888" s="14"/>
      <c r="N888" s="14"/>
      <c r="O888" s="14"/>
      <c r="P888" s="25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96" t="s">
        <v>1438</v>
      </c>
      <c r="AI888" s="97" t="s">
        <v>1439</v>
      </c>
      <c r="AJ888" s="94"/>
      <c r="AK888" s="94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</row>
    <row r="889" spans="2:63" x14ac:dyDescent="0.25">
      <c r="B889" s="67"/>
      <c r="C889" s="74"/>
      <c r="D889" s="96" t="s">
        <v>1440</v>
      </c>
      <c r="E889" s="97" t="s">
        <v>1439</v>
      </c>
      <c r="F889" s="94"/>
      <c r="G889" s="94"/>
      <c r="H889" s="14"/>
      <c r="I889" s="25"/>
      <c r="J889" s="14"/>
      <c r="K889" s="14"/>
      <c r="L889" s="14"/>
      <c r="M889" s="14"/>
      <c r="N889" s="14"/>
      <c r="O889" s="14"/>
      <c r="P889" s="25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96" t="s">
        <v>1440</v>
      </c>
      <c r="AI889" s="97" t="s">
        <v>1439</v>
      </c>
      <c r="AJ889" s="94"/>
      <c r="AK889" s="94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</row>
    <row r="890" spans="2:63" ht="24" x14ac:dyDescent="0.25">
      <c r="B890" s="16" t="s">
        <v>65</v>
      </c>
      <c r="C890" s="17" t="s">
        <v>66</v>
      </c>
      <c r="D890" s="171" t="s">
        <v>1433</v>
      </c>
      <c r="E890" s="18" t="s">
        <v>1441</v>
      </c>
      <c r="F890" s="9" t="s">
        <v>736</v>
      </c>
      <c r="G890" s="12">
        <v>250000</v>
      </c>
      <c r="H890" s="19"/>
      <c r="I890" s="19"/>
      <c r="J890" s="85"/>
      <c r="K890" s="85"/>
      <c r="L890" s="19"/>
      <c r="M890" s="19"/>
      <c r="N890" s="19"/>
      <c r="O890" s="19"/>
      <c r="P890" s="26"/>
      <c r="Q890" s="19"/>
      <c r="R890" s="19">
        <v>1</v>
      </c>
      <c r="S890" s="19">
        <f>G890*R890</f>
        <v>250000</v>
      </c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>
        <f t="shared" ref="AF890:AG953" si="323">H890+J890+L890+N890+P890+R890+T890+V890+X890+Z890+AB890+AD890</f>
        <v>1</v>
      </c>
      <c r="AG890" s="19">
        <f t="shared" si="323"/>
        <v>250000</v>
      </c>
      <c r="AH890" s="18" t="s">
        <v>1433</v>
      </c>
      <c r="AI890" s="18" t="s">
        <v>1441</v>
      </c>
      <c r="AJ890" s="9" t="s">
        <v>736</v>
      </c>
      <c r="AK890" s="12">
        <v>250000</v>
      </c>
      <c r="AL890" s="28"/>
      <c r="AM890" s="28"/>
      <c r="AN890" s="28"/>
      <c r="AO890" s="28"/>
      <c r="AP890" s="28"/>
      <c r="AQ890" s="28"/>
      <c r="AR890" s="28"/>
      <c r="AS890" s="28"/>
      <c r="AT890" s="28">
        <v>0</v>
      </c>
      <c r="AU890" s="28">
        <f>AT890*AK890</f>
        <v>0</v>
      </c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7">
        <f t="shared" ref="BJ890:BK953" si="324">AL890+AN890+AP890+AR890+AT890+AV890+AX890+AZ890+BB890+BD890+BF890+BH890</f>
        <v>0</v>
      </c>
      <c r="BK890" s="7">
        <f t="shared" si="324"/>
        <v>0</v>
      </c>
    </row>
    <row r="891" spans="2:63" ht="24" x14ac:dyDescent="0.25">
      <c r="B891" s="16" t="s">
        <v>65</v>
      </c>
      <c r="C891" s="17" t="s">
        <v>66</v>
      </c>
      <c r="D891" s="171" t="s">
        <v>1433</v>
      </c>
      <c r="E891" s="18" t="s">
        <v>1441</v>
      </c>
      <c r="F891" s="9" t="s">
        <v>736</v>
      </c>
      <c r="G891" s="12">
        <v>50000</v>
      </c>
      <c r="H891" s="19"/>
      <c r="I891" s="19"/>
      <c r="J891" s="85"/>
      <c r="K891" s="85"/>
      <c r="L891" s="19"/>
      <c r="M891" s="19"/>
      <c r="N891" s="19"/>
      <c r="O891" s="19"/>
      <c r="P891" s="26">
        <v>1</v>
      </c>
      <c r="Q891" s="19">
        <f>G891*P891</f>
        <v>50000</v>
      </c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>
        <f t="shared" si="323"/>
        <v>1</v>
      </c>
      <c r="AG891" s="19">
        <f t="shared" si="323"/>
        <v>50000</v>
      </c>
      <c r="AH891" s="18" t="s">
        <v>1433</v>
      </c>
      <c r="AI891" s="18" t="s">
        <v>1441</v>
      </c>
      <c r="AJ891" s="9" t="s">
        <v>736</v>
      </c>
      <c r="AK891" s="12">
        <v>50000</v>
      </c>
      <c r="AL891" s="28"/>
      <c r="AM891" s="28"/>
      <c r="AN891" s="28"/>
      <c r="AO891" s="28"/>
      <c r="AP891" s="28"/>
      <c r="AQ891" s="28"/>
      <c r="AR891" s="28"/>
      <c r="AS891" s="28"/>
      <c r="AT891" s="28">
        <v>1</v>
      </c>
      <c r="AU891" s="28">
        <f>AT891*AK891</f>
        <v>50000</v>
      </c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7">
        <f t="shared" si="324"/>
        <v>1</v>
      </c>
      <c r="BK891" s="7">
        <f t="shared" si="324"/>
        <v>50000</v>
      </c>
    </row>
    <row r="892" spans="2:63" x14ac:dyDescent="0.25">
      <c r="B892" s="17" t="s">
        <v>1196</v>
      </c>
      <c r="C892" s="17" t="s">
        <v>1196</v>
      </c>
      <c r="D892" s="10" t="s">
        <v>1442</v>
      </c>
      <c r="E892" s="9" t="s">
        <v>1443</v>
      </c>
      <c r="F892" s="9" t="s">
        <v>186</v>
      </c>
      <c r="G892" s="12">
        <v>22</v>
      </c>
      <c r="H892" s="19"/>
      <c r="I892" s="19"/>
      <c r="J892" s="85"/>
      <c r="K892" s="85"/>
      <c r="L892" s="19"/>
      <c r="M892" s="19"/>
      <c r="N892" s="19">
        <v>50</v>
      </c>
      <c r="O892" s="19">
        <f>+N892*G892</f>
        <v>1100</v>
      </c>
      <c r="P892" s="26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>
        <f t="shared" si="323"/>
        <v>50</v>
      </c>
      <c r="AG892" s="19">
        <f t="shared" si="323"/>
        <v>1100</v>
      </c>
      <c r="AH892" s="9" t="s">
        <v>1442</v>
      </c>
      <c r="AI892" s="9" t="s">
        <v>1443</v>
      </c>
      <c r="AJ892" s="9" t="s">
        <v>186</v>
      </c>
      <c r="AK892" s="12">
        <v>22</v>
      </c>
      <c r="AL892" s="28"/>
      <c r="AM892" s="28"/>
      <c r="AN892" s="82"/>
      <c r="AO892" s="82"/>
      <c r="AP892" s="28"/>
      <c r="AQ892" s="28"/>
      <c r="AR892" s="28">
        <v>50</v>
      </c>
      <c r="AS892" s="28">
        <f>+AR892*AK892</f>
        <v>1100</v>
      </c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7">
        <f t="shared" si="324"/>
        <v>50</v>
      </c>
      <c r="BK892" s="7">
        <f t="shared" si="324"/>
        <v>1100</v>
      </c>
    </row>
    <row r="893" spans="2:63" x14ac:dyDescent="0.25">
      <c r="B893" s="17" t="s">
        <v>1196</v>
      </c>
      <c r="C893" s="17" t="s">
        <v>1196</v>
      </c>
      <c r="D893" s="10" t="s">
        <v>1444</v>
      </c>
      <c r="E893" s="115" t="s">
        <v>1445</v>
      </c>
      <c r="F893" s="9" t="s">
        <v>210</v>
      </c>
      <c r="G893" s="12">
        <v>50</v>
      </c>
      <c r="H893" s="19"/>
      <c r="I893" s="19"/>
      <c r="J893" s="85"/>
      <c r="K893" s="85"/>
      <c r="L893" s="19"/>
      <c r="M893" s="19"/>
      <c r="N893" s="19">
        <v>25</v>
      </c>
      <c r="O893" s="19">
        <f t="shared" ref="O893:O956" si="325">+N893*G893</f>
        <v>1250</v>
      </c>
      <c r="P893" s="26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>
        <f t="shared" si="323"/>
        <v>25</v>
      </c>
      <c r="AG893" s="19">
        <f t="shared" si="323"/>
        <v>1250</v>
      </c>
      <c r="AH893" s="9" t="s">
        <v>1444</v>
      </c>
      <c r="AI893" s="115" t="s">
        <v>1445</v>
      </c>
      <c r="AJ893" s="9" t="s">
        <v>210</v>
      </c>
      <c r="AK893" s="12">
        <v>50</v>
      </c>
      <c r="AL893" s="28"/>
      <c r="AM893" s="28"/>
      <c r="AN893" s="82"/>
      <c r="AO893" s="82"/>
      <c r="AP893" s="28"/>
      <c r="AQ893" s="28"/>
      <c r="AR893" s="28">
        <v>25</v>
      </c>
      <c r="AS893" s="28">
        <f t="shared" ref="AS893:AS956" si="326">+AR893*AK893</f>
        <v>1250</v>
      </c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7">
        <f t="shared" si="324"/>
        <v>25</v>
      </c>
      <c r="BK893" s="7">
        <f t="shared" si="324"/>
        <v>1250</v>
      </c>
    </row>
    <row r="894" spans="2:63" x14ac:dyDescent="0.25">
      <c r="B894" s="17" t="s">
        <v>1196</v>
      </c>
      <c r="C894" s="17" t="s">
        <v>1196</v>
      </c>
      <c r="D894" s="10" t="s">
        <v>1446</v>
      </c>
      <c r="E894" s="115" t="s">
        <v>1447</v>
      </c>
      <c r="F894" s="115" t="s">
        <v>1448</v>
      </c>
      <c r="G894" s="12">
        <v>50</v>
      </c>
      <c r="H894" s="19"/>
      <c r="I894" s="19"/>
      <c r="J894" s="85"/>
      <c r="K894" s="85"/>
      <c r="L894" s="19"/>
      <c r="M894" s="19"/>
      <c r="N894" s="19">
        <v>20</v>
      </c>
      <c r="O894" s="19">
        <f t="shared" si="325"/>
        <v>1000</v>
      </c>
      <c r="P894" s="26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>
        <f t="shared" si="323"/>
        <v>20</v>
      </c>
      <c r="AG894" s="19">
        <f t="shared" si="323"/>
        <v>1000</v>
      </c>
      <c r="AH894" s="9" t="s">
        <v>1446</v>
      </c>
      <c r="AI894" s="115" t="s">
        <v>1447</v>
      </c>
      <c r="AJ894" s="115" t="s">
        <v>1448</v>
      </c>
      <c r="AK894" s="12">
        <v>50</v>
      </c>
      <c r="AL894" s="28"/>
      <c r="AM894" s="28"/>
      <c r="AN894" s="82"/>
      <c r="AO894" s="82"/>
      <c r="AP894" s="28"/>
      <c r="AQ894" s="28"/>
      <c r="AR894" s="28">
        <v>20</v>
      </c>
      <c r="AS894" s="28">
        <f t="shared" si="326"/>
        <v>1000</v>
      </c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7">
        <f t="shared" si="324"/>
        <v>20</v>
      </c>
      <c r="BK894" s="7">
        <f t="shared" si="324"/>
        <v>1000</v>
      </c>
    </row>
    <row r="895" spans="2:63" x14ac:dyDescent="0.25">
      <c r="B895" s="17" t="s">
        <v>1196</v>
      </c>
      <c r="C895" s="17" t="s">
        <v>1196</v>
      </c>
      <c r="D895" s="10" t="s">
        <v>1446</v>
      </c>
      <c r="E895" s="115" t="s">
        <v>1449</v>
      </c>
      <c r="F895" s="115" t="s">
        <v>68</v>
      </c>
      <c r="G895" s="12">
        <v>75</v>
      </c>
      <c r="H895" s="19"/>
      <c r="I895" s="19"/>
      <c r="J895" s="85"/>
      <c r="K895" s="85"/>
      <c r="L895" s="19"/>
      <c r="M895" s="19"/>
      <c r="N895" s="19">
        <v>8</v>
      </c>
      <c r="O895" s="19">
        <f t="shared" si="325"/>
        <v>600</v>
      </c>
      <c r="P895" s="26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>
        <f t="shared" si="323"/>
        <v>8</v>
      </c>
      <c r="AG895" s="19">
        <f t="shared" si="323"/>
        <v>600</v>
      </c>
      <c r="AH895" s="9" t="s">
        <v>1446</v>
      </c>
      <c r="AI895" s="115" t="s">
        <v>1449</v>
      </c>
      <c r="AJ895" s="115" t="s">
        <v>68</v>
      </c>
      <c r="AK895" s="12">
        <v>75</v>
      </c>
      <c r="AL895" s="28"/>
      <c r="AM895" s="28"/>
      <c r="AN895" s="82"/>
      <c r="AO895" s="82"/>
      <c r="AP895" s="28"/>
      <c r="AQ895" s="28"/>
      <c r="AR895" s="28">
        <v>7</v>
      </c>
      <c r="AS895" s="28">
        <f t="shared" si="326"/>
        <v>525</v>
      </c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7">
        <f t="shared" si="324"/>
        <v>7</v>
      </c>
      <c r="BK895" s="7">
        <f t="shared" si="324"/>
        <v>525</v>
      </c>
    </row>
    <row r="896" spans="2:63" x14ac:dyDescent="0.25">
      <c r="B896" s="17" t="s">
        <v>1196</v>
      </c>
      <c r="C896" s="17" t="s">
        <v>1196</v>
      </c>
      <c r="D896" s="10" t="s">
        <v>1450</v>
      </c>
      <c r="E896" s="115" t="s">
        <v>1451</v>
      </c>
      <c r="F896" s="115" t="s">
        <v>68</v>
      </c>
      <c r="G896" s="12">
        <v>1000</v>
      </c>
      <c r="H896" s="19"/>
      <c r="I896" s="19"/>
      <c r="J896" s="85"/>
      <c r="K896" s="85"/>
      <c r="L896" s="19"/>
      <c r="M896" s="19"/>
      <c r="N896" s="19">
        <v>1</v>
      </c>
      <c r="O896" s="19">
        <f t="shared" si="325"/>
        <v>1000</v>
      </c>
      <c r="P896" s="26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>
        <f t="shared" si="323"/>
        <v>1</v>
      </c>
      <c r="AG896" s="19">
        <f t="shared" si="323"/>
        <v>1000</v>
      </c>
      <c r="AH896" s="9" t="s">
        <v>1450</v>
      </c>
      <c r="AI896" s="115" t="s">
        <v>1451</v>
      </c>
      <c r="AJ896" s="115" t="s">
        <v>68</v>
      </c>
      <c r="AK896" s="12">
        <v>1000</v>
      </c>
      <c r="AL896" s="28"/>
      <c r="AM896" s="28"/>
      <c r="AN896" s="82"/>
      <c r="AO896" s="82"/>
      <c r="AP896" s="28"/>
      <c r="AQ896" s="28"/>
      <c r="AR896" s="28">
        <v>1</v>
      </c>
      <c r="AS896" s="28">
        <f t="shared" si="326"/>
        <v>1000</v>
      </c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7">
        <f t="shared" si="324"/>
        <v>1</v>
      </c>
      <c r="BK896" s="7">
        <f t="shared" si="324"/>
        <v>1000</v>
      </c>
    </row>
    <row r="897" spans="2:63" x14ac:dyDescent="0.25">
      <c r="B897" s="17" t="s">
        <v>1196</v>
      </c>
      <c r="C897" s="17" t="s">
        <v>1196</v>
      </c>
      <c r="D897" s="10" t="s">
        <v>1452</v>
      </c>
      <c r="E897" s="115" t="s">
        <v>1453</v>
      </c>
      <c r="F897" s="115" t="s">
        <v>68</v>
      </c>
      <c r="G897" s="12">
        <v>1000</v>
      </c>
      <c r="H897" s="19"/>
      <c r="I897" s="19"/>
      <c r="J897" s="85"/>
      <c r="K897" s="85"/>
      <c r="L897" s="19"/>
      <c r="M897" s="19"/>
      <c r="N897" s="19">
        <v>1</v>
      </c>
      <c r="O897" s="19">
        <f t="shared" si="325"/>
        <v>1000</v>
      </c>
      <c r="P897" s="26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>
        <f t="shared" si="323"/>
        <v>1</v>
      </c>
      <c r="AG897" s="19">
        <f t="shared" si="323"/>
        <v>1000</v>
      </c>
      <c r="AH897" s="9" t="s">
        <v>1452</v>
      </c>
      <c r="AI897" s="115" t="s">
        <v>1453</v>
      </c>
      <c r="AJ897" s="115" t="s">
        <v>68</v>
      </c>
      <c r="AK897" s="12">
        <v>1000</v>
      </c>
      <c r="AL897" s="28"/>
      <c r="AM897" s="28"/>
      <c r="AN897" s="82"/>
      <c r="AO897" s="82"/>
      <c r="AP897" s="28"/>
      <c r="AQ897" s="28"/>
      <c r="AR897" s="28">
        <v>1</v>
      </c>
      <c r="AS897" s="28">
        <f t="shared" si="326"/>
        <v>1000</v>
      </c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7">
        <f t="shared" si="324"/>
        <v>1</v>
      </c>
      <c r="BK897" s="7">
        <f t="shared" si="324"/>
        <v>1000</v>
      </c>
    </row>
    <row r="898" spans="2:63" x14ac:dyDescent="0.25">
      <c r="B898" s="17" t="s">
        <v>1196</v>
      </c>
      <c r="C898" s="17" t="s">
        <v>1196</v>
      </c>
      <c r="D898" s="10" t="s">
        <v>1454</v>
      </c>
      <c r="E898" s="184" t="s">
        <v>1455</v>
      </c>
      <c r="F898" s="115" t="s">
        <v>68</v>
      </c>
      <c r="G898" s="12">
        <v>1000</v>
      </c>
      <c r="H898" s="19"/>
      <c r="I898" s="19"/>
      <c r="J898" s="85"/>
      <c r="K898" s="85"/>
      <c r="L898" s="19"/>
      <c r="M898" s="19"/>
      <c r="N898" s="19">
        <v>1</v>
      </c>
      <c r="O898" s="19">
        <f t="shared" si="325"/>
        <v>1000</v>
      </c>
      <c r="P898" s="26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>
        <f t="shared" si="323"/>
        <v>1</v>
      </c>
      <c r="AG898" s="19">
        <f t="shared" si="323"/>
        <v>1000</v>
      </c>
      <c r="AH898" s="9" t="s">
        <v>1454</v>
      </c>
      <c r="AI898" s="184" t="s">
        <v>1455</v>
      </c>
      <c r="AJ898" s="115" t="s">
        <v>68</v>
      </c>
      <c r="AK898" s="12">
        <v>1000</v>
      </c>
      <c r="AL898" s="28"/>
      <c r="AM898" s="28"/>
      <c r="AN898" s="82"/>
      <c r="AO898" s="82"/>
      <c r="AP898" s="28"/>
      <c r="AQ898" s="28"/>
      <c r="AR898" s="28">
        <v>1</v>
      </c>
      <c r="AS898" s="28">
        <f t="shared" si="326"/>
        <v>1000</v>
      </c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7">
        <f t="shared" si="324"/>
        <v>1</v>
      </c>
      <c r="BK898" s="7">
        <f t="shared" si="324"/>
        <v>1000</v>
      </c>
    </row>
    <row r="899" spans="2:63" ht="24" x14ac:dyDescent="0.25">
      <c r="B899" s="17" t="s">
        <v>1196</v>
      </c>
      <c r="C899" s="17" t="s">
        <v>1196</v>
      </c>
      <c r="D899" s="10" t="s">
        <v>1456</v>
      </c>
      <c r="E899" s="18" t="s">
        <v>1457</v>
      </c>
      <c r="F899" s="115" t="s">
        <v>68</v>
      </c>
      <c r="G899" s="12">
        <v>1000</v>
      </c>
      <c r="H899" s="19"/>
      <c r="I899" s="19"/>
      <c r="J899" s="85"/>
      <c r="K899" s="85"/>
      <c r="L899" s="19"/>
      <c r="M899" s="19"/>
      <c r="N899" s="19">
        <v>1</v>
      </c>
      <c r="O899" s="19">
        <f t="shared" si="325"/>
        <v>1000</v>
      </c>
      <c r="P899" s="26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>
        <f t="shared" si="323"/>
        <v>1</v>
      </c>
      <c r="AG899" s="19">
        <f t="shared" si="323"/>
        <v>1000</v>
      </c>
      <c r="AH899" s="9" t="s">
        <v>1456</v>
      </c>
      <c r="AI899" s="18" t="s">
        <v>1457</v>
      </c>
      <c r="AJ899" s="115" t="s">
        <v>68</v>
      </c>
      <c r="AK899" s="12">
        <v>1000</v>
      </c>
      <c r="AL899" s="28"/>
      <c r="AM899" s="28"/>
      <c r="AN899" s="82"/>
      <c r="AO899" s="82"/>
      <c r="AP899" s="28"/>
      <c r="AQ899" s="28"/>
      <c r="AR899" s="28">
        <v>1</v>
      </c>
      <c r="AS899" s="28">
        <f t="shared" si="326"/>
        <v>1000</v>
      </c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7">
        <f t="shared" si="324"/>
        <v>1</v>
      </c>
      <c r="BK899" s="7">
        <f t="shared" si="324"/>
        <v>1000</v>
      </c>
    </row>
    <row r="900" spans="2:63" x14ac:dyDescent="0.25">
      <c r="B900" s="17" t="s">
        <v>1196</v>
      </c>
      <c r="C900" s="17" t="s">
        <v>1196</v>
      </c>
      <c r="D900" s="10" t="s">
        <v>1458</v>
      </c>
      <c r="E900" s="9" t="s">
        <v>1459</v>
      </c>
      <c r="F900" s="115" t="s">
        <v>68</v>
      </c>
      <c r="G900" s="12">
        <v>1</v>
      </c>
      <c r="H900" s="19"/>
      <c r="I900" s="19"/>
      <c r="J900" s="85"/>
      <c r="K900" s="85"/>
      <c r="L900" s="19"/>
      <c r="M900" s="19"/>
      <c r="N900" s="19">
        <v>100</v>
      </c>
      <c r="O900" s="19">
        <f t="shared" si="325"/>
        <v>100</v>
      </c>
      <c r="P900" s="26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>
        <f t="shared" si="323"/>
        <v>100</v>
      </c>
      <c r="AG900" s="19">
        <f t="shared" si="323"/>
        <v>100</v>
      </c>
      <c r="AH900" s="9" t="s">
        <v>1458</v>
      </c>
      <c r="AI900" s="9" t="s">
        <v>1459</v>
      </c>
      <c r="AJ900" s="115" t="s">
        <v>68</v>
      </c>
      <c r="AK900" s="12">
        <v>1</v>
      </c>
      <c r="AL900" s="28"/>
      <c r="AM900" s="28"/>
      <c r="AN900" s="82"/>
      <c r="AO900" s="82"/>
      <c r="AP900" s="28"/>
      <c r="AQ900" s="28"/>
      <c r="AR900" s="28">
        <v>100</v>
      </c>
      <c r="AS900" s="28">
        <f t="shared" si="326"/>
        <v>100</v>
      </c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7">
        <f t="shared" si="324"/>
        <v>100</v>
      </c>
      <c r="BK900" s="7">
        <f t="shared" si="324"/>
        <v>100</v>
      </c>
    </row>
    <row r="901" spans="2:63" x14ac:dyDescent="0.25">
      <c r="B901" s="17" t="s">
        <v>1196</v>
      </c>
      <c r="C901" s="17" t="s">
        <v>1196</v>
      </c>
      <c r="D901" s="10" t="s">
        <v>1460</v>
      </c>
      <c r="E901" s="9" t="s">
        <v>1461</v>
      </c>
      <c r="F901" s="9" t="s">
        <v>68</v>
      </c>
      <c r="G901" s="12">
        <v>7</v>
      </c>
      <c r="H901" s="19"/>
      <c r="I901" s="19"/>
      <c r="J901" s="85"/>
      <c r="K901" s="85"/>
      <c r="L901" s="19"/>
      <c r="M901" s="19"/>
      <c r="N901" s="19">
        <v>50</v>
      </c>
      <c r="O901" s="19">
        <f t="shared" si="325"/>
        <v>350</v>
      </c>
      <c r="P901" s="26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>
        <f t="shared" si="323"/>
        <v>50</v>
      </c>
      <c r="AG901" s="19">
        <f t="shared" si="323"/>
        <v>350</v>
      </c>
      <c r="AH901" s="9" t="s">
        <v>1460</v>
      </c>
      <c r="AI901" s="9" t="s">
        <v>1461</v>
      </c>
      <c r="AJ901" s="9" t="s">
        <v>68</v>
      </c>
      <c r="AK901" s="12">
        <v>7</v>
      </c>
      <c r="AL901" s="28"/>
      <c r="AM901" s="28"/>
      <c r="AN901" s="82"/>
      <c r="AO901" s="82"/>
      <c r="AP901" s="28"/>
      <c r="AQ901" s="28"/>
      <c r="AR901" s="28">
        <v>50</v>
      </c>
      <c r="AS901" s="28">
        <f t="shared" si="326"/>
        <v>350</v>
      </c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7">
        <f t="shared" si="324"/>
        <v>50</v>
      </c>
      <c r="BK901" s="7">
        <f t="shared" si="324"/>
        <v>350</v>
      </c>
    </row>
    <row r="902" spans="2:63" x14ac:dyDescent="0.25">
      <c r="B902" s="17" t="s">
        <v>1196</v>
      </c>
      <c r="C902" s="17" t="s">
        <v>1196</v>
      </c>
      <c r="D902" s="10" t="s">
        <v>456</v>
      </c>
      <c r="E902" s="9" t="s">
        <v>1462</v>
      </c>
      <c r="F902" s="9" t="s">
        <v>68</v>
      </c>
      <c r="G902" s="12">
        <v>0.5</v>
      </c>
      <c r="H902" s="19"/>
      <c r="I902" s="19"/>
      <c r="J902" s="85"/>
      <c r="K902" s="85"/>
      <c r="L902" s="19"/>
      <c r="M902" s="19"/>
      <c r="N902" s="19">
        <v>1000</v>
      </c>
      <c r="O902" s="19">
        <f t="shared" si="325"/>
        <v>500</v>
      </c>
      <c r="P902" s="26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>
        <f t="shared" si="323"/>
        <v>1000</v>
      </c>
      <c r="AG902" s="19">
        <f t="shared" si="323"/>
        <v>500</v>
      </c>
      <c r="AH902" s="9" t="s">
        <v>456</v>
      </c>
      <c r="AI902" s="9" t="s">
        <v>1462</v>
      </c>
      <c r="AJ902" s="9" t="s">
        <v>68</v>
      </c>
      <c r="AK902" s="12">
        <v>0.5</v>
      </c>
      <c r="AL902" s="28"/>
      <c r="AM902" s="28"/>
      <c r="AN902" s="28"/>
      <c r="AO902" s="28"/>
      <c r="AP902" s="28"/>
      <c r="AQ902" s="28"/>
      <c r="AR902" s="28">
        <v>1000</v>
      </c>
      <c r="AS902" s="28">
        <f t="shared" si="326"/>
        <v>500</v>
      </c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7">
        <f t="shared" si="324"/>
        <v>1000</v>
      </c>
      <c r="BK902" s="7">
        <f t="shared" si="324"/>
        <v>500</v>
      </c>
    </row>
    <row r="903" spans="2:63" x14ac:dyDescent="0.25">
      <c r="B903" s="17" t="s">
        <v>1196</v>
      </c>
      <c r="C903" s="17" t="s">
        <v>1196</v>
      </c>
      <c r="D903" s="10" t="s">
        <v>1463</v>
      </c>
      <c r="E903" s="9" t="s">
        <v>1464</v>
      </c>
      <c r="F903" s="9" t="s">
        <v>68</v>
      </c>
      <c r="G903" s="12">
        <v>5</v>
      </c>
      <c r="H903" s="19"/>
      <c r="I903" s="19"/>
      <c r="J903" s="85"/>
      <c r="K903" s="85"/>
      <c r="L903" s="19"/>
      <c r="M903" s="19"/>
      <c r="N903" s="19">
        <v>5</v>
      </c>
      <c r="O903" s="19">
        <f t="shared" si="325"/>
        <v>25</v>
      </c>
      <c r="P903" s="26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>
        <f t="shared" si="323"/>
        <v>5</v>
      </c>
      <c r="AG903" s="19">
        <f t="shared" si="323"/>
        <v>25</v>
      </c>
      <c r="AH903" s="9" t="s">
        <v>1463</v>
      </c>
      <c r="AI903" s="9" t="s">
        <v>1464</v>
      </c>
      <c r="AJ903" s="9" t="s">
        <v>68</v>
      </c>
      <c r="AK903" s="12">
        <v>5</v>
      </c>
      <c r="AL903" s="28"/>
      <c r="AM903" s="28"/>
      <c r="AN903" s="28"/>
      <c r="AO903" s="28"/>
      <c r="AP903" s="28"/>
      <c r="AQ903" s="28"/>
      <c r="AR903" s="28">
        <v>5</v>
      </c>
      <c r="AS903" s="28">
        <f t="shared" si="326"/>
        <v>25</v>
      </c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7">
        <f t="shared" si="324"/>
        <v>5</v>
      </c>
      <c r="BK903" s="7">
        <f t="shared" si="324"/>
        <v>25</v>
      </c>
    </row>
    <row r="904" spans="2:63" x14ac:dyDescent="0.25">
      <c r="B904" s="17" t="s">
        <v>1196</v>
      </c>
      <c r="C904" s="17" t="s">
        <v>1196</v>
      </c>
      <c r="D904" s="10">
        <v>4412210700069750</v>
      </c>
      <c r="E904" s="9" t="s">
        <v>1465</v>
      </c>
      <c r="F904" s="9" t="s">
        <v>68</v>
      </c>
      <c r="G904" s="12">
        <v>5</v>
      </c>
      <c r="H904" s="19"/>
      <c r="I904" s="19"/>
      <c r="J904" s="85"/>
      <c r="K904" s="85"/>
      <c r="L904" s="19"/>
      <c r="M904" s="19"/>
      <c r="N904" s="19">
        <v>5</v>
      </c>
      <c r="O904" s="19">
        <f t="shared" si="325"/>
        <v>25</v>
      </c>
      <c r="P904" s="26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>
        <f t="shared" si="323"/>
        <v>5</v>
      </c>
      <c r="AG904" s="19">
        <f t="shared" si="323"/>
        <v>25</v>
      </c>
      <c r="AH904" s="9">
        <v>4412210700069750</v>
      </c>
      <c r="AI904" s="9" t="s">
        <v>1465</v>
      </c>
      <c r="AJ904" s="9" t="s">
        <v>68</v>
      </c>
      <c r="AK904" s="12">
        <v>5</v>
      </c>
      <c r="AL904" s="28"/>
      <c r="AM904" s="28"/>
      <c r="AN904" s="28"/>
      <c r="AO904" s="28"/>
      <c r="AP904" s="28"/>
      <c r="AQ904" s="28"/>
      <c r="AR904" s="28">
        <v>5</v>
      </c>
      <c r="AS904" s="28">
        <f t="shared" si="326"/>
        <v>25</v>
      </c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7">
        <f t="shared" si="324"/>
        <v>5</v>
      </c>
      <c r="BK904" s="7">
        <f t="shared" si="324"/>
        <v>25</v>
      </c>
    </row>
    <row r="905" spans="2:63" x14ac:dyDescent="0.25">
      <c r="B905" s="17" t="s">
        <v>1196</v>
      </c>
      <c r="C905" s="17" t="s">
        <v>1196</v>
      </c>
      <c r="D905" s="10" t="s">
        <v>1466</v>
      </c>
      <c r="E905" s="9" t="s">
        <v>1467</v>
      </c>
      <c r="F905" s="9" t="s">
        <v>68</v>
      </c>
      <c r="G905" s="12">
        <v>3.5</v>
      </c>
      <c r="H905" s="19"/>
      <c r="I905" s="19"/>
      <c r="J905" s="85"/>
      <c r="K905" s="85"/>
      <c r="L905" s="19"/>
      <c r="M905" s="19"/>
      <c r="N905" s="19">
        <v>6</v>
      </c>
      <c r="O905" s="19">
        <f t="shared" si="325"/>
        <v>21</v>
      </c>
      <c r="P905" s="26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>
        <f t="shared" si="323"/>
        <v>6</v>
      </c>
      <c r="AG905" s="19">
        <f t="shared" si="323"/>
        <v>21</v>
      </c>
      <c r="AH905" s="9" t="s">
        <v>1466</v>
      </c>
      <c r="AI905" s="9" t="s">
        <v>1467</v>
      </c>
      <c r="AJ905" s="9" t="s">
        <v>68</v>
      </c>
      <c r="AK905" s="12">
        <v>3.5</v>
      </c>
      <c r="AL905" s="28"/>
      <c r="AM905" s="28"/>
      <c r="AN905" s="28"/>
      <c r="AO905" s="28"/>
      <c r="AP905" s="28"/>
      <c r="AQ905" s="28"/>
      <c r="AR905" s="28">
        <v>6</v>
      </c>
      <c r="AS905" s="28">
        <f t="shared" si="326"/>
        <v>21</v>
      </c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7">
        <f t="shared" si="324"/>
        <v>6</v>
      </c>
      <c r="BK905" s="7">
        <f t="shared" si="324"/>
        <v>21</v>
      </c>
    </row>
    <row r="906" spans="2:63" x14ac:dyDescent="0.25">
      <c r="B906" s="17" t="s">
        <v>1196</v>
      </c>
      <c r="C906" s="17" t="s">
        <v>1196</v>
      </c>
      <c r="D906" s="10" t="s">
        <v>1468</v>
      </c>
      <c r="E906" s="9" t="s">
        <v>355</v>
      </c>
      <c r="F906" s="9" t="s">
        <v>68</v>
      </c>
      <c r="G906" s="12">
        <v>0.5</v>
      </c>
      <c r="H906" s="19"/>
      <c r="I906" s="19"/>
      <c r="J906" s="85"/>
      <c r="K906" s="85"/>
      <c r="L906" s="19"/>
      <c r="M906" s="19"/>
      <c r="N906" s="19">
        <v>10</v>
      </c>
      <c r="O906" s="19">
        <f t="shared" si="325"/>
        <v>5</v>
      </c>
      <c r="P906" s="26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>
        <f t="shared" si="323"/>
        <v>10</v>
      </c>
      <c r="AG906" s="19">
        <f t="shared" si="323"/>
        <v>5</v>
      </c>
      <c r="AH906" s="9" t="s">
        <v>1468</v>
      </c>
      <c r="AI906" s="9" t="s">
        <v>355</v>
      </c>
      <c r="AJ906" s="9" t="s">
        <v>68</v>
      </c>
      <c r="AK906" s="12">
        <v>0.5</v>
      </c>
      <c r="AL906" s="28"/>
      <c r="AM906" s="28"/>
      <c r="AN906" s="28"/>
      <c r="AO906" s="28"/>
      <c r="AP906" s="28"/>
      <c r="AQ906" s="28"/>
      <c r="AR906" s="28">
        <v>10</v>
      </c>
      <c r="AS906" s="28">
        <f t="shared" si="326"/>
        <v>5</v>
      </c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7">
        <f t="shared" si="324"/>
        <v>10</v>
      </c>
      <c r="BK906" s="7">
        <f t="shared" si="324"/>
        <v>5</v>
      </c>
    </row>
    <row r="907" spans="2:63" x14ac:dyDescent="0.25">
      <c r="B907" s="17" t="s">
        <v>1196</v>
      </c>
      <c r="C907" s="17" t="s">
        <v>1196</v>
      </c>
      <c r="D907" s="10" t="s">
        <v>1469</v>
      </c>
      <c r="E907" s="9" t="s">
        <v>1470</v>
      </c>
      <c r="F907" s="9" t="s">
        <v>68</v>
      </c>
      <c r="G907" s="12">
        <v>25</v>
      </c>
      <c r="H907" s="19"/>
      <c r="I907" s="19"/>
      <c r="J907" s="85"/>
      <c r="K907" s="85"/>
      <c r="L907" s="19"/>
      <c r="M907" s="19"/>
      <c r="N907" s="19">
        <v>1</v>
      </c>
      <c r="O907" s="19">
        <f t="shared" si="325"/>
        <v>25</v>
      </c>
      <c r="P907" s="26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>
        <f t="shared" si="323"/>
        <v>1</v>
      </c>
      <c r="AG907" s="19">
        <f t="shared" si="323"/>
        <v>25</v>
      </c>
      <c r="AH907" s="9" t="s">
        <v>1469</v>
      </c>
      <c r="AI907" s="9" t="s">
        <v>1470</v>
      </c>
      <c r="AJ907" s="9" t="s">
        <v>68</v>
      </c>
      <c r="AK907" s="12">
        <v>25</v>
      </c>
      <c r="AL907" s="28"/>
      <c r="AM907" s="28"/>
      <c r="AN907" s="28"/>
      <c r="AO907" s="28"/>
      <c r="AP907" s="28"/>
      <c r="AQ907" s="28"/>
      <c r="AR907" s="28">
        <v>1</v>
      </c>
      <c r="AS907" s="28">
        <f t="shared" si="326"/>
        <v>25</v>
      </c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7">
        <f t="shared" si="324"/>
        <v>1</v>
      </c>
      <c r="BK907" s="7">
        <f t="shared" si="324"/>
        <v>25</v>
      </c>
    </row>
    <row r="908" spans="2:63" x14ac:dyDescent="0.25">
      <c r="B908" s="17" t="s">
        <v>1196</v>
      </c>
      <c r="C908" s="17" t="s">
        <v>1196</v>
      </c>
      <c r="D908" s="10" t="s">
        <v>1378</v>
      </c>
      <c r="E908" s="9" t="s">
        <v>1471</v>
      </c>
      <c r="F908" s="9" t="s">
        <v>68</v>
      </c>
      <c r="G908" s="12">
        <v>6</v>
      </c>
      <c r="H908" s="19"/>
      <c r="I908" s="19"/>
      <c r="J908" s="85"/>
      <c r="K908" s="85"/>
      <c r="L908" s="19"/>
      <c r="M908" s="19"/>
      <c r="N908" s="19">
        <v>2</v>
      </c>
      <c r="O908" s="19">
        <f t="shared" si="325"/>
        <v>12</v>
      </c>
      <c r="P908" s="26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>
        <f t="shared" si="323"/>
        <v>2</v>
      </c>
      <c r="AG908" s="19">
        <f t="shared" si="323"/>
        <v>12</v>
      </c>
      <c r="AH908" s="9" t="s">
        <v>1378</v>
      </c>
      <c r="AI908" s="9" t="s">
        <v>1471</v>
      </c>
      <c r="AJ908" s="9" t="s">
        <v>68</v>
      </c>
      <c r="AK908" s="12">
        <v>6</v>
      </c>
      <c r="AL908" s="28"/>
      <c r="AM908" s="28"/>
      <c r="AN908" s="28"/>
      <c r="AO908" s="28"/>
      <c r="AP908" s="28"/>
      <c r="AQ908" s="28"/>
      <c r="AR908" s="28">
        <v>2</v>
      </c>
      <c r="AS908" s="28">
        <f t="shared" si="326"/>
        <v>12</v>
      </c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7">
        <f t="shared" si="324"/>
        <v>2</v>
      </c>
      <c r="BK908" s="7">
        <f t="shared" si="324"/>
        <v>12</v>
      </c>
    </row>
    <row r="909" spans="2:63" x14ac:dyDescent="0.25">
      <c r="B909" s="17" t="s">
        <v>1196</v>
      </c>
      <c r="C909" s="17" t="s">
        <v>1196</v>
      </c>
      <c r="D909" s="10" t="s">
        <v>1472</v>
      </c>
      <c r="E909" s="9" t="s">
        <v>1473</v>
      </c>
      <c r="F909" s="9" t="s">
        <v>215</v>
      </c>
      <c r="G909" s="12">
        <v>30</v>
      </c>
      <c r="H909" s="19"/>
      <c r="I909" s="19"/>
      <c r="J909" s="85"/>
      <c r="K909" s="85"/>
      <c r="L909" s="19"/>
      <c r="M909" s="19"/>
      <c r="N909" s="19">
        <v>1</v>
      </c>
      <c r="O909" s="19">
        <f t="shared" si="325"/>
        <v>30</v>
      </c>
      <c r="P909" s="26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>
        <f t="shared" si="323"/>
        <v>1</v>
      </c>
      <c r="AG909" s="19">
        <f t="shared" si="323"/>
        <v>30</v>
      </c>
      <c r="AH909" s="9" t="s">
        <v>1472</v>
      </c>
      <c r="AI909" s="9" t="s">
        <v>1473</v>
      </c>
      <c r="AJ909" s="9" t="s">
        <v>215</v>
      </c>
      <c r="AK909" s="12">
        <v>30</v>
      </c>
      <c r="AL909" s="28"/>
      <c r="AM909" s="28"/>
      <c r="AN909" s="28"/>
      <c r="AO909" s="28"/>
      <c r="AP909" s="28"/>
      <c r="AQ909" s="28"/>
      <c r="AR909" s="28">
        <v>0</v>
      </c>
      <c r="AS909" s="28">
        <f t="shared" si="326"/>
        <v>0</v>
      </c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7">
        <f t="shared" si="324"/>
        <v>0</v>
      </c>
      <c r="BK909" s="7">
        <f t="shared" si="324"/>
        <v>0</v>
      </c>
    </row>
    <row r="910" spans="2:63" x14ac:dyDescent="0.25">
      <c r="B910" s="17" t="s">
        <v>1196</v>
      </c>
      <c r="C910" s="17" t="s">
        <v>1196</v>
      </c>
      <c r="D910" s="10" t="s">
        <v>1474</v>
      </c>
      <c r="E910" s="9" t="s">
        <v>1475</v>
      </c>
      <c r="F910" s="9" t="s">
        <v>215</v>
      </c>
      <c r="G910" s="12">
        <v>30</v>
      </c>
      <c r="H910" s="19"/>
      <c r="I910" s="19"/>
      <c r="J910" s="85"/>
      <c r="K910" s="85"/>
      <c r="L910" s="19"/>
      <c r="M910" s="19"/>
      <c r="N910" s="19">
        <v>1</v>
      </c>
      <c r="O910" s="19">
        <f t="shared" si="325"/>
        <v>30</v>
      </c>
      <c r="P910" s="26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>
        <f t="shared" si="323"/>
        <v>1</v>
      </c>
      <c r="AG910" s="19">
        <f t="shared" si="323"/>
        <v>30</v>
      </c>
      <c r="AH910" s="9" t="s">
        <v>1474</v>
      </c>
      <c r="AI910" s="9" t="s">
        <v>1475</v>
      </c>
      <c r="AJ910" s="9" t="s">
        <v>215</v>
      </c>
      <c r="AK910" s="12">
        <v>30</v>
      </c>
      <c r="AL910" s="28"/>
      <c r="AM910" s="28"/>
      <c r="AN910" s="28"/>
      <c r="AO910" s="28"/>
      <c r="AP910" s="28"/>
      <c r="AQ910" s="28"/>
      <c r="AR910" s="28">
        <v>0</v>
      </c>
      <c r="AS910" s="28">
        <f t="shared" si="326"/>
        <v>0</v>
      </c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7">
        <f t="shared" si="324"/>
        <v>0</v>
      </c>
      <c r="BK910" s="7">
        <f t="shared" si="324"/>
        <v>0</v>
      </c>
    </row>
    <row r="911" spans="2:63" x14ac:dyDescent="0.25">
      <c r="B911" s="17" t="s">
        <v>1196</v>
      </c>
      <c r="C911" s="17" t="s">
        <v>1196</v>
      </c>
      <c r="D911" s="10" t="s">
        <v>1476</v>
      </c>
      <c r="E911" s="9" t="s">
        <v>1477</v>
      </c>
      <c r="F911" s="9" t="s">
        <v>215</v>
      </c>
      <c r="G911" s="12">
        <v>30</v>
      </c>
      <c r="H911" s="19"/>
      <c r="I911" s="19"/>
      <c r="J911" s="85"/>
      <c r="K911" s="85"/>
      <c r="L911" s="19"/>
      <c r="M911" s="19"/>
      <c r="N911" s="19">
        <v>1</v>
      </c>
      <c r="O911" s="19">
        <f t="shared" si="325"/>
        <v>30</v>
      </c>
      <c r="P911" s="26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>
        <f t="shared" si="323"/>
        <v>1</v>
      </c>
      <c r="AG911" s="19">
        <f t="shared" si="323"/>
        <v>30</v>
      </c>
      <c r="AH911" s="9" t="s">
        <v>1476</v>
      </c>
      <c r="AI911" s="9" t="s">
        <v>1477</v>
      </c>
      <c r="AJ911" s="9" t="s">
        <v>215</v>
      </c>
      <c r="AK911" s="12">
        <v>30</v>
      </c>
      <c r="AL911" s="28"/>
      <c r="AM911" s="28"/>
      <c r="AN911" s="28"/>
      <c r="AO911" s="28"/>
      <c r="AP911" s="28"/>
      <c r="AQ911" s="28"/>
      <c r="AR911" s="28">
        <v>0</v>
      </c>
      <c r="AS911" s="28">
        <f t="shared" si="326"/>
        <v>0</v>
      </c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7">
        <f t="shared" si="324"/>
        <v>0</v>
      </c>
      <c r="BK911" s="7">
        <f t="shared" si="324"/>
        <v>0</v>
      </c>
    </row>
    <row r="912" spans="2:63" x14ac:dyDescent="0.25">
      <c r="B912" s="17" t="s">
        <v>1196</v>
      </c>
      <c r="C912" s="17" t="s">
        <v>1196</v>
      </c>
      <c r="D912" s="10" t="s">
        <v>1478</v>
      </c>
      <c r="E912" s="9" t="s">
        <v>1479</v>
      </c>
      <c r="F912" s="9" t="s">
        <v>68</v>
      </c>
      <c r="G912" s="12">
        <v>6</v>
      </c>
      <c r="H912" s="19"/>
      <c r="I912" s="19"/>
      <c r="J912" s="85"/>
      <c r="K912" s="85"/>
      <c r="L912" s="19"/>
      <c r="M912" s="19"/>
      <c r="N912" s="19">
        <v>12</v>
      </c>
      <c r="O912" s="19">
        <f t="shared" si="325"/>
        <v>72</v>
      </c>
      <c r="P912" s="26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>
        <f t="shared" si="323"/>
        <v>12</v>
      </c>
      <c r="AG912" s="19">
        <f t="shared" si="323"/>
        <v>72</v>
      </c>
      <c r="AH912" s="9" t="s">
        <v>1478</v>
      </c>
      <c r="AI912" s="9" t="s">
        <v>1479</v>
      </c>
      <c r="AJ912" s="9" t="s">
        <v>68</v>
      </c>
      <c r="AK912" s="12">
        <v>6</v>
      </c>
      <c r="AL912" s="28"/>
      <c r="AM912" s="28"/>
      <c r="AN912" s="28"/>
      <c r="AO912" s="28"/>
      <c r="AP912" s="28"/>
      <c r="AQ912" s="28"/>
      <c r="AR912" s="28">
        <v>12</v>
      </c>
      <c r="AS912" s="28">
        <f t="shared" si="326"/>
        <v>72</v>
      </c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7">
        <f t="shared" si="324"/>
        <v>12</v>
      </c>
      <c r="BK912" s="7">
        <f t="shared" si="324"/>
        <v>72</v>
      </c>
    </row>
    <row r="913" spans="2:63" x14ac:dyDescent="0.25">
      <c r="B913" s="17" t="s">
        <v>1196</v>
      </c>
      <c r="C913" s="17" t="s">
        <v>1196</v>
      </c>
      <c r="D913" s="10">
        <v>4412170600067870</v>
      </c>
      <c r="E913" s="9" t="s">
        <v>1480</v>
      </c>
      <c r="F913" s="9" t="s">
        <v>90</v>
      </c>
      <c r="G913" s="12">
        <v>12</v>
      </c>
      <c r="H913" s="19"/>
      <c r="I913" s="19"/>
      <c r="J913" s="85"/>
      <c r="K913" s="85"/>
      <c r="L913" s="19"/>
      <c r="M913" s="19"/>
      <c r="N913" s="19">
        <v>1</v>
      </c>
      <c r="O913" s="19">
        <f t="shared" si="325"/>
        <v>12</v>
      </c>
      <c r="P913" s="26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>
        <f t="shared" si="323"/>
        <v>1</v>
      </c>
      <c r="AG913" s="19">
        <f t="shared" si="323"/>
        <v>12</v>
      </c>
      <c r="AH913" s="9">
        <v>4412170600067870</v>
      </c>
      <c r="AI913" s="9" t="s">
        <v>1480</v>
      </c>
      <c r="AJ913" s="9" t="s">
        <v>90</v>
      </c>
      <c r="AK913" s="12">
        <v>12</v>
      </c>
      <c r="AL913" s="28"/>
      <c r="AM913" s="28"/>
      <c r="AN913" s="28"/>
      <c r="AO913" s="28"/>
      <c r="AP913" s="28"/>
      <c r="AQ913" s="28"/>
      <c r="AR913" s="28">
        <v>1</v>
      </c>
      <c r="AS913" s="28">
        <f t="shared" si="326"/>
        <v>12</v>
      </c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7">
        <f t="shared" si="324"/>
        <v>1</v>
      </c>
      <c r="BK913" s="7">
        <f t="shared" si="324"/>
        <v>12</v>
      </c>
    </row>
    <row r="914" spans="2:63" x14ac:dyDescent="0.25">
      <c r="B914" s="17" t="s">
        <v>1196</v>
      </c>
      <c r="C914" s="17" t="s">
        <v>1196</v>
      </c>
      <c r="D914" s="10">
        <v>3120151200066070</v>
      </c>
      <c r="E914" s="9" t="s">
        <v>1481</v>
      </c>
      <c r="F914" s="9" t="s">
        <v>68</v>
      </c>
      <c r="G914" s="12">
        <v>2</v>
      </c>
      <c r="H914" s="19"/>
      <c r="I914" s="19"/>
      <c r="J914" s="85"/>
      <c r="K914" s="85"/>
      <c r="L914" s="19"/>
      <c r="M914" s="19"/>
      <c r="N914" s="19">
        <v>3</v>
      </c>
      <c r="O914" s="19">
        <f t="shared" si="325"/>
        <v>6</v>
      </c>
      <c r="P914" s="26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>
        <f t="shared" si="323"/>
        <v>3</v>
      </c>
      <c r="AG914" s="19">
        <f t="shared" si="323"/>
        <v>6</v>
      </c>
      <c r="AH914" s="9">
        <v>3120151200066070</v>
      </c>
      <c r="AI914" s="9" t="s">
        <v>1481</v>
      </c>
      <c r="AJ914" s="9" t="s">
        <v>68</v>
      </c>
      <c r="AK914" s="12">
        <v>2</v>
      </c>
      <c r="AL914" s="28"/>
      <c r="AM914" s="28"/>
      <c r="AN914" s="28"/>
      <c r="AO914" s="28"/>
      <c r="AP914" s="28"/>
      <c r="AQ914" s="28"/>
      <c r="AR914" s="28">
        <v>2</v>
      </c>
      <c r="AS914" s="28">
        <f t="shared" si="326"/>
        <v>4</v>
      </c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7">
        <f t="shared" si="324"/>
        <v>2</v>
      </c>
      <c r="BK914" s="7">
        <f t="shared" si="324"/>
        <v>4</v>
      </c>
    </row>
    <row r="915" spans="2:63" x14ac:dyDescent="0.25">
      <c r="B915" s="17" t="s">
        <v>1196</v>
      </c>
      <c r="C915" s="17" t="s">
        <v>1196</v>
      </c>
      <c r="D915" s="10" t="s">
        <v>1482</v>
      </c>
      <c r="E915" s="9" t="s">
        <v>1483</v>
      </c>
      <c r="F915" s="9" t="s">
        <v>68</v>
      </c>
      <c r="G915" s="12">
        <v>6</v>
      </c>
      <c r="H915" s="19"/>
      <c r="I915" s="19"/>
      <c r="J915" s="85"/>
      <c r="K915" s="85"/>
      <c r="L915" s="19"/>
      <c r="M915" s="19"/>
      <c r="N915" s="19">
        <v>3</v>
      </c>
      <c r="O915" s="19">
        <f t="shared" si="325"/>
        <v>18</v>
      </c>
      <c r="P915" s="26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>
        <f t="shared" si="323"/>
        <v>3</v>
      </c>
      <c r="AG915" s="19">
        <f t="shared" si="323"/>
        <v>18</v>
      </c>
      <c r="AH915" s="9" t="s">
        <v>1482</v>
      </c>
      <c r="AI915" s="9" t="s">
        <v>1483</v>
      </c>
      <c r="AJ915" s="9" t="s">
        <v>68</v>
      </c>
      <c r="AK915" s="12">
        <v>6</v>
      </c>
      <c r="AL915" s="28"/>
      <c r="AM915" s="28"/>
      <c r="AN915" s="28"/>
      <c r="AO915" s="28"/>
      <c r="AP915" s="28"/>
      <c r="AQ915" s="28"/>
      <c r="AR915" s="28">
        <v>2</v>
      </c>
      <c r="AS915" s="28">
        <f t="shared" si="326"/>
        <v>12</v>
      </c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7">
        <f t="shared" si="324"/>
        <v>2</v>
      </c>
      <c r="BK915" s="7">
        <f t="shared" si="324"/>
        <v>12</v>
      </c>
    </row>
    <row r="916" spans="2:63" x14ac:dyDescent="0.25">
      <c r="B916" s="17" t="s">
        <v>1196</v>
      </c>
      <c r="C916" s="17" t="s">
        <v>1196</v>
      </c>
      <c r="D916" s="10">
        <v>718500050001</v>
      </c>
      <c r="E916" s="9" t="s">
        <v>1484</v>
      </c>
      <c r="F916" s="9" t="s">
        <v>90</v>
      </c>
      <c r="G916" s="12">
        <v>1.5</v>
      </c>
      <c r="H916" s="19"/>
      <c r="I916" s="19"/>
      <c r="J916" s="85"/>
      <c r="K916" s="85"/>
      <c r="L916" s="19"/>
      <c r="M916" s="19"/>
      <c r="N916" s="19">
        <v>5</v>
      </c>
      <c r="O916" s="19">
        <f t="shared" si="325"/>
        <v>7.5</v>
      </c>
      <c r="P916" s="26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>
        <f t="shared" si="323"/>
        <v>5</v>
      </c>
      <c r="AG916" s="19">
        <f t="shared" si="323"/>
        <v>7.5</v>
      </c>
      <c r="AH916" s="9">
        <v>718500050001</v>
      </c>
      <c r="AI916" s="9" t="s">
        <v>1484</v>
      </c>
      <c r="AJ916" s="9" t="s">
        <v>90</v>
      </c>
      <c r="AK916" s="12">
        <v>1.5</v>
      </c>
      <c r="AL916" s="28"/>
      <c r="AM916" s="28"/>
      <c r="AN916" s="28"/>
      <c r="AO916" s="28"/>
      <c r="AP916" s="28"/>
      <c r="AQ916" s="28"/>
      <c r="AR916" s="28">
        <v>5</v>
      </c>
      <c r="AS916" s="28">
        <f t="shared" si="326"/>
        <v>7.5</v>
      </c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7">
        <f t="shared" si="324"/>
        <v>5</v>
      </c>
      <c r="BK916" s="7">
        <f t="shared" si="324"/>
        <v>7.5</v>
      </c>
    </row>
    <row r="917" spans="2:63" ht="24" x14ac:dyDescent="0.25">
      <c r="B917" s="17" t="s">
        <v>1196</v>
      </c>
      <c r="C917" s="17" t="s">
        <v>1196</v>
      </c>
      <c r="D917" s="10">
        <v>4412210400369140</v>
      </c>
      <c r="E917" s="18" t="s">
        <v>1485</v>
      </c>
      <c r="F917" s="9" t="s">
        <v>90</v>
      </c>
      <c r="G917" s="12">
        <v>15</v>
      </c>
      <c r="H917" s="19"/>
      <c r="I917" s="19"/>
      <c r="J917" s="85"/>
      <c r="K917" s="85"/>
      <c r="L917" s="19"/>
      <c r="M917" s="19"/>
      <c r="N917" s="19">
        <v>5</v>
      </c>
      <c r="O917" s="19">
        <f t="shared" si="325"/>
        <v>75</v>
      </c>
      <c r="P917" s="26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>
        <f t="shared" si="323"/>
        <v>5</v>
      </c>
      <c r="AG917" s="19">
        <f t="shared" si="323"/>
        <v>75</v>
      </c>
      <c r="AH917" s="9">
        <v>4412210400369140</v>
      </c>
      <c r="AI917" s="18" t="s">
        <v>1485</v>
      </c>
      <c r="AJ917" s="9" t="s">
        <v>90</v>
      </c>
      <c r="AK917" s="12">
        <v>15</v>
      </c>
      <c r="AL917" s="28"/>
      <c r="AM917" s="28"/>
      <c r="AN917" s="28"/>
      <c r="AO917" s="28"/>
      <c r="AP917" s="28"/>
      <c r="AQ917" s="28"/>
      <c r="AR917" s="28">
        <v>5</v>
      </c>
      <c r="AS917" s="28">
        <f t="shared" si="326"/>
        <v>75</v>
      </c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7">
        <f t="shared" si="324"/>
        <v>5</v>
      </c>
      <c r="BK917" s="7">
        <f t="shared" si="324"/>
        <v>75</v>
      </c>
    </row>
    <row r="918" spans="2:63" ht="24" x14ac:dyDescent="0.25">
      <c r="B918" s="17" t="s">
        <v>1196</v>
      </c>
      <c r="C918" s="17" t="s">
        <v>1196</v>
      </c>
      <c r="D918" s="10">
        <v>4411150100204530</v>
      </c>
      <c r="E918" s="18" t="s">
        <v>1486</v>
      </c>
      <c r="F918" s="9" t="s">
        <v>68</v>
      </c>
      <c r="G918" s="12">
        <v>15</v>
      </c>
      <c r="H918" s="19"/>
      <c r="I918" s="19"/>
      <c r="J918" s="85"/>
      <c r="K918" s="85"/>
      <c r="L918" s="19"/>
      <c r="M918" s="19"/>
      <c r="N918" s="19">
        <v>8</v>
      </c>
      <c r="O918" s="19">
        <f t="shared" si="325"/>
        <v>120</v>
      </c>
      <c r="P918" s="26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>
        <f t="shared" si="323"/>
        <v>8</v>
      </c>
      <c r="AG918" s="19">
        <f t="shared" si="323"/>
        <v>120</v>
      </c>
      <c r="AH918" s="9">
        <v>4411150100204530</v>
      </c>
      <c r="AI918" s="18" t="s">
        <v>1486</v>
      </c>
      <c r="AJ918" s="9" t="s">
        <v>68</v>
      </c>
      <c r="AK918" s="12">
        <v>15</v>
      </c>
      <c r="AL918" s="28"/>
      <c r="AM918" s="28"/>
      <c r="AN918" s="28"/>
      <c r="AO918" s="28"/>
      <c r="AP918" s="28"/>
      <c r="AQ918" s="28"/>
      <c r="AR918" s="28">
        <v>7</v>
      </c>
      <c r="AS918" s="28">
        <f t="shared" si="326"/>
        <v>105</v>
      </c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7">
        <f t="shared" si="324"/>
        <v>7</v>
      </c>
      <c r="BK918" s="7">
        <f t="shared" si="324"/>
        <v>105</v>
      </c>
    </row>
    <row r="919" spans="2:63" ht="24" x14ac:dyDescent="0.25">
      <c r="B919" s="17" t="s">
        <v>1196</v>
      </c>
      <c r="C919" s="17" t="s">
        <v>1196</v>
      </c>
      <c r="D919" s="10">
        <v>715000110027</v>
      </c>
      <c r="E919" s="18" t="s">
        <v>1487</v>
      </c>
      <c r="F919" s="9" t="s">
        <v>68</v>
      </c>
      <c r="G919" s="12">
        <v>65</v>
      </c>
      <c r="H919" s="19"/>
      <c r="I919" s="19"/>
      <c r="J919" s="85"/>
      <c r="K919" s="85"/>
      <c r="L919" s="19"/>
      <c r="M919" s="19"/>
      <c r="N919" s="19">
        <v>3</v>
      </c>
      <c r="O919" s="19">
        <f t="shared" si="325"/>
        <v>195</v>
      </c>
      <c r="P919" s="26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>
        <f t="shared" si="323"/>
        <v>3</v>
      </c>
      <c r="AG919" s="19">
        <f t="shared" si="323"/>
        <v>195</v>
      </c>
      <c r="AH919" s="9">
        <v>715000110027</v>
      </c>
      <c r="AI919" s="18" t="s">
        <v>1487</v>
      </c>
      <c r="AJ919" s="9" t="s">
        <v>68</v>
      </c>
      <c r="AK919" s="12">
        <v>65</v>
      </c>
      <c r="AL919" s="28"/>
      <c r="AM919" s="28"/>
      <c r="AN919" s="28"/>
      <c r="AO919" s="28"/>
      <c r="AP919" s="28"/>
      <c r="AQ919" s="28"/>
      <c r="AR919" s="28">
        <v>2</v>
      </c>
      <c r="AS919" s="28">
        <f t="shared" si="326"/>
        <v>130</v>
      </c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7">
        <f t="shared" si="324"/>
        <v>2</v>
      </c>
      <c r="BK919" s="7">
        <f t="shared" si="324"/>
        <v>130</v>
      </c>
    </row>
    <row r="920" spans="2:63" ht="24" x14ac:dyDescent="0.25">
      <c r="B920" s="17" t="s">
        <v>1196</v>
      </c>
      <c r="C920" s="17" t="s">
        <v>1196</v>
      </c>
      <c r="D920" s="10" t="s">
        <v>1488</v>
      </c>
      <c r="E920" s="18" t="s">
        <v>1489</v>
      </c>
      <c r="F920" s="9" t="s">
        <v>68</v>
      </c>
      <c r="G920" s="12">
        <v>150</v>
      </c>
      <c r="H920" s="19"/>
      <c r="I920" s="19"/>
      <c r="J920" s="85"/>
      <c r="K920" s="85"/>
      <c r="L920" s="19"/>
      <c r="M920" s="19"/>
      <c r="N920" s="19">
        <v>3</v>
      </c>
      <c r="O920" s="19">
        <f t="shared" si="325"/>
        <v>450</v>
      </c>
      <c r="P920" s="26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>
        <f t="shared" si="323"/>
        <v>3</v>
      </c>
      <c r="AG920" s="19">
        <f t="shared" si="323"/>
        <v>450</v>
      </c>
      <c r="AH920" s="9" t="s">
        <v>1488</v>
      </c>
      <c r="AI920" s="18" t="s">
        <v>1489</v>
      </c>
      <c r="AJ920" s="9" t="s">
        <v>68</v>
      </c>
      <c r="AK920" s="12">
        <v>150</v>
      </c>
      <c r="AL920" s="28"/>
      <c r="AM920" s="28"/>
      <c r="AN920" s="28"/>
      <c r="AO920" s="28"/>
      <c r="AP920" s="28"/>
      <c r="AQ920" s="28"/>
      <c r="AR920" s="28">
        <v>2</v>
      </c>
      <c r="AS920" s="28">
        <f t="shared" si="326"/>
        <v>300</v>
      </c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7">
        <f t="shared" si="324"/>
        <v>2</v>
      </c>
      <c r="BK920" s="7">
        <f t="shared" si="324"/>
        <v>300</v>
      </c>
    </row>
    <row r="921" spans="2:63" x14ac:dyDescent="0.25">
      <c r="B921" s="17" t="s">
        <v>1196</v>
      </c>
      <c r="C921" s="17" t="s">
        <v>1196</v>
      </c>
      <c r="D921" s="10" t="s">
        <v>268</v>
      </c>
      <c r="E921" s="9" t="s">
        <v>1398</v>
      </c>
      <c r="F921" s="9" t="s">
        <v>68</v>
      </c>
      <c r="G921" s="12">
        <v>10</v>
      </c>
      <c r="H921" s="19"/>
      <c r="I921" s="19"/>
      <c r="J921" s="85"/>
      <c r="K921" s="85"/>
      <c r="L921" s="19"/>
      <c r="M921" s="19"/>
      <c r="N921" s="19">
        <v>3</v>
      </c>
      <c r="O921" s="19">
        <f t="shared" si="325"/>
        <v>30</v>
      </c>
      <c r="P921" s="26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>
        <f t="shared" si="323"/>
        <v>3</v>
      </c>
      <c r="AG921" s="19">
        <f t="shared" si="323"/>
        <v>30</v>
      </c>
      <c r="AH921" s="9" t="s">
        <v>268</v>
      </c>
      <c r="AI921" s="9" t="s">
        <v>1398</v>
      </c>
      <c r="AJ921" s="9" t="s">
        <v>68</v>
      </c>
      <c r="AK921" s="12">
        <v>10</v>
      </c>
      <c r="AL921" s="28"/>
      <c r="AM921" s="28"/>
      <c r="AN921" s="28"/>
      <c r="AO921" s="28"/>
      <c r="AP921" s="28"/>
      <c r="AQ921" s="28"/>
      <c r="AR921" s="28">
        <v>2</v>
      </c>
      <c r="AS921" s="28">
        <f t="shared" si="326"/>
        <v>20</v>
      </c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7">
        <f t="shared" si="324"/>
        <v>2</v>
      </c>
      <c r="BK921" s="7">
        <f t="shared" si="324"/>
        <v>20</v>
      </c>
    </row>
    <row r="922" spans="2:63" x14ac:dyDescent="0.25">
      <c r="B922" s="17" t="s">
        <v>1196</v>
      </c>
      <c r="C922" s="17" t="s">
        <v>1196</v>
      </c>
      <c r="D922" s="10" t="s">
        <v>1490</v>
      </c>
      <c r="E922" s="9" t="s">
        <v>1491</v>
      </c>
      <c r="F922" s="9" t="s">
        <v>68</v>
      </c>
      <c r="G922" s="12">
        <v>150</v>
      </c>
      <c r="H922" s="19"/>
      <c r="I922" s="19"/>
      <c r="J922" s="85"/>
      <c r="K922" s="85"/>
      <c r="L922" s="19"/>
      <c r="M922" s="19"/>
      <c r="N922" s="19">
        <v>3</v>
      </c>
      <c r="O922" s="19">
        <f t="shared" si="325"/>
        <v>450</v>
      </c>
      <c r="P922" s="26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>
        <f t="shared" si="323"/>
        <v>3</v>
      </c>
      <c r="AG922" s="19">
        <f t="shared" si="323"/>
        <v>450</v>
      </c>
      <c r="AH922" s="9" t="s">
        <v>1490</v>
      </c>
      <c r="AI922" s="9" t="s">
        <v>1491</v>
      </c>
      <c r="AJ922" s="9" t="s">
        <v>68</v>
      </c>
      <c r="AK922" s="12">
        <v>150</v>
      </c>
      <c r="AL922" s="28"/>
      <c r="AM922" s="28"/>
      <c r="AN922" s="28"/>
      <c r="AO922" s="28"/>
      <c r="AP922" s="28"/>
      <c r="AQ922" s="28"/>
      <c r="AR922" s="28">
        <v>2</v>
      </c>
      <c r="AS922" s="28">
        <f t="shared" si="326"/>
        <v>300</v>
      </c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7">
        <f t="shared" si="324"/>
        <v>2</v>
      </c>
      <c r="BK922" s="7">
        <f t="shared" si="324"/>
        <v>300</v>
      </c>
    </row>
    <row r="923" spans="2:63" x14ac:dyDescent="0.25">
      <c r="B923" s="17" t="s">
        <v>1196</v>
      </c>
      <c r="C923" s="17" t="s">
        <v>1196</v>
      </c>
      <c r="D923" s="10" t="s">
        <v>1492</v>
      </c>
      <c r="E923" s="9" t="s">
        <v>1493</v>
      </c>
      <c r="F923" s="9" t="s">
        <v>1494</v>
      </c>
      <c r="G923" s="12">
        <v>7</v>
      </c>
      <c r="H923" s="19"/>
      <c r="I923" s="19"/>
      <c r="J923" s="85"/>
      <c r="K923" s="85"/>
      <c r="L923" s="19"/>
      <c r="M923" s="19"/>
      <c r="N923" s="19">
        <v>4</v>
      </c>
      <c r="O923" s="19">
        <f t="shared" si="325"/>
        <v>28</v>
      </c>
      <c r="P923" s="26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>
        <f t="shared" si="323"/>
        <v>4</v>
      </c>
      <c r="AG923" s="19">
        <f t="shared" si="323"/>
        <v>28</v>
      </c>
      <c r="AH923" s="9" t="s">
        <v>1492</v>
      </c>
      <c r="AI923" s="9" t="s">
        <v>1493</v>
      </c>
      <c r="AJ923" s="9" t="s">
        <v>1494</v>
      </c>
      <c r="AK923" s="12">
        <v>7</v>
      </c>
      <c r="AL923" s="28"/>
      <c r="AM923" s="28"/>
      <c r="AN923" s="28"/>
      <c r="AO923" s="28"/>
      <c r="AP923" s="28"/>
      <c r="AQ923" s="28"/>
      <c r="AR923" s="28">
        <v>4</v>
      </c>
      <c r="AS923" s="28">
        <f t="shared" si="326"/>
        <v>28</v>
      </c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7">
        <f t="shared" si="324"/>
        <v>4</v>
      </c>
      <c r="BK923" s="7">
        <f t="shared" si="324"/>
        <v>28</v>
      </c>
    </row>
    <row r="924" spans="2:63" ht="24" x14ac:dyDescent="0.25">
      <c r="B924" s="17" t="s">
        <v>1196</v>
      </c>
      <c r="C924" s="17" t="s">
        <v>1196</v>
      </c>
      <c r="D924" s="10" t="s">
        <v>1495</v>
      </c>
      <c r="E924" s="18" t="s">
        <v>294</v>
      </c>
      <c r="F924" s="9" t="s">
        <v>68</v>
      </c>
      <c r="G924" s="12">
        <v>4</v>
      </c>
      <c r="H924" s="19"/>
      <c r="I924" s="19"/>
      <c r="J924" s="85"/>
      <c r="K924" s="85"/>
      <c r="L924" s="19"/>
      <c r="M924" s="19"/>
      <c r="N924" s="19">
        <v>1</v>
      </c>
      <c r="O924" s="19">
        <f t="shared" si="325"/>
        <v>4</v>
      </c>
      <c r="P924" s="26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>
        <f t="shared" si="323"/>
        <v>1</v>
      </c>
      <c r="AG924" s="19">
        <f t="shared" si="323"/>
        <v>4</v>
      </c>
      <c r="AH924" s="9" t="s">
        <v>1495</v>
      </c>
      <c r="AI924" s="18" t="s">
        <v>294</v>
      </c>
      <c r="AJ924" s="9" t="s">
        <v>68</v>
      </c>
      <c r="AK924" s="12">
        <v>4</v>
      </c>
      <c r="AL924" s="28"/>
      <c r="AM924" s="28"/>
      <c r="AN924" s="28"/>
      <c r="AO924" s="28"/>
      <c r="AP924" s="28"/>
      <c r="AQ924" s="28"/>
      <c r="AR924" s="28">
        <v>0</v>
      </c>
      <c r="AS924" s="28">
        <f t="shared" si="326"/>
        <v>0</v>
      </c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7">
        <f t="shared" si="324"/>
        <v>0</v>
      </c>
      <c r="BK924" s="7">
        <f t="shared" si="324"/>
        <v>0</v>
      </c>
    </row>
    <row r="925" spans="2:63" ht="24" x14ac:dyDescent="0.25">
      <c r="B925" s="17" t="s">
        <v>1196</v>
      </c>
      <c r="C925" s="17" t="s">
        <v>1196</v>
      </c>
      <c r="D925" s="10">
        <v>4412190500068230</v>
      </c>
      <c r="E925" s="18" t="s">
        <v>292</v>
      </c>
      <c r="F925" s="9" t="s">
        <v>68</v>
      </c>
      <c r="G925" s="12">
        <v>4</v>
      </c>
      <c r="H925" s="19"/>
      <c r="I925" s="19"/>
      <c r="J925" s="85"/>
      <c r="K925" s="85"/>
      <c r="L925" s="19"/>
      <c r="M925" s="19"/>
      <c r="N925" s="19">
        <v>1</v>
      </c>
      <c r="O925" s="19">
        <f t="shared" si="325"/>
        <v>4</v>
      </c>
      <c r="P925" s="26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>
        <f t="shared" si="323"/>
        <v>1</v>
      </c>
      <c r="AG925" s="19">
        <f t="shared" si="323"/>
        <v>4</v>
      </c>
      <c r="AH925" s="9">
        <v>4412190500068230</v>
      </c>
      <c r="AI925" s="18" t="s">
        <v>292</v>
      </c>
      <c r="AJ925" s="9" t="s">
        <v>68</v>
      </c>
      <c r="AK925" s="12">
        <v>4</v>
      </c>
      <c r="AL925" s="28"/>
      <c r="AM925" s="28"/>
      <c r="AN925" s="28"/>
      <c r="AO925" s="28"/>
      <c r="AP925" s="28"/>
      <c r="AQ925" s="28"/>
      <c r="AR925" s="28">
        <v>0</v>
      </c>
      <c r="AS925" s="28">
        <f t="shared" si="326"/>
        <v>0</v>
      </c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7">
        <f t="shared" si="324"/>
        <v>0</v>
      </c>
      <c r="BK925" s="7">
        <f t="shared" si="324"/>
        <v>0</v>
      </c>
    </row>
    <row r="926" spans="2:63" ht="24" x14ac:dyDescent="0.25">
      <c r="B926" s="17" t="s">
        <v>1196</v>
      </c>
      <c r="C926" s="17" t="s">
        <v>1196</v>
      </c>
      <c r="D926" s="10">
        <v>716000090048</v>
      </c>
      <c r="E926" s="18" t="s">
        <v>290</v>
      </c>
      <c r="F926" s="9" t="s">
        <v>68</v>
      </c>
      <c r="G926" s="12">
        <v>4</v>
      </c>
      <c r="H926" s="19"/>
      <c r="I926" s="19"/>
      <c r="J926" s="85"/>
      <c r="K926" s="85"/>
      <c r="L926" s="19"/>
      <c r="M926" s="19"/>
      <c r="N926" s="19">
        <v>1</v>
      </c>
      <c r="O926" s="19">
        <f t="shared" si="325"/>
        <v>4</v>
      </c>
      <c r="P926" s="26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>
        <f t="shared" si="323"/>
        <v>1</v>
      </c>
      <c r="AG926" s="19">
        <f t="shared" si="323"/>
        <v>4</v>
      </c>
      <c r="AH926" s="9">
        <v>716000090048</v>
      </c>
      <c r="AI926" s="18" t="s">
        <v>290</v>
      </c>
      <c r="AJ926" s="9" t="s">
        <v>68</v>
      </c>
      <c r="AK926" s="12">
        <v>4</v>
      </c>
      <c r="AL926" s="28"/>
      <c r="AM926" s="28"/>
      <c r="AN926" s="28"/>
      <c r="AO926" s="28"/>
      <c r="AP926" s="28"/>
      <c r="AQ926" s="28"/>
      <c r="AR926" s="28">
        <v>0</v>
      </c>
      <c r="AS926" s="28">
        <f t="shared" si="326"/>
        <v>0</v>
      </c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7">
        <f t="shared" si="324"/>
        <v>0</v>
      </c>
      <c r="BK926" s="7">
        <f t="shared" si="324"/>
        <v>0</v>
      </c>
    </row>
    <row r="927" spans="2:63" x14ac:dyDescent="0.25">
      <c r="B927" s="17" t="s">
        <v>1196</v>
      </c>
      <c r="C927" s="17" t="s">
        <v>1196</v>
      </c>
      <c r="D927" s="10" t="s">
        <v>308</v>
      </c>
      <c r="E927" s="18" t="s">
        <v>309</v>
      </c>
      <c r="F927" s="9" t="s">
        <v>68</v>
      </c>
      <c r="G927" s="12">
        <v>5</v>
      </c>
      <c r="H927" s="19"/>
      <c r="I927" s="19"/>
      <c r="J927" s="85"/>
      <c r="K927" s="85"/>
      <c r="L927" s="19"/>
      <c r="M927" s="19"/>
      <c r="N927" s="19">
        <v>1</v>
      </c>
      <c r="O927" s="19">
        <f t="shared" si="325"/>
        <v>5</v>
      </c>
      <c r="P927" s="26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>
        <f t="shared" si="323"/>
        <v>1</v>
      </c>
      <c r="AG927" s="19">
        <f t="shared" si="323"/>
        <v>5</v>
      </c>
      <c r="AH927" s="9" t="s">
        <v>308</v>
      </c>
      <c r="AI927" s="18" t="s">
        <v>309</v>
      </c>
      <c r="AJ927" s="9" t="s">
        <v>68</v>
      </c>
      <c r="AK927" s="12">
        <v>5</v>
      </c>
      <c r="AL927" s="28"/>
      <c r="AM927" s="28"/>
      <c r="AN927" s="28"/>
      <c r="AO927" s="28"/>
      <c r="AP927" s="28"/>
      <c r="AQ927" s="28"/>
      <c r="AR927" s="28">
        <v>1</v>
      </c>
      <c r="AS927" s="28">
        <f t="shared" si="326"/>
        <v>5</v>
      </c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7">
        <f t="shared" si="324"/>
        <v>1</v>
      </c>
      <c r="BK927" s="7">
        <f t="shared" si="324"/>
        <v>5</v>
      </c>
    </row>
    <row r="928" spans="2:63" x14ac:dyDescent="0.25">
      <c r="B928" s="17" t="s">
        <v>1196</v>
      </c>
      <c r="C928" s="17" t="s">
        <v>1196</v>
      </c>
      <c r="D928" s="10" t="s">
        <v>312</v>
      </c>
      <c r="E928" s="9" t="s">
        <v>311</v>
      </c>
      <c r="F928" s="9" t="s">
        <v>68</v>
      </c>
      <c r="G928" s="12">
        <v>5</v>
      </c>
      <c r="H928" s="19"/>
      <c r="I928" s="19"/>
      <c r="J928" s="85"/>
      <c r="K928" s="85"/>
      <c r="L928" s="19"/>
      <c r="M928" s="19"/>
      <c r="N928" s="19">
        <v>1</v>
      </c>
      <c r="O928" s="19">
        <f t="shared" si="325"/>
        <v>5</v>
      </c>
      <c r="P928" s="26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>
        <f t="shared" si="323"/>
        <v>1</v>
      </c>
      <c r="AG928" s="19">
        <f t="shared" si="323"/>
        <v>5</v>
      </c>
      <c r="AH928" s="9" t="s">
        <v>312</v>
      </c>
      <c r="AI928" s="9" t="s">
        <v>311</v>
      </c>
      <c r="AJ928" s="9" t="s">
        <v>68</v>
      </c>
      <c r="AK928" s="12">
        <v>5</v>
      </c>
      <c r="AL928" s="28"/>
      <c r="AM928" s="28"/>
      <c r="AN928" s="28"/>
      <c r="AO928" s="28"/>
      <c r="AP928" s="28"/>
      <c r="AQ928" s="28"/>
      <c r="AR928" s="28">
        <v>1</v>
      </c>
      <c r="AS928" s="28">
        <f t="shared" si="326"/>
        <v>5</v>
      </c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7">
        <f t="shared" si="324"/>
        <v>1</v>
      </c>
      <c r="BK928" s="7">
        <f t="shared" si="324"/>
        <v>5</v>
      </c>
    </row>
    <row r="929" spans="2:63" x14ac:dyDescent="0.25">
      <c r="B929" s="17" t="s">
        <v>1196</v>
      </c>
      <c r="C929" s="17" t="s">
        <v>1196</v>
      </c>
      <c r="D929" s="10">
        <v>1217170300068340</v>
      </c>
      <c r="E929" s="9" t="s">
        <v>313</v>
      </c>
      <c r="F929" s="9" t="s">
        <v>68</v>
      </c>
      <c r="G929" s="12">
        <v>5</v>
      </c>
      <c r="H929" s="19"/>
      <c r="I929" s="19"/>
      <c r="J929" s="85"/>
      <c r="K929" s="85"/>
      <c r="L929" s="19"/>
      <c r="M929" s="19"/>
      <c r="N929" s="19">
        <v>1</v>
      </c>
      <c r="O929" s="19">
        <f t="shared" si="325"/>
        <v>5</v>
      </c>
      <c r="P929" s="26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>
        <f t="shared" si="323"/>
        <v>1</v>
      </c>
      <c r="AG929" s="19">
        <f t="shared" si="323"/>
        <v>5</v>
      </c>
      <c r="AH929" s="9">
        <v>1217170300068340</v>
      </c>
      <c r="AI929" s="9" t="s">
        <v>313</v>
      </c>
      <c r="AJ929" s="9" t="s">
        <v>68</v>
      </c>
      <c r="AK929" s="12">
        <v>5</v>
      </c>
      <c r="AL929" s="28"/>
      <c r="AM929" s="28"/>
      <c r="AN929" s="28"/>
      <c r="AO929" s="28"/>
      <c r="AP929" s="28"/>
      <c r="AQ929" s="28"/>
      <c r="AR929" s="28">
        <v>1</v>
      </c>
      <c r="AS929" s="28">
        <f t="shared" si="326"/>
        <v>5</v>
      </c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7">
        <f t="shared" si="324"/>
        <v>1</v>
      </c>
      <c r="BK929" s="7">
        <f t="shared" si="324"/>
        <v>5</v>
      </c>
    </row>
    <row r="930" spans="2:63" x14ac:dyDescent="0.25">
      <c r="B930" s="17" t="s">
        <v>1196</v>
      </c>
      <c r="C930" s="17" t="s">
        <v>1196</v>
      </c>
      <c r="D930" s="10" t="s">
        <v>362</v>
      </c>
      <c r="E930" s="9" t="s">
        <v>427</v>
      </c>
      <c r="F930" s="9" t="s">
        <v>68</v>
      </c>
      <c r="G930" s="12">
        <v>10</v>
      </c>
      <c r="H930" s="19"/>
      <c r="I930" s="19"/>
      <c r="J930" s="85"/>
      <c r="K930" s="85"/>
      <c r="L930" s="19"/>
      <c r="M930" s="19"/>
      <c r="N930" s="19">
        <v>2</v>
      </c>
      <c r="O930" s="19">
        <f t="shared" si="325"/>
        <v>20</v>
      </c>
      <c r="P930" s="26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>
        <f t="shared" si="323"/>
        <v>2</v>
      </c>
      <c r="AG930" s="19">
        <f t="shared" si="323"/>
        <v>20</v>
      </c>
      <c r="AH930" s="9" t="s">
        <v>362</v>
      </c>
      <c r="AI930" s="9" t="s">
        <v>427</v>
      </c>
      <c r="AJ930" s="9" t="s">
        <v>68</v>
      </c>
      <c r="AK930" s="12">
        <v>10</v>
      </c>
      <c r="AL930" s="28"/>
      <c r="AM930" s="28"/>
      <c r="AN930" s="28"/>
      <c r="AO930" s="28"/>
      <c r="AP930" s="28"/>
      <c r="AQ930" s="28"/>
      <c r="AR930" s="28">
        <v>1</v>
      </c>
      <c r="AS930" s="28">
        <f t="shared" si="326"/>
        <v>10</v>
      </c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7">
        <f t="shared" si="324"/>
        <v>1</v>
      </c>
      <c r="BK930" s="7">
        <f t="shared" si="324"/>
        <v>10</v>
      </c>
    </row>
    <row r="931" spans="2:63" x14ac:dyDescent="0.25">
      <c r="B931" s="17" t="s">
        <v>1196</v>
      </c>
      <c r="C931" s="17" t="s">
        <v>1196</v>
      </c>
      <c r="D931" s="10" t="s">
        <v>1496</v>
      </c>
      <c r="E931" s="9" t="s">
        <v>1497</v>
      </c>
      <c r="F931" s="9" t="s">
        <v>68</v>
      </c>
      <c r="G931" s="12">
        <v>50</v>
      </c>
      <c r="H931" s="19"/>
      <c r="I931" s="19"/>
      <c r="J931" s="85"/>
      <c r="K931" s="85"/>
      <c r="L931" s="19"/>
      <c r="M931" s="19"/>
      <c r="N931" s="19">
        <v>2</v>
      </c>
      <c r="O931" s="19">
        <f t="shared" si="325"/>
        <v>100</v>
      </c>
      <c r="P931" s="26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>
        <f t="shared" si="323"/>
        <v>2</v>
      </c>
      <c r="AG931" s="19">
        <f t="shared" si="323"/>
        <v>100</v>
      </c>
      <c r="AH931" s="9" t="s">
        <v>1496</v>
      </c>
      <c r="AI931" s="9" t="s">
        <v>1497</v>
      </c>
      <c r="AJ931" s="9" t="s">
        <v>68</v>
      </c>
      <c r="AK931" s="12">
        <v>50</v>
      </c>
      <c r="AL931" s="28"/>
      <c r="AM931" s="28"/>
      <c r="AN931" s="28"/>
      <c r="AO931" s="28"/>
      <c r="AP931" s="28"/>
      <c r="AQ931" s="28"/>
      <c r="AR931" s="28">
        <v>1</v>
      </c>
      <c r="AS931" s="28">
        <f t="shared" si="326"/>
        <v>50</v>
      </c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7">
        <f t="shared" si="324"/>
        <v>1</v>
      </c>
      <c r="BK931" s="7">
        <f t="shared" si="324"/>
        <v>50</v>
      </c>
    </row>
    <row r="932" spans="2:63" x14ac:dyDescent="0.25">
      <c r="B932" s="17" t="s">
        <v>1196</v>
      </c>
      <c r="C932" s="17" t="s">
        <v>1196</v>
      </c>
      <c r="D932" s="10">
        <v>4412171100367890</v>
      </c>
      <c r="E932" s="9" t="s">
        <v>1498</v>
      </c>
      <c r="F932" s="9" t="s">
        <v>68</v>
      </c>
      <c r="G932" s="12">
        <v>4.5</v>
      </c>
      <c r="H932" s="19"/>
      <c r="I932" s="19"/>
      <c r="J932" s="85"/>
      <c r="K932" s="85"/>
      <c r="L932" s="19"/>
      <c r="M932" s="19"/>
      <c r="N932" s="19">
        <v>6</v>
      </c>
      <c r="O932" s="19">
        <f t="shared" si="325"/>
        <v>27</v>
      </c>
      <c r="P932" s="26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>
        <f t="shared" si="323"/>
        <v>6</v>
      </c>
      <c r="AG932" s="19">
        <f t="shared" si="323"/>
        <v>27</v>
      </c>
      <c r="AH932" s="9">
        <v>4412171100367890</v>
      </c>
      <c r="AI932" s="9" t="s">
        <v>1498</v>
      </c>
      <c r="AJ932" s="9" t="s">
        <v>68</v>
      </c>
      <c r="AK932" s="12">
        <v>4.5</v>
      </c>
      <c r="AL932" s="28"/>
      <c r="AM932" s="28"/>
      <c r="AN932" s="28"/>
      <c r="AO932" s="28"/>
      <c r="AP932" s="28"/>
      <c r="AQ932" s="28"/>
      <c r="AR932" s="28">
        <v>6</v>
      </c>
      <c r="AS932" s="28">
        <f t="shared" si="326"/>
        <v>27</v>
      </c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7">
        <f t="shared" si="324"/>
        <v>6</v>
      </c>
      <c r="BK932" s="7">
        <f t="shared" si="324"/>
        <v>27</v>
      </c>
    </row>
    <row r="933" spans="2:63" x14ac:dyDescent="0.25">
      <c r="B933" s="17" t="s">
        <v>1196</v>
      </c>
      <c r="C933" s="17" t="s">
        <v>1196</v>
      </c>
      <c r="D933" s="10">
        <v>4412170800368000</v>
      </c>
      <c r="E933" s="9" t="s">
        <v>1499</v>
      </c>
      <c r="F933" s="9" t="s">
        <v>68</v>
      </c>
      <c r="G933" s="12">
        <v>4</v>
      </c>
      <c r="H933" s="19"/>
      <c r="I933" s="19"/>
      <c r="J933" s="85"/>
      <c r="K933" s="85"/>
      <c r="L933" s="19"/>
      <c r="M933" s="19"/>
      <c r="N933" s="19">
        <v>2</v>
      </c>
      <c r="O933" s="19">
        <f t="shared" si="325"/>
        <v>8</v>
      </c>
      <c r="P933" s="26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>
        <f t="shared" si="323"/>
        <v>2</v>
      </c>
      <c r="AG933" s="19">
        <f t="shared" si="323"/>
        <v>8</v>
      </c>
      <c r="AH933" s="9">
        <v>4412170800368000</v>
      </c>
      <c r="AI933" s="9" t="s">
        <v>1499</v>
      </c>
      <c r="AJ933" s="9" t="s">
        <v>68</v>
      </c>
      <c r="AK933" s="12">
        <v>4</v>
      </c>
      <c r="AL933" s="28"/>
      <c r="AM933" s="28"/>
      <c r="AN933" s="28"/>
      <c r="AO933" s="28"/>
      <c r="AP933" s="28"/>
      <c r="AQ933" s="28"/>
      <c r="AR933" s="28">
        <v>2</v>
      </c>
      <c r="AS933" s="28">
        <f t="shared" si="326"/>
        <v>8</v>
      </c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7">
        <f t="shared" si="324"/>
        <v>2</v>
      </c>
      <c r="BK933" s="7">
        <f t="shared" si="324"/>
        <v>8</v>
      </c>
    </row>
    <row r="934" spans="2:63" x14ac:dyDescent="0.25">
      <c r="B934" s="17" t="s">
        <v>1196</v>
      </c>
      <c r="C934" s="17" t="s">
        <v>1196</v>
      </c>
      <c r="D934" s="10" t="s">
        <v>1500</v>
      </c>
      <c r="E934" s="9" t="s">
        <v>1395</v>
      </c>
      <c r="F934" s="9" t="s">
        <v>68</v>
      </c>
      <c r="G934" s="12">
        <v>3.5</v>
      </c>
      <c r="H934" s="19"/>
      <c r="I934" s="19"/>
      <c r="J934" s="85"/>
      <c r="K934" s="85"/>
      <c r="L934" s="19"/>
      <c r="M934" s="19"/>
      <c r="N934" s="19">
        <v>6</v>
      </c>
      <c r="O934" s="19">
        <f t="shared" si="325"/>
        <v>21</v>
      </c>
      <c r="P934" s="26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>
        <f t="shared" si="323"/>
        <v>6</v>
      </c>
      <c r="AG934" s="19">
        <f t="shared" si="323"/>
        <v>21</v>
      </c>
      <c r="AH934" s="9" t="s">
        <v>1500</v>
      </c>
      <c r="AI934" s="9" t="s">
        <v>1395</v>
      </c>
      <c r="AJ934" s="9" t="s">
        <v>68</v>
      </c>
      <c r="AK934" s="12">
        <v>3.5</v>
      </c>
      <c r="AL934" s="28"/>
      <c r="AM934" s="28"/>
      <c r="AN934" s="28"/>
      <c r="AO934" s="28"/>
      <c r="AP934" s="28"/>
      <c r="AQ934" s="28"/>
      <c r="AR934" s="28">
        <v>6</v>
      </c>
      <c r="AS934" s="28">
        <f t="shared" si="326"/>
        <v>21</v>
      </c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7">
        <f t="shared" si="324"/>
        <v>6</v>
      </c>
      <c r="BK934" s="7">
        <f t="shared" si="324"/>
        <v>21</v>
      </c>
    </row>
    <row r="935" spans="2:63" x14ac:dyDescent="0.25">
      <c r="B935" s="17" t="s">
        <v>1196</v>
      </c>
      <c r="C935" s="17" t="s">
        <v>1196</v>
      </c>
      <c r="D935" s="10">
        <v>718500100014</v>
      </c>
      <c r="E935" s="9" t="s">
        <v>1501</v>
      </c>
      <c r="F935" s="9" t="s">
        <v>215</v>
      </c>
      <c r="G935" s="12">
        <v>6</v>
      </c>
      <c r="H935" s="19"/>
      <c r="I935" s="19"/>
      <c r="J935" s="85"/>
      <c r="K935" s="85"/>
      <c r="L935" s="19"/>
      <c r="M935" s="19"/>
      <c r="N935" s="19">
        <v>5</v>
      </c>
      <c r="O935" s="19">
        <f t="shared" si="325"/>
        <v>30</v>
      </c>
      <c r="P935" s="26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>
        <f t="shared" si="323"/>
        <v>5</v>
      </c>
      <c r="AG935" s="19">
        <f t="shared" si="323"/>
        <v>30</v>
      </c>
      <c r="AH935" s="9">
        <v>718500100014</v>
      </c>
      <c r="AI935" s="9" t="s">
        <v>1501</v>
      </c>
      <c r="AJ935" s="9" t="s">
        <v>215</v>
      </c>
      <c r="AK935" s="12">
        <v>6</v>
      </c>
      <c r="AL935" s="28"/>
      <c r="AM935" s="28"/>
      <c r="AN935" s="28"/>
      <c r="AO935" s="28"/>
      <c r="AP935" s="28"/>
      <c r="AQ935" s="28"/>
      <c r="AR935" s="28">
        <v>5</v>
      </c>
      <c r="AS935" s="28">
        <f t="shared" si="326"/>
        <v>30</v>
      </c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7">
        <f t="shared" si="324"/>
        <v>5</v>
      </c>
      <c r="BK935" s="7">
        <f t="shared" si="324"/>
        <v>30</v>
      </c>
    </row>
    <row r="936" spans="2:63" x14ac:dyDescent="0.25">
      <c r="B936" s="17" t="s">
        <v>1196</v>
      </c>
      <c r="C936" s="17" t="s">
        <v>1196</v>
      </c>
      <c r="D936" s="10">
        <v>172100080007</v>
      </c>
      <c r="E936" s="9" t="s">
        <v>1502</v>
      </c>
      <c r="F936" s="9" t="s">
        <v>138</v>
      </c>
      <c r="G936" s="12">
        <v>14</v>
      </c>
      <c r="H936" s="19"/>
      <c r="I936" s="19"/>
      <c r="J936" s="85"/>
      <c r="K936" s="85"/>
      <c r="L936" s="19"/>
      <c r="M936" s="19"/>
      <c r="N936" s="19">
        <v>750</v>
      </c>
      <c r="O936" s="19">
        <f t="shared" si="325"/>
        <v>10500</v>
      </c>
      <c r="P936" s="26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>
        <f t="shared" si="323"/>
        <v>750</v>
      </c>
      <c r="AG936" s="19">
        <f t="shared" si="323"/>
        <v>10500</v>
      </c>
      <c r="AH936" s="9">
        <v>172100080007</v>
      </c>
      <c r="AI936" s="9" t="s">
        <v>1502</v>
      </c>
      <c r="AJ936" s="9" t="s">
        <v>138</v>
      </c>
      <c r="AK936" s="12">
        <v>14</v>
      </c>
      <c r="AL936" s="28"/>
      <c r="AM936" s="28"/>
      <c r="AN936" s="28"/>
      <c r="AO936" s="28"/>
      <c r="AP936" s="28"/>
      <c r="AQ936" s="28"/>
      <c r="AR936" s="28">
        <v>750</v>
      </c>
      <c r="AS936" s="28">
        <f t="shared" si="326"/>
        <v>10500</v>
      </c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7">
        <f t="shared" si="324"/>
        <v>750</v>
      </c>
      <c r="BK936" s="7">
        <f t="shared" si="324"/>
        <v>10500</v>
      </c>
    </row>
    <row r="937" spans="2:63" x14ac:dyDescent="0.25">
      <c r="B937" s="17" t="s">
        <v>1196</v>
      </c>
      <c r="C937" s="17" t="s">
        <v>1196</v>
      </c>
      <c r="D937" s="10">
        <v>458000031147</v>
      </c>
      <c r="E937" s="9" t="s">
        <v>1503</v>
      </c>
      <c r="F937" s="9" t="s">
        <v>68</v>
      </c>
      <c r="G937" s="12">
        <v>900</v>
      </c>
      <c r="H937" s="19"/>
      <c r="I937" s="19"/>
      <c r="J937" s="85"/>
      <c r="K937" s="85"/>
      <c r="L937" s="19"/>
      <c r="M937" s="19"/>
      <c r="N937" s="19">
        <v>2</v>
      </c>
      <c r="O937" s="19">
        <f t="shared" si="325"/>
        <v>1800</v>
      </c>
      <c r="P937" s="26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>
        <f t="shared" si="323"/>
        <v>2</v>
      </c>
      <c r="AG937" s="19">
        <f t="shared" si="323"/>
        <v>1800</v>
      </c>
      <c r="AH937" s="9">
        <v>458000031147</v>
      </c>
      <c r="AI937" s="9" t="s">
        <v>1503</v>
      </c>
      <c r="AJ937" s="9" t="s">
        <v>68</v>
      </c>
      <c r="AK937" s="12">
        <v>900</v>
      </c>
      <c r="AL937" s="28"/>
      <c r="AM937" s="28"/>
      <c r="AN937" s="28"/>
      <c r="AO937" s="28"/>
      <c r="AP937" s="28"/>
      <c r="AQ937" s="28"/>
      <c r="AR937" s="28">
        <v>2</v>
      </c>
      <c r="AS937" s="28">
        <f t="shared" si="326"/>
        <v>1800</v>
      </c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7">
        <f t="shared" si="324"/>
        <v>2</v>
      </c>
      <c r="BK937" s="7">
        <f t="shared" si="324"/>
        <v>1800</v>
      </c>
    </row>
    <row r="938" spans="2:63" x14ac:dyDescent="0.25">
      <c r="B938" s="17" t="s">
        <v>1196</v>
      </c>
      <c r="C938" s="17" t="s">
        <v>1196</v>
      </c>
      <c r="D938" s="10">
        <v>458000031214</v>
      </c>
      <c r="E938" s="9" t="s">
        <v>1504</v>
      </c>
      <c r="F938" s="9" t="s">
        <v>68</v>
      </c>
      <c r="G938" s="12">
        <v>250</v>
      </c>
      <c r="H938" s="19"/>
      <c r="I938" s="19"/>
      <c r="J938" s="85"/>
      <c r="K938" s="85"/>
      <c r="L938" s="19"/>
      <c r="M938" s="19"/>
      <c r="N938" s="19">
        <v>2</v>
      </c>
      <c r="O938" s="19">
        <f t="shared" si="325"/>
        <v>500</v>
      </c>
      <c r="P938" s="26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>
        <f t="shared" si="323"/>
        <v>2</v>
      </c>
      <c r="AG938" s="19">
        <f t="shared" si="323"/>
        <v>500</v>
      </c>
      <c r="AH938" s="9">
        <v>458000031214</v>
      </c>
      <c r="AI938" s="9" t="s">
        <v>1504</v>
      </c>
      <c r="AJ938" s="9" t="s">
        <v>68</v>
      </c>
      <c r="AK938" s="12">
        <v>250</v>
      </c>
      <c r="AL938" s="28"/>
      <c r="AM938" s="28"/>
      <c r="AN938" s="28"/>
      <c r="AO938" s="28"/>
      <c r="AP938" s="28"/>
      <c r="AQ938" s="28"/>
      <c r="AR938" s="28">
        <v>2</v>
      </c>
      <c r="AS938" s="28">
        <f t="shared" si="326"/>
        <v>500</v>
      </c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7">
        <f t="shared" si="324"/>
        <v>2</v>
      </c>
      <c r="BK938" s="7">
        <f t="shared" si="324"/>
        <v>500</v>
      </c>
    </row>
    <row r="939" spans="2:63" x14ac:dyDescent="0.25">
      <c r="B939" s="17" t="s">
        <v>1196</v>
      </c>
      <c r="C939" s="17" t="s">
        <v>1196</v>
      </c>
      <c r="D939" s="10">
        <v>458000031230</v>
      </c>
      <c r="E939" s="9" t="s">
        <v>1505</v>
      </c>
      <c r="F939" s="9" t="s">
        <v>68</v>
      </c>
      <c r="G939" s="12">
        <v>600</v>
      </c>
      <c r="H939" s="19"/>
      <c r="I939" s="19"/>
      <c r="J939" s="85"/>
      <c r="K939" s="85"/>
      <c r="L939" s="19"/>
      <c r="M939" s="19"/>
      <c r="N939" s="19">
        <v>2</v>
      </c>
      <c r="O939" s="19">
        <f t="shared" si="325"/>
        <v>1200</v>
      </c>
      <c r="P939" s="26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>
        <f t="shared" si="323"/>
        <v>2</v>
      </c>
      <c r="AG939" s="19">
        <f t="shared" si="323"/>
        <v>1200</v>
      </c>
      <c r="AH939" s="9">
        <v>458000031230</v>
      </c>
      <c r="AI939" s="9" t="s">
        <v>1505</v>
      </c>
      <c r="AJ939" s="9" t="s">
        <v>68</v>
      </c>
      <c r="AK939" s="12">
        <v>600</v>
      </c>
      <c r="AL939" s="28"/>
      <c r="AM939" s="28"/>
      <c r="AN939" s="28"/>
      <c r="AO939" s="28"/>
      <c r="AP939" s="28"/>
      <c r="AQ939" s="28"/>
      <c r="AR939" s="28">
        <v>2</v>
      </c>
      <c r="AS939" s="28">
        <f t="shared" si="326"/>
        <v>1200</v>
      </c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7">
        <f t="shared" si="324"/>
        <v>2</v>
      </c>
      <c r="BK939" s="7">
        <f t="shared" si="324"/>
        <v>1200</v>
      </c>
    </row>
    <row r="940" spans="2:63" x14ac:dyDescent="0.25">
      <c r="B940" s="17" t="s">
        <v>1196</v>
      </c>
      <c r="C940" s="17" t="s">
        <v>1196</v>
      </c>
      <c r="D940" s="10">
        <v>150200470054</v>
      </c>
      <c r="E940" s="9" t="s">
        <v>1506</v>
      </c>
      <c r="F940" s="9" t="s">
        <v>1507</v>
      </c>
      <c r="G940" s="12">
        <v>5</v>
      </c>
      <c r="H940" s="19"/>
      <c r="I940" s="19"/>
      <c r="J940" s="85"/>
      <c r="K940" s="85"/>
      <c r="L940" s="19"/>
      <c r="M940" s="19"/>
      <c r="N940" s="19">
        <v>1</v>
      </c>
      <c r="O940" s="19">
        <f t="shared" si="325"/>
        <v>5</v>
      </c>
      <c r="P940" s="26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>
        <f t="shared" si="323"/>
        <v>1</v>
      </c>
      <c r="AG940" s="19">
        <f t="shared" si="323"/>
        <v>5</v>
      </c>
      <c r="AH940" s="9">
        <v>150200470054</v>
      </c>
      <c r="AI940" s="9" t="s">
        <v>1506</v>
      </c>
      <c r="AJ940" s="9" t="s">
        <v>1507</v>
      </c>
      <c r="AK940" s="12">
        <v>5</v>
      </c>
      <c r="AL940" s="28"/>
      <c r="AM940" s="28"/>
      <c r="AN940" s="28"/>
      <c r="AO940" s="28"/>
      <c r="AP940" s="28"/>
      <c r="AQ940" s="28"/>
      <c r="AR940" s="28">
        <v>1</v>
      </c>
      <c r="AS940" s="28">
        <f t="shared" si="326"/>
        <v>5</v>
      </c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7">
        <f t="shared" si="324"/>
        <v>1</v>
      </c>
      <c r="BK940" s="7">
        <f t="shared" si="324"/>
        <v>5</v>
      </c>
    </row>
    <row r="941" spans="2:63" x14ac:dyDescent="0.25">
      <c r="B941" s="17" t="s">
        <v>1196</v>
      </c>
      <c r="C941" s="17" t="s">
        <v>1196</v>
      </c>
      <c r="D941" s="10">
        <v>290500060089</v>
      </c>
      <c r="E941" s="9" t="s">
        <v>1508</v>
      </c>
      <c r="F941" s="9" t="s">
        <v>68</v>
      </c>
      <c r="G941" s="12">
        <v>50</v>
      </c>
      <c r="H941" s="19"/>
      <c r="I941" s="19"/>
      <c r="J941" s="85"/>
      <c r="K941" s="85"/>
      <c r="L941" s="19"/>
      <c r="M941" s="19"/>
      <c r="N941" s="19">
        <v>1</v>
      </c>
      <c r="O941" s="19">
        <f t="shared" si="325"/>
        <v>50</v>
      </c>
      <c r="P941" s="26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>
        <f t="shared" si="323"/>
        <v>1</v>
      </c>
      <c r="AG941" s="19">
        <f t="shared" si="323"/>
        <v>50</v>
      </c>
      <c r="AH941" s="9">
        <v>290500060089</v>
      </c>
      <c r="AI941" s="9" t="s">
        <v>1508</v>
      </c>
      <c r="AJ941" s="9" t="s">
        <v>68</v>
      </c>
      <c r="AK941" s="12">
        <v>50</v>
      </c>
      <c r="AL941" s="28"/>
      <c r="AM941" s="28"/>
      <c r="AN941" s="28"/>
      <c r="AO941" s="28"/>
      <c r="AP941" s="28"/>
      <c r="AQ941" s="28"/>
      <c r="AR941" s="28">
        <v>1</v>
      </c>
      <c r="AS941" s="28">
        <f t="shared" si="326"/>
        <v>50</v>
      </c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7">
        <f t="shared" si="324"/>
        <v>1</v>
      </c>
      <c r="BK941" s="7">
        <f t="shared" si="324"/>
        <v>50</v>
      </c>
    </row>
    <row r="942" spans="2:63" x14ac:dyDescent="0.25">
      <c r="B942" s="17" t="s">
        <v>1196</v>
      </c>
      <c r="C942" s="17" t="s">
        <v>1196</v>
      </c>
      <c r="D942" s="10">
        <v>290500060016</v>
      </c>
      <c r="E942" s="9" t="s">
        <v>1509</v>
      </c>
      <c r="F942" s="9" t="s">
        <v>68</v>
      </c>
      <c r="G942" s="12">
        <v>8</v>
      </c>
      <c r="H942" s="19"/>
      <c r="I942" s="19"/>
      <c r="J942" s="85"/>
      <c r="K942" s="85"/>
      <c r="L942" s="19"/>
      <c r="M942" s="19"/>
      <c r="N942" s="19">
        <v>1</v>
      </c>
      <c r="O942" s="19">
        <f t="shared" si="325"/>
        <v>8</v>
      </c>
      <c r="P942" s="26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>
        <f t="shared" si="323"/>
        <v>1</v>
      </c>
      <c r="AG942" s="19">
        <f t="shared" si="323"/>
        <v>8</v>
      </c>
      <c r="AH942" s="9">
        <v>290500060016</v>
      </c>
      <c r="AI942" s="9" t="s">
        <v>1509</v>
      </c>
      <c r="AJ942" s="9" t="s">
        <v>68</v>
      </c>
      <c r="AK942" s="12">
        <v>8</v>
      </c>
      <c r="AL942" s="28"/>
      <c r="AM942" s="28"/>
      <c r="AN942" s="28"/>
      <c r="AO942" s="28"/>
      <c r="AP942" s="28"/>
      <c r="AQ942" s="28"/>
      <c r="AR942" s="28">
        <v>0</v>
      </c>
      <c r="AS942" s="28">
        <f t="shared" si="326"/>
        <v>0</v>
      </c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7">
        <f t="shared" si="324"/>
        <v>0</v>
      </c>
      <c r="BK942" s="7">
        <f t="shared" si="324"/>
        <v>0</v>
      </c>
    </row>
    <row r="943" spans="2:63" x14ac:dyDescent="0.25">
      <c r="B943" s="17" t="s">
        <v>1196</v>
      </c>
      <c r="C943" s="17" t="s">
        <v>1196</v>
      </c>
      <c r="D943" s="10">
        <v>283400120035</v>
      </c>
      <c r="E943" s="9" t="s">
        <v>1510</v>
      </c>
      <c r="F943" s="9" t="s">
        <v>131</v>
      </c>
      <c r="G943" s="12">
        <v>50</v>
      </c>
      <c r="H943" s="19"/>
      <c r="I943" s="19"/>
      <c r="J943" s="85"/>
      <c r="K943" s="85"/>
      <c r="L943" s="19"/>
      <c r="M943" s="19"/>
      <c r="N943" s="19">
        <v>2</v>
      </c>
      <c r="O943" s="19">
        <f t="shared" si="325"/>
        <v>100</v>
      </c>
      <c r="P943" s="26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>
        <f t="shared" si="323"/>
        <v>2</v>
      </c>
      <c r="AG943" s="19">
        <f t="shared" si="323"/>
        <v>100</v>
      </c>
      <c r="AH943" s="9">
        <v>283400120035</v>
      </c>
      <c r="AI943" s="9" t="s">
        <v>1510</v>
      </c>
      <c r="AJ943" s="9" t="s">
        <v>131</v>
      </c>
      <c r="AK943" s="12">
        <v>50</v>
      </c>
      <c r="AL943" s="28"/>
      <c r="AM943" s="28"/>
      <c r="AN943" s="28"/>
      <c r="AO943" s="28"/>
      <c r="AP943" s="28"/>
      <c r="AQ943" s="28"/>
      <c r="AR943" s="28">
        <v>1</v>
      </c>
      <c r="AS943" s="28">
        <f t="shared" si="326"/>
        <v>50</v>
      </c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7">
        <f t="shared" si="324"/>
        <v>1</v>
      </c>
      <c r="BK943" s="7">
        <f t="shared" si="324"/>
        <v>50</v>
      </c>
    </row>
    <row r="944" spans="2:63" x14ac:dyDescent="0.25">
      <c r="B944" s="17" t="s">
        <v>1196</v>
      </c>
      <c r="C944" s="17" t="s">
        <v>1196</v>
      </c>
      <c r="D944" s="10">
        <v>283400120036</v>
      </c>
      <c r="E944" s="9" t="s">
        <v>1511</v>
      </c>
      <c r="F944" s="9" t="s">
        <v>131</v>
      </c>
      <c r="G944" s="12">
        <v>70</v>
      </c>
      <c r="H944" s="19"/>
      <c r="I944" s="19"/>
      <c r="J944" s="85"/>
      <c r="K944" s="85"/>
      <c r="L944" s="19"/>
      <c r="M944" s="19"/>
      <c r="N944" s="19">
        <v>2</v>
      </c>
      <c r="O944" s="19">
        <f t="shared" si="325"/>
        <v>140</v>
      </c>
      <c r="P944" s="26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>
        <f t="shared" si="323"/>
        <v>2</v>
      </c>
      <c r="AG944" s="19">
        <f t="shared" si="323"/>
        <v>140</v>
      </c>
      <c r="AH944" s="9">
        <v>283400120036</v>
      </c>
      <c r="AI944" s="9" t="s">
        <v>1511</v>
      </c>
      <c r="AJ944" s="9" t="s">
        <v>131</v>
      </c>
      <c r="AK944" s="12">
        <v>70</v>
      </c>
      <c r="AL944" s="28"/>
      <c r="AM944" s="28"/>
      <c r="AN944" s="28"/>
      <c r="AO944" s="28"/>
      <c r="AP944" s="28"/>
      <c r="AQ944" s="28"/>
      <c r="AR944" s="28">
        <v>1</v>
      </c>
      <c r="AS944" s="28">
        <f t="shared" si="326"/>
        <v>70</v>
      </c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7">
        <f t="shared" si="324"/>
        <v>1</v>
      </c>
      <c r="BK944" s="7">
        <f t="shared" si="324"/>
        <v>70</v>
      </c>
    </row>
    <row r="945" spans="2:63" x14ac:dyDescent="0.25">
      <c r="B945" s="17" t="s">
        <v>1196</v>
      </c>
      <c r="C945" s="17" t="s">
        <v>1196</v>
      </c>
      <c r="D945" s="10">
        <v>203400030001</v>
      </c>
      <c r="E945" s="9" t="s">
        <v>1512</v>
      </c>
      <c r="F945" s="9" t="s">
        <v>68</v>
      </c>
      <c r="G945" s="12">
        <v>5</v>
      </c>
      <c r="H945" s="19"/>
      <c r="I945" s="19"/>
      <c r="J945" s="85"/>
      <c r="K945" s="85"/>
      <c r="L945" s="19"/>
      <c r="M945" s="19"/>
      <c r="N945" s="19">
        <v>6</v>
      </c>
      <c r="O945" s="19">
        <f t="shared" si="325"/>
        <v>30</v>
      </c>
      <c r="P945" s="26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>
        <f t="shared" si="323"/>
        <v>6</v>
      </c>
      <c r="AG945" s="19">
        <f t="shared" si="323"/>
        <v>30</v>
      </c>
      <c r="AH945" s="9">
        <v>203400030001</v>
      </c>
      <c r="AI945" s="9" t="s">
        <v>1512</v>
      </c>
      <c r="AJ945" s="9" t="s">
        <v>68</v>
      </c>
      <c r="AK945" s="12">
        <v>5</v>
      </c>
      <c r="AL945" s="28"/>
      <c r="AM945" s="28"/>
      <c r="AN945" s="28"/>
      <c r="AO945" s="28"/>
      <c r="AP945" s="28"/>
      <c r="AQ945" s="28"/>
      <c r="AR945" s="28">
        <v>6</v>
      </c>
      <c r="AS945" s="28">
        <f t="shared" si="326"/>
        <v>30</v>
      </c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7">
        <f t="shared" si="324"/>
        <v>6</v>
      </c>
      <c r="BK945" s="7">
        <f t="shared" si="324"/>
        <v>30</v>
      </c>
    </row>
    <row r="946" spans="2:63" x14ac:dyDescent="0.25">
      <c r="B946" s="17" t="s">
        <v>1196</v>
      </c>
      <c r="C946" s="17" t="s">
        <v>1196</v>
      </c>
      <c r="D946" s="10">
        <v>416000020003</v>
      </c>
      <c r="E946" s="9" t="s">
        <v>1513</v>
      </c>
      <c r="F946" s="9" t="s">
        <v>68</v>
      </c>
      <c r="G946" s="12">
        <v>40</v>
      </c>
      <c r="H946" s="19"/>
      <c r="I946" s="19"/>
      <c r="J946" s="85"/>
      <c r="K946" s="85"/>
      <c r="L946" s="19"/>
      <c r="M946" s="19"/>
      <c r="N946" s="19">
        <v>1</v>
      </c>
      <c r="O946" s="19">
        <f t="shared" si="325"/>
        <v>40</v>
      </c>
      <c r="P946" s="26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>
        <f t="shared" si="323"/>
        <v>1</v>
      </c>
      <c r="AG946" s="19">
        <f t="shared" si="323"/>
        <v>40</v>
      </c>
      <c r="AH946" s="9">
        <v>416000020003</v>
      </c>
      <c r="AI946" s="9" t="s">
        <v>1513</v>
      </c>
      <c r="AJ946" s="9" t="s">
        <v>68</v>
      </c>
      <c r="AK946" s="12">
        <v>40</v>
      </c>
      <c r="AL946" s="28"/>
      <c r="AM946" s="28"/>
      <c r="AN946" s="28"/>
      <c r="AO946" s="28"/>
      <c r="AP946" s="28"/>
      <c r="AQ946" s="28"/>
      <c r="AR946" s="28">
        <v>1</v>
      </c>
      <c r="AS946" s="28">
        <f t="shared" si="326"/>
        <v>40</v>
      </c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7">
        <f t="shared" si="324"/>
        <v>1</v>
      </c>
      <c r="BK946" s="7">
        <f t="shared" si="324"/>
        <v>40</v>
      </c>
    </row>
    <row r="947" spans="2:63" x14ac:dyDescent="0.25">
      <c r="B947" s="17" t="s">
        <v>1196</v>
      </c>
      <c r="C947" s="17" t="s">
        <v>1196</v>
      </c>
      <c r="D947" s="10">
        <v>55200090055</v>
      </c>
      <c r="E947" s="9" t="s">
        <v>1514</v>
      </c>
      <c r="F947" s="9" t="s">
        <v>68</v>
      </c>
      <c r="G947" s="12">
        <v>30</v>
      </c>
      <c r="H947" s="19"/>
      <c r="I947" s="19"/>
      <c r="J947" s="85"/>
      <c r="K947" s="85"/>
      <c r="L947" s="19"/>
      <c r="M947" s="19"/>
      <c r="N947" s="19">
        <v>2</v>
      </c>
      <c r="O947" s="19">
        <f t="shared" si="325"/>
        <v>60</v>
      </c>
      <c r="P947" s="26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>
        <f t="shared" si="323"/>
        <v>2</v>
      </c>
      <c r="AG947" s="19">
        <f t="shared" si="323"/>
        <v>60</v>
      </c>
      <c r="AH947" s="9">
        <v>55200090055</v>
      </c>
      <c r="AI947" s="9" t="s">
        <v>1514</v>
      </c>
      <c r="AJ947" s="9" t="s">
        <v>68</v>
      </c>
      <c r="AK947" s="12">
        <v>30</v>
      </c>
      <c r="AL947" s="28"/>
      <c r="AM947" s="28"/>
      <c r="AN947" s="28"/>
      <c r="AO947" s="28"/>
      <c r="AP947" s="28"/>
      <c r="AQ947" s="28"/>
      <c r="AR947" s="28">
        <v>1</v>
      </c>
      <c r="AS947" s="28">
        <f t="shared" si="326"/>
        <v>30</v>
      </c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7">
        <f t="shared" si="324"/>
        <v>1</v>
      </c>
      <c r="BK947" s="7">
        <f t="shared" si="324"/>
        <v>30</v>
      </c>
    </row>
    <row r="948" spans="2:63" x14ac:dyDescent="0.25">
      <c r="B948" s="17" t="s">
        <v>1196</v>
      </c>
      <c r="C948" s="17" t="s">
        <v>1196</v>
      </c>
      <c r="D948" s="10">
        <v>55200020006</v>
      </c>
      <c r="E948" s="9" t="s">
        <v>1515</v>
      </c>
      <c r="F948" s="9" t="s">
        <v>68</v>
      </c>
      <c r="G948" s="12">
        <v>12</v>
      </c>
      <c r="H948" s="19"/>
      <c r="I948" s="19"/>
      <c r="J948" s="85"/>
      <c r="K948" s="85"/>
      <c r="L948" s="19"/>
      <c r="M948" s="19"/>
      <c r="N948" s="19">
        <v>2</v>
      </c>
      <c r="O948" s="19">
        <f t="shared" si="325"/>
        <v>24</v>
      </c>
      <c r="P948" s="26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>
        <f t="shared" si="323"/>
        <v>2</v>
      </c>
      <c r="AG948" s="19">
        <f t="shared" si="323"/>
        <v>24</v>
      </c>
      <c r="AH948" s="9">
        <v>55200020006</v>
      </c>
      <c r="AI948" s="9" t="s">
        <v>1515</v>
      </c>
      <c r="AJ948" s="9" t="s">
        <v>68</v>
      </c>
      <c r="AK948" s="12">
        <v>12</v>
      </c>
      <c r="AL948" s="28"/>
      <c r="AM948" s="28"/>
      <c r="AN948" s="28"/>
      <c r="AO948" s="28"/>
      <c r="AP948" s="28"/>
      <c r="AQ948" s="28"/>
      <c r="AR948" s="28">
        <v>1</v>
      </c>
      <c r="AS948" s="28">
        <f t="shared" si="326"/>
        <v>12</v>
      </c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7">
        <f t="shared" si="324"/>
        <v>1</v>
      </c>
      <c r="BK948" s="7">
        <f t="shared" si="324"/>
        <v>12</v>
      </c>
    </row>
    <row r="949" spans="2:63" x14ac:dyDescent="0.25">
      <c r="B949" s="17" t="s">
        <v>1196</v>
      </c>
      <c r="C949" s="17" t="s">
        <v>1196</v>
      </c>
      <c r="D949" s="10">
        <v>805000060019</v>
      </c>
      <c r="E949" s="9" t="s">
        <v>1516</v>
      </c>
      <c r="F949" s="9" t="s">
        <v>68</v>
      </c>
      <c r="G949" s="12">
        <v>25</v>
      </c>
      <c r="H949" s="19"/>
      <c r="I949" s="19"/>
      <c r="J949" s="85"/>
      <c r="K949" s="85"/>
      <c r="L949" s="19"/>
      <c r="M949" s="19"/>
      <c r="N949" s="19">
        <v>5</v>
      </c>
      <c r="O949" s="19">
        <f t="shared" si="325"/>
        <v>125</v>
      </c>
      <c r="P949" s="26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>
        <f t="shared" si="323"/>
        <v>5</v>
      </c>
      <c r="AG949" s="19">
        <f t="shared" si="323"/>
        <v>125</v>
      </c>
      <c r="AH949" s="9">
        <v>805000060019</v>
      </c>
      <c r="AI949" s="9" t="s">
        <v>1516</v>
      </c>
      <c r="AJ949" s="9" t="s">
        <v>68</v>
      </c>
      <c r="AK949" s="12">
        <v>25</v>
      </c>
      <c r="AL949" s="28"/>
      <c r="AM949" s="28"/>
      <c r="AN949" s="28"/>
      <c r="AO949" s="28"/>
      <c r="AP949" s="28"/>
      <c r="AQ949" s="28"/>
      <c r="AR949" s="28">
        <v>5</v>
      </c>
      <c r="AS949" s="28">
        <f t="shared" si="326"/>
        <v>125</v>
      </c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7">
        <f t="shared" si="324"/>
        <v>5</v>
      </c>
      <c r="BK949" s="7">
        <f t="shared" si="324"/>
        <v>125</v>
      </c>
    </row>
    <row r="950" spans="2:63" x14ac:dyDescent="0.25">
      <c r="B950" s="17" t="s">
        <v>1196</v>
      </c>
      <c r="C950" s="17" t="s">
        <v>1196</v>
      </c>
      <c r="D950" s="10">
        <v>805000080042</v>
      </c>
      <c r="E950" s="9" t="s">
        <v>1517</v>
      </c>
      <c r="F950" s="9" t="s">
        <v>68</v>
      </c>
      <c r="G950" s="12">
        <v>25</v>
      </c>
      <c r="H950" s="19"/>
      <c r="I950" s="19"/>
      <c r="J950" s="85"/>
      <c r="K950" s="85"/>
      <c r="L950" s="19"/>
      <c r="M950" s="19"/>
      <c r="N950" s="19">
        <v>5</v>
      </c>
      <c r="O950" s="19">
        <f t="shared" si="325"/>
        <v>125</v>
      </c>
      <c r="P950" s="26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>
        <f t="shared" si="323"/>
        <v>5</v>
      </c>
      <c r="AG950" s="19">
        <f t="shared" si="323"/>
        <v>125</v>
      </c>
      <c r="AH950" s="9">
        <v>805000080042</v>
      </c>
      <c r="AI950" s="9" t="s">
        <v>1517</v>
      </c>
      <c r="AJ950" s="9" t="s">
        <v>68</v>
      </c>
      <c r="AK950" s="12">
        <v>25</v>
      </c>
      <c r="AL950" s="28"/>
      <c r="AM950" s="28"/>
      <c r="AN950" s="28"/>
      <c r="AO950" s="28"/>
      <c r="AP950" s="28"/>
      <c r="AQ950" s="28"/>
      <c r="AR950" s="28">
        <v>5</v>
      </c>
      <c r="AS950" s="28">
        <f t="shared" si="326"/>
        <v>125</v>
      </c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7">
        <f t="shared" si="324"/>
        <v>5</v>
      </c>
      <c r="BK950" s="7">
        <f t="shared" si="324"/>
        <v>125</v>
      </c>
    </row>
    <row r="951" spans="2:63" x14ac:dyDescent="0.25">
      <c r="B951" s="17" t="s">
        <v>1196</v>
      </c>
      <c r="C951" s="17" t="s">
        <v>1196</v>
      </c>
      <c r="D951" s="10">
        <v>890200010018</v>
      </c>
      <c r="E951" s="9" t="s">
        <v>1518</v>
      </c>
      <c r="F951" s="9" t="s">
        <v>131</v>
      </c>
      <c r="G951" s="12">
        <v>80</v>
      </c>
      <c r="H951" s="19"/>
      <c r="I951" s="19"/>
      <c r="J951" s="85"/>
      <c r="K951" s="85"/>
      <c r="L951" s="19"/>
      <c r="M951" s="19"/>
      <c r="N951" s="19">
        <v>5</v>
      </c>
      <c r="O951" s="19">
        <f t="shared" si="325"/>
        <v>400</v>
      </c>
      <c r="P951" s="26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>
        <f t="shared" si="323"/>
        <v>5</v>
      </c>
      <c r="AG951" s="19">
        <f t="shared" si="323"/>
        <v>400</v>
      </c>
      <c r="AH951" s="9">
        <v>890200010018</v>
      </c>
      <c r="AI951" s="9" t="s">
        <v>1518</v>
      </c>
      <c r="AJ951" s="9" t="s">
        <v>131</v>
      </c>
      <c r="AK951" s="12">
        <v>80</v>
      </c>
      <c r="AL951" s="28"/>
      <c r="AM951" s="28"/>
      <c r="AN951" s="28"/>
      <c r="AO951" s="28"/>
      <c r="AP951" s="28"/>
      <c r="AQ951" s="28"/>
      <c r="AR951" s="28">
        <v>5</v>
      </c>
      <c r="AS951" s="28">
        <f t="shared" si="326"/>
        <v>400</v>
      </c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7">
        <f t="shared" si="324"/>
        <v>5</v>
      </c>
      <c r="BK951" s="7">
        <f t="shared" si="324"/>
        <v>400</v>
      </c>
    </row>
    <row r="952" spans="2:63" x14ac:dyDescent="0.25">
      <c r="B952" s="17" t="s">
        <v>1196</v>
      </c>
      <c r="C952" s="17" t="s">
        <v>1196</v>
      </c>
      <c r="D952" s="10">
        <v>805000050302</v>
      </c>
      <c r="E952" s="9" t="s">
        <v>1519</v>
      </c>
      <c r="F952" s="9" t="s">
        <v>131</v>
      </c>
      <c r="G952" s="12">
        <v>16</v>
      </c>
      <c r="H952" s="19"/>
      <c r="I952" s="19"/>
      <c r="J952" s="85"/>
      <c r="K952" s="85"/>
      <c r="L952" s="19"/>
      <c r="M952" s="19"/>
      <c r="N952" s="19">
        <v>5</v>
      </c>
      <c r="O952" s="19">
        <f t="shared" si="325"/>
        <v>80</v>
      </c>
      <c r="P952" s="26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>
        <f t="shared" si="323"/>
        <v>5</v>
      </c>
      <c r="AG952" s="19">
        <f t="shared" si="323"/>
        <v>80</v>
      </c>
      <c r="AH952" s="9">
        <v>805000050302</v>
      </c>
      <c r="AI952" s="9" t="s">
        <v>1519</v>
      </c>
      <c r="AJ952" s="9" t="s">
        <v>131</v>
      </c>
      <c r="AK952" s="12">
        <v>16</v>
      </c>
      <c r="AL952" s="28"/>
      <c r="AM952" s="28"/>
      <c r="AN952" s="28"/>
      <c r="AO952" s="28"/>
      <c r="AP952" s="28"/>
      <c r="AQ952" s="28"/>
      <c r="AR952" s="28">
        <v>5</v>
      </c>
      <c r="AS952" s="28">
        <f t="shared" si="326"/>
        <v>80</v>
      </c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7">
        <f t="shared" si="324"/>
        <v>5</v>
      </c>
      <c r="BK952" s="7">
        <f t="shared" si="324"/>
        <v>80</v>
      </c>
    </row>
    <row r="953" spans="2:63" x14ac:dyDescent="0.25">
      <c r="B953" s="17" t="s">
        <v>1196</v>
      </c>
      <c r="C953" s="17" t="s">
        <v>1196</v>
      </c>
      <c r="D953" s="10">
        <v>475100030971</v>
      </c>
      <c r="E953" s="9" t="s">
        <v>1520</v>
      </c>
      <c r="F953" s="9" t="s">
        <v>68</v>
      </c>
      <c r="G953" s="12">
        <v>15</v>
      </c>
      <c r="H953" s="19"/>
      <c r="I953" s="19"/>
      <c r="J953" s="85"/>
      <c r="K953" s="85"/>
      <c r="L953" s="19"/>
      <c r="M953" s="19"/>
      <c r="N953" s="19">
        <v>6</v>
      </c>
      <c r="O953" s="19">
        <f t="shared" si="325"/>
        <v>90</v>
      </c>
      <c r="P953" s="26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>
        <f t="shared" si="323"/>
        <v>6</v>
      </c>
      <c r="AG953" s="19">
        <f t="shared" si="323"/>
        <v>90</v>
      </c>
      <c r="AH953" s="9">
        <v>475100030971</v>
      </c>
      <c r="AI953" s="9" t="s">
        <v>1520</v>
      </c>
      <c r="AJ953" s="9" t="s">
        <v>68</v>
      </c>
      <c r="AK953" s="12">
        <v>15</v>
      </c>
      <c r="AL953" s="28"/>
      <c r="AM953" s="28"/>
      <c r="AN953" s="28"/>
      <c r="AO953" s="28"/>
      <c r="AP953" s="28"/>
      <c r="AQ953" s="28"/>
      <c r="AR953" s="28">
        <v>6</v>
      </c>
      <c r="AS953" s="28">
        <f t="shared" si="326"/>
        <v>90</v>
      </c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7">
        <f t="shared" si="324"/>
        <v>6</v>
      </c>
      <c r="BK953" s="7">
        <f t="shared" si="324"/>
        <v>90</v>
      </c>
    </row>
    <row r="954" spans="2:63" x14ac:dyDescent="0.25">
      <c r="B954" s="17" t="s">
        <v>1196</v>
      </c>
      <c r="C954" s="17" t="s">
        <v>1196</v>
      </c>
      <c r="D954" s="10">
        <v>731500040047</v>
      </c>
      <c r="E954" s="9" t="s">
        <v>1521</v>
      </c>
      <c r="F954" s="9" t="s">
        <v>138</v>
      </c>
      <c r="G954" s="12">
        <v>12</v>
      </c>
      <c r="H954" s="19"/>
      <c r="I954" s="19"/>
      <c r="J954" s="85"/>
      <c r="K954" s="85"/>
      <c r="L954" s="19"/>
      <c r="M954" s="19"/>
      <c r="N954" s="19">
        <v>1</v>
      </c>
      <c r="O954" s="19">
        <f t="shared" si="325"/>
        <v>12</v>
      </c>
      <c r="P954" s="26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>
        <f t="shared" ref="AF954:AG972" si="327">H954+J954+L954+N954+P954+R954+T954+V954+X954+Z954+AB954+AD954</f>
        <v>1</v>
      </c>
      <c r="AG954" s="19">
        <f t="shared" si="327"/>
        <v>12</v>
      </c>
      <c r="AH954" s="9">
        <v>731500040047</v>
      </c>
      <c r="AI954" s="9" t="s">
        <v>1521</v>
      </c>
      <c r="AJ954" s="9" t="s">
        <v>138</v>
      </c>
      <c r="AK954" s="12">
        <v>12</v>
      </c>
      <c r="AL954" s="28"/>
      <c r="AM954" s="28"/>
      <c r="AN954" s="28"/>
      <c r="AO954" s="28"/>
      <c r="AP954" s="28"/>
      <c r="AQ954" s="28"/>
      <c r="AR954" s="28">
        <v>1</v>
      </c>
      <c r="AS954" s="28">
        <f t="shared" si="326"/>
        <v>12</v>
      </c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7">
        <f t="shared" ref="BJ954:BK972" si="328">AL954+AN954+AP954+AR954+AT954+AV954+AX954+AZ954+BB954+BD954+BF954+BH954</f>
        <v>1</v>
      </c>
      <c r="BK954" s="7">
        <f t="shared" si="328"/>
        <v>12</v>
      </c>
    </row>
    <row r="955" spans="2:63" x14ac:dyDescent="0.25">
      <c r="B955" s="17" t="s">
        <v>1196</v>
      </c>
      <c r="C955" s="17" t="s">
        <v>1196</v>
      </c>
      <c r="D955" s="10">
        <v>462200500047</v>
      </c>
      <c r="E955" s="9" t="s">
        <v>1522</v>
      </c>
      <c r="F955" s="9" t="s">
        <v>68</v>
      </c>
      <c r="G955" s="12">
        <v>400</v>
      </c>
      <c r="H955" s="19"/>
      <c r="I955" s="19"/>
      <c r="J955" s="85"/>
      <c r="K955" s="85"/>
      <c r="L955" s="19"/>
      <c r="M955" s="19"/>
      <c r="N955" s="19">
        <v>4</v>
      </c>
      <c r="O955" s="19">
        <f t="shared" si="325"/>
        <v>1600</v>
      </c>
      <c r="P955" s="26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>
        <f t="shared" si="327"/>
        <v>4</v>
      </c>
      <c r="AG955" s="19">
        <f t="shared" si="327"/>
        <v>1600</v>
      </c>
      <c r="AH955" s="9">
        <v>462200500047</v>
      </c>
      <c r="AI955" s="9" t="s">
        <v>1522</v>
      </c>
      <c r="AJ955" s="9" t="s">
        <v>68</v>
      </c>
      <c r="AK955" s="12">
        <v>400</v>
      </c>
      <c r="AL955" s="28"/>
      <c r="AM955" s="28"/>
      <c r="AN955" s="28"/>
      <c r="AO955" s="28"/>
      <c r="AP955" s="28"/>
      <c r="AQ955" s="28"/>
      <c r="AR955" s="28">
        <v>3</v>
      </c>
      <c r="AS955" s="28">
        <f t="shared" si="326"/>
        <v>1200</v>
      </c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7">
        <f t="shared" si="328"/>
        <v>3</v>
      </c>
      <c r="BK955" s="7">
        <f t="shared" si="328"/>
        <v>1200</v>
      </c>
    </row>
    <row r="956" spans="2:63" x14ac:dyDescent="0.25">
      <c r="B956" s="17" t="s">
        <v>1196</v>
      </c>
      <c r="C956" s="17" t="s">
        <v>1196</v>
      </c>
      <c r="D956" s="10">
        <v>497000020249</v>
      </c>
      <c r="E956" s="9" t="s">
        <v>1523</v>
      </c>
      <c r="F956" s="9" t="s">
        <v>68</v>
      </c>
      <c r="G956" s="12">
        <v>100</v>
      </c>
      <c r="H956" s="19"/>
      <c r="I956" s="19"/>
      <c r="J956" s="85"/>
      <c r="K956" s="85"/>
      <c r="L956" s="19"/>
      <c r="M956" s="19"/>
      <c r="N956" s="19">
        <v>4</v>
      </c>
      <c r="O956" s="19">
        <f t="shared" si="325"/>
        <v>400</v>
      </c>
      <c r="P956" s="26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>
        <f t="shared" si="327"/>
        <v>4</v>
      </c>
      <c r="AG956" s="19">
        <f t="shared" si="327"/>
        <v>400</v>
      </c>
      <c r="AH956" s="9">
        <v>497000020249</v>
      </c>
      <c r="AI956" s="9" t="s">
        <v>1523</v>
      </c>
      <c r="AJ956" s="9" t="s">
        <v>68</v>
      </c>
      <c r="AK956" s="12">
        <v>100</v>
      </c>
      <c r="AL956" s="28"/>
      <c r="AM956" s="28"/>
      <c r="AN956" s="28"/>
      <c r="AO956" s="28"/>
      <c r="AP956" s="28"/>
      <c r="AQ956" s="28"/>
      <c r="AR956" s="28">
        <v>4</v>
      </c>
      <c r="AS956" s="28">
        <f t="shared" si="326"/>
        <v>400</v>
      </c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7">
        <f t="shared" si="328"/>
        <v>4</v>
      </c>
      <c r="BK956" s="7">
        <f t="shared" si="328"/>
        <v>400</v>
      </c>
    </row>
    <row r="957" spans="2:63" x14ac:dyDescent="0.25">
      <c r="B957" s="17" t="s">
        <v>1196</v>
      </c>
      <c r="C957" s="17" t="s">
        <v>1196</v>
      </c>
      <c r="D957" s="10">
        <v>71100380707</v>
      </c>
      <c r="E957" s="9" t="s">
        <v>1524</v>
      </c>
      <c r="F957" s="9" t="s">
        <v>68</v>
      </c>
      <c r="G957" s="12">
        <v>5500</v>
      </c>
      <c r="H957" s="19"/>
      <c r="I957" s="19"/>
      <c r="J957" s="85"/>
      <c r="K957" s="85"/>
      <c r="L957" s="19"/>
      <c r="M957" s="19"/>
      <c r="N957" s="19">
        <v>24</v>
      </c>
      <c r="O957" s="19">
        <f t="shared" ref="O957:O972" si="329">+N957*G957</f>
        <v>132000</v>
      </c>
      <c r="P957" s="26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>
        <f t="shared" si="327"/>
        <v>24</v>
      </c>
      <c r="AG957" s="19">
        <f t="shared" si="327"/>
        <v>132000</v>
      </c>
      <c r="AH957" s="9">
        <v>71100380707</v>
      </c>
      <c r="AI957" s="9" t="s">
        <v>1524</v>
      </c>
      <c r="AJ957" s="9" t="s">
        <v>68</v>
      </c>
      <c r="AK957" s="12">
        <v>5500</v>
      </c>
      <c r="AL957" s="28"/>
      <c r="AM957" s="28"/>
      <c r="AN957" s="28"/>
      <c r="AO957" s="28"/>
      <c r="AP957" s="28"/>
      <c r="AQ957" s="28"/>
      <c r="AR957" s="28">
        <v>24</v>
      </c>
      <c r="AS957" s="28">
        <f t="shared" ref="AS957:AS972" si="330">+AR957*AK957</f>
        <v>132000</v>
      </c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7">
        <f t="shared" si="328"/>
        <v>24</v>
      </c>
      <c r="BK957" s="7">
        <f t="shared" si="328"/>
        <v>132000</v>
      </c>
    </row>
    <row r="958" spans="2:63" x14ac:dyDescent="0.25">
      <c r="B958" s="17" t="s">
        <v>1196</v>
      </c>
      <c r="C958" s="17" t="s">
        <v>1196</v>
      </c>
      <c r="D958" s="10">
        <v>70500040201</v>
      </c>
      <c r="E958" s="9" t="s">
        <v>1525</v>
      </c>
      <c r="F958" s="9" t="s">
        <v>68</v>
      </c>
      <c r="G958" s="12">
        <v>5000</v>
      </c>
      <c r="H958" s="19"/>
      <c r="I958" s="19"/>
      <c r="J958" s="85"/>
      <c r="K958" s="85"/>
      <c r="L958" s="19"/>
      <c r="M958" s="19"/>
      <c r="N958" s="19">
        <v>6</v>
      </c>
      <c r="O958" s="19">
        <f t="shared" si="329"/>
        <v>30000</v>
      </c>
      <c r="P958" s="26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>
        <f t="shared" si="327"/>
        <v>6</v>
      </c>
      <c r="AG958" s="19">
        <f t="shared" si="327"/>
        <v>30000</v>
      </c>
      <c r="AH958" s="9">
        <v>70500040201</v>
      </c>
      <c r="AI958" s="9" t="s">
        <v>1525</v>
      </c>
      <c r="AJ958" s="9" t="s">
        <v>68</v>
      </c>
      <c r="AK958" s="12">
        <v>5000</v>
      </c>
      <c r="AL958" s="28"/>
      <c r="AM958" s="28"/>
      <c r="AN958" s="28"/>
      <c r="AO958" s="28"/>
      <c r="AP958" s="28"/>
      <c r="AQ958" s="28"/>
      <c r="AR958" s="28">
        <v>6</v>
      </c>
      <c r="AS958" s="28">
        <f t="shared" si="330"/>
        <v>30000</v>
      </c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7">
        <f t="shared" si="328"/>
        <v>6</v>
      </c>
      <c r="BK958" s="7">
        <f t="shared" si="328"/>
        <v>30000</v>
      </c>
    </row>
    <row r="959" spans="2:63" ht="24" x14ac:dyDescent="0.25">
      <c r="B959" s="17" t="s">
        <v>1196</v>
      </c>
      <c r="C959" s="17" t="s">
        <v>1196</v>
      </c>
      <c r="D959" s="10">
        <v>71100383929</v>
      </c>
      <c r="E959" s="18" t="s">
        <v>1526</v>
      </c>
      <c r="F959" s="9" t="s">
        <v>68</v>
      </c>
      <c r="G959" s="12">
        <v>5000</v>
      </c>
      <c r="H959" s="19"/>
      <c r="I959" s="19"/>
      <c r="J959" s="85"/>
      <c r="K959" s="85"/>
      <c r="L959" s="19"/>
      <c r="M959" s="19"/>
      <c r="N959" s="19">
        <v>6</v>
      </c>
      <c r="O959" s="19">
        <f t="shared" si="329"/>
        <v>30000</v>
      </c>
      <c r="P959" s="26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>
        <f t="shared" si="327"/>
        <v>6</v>
      </c>
      <c r="AG959" s="19">
        <f t="shared" si="327"/>
        <v>30000</v>
      </c>
      <c r="AH959" s="9">
        <v>71100383929</v>
      </c>
      <c r="AI959" s="18" t="s">
        <v>1526</v>
      </c>
      <c r="AJ959" s="9" t="s">
        <v>68</v>
      </c>
      <c r="AK959" s="12">
        <v>5000</v>
      </c>
      <c r="AL959" s="28"/>
      <c r="AM959" s="28"/>
      <c r="AN959" s="28"/>
      <c r="AO959" s="28"/>
      <c r="AP959" s="28"/>
      <c r="AQ959" s="28"/>
      <c r="AR959" s="28">
        <v>6</v>
      </c>
      <c r="AS959" s="28">
        <f t="shared" si="330"/>
        <v>30000</v>
      </c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7">
        <f t="shared" si="328"/>
        <v>6</v>
      </c>
      <c r="BK959" s="7">
        <f t="shared" si="328"/>
        <v>30000</v>
      </c>
    </row>
    <row r="960" spans="2:63" x14ac:dyDescent="0.25">
      <c r="B960" s="17" t="s">
        <v>1196</v>
      </c>
      <c r="C960" s="17" t="s">
        <v>1196</v>
      </c>
      <c r="D960" s="10">
        <v>71100386056</v>
      </c>
      <c r="E960" s="9" t="s">
        <v>1527</v>
      </c>
      <c r="F960" s="9" t="s">
        <v>68</v>
      </c>
      <c r="G960" s="12">
        <v>4000</v>
      </c>
      <c r="H960" s="19"/>
      <c r="I960" s="19"/>
      <c r="J960" s="85"/>
      <c r="K960" s="85"/>
      <c r="L960" s="19"/>
      <c r="M960" s="19"/>
      <c r="N960" s="19">
        <v>18</v>
      </c>
      <c r="O960" s="19">
        <f t="shared" si="329"/>
        <v>72000</v>
      </c>
      <c r="P960" s="26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>
        <f t="shared" si="327"/>
        <v>18</v>
      </c>
      <c r="AG960" s="19">
        <f t="shared" si="327"/>
        <v>72000</v>
      </c>
      <c r="AH960" s="9">
        <v>71100386056</v>
      </c>
      <c r="AI960" s="9" t="s">
        <v>1527</v>
      </c>
      <c r="AJ960" s="9" t="s">
        <v>68</v>
      </c>
      <c r="AK960" s="12">
        <v>4000</v>
      </c>
      <c r="AL960" s="28"/>
      <c r="AM960" s="28"/>
      <c r="AN960" s="28"/>
      <c r="AO960" s="28"/>
      <c r="AP960" s="28"/>
      <c r="AQ960" s="28"/>
      <c r="AR960" s="28">
        <v>18</v>
      </c>
      <c r="AS960" s="28">
        <f t="shared" si="330"/>
        <v>72000</v>
      </c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7">
        <f t="shared" si="328"/>
        <v>18</v>
      </c>
      <c r="BK960" s="7">
        <f t="shared" si="328"/>
        <v>72000</v>
      </c>
    </row>
    <row r="961" spans="2:63" x14ac:dyDescent="0.25">
      <c r="B961" s="17" t="s">
        <v>1196</v>
      </c>
      <c r="C961" s="17" t="s">
        <v>1196</v>
      </c>
      <c r="D961" s="10">
        <v>110500120001</v>
      </c>
      <c r="E961" s="9" t="s">
        <v>1528</v>
      </c>
      <c r="F961" s="9" t="s">
        <v>68</v>
      </c>
      <c r="G961" s="12">
        <v>3000</v>
      </c>
      <c r="H961" s="19"/>
      <c r="I961" s="19"/>
      <c r="J961" s="85"/>
      <c r="K961" s="85"/>
      <c r="L961" s="19"/>
      <c r="M961" s="19"/>
      <c r="N961" s="19">
        <v>12</v>
      </c>
      <c r="O961" s="19">
        <f t="shared" si="329"/>
        <v>36000</v>
      </c>
      <c r="P961" s="26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>
        <f t="shared" si="327"/>
        <v>12</v>
      </c>
      <c r="AG961" s="19">
        <f t="shared" si="327"/>
        <v>36000</v>
      </c>
      <c r="AH961" s="9">
        <v>110500120001</v>
      </c>
      <c r="AI961" s="9" t="s">
        <v>1528</v>
      </c>
      <c r="AJ961" s="9" t="s">
        <v>68</v>
      </c>
      <c r="AK961" s="12">
        <v>3000</v>
      </c>
      <c r="AL961" s="28"/>
      <c r="AM961" s="28"/>
      <c r="AN961" s="28"/>
      <c r="AO961" s="28"/>
      <c r="AP961" s="28"/>
      <c r="AQ961" s="28"/>
      <c r="AR961" s="28">
        <v>12</v>
      </c>
      <c r="AS961" s="28">
        <f t="shared" si="330"/>
        <v>36000</v>
      </c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7">
        <f t="shared" si="328"/>
        <v>12</v>
      </c>
      <c r="BK961" s="7">
        <f t="shared" si="328"/>
        <v>36000</v>
      </c>
    </row>
    <row r="962" spans="2:63" x14ac:dyDescent="0.25">
      <c r="B962" s="17" t="s">
        <v>1196</v>
      </c>
      <c r="C962" s="17" t="s">
        <v>1196</v>
      </c>
      <c r="D962" s="10">
        <v>210100040100</v>
      </c>
      <c r="E962" s="9" t="s">
        <v>1529</v>
      </c>
      <c r="F962" s="9" t="s">
        <v>68</v>
      </c>
      <c r="G962" s="12">
        <v>2500</v>
      </c>
      <c r="H962" s="19"/>
      <c r="I962" s="19"/>
      <c r="J962" s="85"/>
      <c r="K962" s="85"/>
      <c r="L962" s="19"/>
      <c r="M962" s="19"/>
      <c r="N962" s="19">
        <v>12</v>
      </c>
      <c r="O962" s="19">
        <f t="shared" si="329"/>
        <v>30000</v>
      </c>
      <c r="P962" s="26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>
        <f t="shared" si="327"/>
        <v>12</v>
      </c>
      <c r="AG962" s="19">
        <f t="shared" si="327"/>
        <v>30000</v>
      </c>
      <c r="AH962" s="9">
        <v>210100040100</v>
      </c>
      <c r="AI962" s="9" t="s">
        <v>1529</v>
      </c>
      <c r="AJ962" s="9" t="s">
        <v>68</v>
      </c>
      <c r="AK962" s="12">
        <v>2500</v>
      </c>
      <c r="AL962" s="28"/>
      <c r="AM962" s="28"/>
      <c r="AN962" s="28"/>
      <c r="AO962" s="28"/>
      <c r="AP962" s="28"/>
      <c r="AQ962" s="28"/>
      <c r="AR962" s="28">
        <v>12</v>
      </c>
      <c r="AS962" s="28">
        <f t="shared" si="330"/>
        <v>30000</v>
      </c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7">
        <f t="shared" si="328"/>
        <v>12</v>
      </c>
      <c r="BK962" s="7">
        <f t="shared" si="328"/>
        <v>30000</v>
      </c>
    </row>
    <row r="963" spans="2:63" x14ac:dyDescent="0.25">
      <c r="B963" s="17" t="s">
        <v>1196</v>
      </c>
      <c r="C963" s="17" t="s">
        <v>1196</v>
      </c>
      <c r="D963" s="10">
        <v>210100010410</v>
      </c>
      <c r="E963" s="9" t="s">
        <v>1530</v>
      </c>
      <c r="F963" s="9" t="s">
        <v>68</v>
      </c>
      <c r="G963" s="12">
        <v>2500</v>
      </c>
      <c r="H963" s="19"/>
      <c r="I963" s="19"/>
      <c r="J963" s="85"/>
      <c r="K963" s="85"/>
      <c r="L963" s="19"/>
      <c r="M963" s="19"/>
      <c r="N963" s="19">
        <v>6</v>
      </c>
      <c r="O963" s="19">
        <f t="shared" si="329"/>
        <v>15000</v>
      </c>
      <c r="P963" s="26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>
        <f t="shared" si="327"/>
        <v>6</v>
      </c>
      <c r="AG963" s="19">
        <f t="shared" si="327"/>
        <v>15000</v>
      </c>
      <c r="AH963" s="9">
        <v>210100010410</v>
      </c>
      <c r="AI963" s="9" t="s">
        <v>1530</v>
      </c>
      <c r="AJ963" s="9" t="s">
        <v>68</v>
      </c>
      <c r="AK963" s="12">
        <v>2500</v>
      </c>
      <c r="AL963" s="28"/>
      <c r="AM963" s="28"/>
      <c r="AN963" s="28"/>
      <c r="AO963" s="28"/>
      <c r="AP963" s="28"/>
      <c r="AQ963" s="28"/>
      <c r="AR963" s="28">
        <v>6</v>
      </c>
      <c r="AS963" s="28">
        <f t="shared" si="330"/>
        <v>15000</v>
      </c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7">
        <f t="shared" si="328"/>
        <v>6</v>
      </c>
      <c r="BK963" s="7">
        <f t="shared" si="328"/>
        <v>15000</v>
      </c>
    </row>
    <row r="964" spans="2:63" x14ac:dyDescent="0.25">
      <c r="B964" s="17" t="s">
        <v>1196</v>
      </c>
      <c r="C964" s="17" t="s">
        <v>1196</v>
      </c>
      <c r="D964" s="10">
        <v>71100431207</v>
      </c>
      <c r="E964" s="9" t="s">
        <v>1531</v>
      </c>
      <c r="F964" s="9" t="s">
        <v>68</v>
      </c>
      <c r="G964" s="12">
        <v>2000</v>
      </c>
      <c r="H964" s="19"/>
      <c r="I964" s="19"/>
      <c r="J964" s="85"/>
      <c r="K964" s="85"/>
      <c r="L964" s="19"/>
      <c r="M964" s="19"/>
      <c r="N964" s="19">
        <v>6</v>
      </c>
      <c r="O964" s="19">
        <f t="shared" si="329"/>
        <v>12000</v>
      </c>
      <c r="P964" s="26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>
        <f t="shared" si="327"/>
        <v>6</v>
      </c>
      <c r="AG964" s="19">
        <f t="shared" si="327"/>
        <v>12000</v>
      </c>
      <c r="AH964" s="9">
        <v>71100431207</v>
      </c>
      <c r="AI964" s="9" t="s">
        <v>1531</v>
      </c>
      <c r="AJ964" s="9" t="s">
        <v>68</v>
      </c>
      <c r="AK964" s="12">
        <v>2000</v>
      </c>
      <c r="AL964" s="28"/>
      <c r="AM964" s="28"/>
      <c r="AN964" s="28"/>
      <c r="AO964" s="28"/>
      <c r="AP964" s="28"/>
      <c r="AQ964" s="28"/>
      <c r="AR964" s="28">
        <v>6</v>
      </c>
      <c r="AS964" s="28">
        <f t="shared" si="330"/>
        <v>12000</v>
      </c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7">
        <f t="shared" si="328"/>
        <v>6</v>
      </c>
      <c r="BK964" s="7">
        <f t="shared" si="328"/>
        <v>12000</v>
      </c>
    </row>
    <row r="965" spans="2:63" x14ac:dyDescent="0.25">
      <c r="B965" s="17" t="s">
        <v>1196</v>
      </c>
      <c r="C965" s="17" t="s">
        <v>1196</v>
      </c>
      <c r="D965" s="10">
        <v>71100431207</v>
      </c>
      <c r="E965" s="9" t="s">
        <v>1532</v>
      </c>
      <c r="F965" s="9" t="s">
        <v>68</v>
      </c>
      <c r="G965" s="12">
        <v>2000</v>
      </c>
      <c r="H965" s="19"/>
      <c r="I965" s="19"/>
      <c r="J965" s="85"/>
      <c r="K965" s="85"/>
      <c r="L965" s="19"/>
      <c r="M965" s="19"/>
      <c r="N965" s="19">
        <v>12</v>
      </c>
      <c r="O965" s="19">
        <f t="shared" si="329"/>
        <v>24000</v>
      </c>
      <c r="P965" s="26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>
        <f t="shared" si="327"/>
        <v>12</v>
      </c>
      <c r="AG965" s="19">
        <f t="shared" si="327"/>
        <v>24000</v>
      </c>
      <c r="AH965" s="9">
        <v>71100431207</v>
      </c>
      <c r="AI965" s="9" t="s">
        <v>1532</v>
      </c>
      <c r="AJ965" s="9" t="s">
        <v>68</v>
      </c>
      <c r="AK965" s="12">
        <v>2000</v>
      </c>
      <c r="AL965" s="28"/>
      <c r="AM965" s="28"/>
      <c r="AN965" s="28"/>
      <c r="AO965" s="28"/>
      <c r="AP965" s="28"/>
      <c r="AQ965" s="28"/>
      <c r="AR965" s="28">
        <v>12</v>
      </c>
      <c r="AS965" s="28">
        <f t="shared" si="330"/>
        <v>24000</v>
      </c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7">
        <f t="shared" si="328"/>
        <v>12</v>
      </c>
      <c r="BK965" s="7">
        <f t="shared" si="328"/>
        <v>24000</v>
      </c>
    </row>
    <row r="966" spans="2:63" x14ac:dyDescent="0.25">
      <c r="B966" s="17" t="s">
        <v>1196</v>
      </c>
      <c r="C966" s="17" t="s">
        <v>1196</v>
      </c>
      <c r="D966" s="10">
        <v>71100382938</v>
      </c>
      <c r="E966" s="9" t="s">
        <v>1533</v>
      </c>
      <c r="F966" s="9" t="s">
        <v>68</v>
      </c>
      <c r="G966" s="12">
        <v>1800</v>
      </c>
      <c r="H966" s="19"/>
      <c r="I966" s="19"/>
      <c r="J966" s="85"/>
      <c r="K966" s="85"/>
      <c r="L966" s="19"/>
      <c r="M966" s="19"/>
      <c r="N966" s="19">
        <v>36</v>
      </c>
      <c r="O966" s="19">
        <f t="shared" si="329"/>
        <v>64800</v>
      </c>
      <c r="P966" s="26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>
        <f t="shared" si="327"/>
        <v>36</v>
      </c>
      <c r="AG966" s="19">
        <f t="shared" si="327"/>
        <v>64800</v>
      </c>
      <c r="AH966" s="9">
        <v>71100382938</v>
      </c>
      <c r="AI966" s="9" t="s">
        <v>1533</v>
      </c>
      <c r="AJ966" s="9" t="s">
        <v>68</v>
      </c>
      <c r="AK966" s="12">
        <v>1800</v>
      </c>
      <c r="AL966" s="28"/>
      <c r="AM966" s="28"/>
      <c r="AN966" s="28"/>
      <c r="AO966" s="28"/>
      <c r="AP966" s="28"/>
      <c r="AQ966" s="28"/>
      <c r="AR966" s="28">
        <v>36</v>
      </c>
      <c r="AS966" s="28">
        <f t="shared" si="330"/>
        <v>64800</v>
      </c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7">
        <f t="shared" si="328"/>
        <v>36</v>
      </c>
      <c r="BK966" s="7">
        <f t="shared" si="328"/>
        <v>64800</v>
      </c>
    </row>
    <row r="967" spans="2:63" ht="24" x14ac:dyDescent="0.25">
      <c r="B967" s="17" t="s">
        <v>1196</v>
      </c>
      <c r="C967" s="17" t="s">
        <v>1196</v>
      </c>
      <c r="D967" s="10">
        <v>70100161218</v>
      </c>
      <c r="E967" s="18" t="s">
        <v>1534</v>
      </c>
      <c r="F967" s="9" t="s">
        <v>68</v>
      </c>
      <c r="G967" s="12">
        <v>34000</v>
      </c>
      <c r="H967" s="19"/>
      <c r="I967" s="19"/>
      <c r="J967" s="85"/>
      <c r="K967" s="85"/>
      <c r="L967" s="19"/>
      <c r="M967" s="19"/>
      <c r="N967" s="19">
        <v>9</v>
      </c>
      <c r="O967" s="19">
        <f t="shared" si="329"/>
        <v>306000</v>
      </c>
      <c r="P967" s="26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>
        <f t="shared" si="327"/>
        <v>9</v>
      </c>
      <c r="AG967" s="19">
        <f t="shared" si="327"/>
        <v>306000</v>
      </c>
      <c r="AH967" s="9">
        <v>70100161218</v>
      </c>
      <c r="AI967" s="18" t="s">
        <v>1534</v>
      </c>
      <c r="AJ967" s="9" t="s">
        <v>68</v>
      </c>
      <c r="AK967" s="12">
        <v>34000</v>
      </c>
      <c r="AL967" s="28"/>
      <c r="AM967" s="28"/>
      <c r="AN967" s="28"/>
      <c r="AO967" s="28"/>
      <c r="AP967" s="28"/>
      <c r="AQ967" s="28"/>
      <c r="AR967" s="28">
        <v>9</v>
      </c>
      <c r="AS967" s="28">
        <f t="shared" si="330"/>
        <v>306000</v>
      </c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7">
        <f t="shared" si="328"/>
        <v>9</v>
      </c>
      <c r="BK967" s="7">
        <f t="shared" si="328"/>
        <v>306000</v>
      </c>
    </row>
    <row r="968" spans="2:63" x14ac:dyDescent="0.25">
      <c r="B968" s="17" t="s">
        <v>1196</v>
      </c>
      <c r="C968" s="17" t="s">
        <v>1196</v>
      </c>
      <c r="D968" s="10">
        <v>110500120019</v>
      </c>
      <c r="E968" s="9" t="s">
        <v>1535</v>
      </c>
      <c r="F968" s="9" t="s">
        <v>68</v>
      </c>
      <c r="G968" s="12">
        <v>8000</v>
      </c>
      <c r="H968" s="19"/>
      <c r="I968" s="19"/>
      <c r="J968" s="85"/>
      <c r="K968" s="85"/>
      <c r="L968" s="19"/>
      <c r="M968" s="19"/>
      <c r="N968" s="19">
        <v>9</v>
      </c>
      <c r="O968" s="19">
        <f t="shared" si="329"/>
        <v>72000</v>
      </c>
      <c r="P968" s="26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>
        <f t="shared" si="327"/>
        <v>9</v>
      </c>
      <c r="AG968" s="19">
        <f t="shared" si="327"/>
        <v>72000</v>
      </c>
      <c r="AH968" s="9">
        <v>110500120019</v>
      </c>
      <c r="AI968" s="9" t="s">
        <v>1535</v>
      </c>
      <c r="AJ968" s="9" t="s">
        <v>68</v>
      </c>
      <c r="AK968" s="12">
        <v>8000</v>
      </c>
      <c r="AL968" s="28"/>
      <c r="AM968" s="28"/>
      <c r="AN968" s="28"/>
      <c r="AO968" s="28"/>
      <c r="AP968" s="28"/>
      <c r="AQ968" s="28"/>
      <c r="AR968" s="28">
        <v>9</v>
      </c>
      <c r="AS968" s="28">
        <f t="shared" si="330"/>
        <v>72000</v>
      </c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7">
        <f t="shared" si="328"/>
        <v>9</v>
      </c>
      <c r="BK968" s="7">
        <f t="shared" si="328"/>
        <v>72000</v>
      </c>
    </row>
    <row r="969" spans="2:63" x14ac:dyDescent="0.25">
      <c r="B969" s="17" t="s">
        <v>1196</v>
      </c>
      <c r="C969" s="17" t="s">
        <v>1196</v>
      </c>
      <c r="D969" s="10">
        <v>71100385443</v>
      </c>
      <c r="E969" s="9" t="s">
        <v>1536</v>
      </c>
      <c r="F969" s="9" t="s">
        <v>68</v>
      </c>
      <c r="G969" s="12">
        <v>10000</v>
      </c>
      <c r="H969" s="19"/>
      <c r="I969" s="19"/>
      <c r="J969" s="85"/>
      <c r="K969" s="85"/>
      <c r="L969" s="19"/>
      <c r="M969" s="19"/>
      <c r="N969" s="19">
        <v>9</v>
      </c>
      <c r="O969" s="19">
        <f t="shared" si="329"/>
        <v>90000</v>
      </c>
      <c r="P969" s="26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>
        <f t="shared" si="327"/>
        <v>9</v>
      </c>
      <c r="AG969" s="19">
        <f t="shared" si="327"/>
        <v>90000</v>
      </c>
      <c r="AH969" s="9">
        <v>71100385443</v>
      </c>
      <c r="AI969" s="9" t="s">
        <v>1536</v>
      </c>
      <c r="AJ969" s="9" t="s">
        <v>68</v>
      </c>
      <c r="AK969" s="12">
        <v>10000</v>
      </c>
      <c r="AL969" s="28"/>
      <c r="AM969" s="28"/>
      <c r="AN969" s="28"/>
      <c r="AO969" s="28"/>
      <c r="AP969" s="28"/>
      <c r="AQ969" s="28"/>
      <c r="AR969" s="28">
        <v>9</v>
      </c>
      <c r="AS969" s="28">
        <f t="shared" si="330"/>
        <v>90000</v>
      </c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7">
        <f t="shared" si="328"/>
        <v>9</v>
      </c>
      <c r="BK969" s="7">
        <f t="shared" si="328"/>
        <v>90000</v>
      </c>
    </row>
    <row r="970" spans="2:63" x14ac:dyDescent="0.25">
      <c r="B970" s="17" t="s">
        <v>1196</v>
      </c>
      <c r="C970" s="17" t="s">
        <v>1196</v>
      </c>
      <c r="D970" s="10">
        <v>71100382953</v>
      </c>
      <c r="E970" s="9" t="s">
        <v>1537</v>
      </c>
      <c r="F970" s="9" t="s">
        <v>68</v>
      </c>
      <c r="G970" s="12">
        <v>7000</v>
      </c>
      <c r="H970" s="19"/>
      <c r="I970" s="19"/>
      <c r="J970" s="85"/>
      <c r="K970" s="85"/>
      <c r="L970" s="19"/>
      <c r="M970" s="19"/>
      <c r="N970" s="19">
        <v>9</v>
      </c>
      <c r="O970" s="19">
        <f t="shared" si="329"/>
        <v>63000</v>
      </c>
      <c r="P970" s="26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>
        <f t="shared" si="327"/>
        <v>9</v>
      </c>
      <c r="AG970" s="19">
        <f t="shared" si="327"/>
        <v>63000</v>
      </c>
      <c r="AH970" s="9">
        <v>71100382953</v>
      </c>
      <c r="AI970" s="9" t="s">
        <v>1537</v>
      </c>
      <c r="AJ970" s="9" t="s">
        <v>68</v>
      </c>
      <c r="AK970" s="12">
        <v>7000</v>
      </c>
      <c r="AL970" s="28"/>
      <c r="AM970" s="28"/>
      <c r="AN970" s="28"/>
      <c r="AO970" s="28"/>
      <c r="AP970" s="28"/>
      <c r="AQ970" s="28"/>
      <c r="AR970" s="28">
        <v>9</v>
      </c>
      <c r="AS970" s="28">
        <f t="shared" si="330"/>
        <v>63000</v>
      </c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7">
        <f t="shared" si="328"/>
        <v>9</v>
      </c>
      <c r="BK970" s="7">
        <f t="shared" si="328"/>
        <v>63000</v>
      </c>
    </row>
    <row r="971" spans="2:63" x14ac:dyDescent="0.25">
      <c r="B971" s="17" t="s">
        <v>1196</v>
      </c>
      <c r="C971" s="17" t="s">
        <v>1196</v>
      </c>
      <c r="D971" s="10">
        <v>71100382271</v>
      </c>
      <c r="E971" s="9" t="s">
        <v>1538</v>
      </c>
      <c r="F971" s="9" t="s">
        <v>68</v>
      </c>
      <c r="G971" s="12">
        <v>15000</v>
      </c>
      <c r="H971" s="19"/>
      <c r="I971" s="19"/>
      <c r="J971" s="85"/>
      <c r="K971" s="85"/>
      <c r="L971" s="19"/>
      <c r="M971" s="19"/>
      <c r="N971" s="19">
        <v>9</v>
      </c>
      <c r="O971" s="19">
        <f t="shared" si="329"/>
        <v>135000</v>
      </c>
      <c r="P971" s="26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>
        <f t="shared" si="327"/>
        <v>9</v>
      </c>
      <c r="AG971" s="19">
        <f t="shared" si="327"/>
        <v>135000</v>
      </c>
      <c r="AH971" s="9">
        <v>71100382271</v>
      </c>
      <c r="AI971" s="9" t="s">
        <v>1538</v>
      </c>
      <c r="AJ971" s="9" t="s">
        <v>68</v>
      </c>
      <c r="AK971" s="12">
        <v>15000</v>
      </c>
      <c r="AL971" s="28"/>
      <c r="AM971" s="28"/>
      <c r="AN971" s="28"/>
      <c r="AO971" s="28"/>
      <c r="AP971" s="28"/>
      <c r="AQ971" s="28"/>
      <c r="AR971" s="28">
        <v>9</v>
      </c>
      <c r="AS971" s="28">
        <f t="shared" si="330"/>
        <v>135000</v>
      </c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7">
        <f t="shared" si="328"/>
        <v>9</v>
      </c>
      <c r="BK971" s="7">
        <f t="shared" si="328"/>
        <v>135000</v>
      </c>
    </row>
    <row r="972" spans="2:63" x14ac:dyDescent="0.25">
      <c r="B972" s="17" t="s">
        <v>1196</v>
      </c>
      <c r="C972" s="17" t="s">
        <v>1196</v>
      </c>
      <c r="D972" s="10">
        <v>607500070148</v>
      </c>
      <c r="E972" s="9" t="s">
        <v>1539</v>
      </c>
      <c r="F972" s="9" t="s">
        <v>68</v>
      </c>
      <c r="G972" s="12">
        <v>5000</v>
      </c>
      <c r="H972" s="19"/>
      <c r="I972" s="19"/>
      <c r="J972" s="85"/>
      <c r="K972" s="85"/>
      <c r="L972" s="19"/>
      <c r="M972" s="19"/>
      <c r="N972" s="19">
        <v>9</v>
      </c>
      <c r="O972" s="19">
        <f t="shared" si="329"/>
        <v>45000</v>
      </c>
      <c r="P972" s="26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>
        <f t="shared" si="327"/>
        <v>9</v>
      </c>
      <c r="AG972" s="19">
        <f t="shared" si="327"/>
        <v>45000</v>
      </c>
      <c r="AH972" s="9">
        <v>607500070148</v>
      </c>
      <c r="AI972" s="9" t="s">
        <v>1539</v>
      </c>
      <c r="AJ972" s="9" t="s">
        <v>68</v>
      </c>
      <c r="AK972" s="12">
        <v>5000</v>
      </c>
      <c r="AL972" s="28"/>
      <c r="AM972" s="28"/>
      <c r="AN972" s="28"/>
      <c r="AO972" s="28"/>
      <c r="AP972" s="28"/>
      <c r="AQ972" s="28"/>
      <c r="AR972" s="28">
        <v>9</v>
      </c>
      <c r="AS972" s="28">
        <f t="shared" si="330"/>
        <v>45000</v>
      </c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7">
        <f t="shared" si="328"/>
        <v>9</v>
      </c>
      <c r="BK972" s="7">
        <f t="shared" si="328"/>
        <v>45000</v>
      </c>
    </row>
    <row r="973" spans="2:63" x14ac:dyDescent="0.25">
      <c r="B973" s="90"/>
      <c r="C973" s="90"/>
      <c r="D973" s="90" t="s">
        <v>1540</v>
      </c>
      <c r="E973" s="90" t="s">
        <v>1541</v>
      </c>
      <c r="F973" s="90"/>
      <c r="G973" s="90"/>
      <c r="H973" s="90"/>
      <c r="I973" s="100"/>
      <c r="J973" s="90"/>
      <c r="K973" s="90"/>
      <c r="L973" s="90"/>
      <c r="M973" s="90"/>
      <c r="N973" s="90"/>
      <c r="O973" s="90"/>
      <c r="P973" s="10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6" t="s">
        <v>1540</v>
      </c>
      <c r="AI973" s="90" t="s">
        <v>1541</v>
      </c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</row>
    <row r="974" spans="2:63" x14ac:dyDescent="0.25">
      <c r="B974" s="90"/>
      <c r="C974" s="90"/>
      <c r="D974" s="90" t="s">
        <v>1542</v>
      </c>
      <c r="E974" s="90" t="s">
        <v>1541</v>
      </c>
      <c r="F974" s="90"/>
      <c r="G974" s="90"/>
      <c r="H974" s="90"/>
      <c r="I974" s="100"/>
      <c r="J974" s="90"/>
      <c r="K974" s="90"/>
      <c r="L974" s="90"/>
      <c r="M974" s="90"/>
      <c r="N974" s="90"/>
      <c r="O974" s="90"/>
      <c r="P974" s="10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6" t="s">
        <v>1542</v>
      </c>
      <c r="AI974" s="90" t="s">
        <v>1541</v>
      </c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</row>
    <row r="975" spans="2:63" x14ac:dyDescent="0.25">
      <c r="B975" s="16" t="s">
        <v>1543</v>
      </c>
      <c r="C975" s="16" t="s">
        <v>1543</v>
      </c>
      <c r="D975" s="10" t="s">
        <v>1544</v>
      </c>
      <c r="E975" s="9" t="s">
        <v>1545</v>
      </c>
      <c r="F975" s="9" t="s">
        <v>68</v>
      </c>
      <c r="G975" s="12">
        <v>120</v>
      </c>
      <c r="H975" s="19"/>
      <c r="I975" s="19"/>
      <c r="J975" s="85"/>
      <c r="K975" s="85"/>
      <c r="L975" s="19">
        <v>1</v>
      </c>
      <c r="M975" s="19">
        <f>L975*G975</f>
        <v>120</v>
      </c>
      <c r="N975" s="19"/>
      <c r="O975" s="19"/>
      <c r="P975" s="26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>
        <f t="shared" ref="AF975:AG979" si="331">H975+J975+L975+N975+P975+R975+T975+V975+X975+Z975+AB975+AD975</f>
        <v>1</v>
      </c>
      <c r="AG975" s="19">
        <f t="shared" si="331"/>
        <v>120</v>
      </c>
      <c r="AH975" s="9" t="s">
        <v>1544</v>
      </c>
      <c r="AI975" s="9" t="s">
        <v>1545</v>
      </c>
      <c r="AJ975" s="9" t="s">
        <v>68</v>
      </c>
      <c r="AK975" s="12">
        <v>120</v>
      </c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7">
        <f t="shared" ref="BJ975:BK979" si="332">AL975+AN975+AP975+AR975+AT975+AV975+AX975+AZ975+BB975+BD975+BF975+BH975</f>
        <v>0</v>
      </c>
      <c r="BK975" s="7">
        <f t="shared" si="332"/>
        <v>0</v>
      </c>
    </row>
    <row r="976" spans="2:63" x14ac:dyDescent="0.25">
      <c r="B976" s="16" t="s">
        <v>1543</v>
      </c>
      <c r="C976" s="16" t="s">
        <v>1543</v>
      </c>
      <c r="D976" s="10" t="s">
        <v>1546</v>
      </c>
      <c r="E976" s="9" t="s">
        <v>1547</v>
      </c>
      <c r="F976" s="9" t="s">
        <v>68</v>
      </c>
      <c r="G976" s="12">
        <v>60</v>
      </c>
      <c r="H976" s="19"/>
      <c r="I976" s="19"/>
      <c r="J976" s="85"/>
      <c r="K976" s="85"/>
      <c r="L976" s="19">
        <v>1</v>
      </c>
      <c r="M976" s="19">
        <f t="shared" ref="M976:M979" si="333">L976*G976</f>
        <v>60</v>
      </c>
      <c r="N976" s="19"/>
      <c r="O976" s="19"/>
      <c r="P976" s="26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>
        <f t="shared" si="331"/>
        <v>1</v>
      </c>
      <c r="AG976" s="19">
        <f t="shared" si="331"/>
        <v>60</v>
      </c>
      <c r="AH976" s="9" t="s">
        <v>1546</v>
      </c>
      <c r="AI976" s="9" t="s">
        <v>1547</v>
      </c>
      <c r="AJ976" s="9" t="s">
        <v>68</v>
      </c>
      <c r="AK976" s="12">
        <v>60</v>
      </c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7">
        <f t="shared" si="332"/>
        <v>0</v>
      </c>
      <c r="BK976" s="7">
        <f t="shared" si="332"/>
        <v>0</v>
      </c>
    </row>
    <row r="977" spans="2:63" x14ac:dyDescent="0.25">
      <c r="B977" s="16" t="s">
        <v>1543</v>
      </c>
      <c r="C977" s="16" t="s">
        <v>1543</v>
      </c>
      <c r="D977" s="10" t="s">
        <v>1548</v>
      </c>
      <c r="E977" s="9" t="s">
        <v>1549</v>
      </c>
      <c r="F977" s="9" t="s">
        <v>68</v>
      </c>
      <c r="G977" s="12">
        <v>1500</v>
      </c>
      <c r="H977" s="19"/>
      <c r="I977" s="19"/>
      <c r="J977" s="85"/>
      <c r="K977" s="85"/>
      <c r="L977" s="19"/>
      <c r="M977" s="19"/>
      <c r="N977" s="19"/>
      <c r="O977" s="19"/>
      <c r="P977" s="26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>
        <f t="shared" si="331"/>
        <v>0</v>
      </c>
      <c r="AG977" s="19">
        <f t="shared" si="331"/>
        <v>0</v>
      </c>
      <c r="AH977" s="9" t="s">
        <v>1548</v>
      </c>
      <c r="AI977" s="9" t="s">
        <v>1549</v>
      </c>
      <c r="AJ977" s="9" t="s">
        <v>68</v>
      </c>
      <c r="AK977" s="12">
        <v>1500</v>
      </c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7">
        <f t="shared" si="332"/>
        <v>0</v>
      </c>
      <c r="BK977" s="7">
        <f t="shared" si="332"/>
        <v>0</v>
      </c>
    </row>
    <row r="978" spans="2:63" x14ac:dyDescent="0.25">
      <c r="B978" s="16" t="s">
        <v>1543</v>
      </c>
      <c r="C978" s="16" t="s">
        <v>1543</v>
      </c>
      <c r="D978" s="10" t="s">
        <v>1550</v>
      </c>
      <c r="E978" s="9" t="s">
        <v>1551</v>
      </c>
      <c r="F978" s="9" t="s">
        <v>68</v>
      </c>
      <c r="G978" s="12">
        <v>15</v>
      </c>
      <c r="H978" s="19"/>
      <c r="I978" s="19"/>
      <c r="J978" s="85"/>
      <c r="K978" s="85"/>
      <c r="L978" s="19">
        <v>1</v>
      </c>
      <c r="M978" s="19">
        <f t="shared" si="333"/>
        <v>15</v>
      </c>
      <c r="N978" s="19"/>
      <c r="O978" s="19"/>
      <c r="P978" s="26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>
        <f t="shared" si="331"/>
        <v>1</v>
      </c>
      <c r="AG978" s="19">
        <f t="shared" si="331"/>
        <v>15</v>
      </c>
      <c r="AH978" s="9" t="s">
        <v>1550</v>
      </c>
      <c r="AI978" s="9" t="s">
        <v>1551</v>
      </c>
      <c r="AJ978" s="9" t="s">
        <v>68</v>
      </c>
      <c r="AK978" s="12">
        <v>15</v>
      </c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7">
        <f t="shared" si="332"/>
        <v>0</v>
      </c>
      <c r="BK978" s="7">
        <f t="shared" si="332"/>
        <v>0</v>
      </c>
    </row>
    <row r="979" spans="2:63" x14ac:dyDescent="0.25">
      <c r="B979" s="16" t="s">
        <v>1543</v>
      </c>
      <c r="C979" s="16" t="s">
        <v>1543</v>
      </c>
      <c r="D979" s="10" t="s">
        <v>1552</v>
      </c>
      <c r="E979" s="9" t="s">
        <v>1553</v>
      </c>
      <c r="F979" s="9" t="s">
        <v>68</v>
      </c>
      <c r="G979" s="12">
        <v>600</v>
      </c>
      <c r="H979" s="19"/>
      <c r="I979" s="19"/>
      <c r="J979" s="85"/>
      <c r="K979" s="85"/>
      <c r="L979" s="19">
        <v>1</v>
      </c>
      <c r="M979" s="19">
        <f t="shared" si="333"/>
        <v>600</v>
      </c>
      <c r="N979" s="19"/>
      <c r="O979" s="19"/>
      <c r="P979" s="26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>
        <f t="shared" si="331"/>
        <v>1</v>
      </c>
      <c r="AG979" s="19">
        <f t="shared" si="331"/>
        <v>600</v>
      </c>
      <c r="AH979" s="9" t="s">
        <v>1552</v>
      </c>
      <c r="AI979" s="9" t="s">
        <v>1553</v>
      </c>
      <c r="AJ979" s="9" t="s">
        <v>68</v>
      </c>
      <c r="AK979" s="12">
        <v>600</v>
      </c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7">
        <f t="shared" si="332"/>
        <v>0</v>
      </c>
      <c r="BK979" s="7">
        <f t="shared" si="332"/>
        <v>0</v>
      </c>
    </row>
    <row r="980" spans="2:63" x14ac:dyDescent="0.25">
      <c r="B980" s="67"/>
      <c r="C980" s="74"/>
      <c r="D980" s="90" t="s">
        <v>1554</v>
      </c>
      <c r="E980" s="97" t="s">
        <v>1555</v>
      </c>
      <c r="F980" s="90"/>
      <c r="G980" s="90"/>
      <c r="H980" s="77"/>
      <c r="I980" s="78"/>
      <c r="J980" s="77"/>
      <c r="K980" s="77"/>
      <c r="L980" s="77"/>
      <c r="M980" s="77"/>
      <c r="N980" s="77"/>
      <c r="O980" s="77"/>
      <c r="P980" s="78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96" t="s">
        <v>1556</v>
      </c>
      <c r="AI980" s="97" t="s">
        <v>1555</v>
      </c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</row>
    <row r="981" spans="2:63" x14ac:dyDescent="0.25">
      <c r="B981" s="67"/>
      <c r="C981" s="74"/>
      <c r="D981" s="96" t="s">
        <v>1557</v>
      </c>
      <c r="E981" s="97" t="s">
        <v>1352</v>
      </c>
      <c r="F981" s="90"/>
      <c r="G981" s="90"/>
      <c r="H981" s="77"/>
      <c r="I981" s="78"/>
      <c r="J981" s="77"/>
      <c r="K981" s="77"/>
      <c r="L981" s="77"/>
      <c r="M981" s="77"/>
      <c r="N981" s="77"/>
      <c r="O981" s="77"/>
      <c r="P981" s="78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96" t="s">
        <v>1558</v>
      </c>
      <c r="AI981" s="97" t="s">
        <v>1352</v>
      </c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</row>
    <row r="982" spans="2:63" ht="24" x14ac:dyDescent="0.25">
      <c r="B982" s="16" t="s">
        <v>65</v>
      </c>
      <c r="C982" s="17" t="s">
        <v>66</v>
      </c>
      <c r="D982" s="10" t="s">
        <v>1028</v>
      </c>
      <c r="E982" s="9" t="s">
        <v>1122</v>
      </c>
      <c r="F982" s="18" t="s">
        <v>736</v>
      </c>
      <c r="G982" s="12">
        <v>5000</v>
      </c>
      <c r="H982" s="77"/>
      <c r="I982" s="78"/>
      <c r="J982" s="85"/>
      <c r="K982" s="85"/>
      <c r="L982" s="77"/>
      <c r="M982" s="77"/>
      <c r="N982" s="19">
        <f>6+6</f>
        <v>12</v>
      </c>
      <c r="O982" s="19">
        <f>+N982*G982</f>
        <v>60000</v>
      </c>
      <c r="P982" s="26"/>
      <c r="Q982" s="26"/>
      <c r="R982" s="19"/>
      <c r="S982" s="19"/>
      <c r="T982" s="77"/>
      <c r="U982" s="77"/>
      <c r="V982" s="19"/>
      <c r="W982" s="19"/>
      <c r="X982" s="77"/>
      <c r="Y982" s="77"/>
      <c r="Z982" s="77"/>
      <c r="AA982" s="77"/>
      <c r="AB982" s="77"/>
      <c r="AC982" s="77"/>
      <c r="AD982" s="77"/>
      <c r="AE982" s="77"/>
      <c r="AF982" s="19">
        <f t="shared" ref="AF982:AG998" si="334">H982+J982+L982+N982+P982+R982+T982+V982+X982+Z982+AB982+AD982</f>
        <v>12</v>
      </c>
      <c r="AG982" s="19">
        <f t="shared" si="334"/>
        <v>60000</v>
      </c>
      <c r="AH982" s="9" t="s">
        <v>1028</v>
      </c>
      <c r="AI982" s="9" t="s">
        <v>1122</v>
      </c>
      <c r="AJ982" s="18" t="s">
        <v>736</v>
      </c>
      <c r="AK982" s="12">
        <v>5000</v>
      </c>
      <c r="AL982" s="28"/>
      <c r="AM982" s="28"/>
      <c r="AN982" s="82"/>
      <c r="AO982" s="82"/>
      <c r="AP982" s="28"/>
      <c r="AQ982" s="28"/>
      <c r="AR982" s="28">
        <f>6+6</f>
        <v>12</v>
      </c>
      <c r="AS982" s="28">
        <f>+AR982*AK982</f>
        <v>60000</v>
      </c>
      <c r="AT982" s="28"/>
      <c r="AU982" s="28"/>
      <c r="AV982" s="28"/>
      <c r="AW982" s="28"/>
      <c r="AX982" s="82"/>
      <c r="AY982" s="82"/>
      <c r="AZ982" s="28"/>
      <c r="BA982" s="28"/>
      <c r="BB982" s="82"/>
      <c r="BC982" s="82"/>
      <c r="BD982" s="82"/>
      <c r="BE982" s="82"/>
      <c r="BF982" s="82"/>
      <c r="BG982" s="82"/>
      <c r="BH982" s="82"/>
      <c r="BI982" s="82"/>
      <c r="BJ982" s="7">
        <f t="shared" ref="BJ982:BK998" si="335">AL982+AN982+AP982+AR982+AT982+AV982+AX982+AZ982+BB982+BD982+BF982+BH982</f>
        <v>12</v>
      </c>
      <c r="BK982" s="7">
        <f t="shared" si="335"/>
        <v>60000</v>
      </c>
    </row>
    <row r="983" spans="2:63" ht="24" x14ac:dyDescent="0.25">
      <c r="B983" s="16" t="s">
        <v>65</v>
      </c>
      <c r="C983" s="17" t="s">
        <v>66</v>
      </c>
      <c r="D983" s="10" t="s">
        <v>1117</v>
      </c>
      <c r="E983" s="9" t="s">
        <v>1559</v>
      </c>
      <c r="F983" s="18" t="s">
        <v>736</v>
      </c>
      <c r="G983" s="12">
        <v>4000</v>
      </c>
      <c r="H983" s="77"/>
      <c r="I983" s="78"/>
      <c r="J983" s="85"/>
      <c r="K983" s="85"/>
      <c r="L983" s="77"/>
      <c r="M983" s="77"/>
      <c r="N983" s="19">
        <v>12</v>
      </c>
      <c r="O983" s="19">
        <f>+N983*G983</f>
        <v>48000</v>
      </c>
      <c r="P983" s="26"/>
      <c r="Q983" s="26"/>
      <c r="R983" s="19"/>
      <c r="S983" s="19"/>
      <c r="T983" s="77"/>
      <c r="U983" s="77"/>
      <c r="V983" s="19"/>
      <c r="W983" s="19"/>
      <c r="X983" s="77"/>
      <c r="Y983" s="77"/>
      <c r="Z983" s="77"/>
      <c r="AA983" s="77"/>
      <c r="AB983" s="77"/>
      <c r="AC983" s="77"/>
      <c r="AD983" s="77"/>
      <c r="AE983" s="77"/>
      <c r="AF983" s="19">
        <f t="shared" si="334"/>
        <v>12</v>
      </c>
      <c r="AG983" s="19">
        <f t="shared" si="334"/>
        <v>48000</v>
      </c>
      <c r="AH983" s="9" t="s">
        <v>1117</v>
      </c>
      <c r="AI983" s="9" t="s">
        <v>1559</v>
      </c>
      <c r="AJ983" s="18" t="s">
        <v>736</v>
      </c>
      <c r="AK983" s="12">
        <v>4000</v>
      </c>
      <c r="AL983" s="28"/>
      <c r="AM983" s="28"/>
      <c r="AN983" s="82"/>
      <c r="AO983" s="82"/>
      <c r="AP983" s="28"/>
      <c r="AQ983" s="28"/>
      <c r="AR983" s="28">
        <v>12</v>
      </c>
      <c r="AS983" s="28">
        <f>+AR983*AK983</f>
        <v>48000</v>
      </c>
      <c r="AT983" s="28"/>
      <c r="AU983" s="28"/>
      <c r="AV983" s="28"/>
      <c r="AW983" s="28"/>
      <c r="AX983" s="82"/>
      <c r="AY983" s="82"/>
      <c r="AZ983" s="28"/>
      <c r="BA983" s="28"/>
      <c r="BB983" s="82"/>
      <c r="BC983" s="82"/>
      <c r="BD983" s="82"/>
      <c r="BE983" s="82"/>
      <c r="BF983" s="82"/>
      <c r="BG983" s="82"/>
      <c r="BH983" s="82"/>
      <c r="BI983" s="82"/>
      <c r="BJ983" s="7">
        <f t="shared" si="335"/>
        <v>12</v>
      </c>
      <c r="BK983" s="7">
        <f t="shared" si="335"/>
        <v>48000</v>
      </c>
    </row>
    <row r="984" spans="2:63" ht="24" x14ac:dyDescent="0.25">
      <c r="B984" s="16" t="s">
        <v>65</v>
      </c>
      <c r="C984" s="17" t="s">
        <v>66</v>
      </c>
      <c r="D984" s="10" t="s">
        <v>1560</v>
      </c>
      <c r="E984" s="9" t="s">
        <v>1561</v>
      </c>
      <c r="F984" s="18" t="s">
        <v>736</v>
      </c>
      <c r="G984" s="12">
        <v>2800</v>
      </c>
      <c r="H984" s="77"/>
      <c r="I984" s="78"/>
      <c r="J984" s="85"/>
      <c r="K984" s="85"/>
      <c r="L984" s="77"/>
      <c r="M984" s="77"/>
      <c r="N984" s="19">
        <v>6</v>
      </c>
      <c r="O984" s="19">
        <f>+N984*G984</f>
        <v>16800</v>
      </c>
      <c r="P984" s="26"/>
      <c r="Q984" s="26"/>
      <c r="R984" s="19"/>
      <c r="S984" s="19"/>
      <c r="T984" s="77"/>
      <c r="U984" s="77"/>
      <c r="V984" s="19"/>
      <c r="W984" s="19"/>
      <c r="X984" s="77"/>
      <c r="Y984" s="77"/>
      <c r="Z984" s="77"/>
      <c r="AA984" s="77"/>
      <c r="AB984" s="77"/>
      <c r="AC984" s="77"/>
      <c r="AD984" s="77"/>
      <c r="AE984" s="77"/>
      <c r="AF984" s="19">
        <f t="shared" si="334"/>
        <v>6</v>
      </c>
      <c r="AG984" s="19">
        <f t="shared" si="334"/>
        <v>16800</v>
      </c>
      <c r="AH984" s="9" t="s">
        <v>1560</v>
      </c>
      <c r="AI984" s="9" t="s">
        <v>1561</v>
      </c>
      <c r="AJ984" s="18" t="s">
        <v>736</v>
      </c>
      <c r="AK984" s="12">
        <v>2800</v>
      </c>
      <c r="AL984" s="28"/>
      <c r="AM984" s="28"/>
      <c r="AN984" s="82"/>
      <c r="AO984" s="82"/>
      <c r="AP984" s="28"/>
      <c r="AQ984" s="28"/>
      <c r="AR984" s="28">
        <v>6</v>
      </c>
      <c r="AS984" s="28">
        <f>+AR984*AK984</f>
        <v>16800</v>
      </c>
      <c r="AT984" s="28"/>
      <c r="AU984" s="28"/>
      <c r="AV984" s="28"/>
      <c r="AW984" s="28"/>
      <c r="AX984" s="82"/>
      <c r="AY984" s="82"/>
      <c r="AZ984" s="28"/>
      <c r="BA984" s="28"/>
      <c r="BB984" s="82"/>
      <c r="BC984" s="82"/>
      <c r="BD984" s="82"/>
      <c r="BE984" s="82"/>
      <c r="BF984" s="82"/>
      <c r="BG984" s="82"/>
      <c r="BH984" s="82"/>
      <c r="BI984" s="82"/>
      <c r="BJ984" s="7">
        <f t="shared" si="335"/>
        <v>6</v>
      </c>
      <c r="BK984" s="7">
        <f t="shared" si="335"/>
        <v>16800</v>
      </c>
    </row>
    <row r="985" spans="2:63" ht="24" x14ac:dyDescent="0.25">
      <c r="B985" s="16" t="s">
        <v>65</v>
      </c>
      <c r="C985" s="17" t="s">
        <v>66</v>
      </c>
      <c r="D985" s="10" t="s">
        <v>1562</v>
      </c>
      <c r="E985" s="9" t="s">
        <v>1563</v>
      </c>
      <c r="F985" s="18" t="s">
        <v>736</v>
      </c>
      <c r="G985" s="12">
        <v>4000</v>
      </c>
      <c r="H985" s="77"/>
      <c r="I985" s="78"/>
      <c r="J985" s="85"/>
      <c r="K985" s="85"/>
      <c r="L985" s="77"/>
      <c r="M985" s="77"/>
      <c r="N985" s="19">
        <v>6</v>
      </c>
      <c r="O985" s="19">
        <f>+N985*G985</f>
        <v>24000</v>
      </c>
      <c r="P985" s="26"/>
      <c r="Q985" s="26"/>
      <c r="R985" s="19"/>
      <c r="S985" s="19"/>
      <c r="T985" s="77"/>
      <c r="U985" s="77"/>
      <c r="V985" s="19"/>
      <c r="W985" s="19"/>
      <c r="X985" s="77"/>
      <c r="Y985" s="77"/>
      <c r="Z985" s="77"/>
      <c r="AA985" s="77"/>
      <c r="AB985" s="77"/>
      <c r="AC985" s="77"/>
      <c r="AD985" s="77"/>
      <c r="AE985" s="77"/>
      <c r="AF985" s="19">
        <f t="shared" si="334"/>
        <v>6</v>
      </c>
      <c r="AG985" s="19">
        <f t="shared" si="334"/>
        <v>24000</v>
      </c>
      <c r="AH985" s="9" t="s">
        <v>1562</v>
      </c>
      <c r="AI985" s="9" t="s">
        <v>1563</v>
      </c>
      <c r="AJ985" s="18" t="s">
        <v>736</v>
      </c>
      <c r="AK985" s="12">
        <v>4000</v>
      </c>
      <c r="AL985" s="28"/>
      <c r="AM985" s="28"/>
      <c r="AN985" s="82"/>
      <c r="AO985" s="82"/>
      <c r="AP985" s="28"/>
      <c r="AQ985" s="28"/>
      <c r="AR985" s="28">
        <v>6</v>
      </c>
      <c r="AS985" s="28">
        <f t="shared" ref="AS985:AS998" si="336">+AR985*AK985</f>
        <v>24000</v>
      </c>
      <c r="AT985" s="28"/>
      <c r="AU985" s="28"/>
      <c r="AV985" s="28"/>
      <c r="AW985" s="28"/>
      <c r="AX985" s="82"/>
      <c r="AY985" s="82"/>
      <c r="AZ985" s="28"/>
      <c r="BA985" s="28"/>
      <c r="BB985" s="82"/>
      <c r="BC985" s="82"/>
      <c r="BD985" s="82"/>
      <c r="BE985" s="82"/>
      <c r="BF985" s="82"/>
      <c r="BG985" s="82"/>
      <c r="BH985" s="82"/>
      <c r="BI985" s="82"/>
      <c r="BJ985" s="7">
        <f t="shared" si="335"/>
        <v>6</v>
      </c>
      <c r="BK985" s="7">
        <f t="shared" si="335"/>
        <v>24000</v>
      </c>
    </row>
    <row r="986" spans="2:63" ht="24" x14ac:dyDescent="0.25">
      <c r="B986" s="16" t="s">
        <v>65</v>
      </c>
      <c r="C986" s="17" t="s">
        <v>66</v>
      </c>
      <c r="D986" s="10" t="s">
        <v>1564</v>
      </c>
      <c r="E986" s="9" t="s">
        <v>1565</v>
      </c>
      <c r="F986" s="18" t="s">
        <v>736</v>
      </c>
      <c r="G986" s="12">
        <v>4000</v>
      </c>
      <c r="H986" s="77"/>
      <c r="I986" s="78"/>
      <c r="J986" s="85"/>
      <c r="K986" s="85"/>
      <c r="L986" s="77"/>
      <c r="M986" s="77"/>
      <c r="N986" s="19">
        <v>9</v>
      </c>
      <c r="O986" s="19">
        <f t="shared" ref="O986:O998" si="337">+N986*G986</f>
        <v>36000</v>
      </c>
      <c r="P986" s="26"/>
      <c r="Q986" s="26"/>
      <c r="R986" s="19"/>
      <c r="S986" s="19"/>
      <c r="T986" s="77"/>
      <c r="U986" s="77"/>
      <c r="V986" s="19"/>
      <c r="W986" s="19"/>
      <c r="X986" s="77"/>
      <c r="Y986" s="77"/>
      <c r="Z986" s="77"/>
      <c r="AA986" s="77"/>
      <c r="AB986" s="77"/>
      <c r="AC986" s="77"/>
      <c r="AD986" s="77"/>
      <c r="AE986" s="77"/>
      <c r="AF986" s="19">
        <f t="shared" si="334"/>
        <v>9</v>
      </c>
      <c r="AG986" s="19">
        <f t="shared" si="334"/>
        <v>36000</v>
      </c>
      <c r="AH986" s="9" t="s">
        <v>1564</v>
      </c>
      <c r="AI986" s="9" t="s">
        <v>1565</v>
      </c>
      <c r="AJ986" s="18" t="s">
        <v>736</v>
      </c>
      <c r="AK986" s="12">
        <v>4000</v>
      </c>
      <c r="AL986" s="28"/>
      <c r="AM986" s="28"/>
      <c r="AN986" s="82"/>
      <c r="AO986" s="82"/>
      <c r="AP986" s="28"/>
      <c r="AQ986" s="28"/>
      <c r="AR986" s="28">
        <v>9</v>
      </c>
      <c r="AS986" s="28">
        <f t="shared" si="336"/>
        <v>36000</v>
      </c>
      <c r="AT986" s="28"/>
      <c r="AU986" s="28"/>
      <c r="AV986" s="28"/>
      <c r="AW986" s="28"/>
      <c r="AX986" s="82"/>
      <c r="AY986" s="82"/>
      <c r="AZ986" s="28"/>
      <c r="BA986" s="28"/>
      <c r="BB986" s="82"/>
      <c r="BC986" s="82"/>
      <c r="BD986" s="82"/>
      <c r="BE986" s="82"/>
      <c r="BF986" s="82"/>
      <c r="BG986" s="82"/>
      <c r="BH986" s="82"/>
      <c r="BI986" s="82"/>
      <c r="BJ986" s="7">
        <f t="shared" si="335"/>
        <v>9</v>
      </c>
      <c r="BK986" s="7">
        <f t="shared" si="335"/>
        <v>36000</v>
      </c>
    </row>
    <row r="987" spans="2:63" ht="24" x14ac:dyDescent="0.25">
      <c r="B987" s="16" t="s">
        <v>65</v>
      </c>
      <c r="C987" s="17" t="s">
        <v>66</v>
      </c>
      <c r="D987" s="10" t="s">
        <v>1566</v>
      </c>
      <c r="E987" s="9" t="s">
        <v>1567</v>
      </c>
      <c r="F987" s="18" t="s">
        <v>736</v>
      </c>
      <c r="G987" s="12">
        <v>4000</v>
      </c>
      <c r="H987" s="77"/>
      <c r="I987" s="78"/>
      <c r="J987" s="85"/>
      <c r="K987" s="85"/>
      <c r="L987" s="77"/>
      <c r="M987" s="77"/>
      <c r="N987" s="19">
        <f>6+6</f>
        <v>12</v>
      </c>
      <c r="O987" s="19">
        <f t="shared" si="337"/>
        <v>48000</v>
      </c>
      <c r="P987" s="26"/>
      <c r="Q987" s="26"/>
      <c r="R987" s="19"/>
      <c r="S987" s="19"/>
      <c r="T987" s="77"/>
      <c r="U987" s="77"/>
      <c r="V987" s="19"/>
      <c r="W987" s="19"/>
      <c r="X987" s="77"/>
      <c r="Y987" s="77"/>
      <c r="Z987" s="77"/>
      <c r="AA987" s="77"/>
      <c r="AB987" s="77"/>
      <c r="AC987" s="77"/>
      <c r="AD987" s="77"/>
      <c r="AE987" s="77"/>
      <c r="AF987" s="19">
        <f t="shared" si="334"/>
        <v>12</v>
      </c>
      <c r="AG987" s="19">
        <f t="shared" si="334"/>
        <v>48000</v>
      </c>
      <c r="AH987" s="9" t="s">
        <v>1566</v>
      </c>
      <c r="AI987" s="9" t="s">
        <v>1567</v>
      </c>
      <c r="AJ987" s="18" t="s">
        <v>736</v>
      </c>
      <c r="AK987" s="12">
        <v>4000</v>
      </c>
      <c r="AL987" s="28"/>
      <c r="AM987" s="28"/>
      <c r="AN987" s="82"/>
      <c r="AO987" s="82"/>
      <c r="AP987" s="28"/>
      <c r="AQ987" s="28"/>
      <c r="AR987" s="28">
        <f>6+6</f>
        <v>12</v>
      </c>
      <c r="AS987" s="28">
        <f t="shared" si="336"/>
        <v>48000</v>
      </c>
      <c r="AT987" s="28"/>
      <c r="AU987" s="28"/>
      <c r="AV987" s="28"/>
      <c r="AW987" s="28"/>
      <c r="AX987" s="82"/>
      <c r="AY987" s="82"/>
      <c r="AZ987" s="28"/>
      <c r="BA987" s="28"/>
      <c r="BB987" s="82"/>
      <c r="BC987" s="82"/>
      <c r="BD987" s="82"/>
      <c r="BE987" s="82"/>
      <c r="BF987" s="82"/>
      <c r="BG987" s="82"/>
      <c r="BH987" s="82"/>
      <c r="BI987" s="82"/>
      <c r="BJ987" s="7">
        <f t="shared" si="335"/>
        <v>12</v>
      </c>
      <c r="BK987" s="7">
        <f t="shared" si="335"/>
        <v>48000</v>
      </c>
    </row>
    <row r="988" spans="2:63" ht="24" x14ac:dyDescent="0.25">
      <c r="B988" s="16" t="s">
        <v>65</v>
      </c>
      <c r="C988" s="17" t="s">
        <v>66</v>
      </c>
      <c r="D988" s="10" t="s">
        <v>1568</v>
      </c>
      <c r="E988" s="9" t="s">
        <v>1569</v>
      </c>
      <c r="F988" s="18" t="s">
        <v>736</v>
      </c>
      <c r="G988" s="12">
        <v>4000</v>
      </c>
      <c r="H988" s="77"/>
      <c r="I988" s="78"/>
      <c r="J988" s="85"/>
      <c r="K988" s="85"/>
      <c r="L988" s="77"/>
      <c r="M988" s="77"/>
      <c r="N988" s="19">
        <f>6+6</f>
        <v>12</v>
      </c>
      <c r="O988" s="19">
        <f t="shared" si="337"/>
        <v>48000</v>
      </c>
      <c r="P988" s="26"/>
      <c r="Q988" s="26"/>
      <c r="R988" s="19"/>
      <c r="S988" s="19"/>
      <c r="T988" s="77"/>
      <c r="U988" s="77"/>
      <c r="V988" s="19"/>
      <c r="W988" s="19"/>
      <c r="X988" s="77"/>
      <c r="Y988" s="77"/>
      <c r="Z988" s="77"/>
      <c r="AA988" s="77"/>
      <c r="AB988" s="77"/>
      <c r="AC988" s="77"/>
      <c r="AD988" s="77"/>
      <c r="AE988" s="77"/>
      <c r="AF988" s="19">
        <f t="shared" si="334"/>
        <v>12</v>
      </c>
      <c r="AG988" s="19">
        <f t="shared" si="334"/>
        <v>48000</v>
      </c>
      <c r="AH988" s="9" t="s">
        <v>1568</v>
      </c>
      <c r="AI988" s="9" t="s">
        <v>1569</v>
      </c>
      <c r="AJ988" s="18" t="s">
        <v>736</v>
      </c>
      <c r="AK988" s="12">
        <v>4000</v>
      </c>
      <c r="AL988" s="28"/>
      <c r="AM988" s="28"/>
      <c r="AN988" s="82"/>
      <c r="AO988" s="82"/>
      <c r="AP988" s="28"/>
      <c r="AQ988" s="28"/>
      <c r="AR988" s="28">
        <f>6+6</f>
        <v>12</v>
      </c>
      <c r="AS988" s="28">
        <f t="shared" si="336"/>
        <v>48000</v>
      </c>
      <c r="AT988" s="28"/>
      <c r="AU988" s="28"/>
      <c r="AV988" s="28"/>
      <c r="AW988" s="28"/>
      <c r="AX988" s="82"/>
      <c r="AY988" s="82"/>
      <c r="AZ988" s="28"/>
      <c r="BA988" s="28"/>
      <c r="BB988" s="82"/>
      <c r="BC988" s="82"/>
      <c r="BD988" s="82"/>
      <c r="BE988" s="82"/>
      <c r="BF988" s="82"/>
      <c r="BG988" s="82"/>
      <c r="BH988" s="82"/>
      <c r="BI988" s="82"/>
      <c r="BJ988" s="7">
        <f t="shared" si="335"/>
        <v>12</v>
      </c>
      <c r="BK988" s="7">
        <f t="shared" si="335"/>
        <v>48000</v>
      </c>
    </row>
    <row r="989" spans="2:63" ht="24" x14ac:dyDescent="0.25">
      <c r="B989" s="16" t="s">
        <v>65</v>
      </c>
      <c r="C989" s="17" t="s">
        <v>66</v>
      </c>
      <c r="D989" s="10" t="s">
        <v>1034</v>
      </c>
      <c r="E989" s="9" t="s">
        <v>1570</v>
      </c>
      <c r="F989" s="18" t="s">
        <v>736</v>
      </c>
      <c r="G989" s="12">
        <v>3500</v>
      </c>
      <c r="H989" s="77"/>
      <c r="I989" s="78"/>
      <c r="J989" s="85"/>
      <c r="K989" s="85"/>
      <c r="L989" s="77"/>
      <c r="M989" s="77"/>
      <c r="N989" s="19">
        <f>6+6+6</f>
        <v>18</v>
      </c>
      <c r="O989" s="19">
        <f t="shared" si="337"/>
        <v>63000</v>
      </c>
      <c r="P989" s="26"/>
      <c r="Q989" s="26"/>
      <c r="R989" s="19"/>
      <c r="S989" s="19"/>
      <c r="T989" s="77"/>
      <c r="U989" s="77"/>
      <c r="V989" s="19"/>
      <c r="W989" s="19"/>
      <c r="X989" s="77"/>
      <c r="Y989" s="77"/>
      <c r="Z989" s="77"/>
      <c r="AA989" s="77"/>
      <c r="AB989" s="77"/>
      <c r="AC989" s="77"/>
      <c r="AD989" s="77"/>
      <c r="AE989" s="77"/>
      <c r="AF989" s="19">
        <f t="shared" si="334"/>
        <v>18</v>
      </c>
      <c r="AG989" s="19">
        <f t="shared" si="334"/>
        <v>63000</v>
      </c>
      <c r="AH989" s="9" t="s">
        <v>1034</v>
      </c>
      <c r="AI989" s="9" t="s">
        <v>1570</v>
      </c>
      <c r="AJ989" s="18" t="s">
        <v>736</v>
      </c>
      <c r="AK989" s="12">
        <v>3500</v>
      </c>
      <c r="AL989" s="28"/>
      <c r="AM989" s="28"/>
      <c r="AN989" s="82"/>
      <c r="AO989" s="82"/>
      <c r="AP989" s="28"/>
      <c r="AQ989" s="28"/>
      <c r="AR989" s="28">
        <f>6+6+6</f>
        <v>18</v>
      </c>
      <c r="AS989" s="28">
        <f t="shared" si="336"/>
        <v>63000</v>
      </c>
      <c r="AT989" s="28"/>
      <c r="AU989" s="28"/>
      <c r="AV989" s="28"/>
      <c r="AW989" s="28"/>
      <c r="AX989" s="82"/>
      <c r="AY989" s="82"/>
      <c r="AZ989" s="28"/>
      <c r="BA989" s="28"/>
      <c r="BB989" s="82"/>
      <c r="BC989" s="82"/>
      <c r="BD989" s="82"/>
      <c r="BE989" s="82"/>
      <c r="BF989" s="82"/>
      <c r="BG989" s="82"/>
      <c r="BH989" s="82"/>
      <c r="BI989" s="82"/>
      <c r="BJ989" s="7">
        <f t="shared" si="335"/>
        <v>18</v>
      </c>
      <c r="BK989" s="7">
        <f t="shared" si="335"/>
        <v>63000</v>
      </c>
    </row>
    <row r="990" spans="2:63" ht="24" x14ac:dyDescent="0.25">
      <c r="B990" s="16" t="s">
        <v>65</v>
      </c>
      <c r="C990" s="17" t="s">
        <v>66</v>
      </c>
      <c r="D990" s="10" t="s">
        <v>1032</v>
      </c>
      <c r="E990" s="9" t="s">
        <v>1139</v>
      </c>
      <c r="F990" s="18" t="s">
        <v>736</v>
      </c>
      <c r="G990" s="12">
        <v>2500</v>
      </c>
      <c r="H990" s="77"/>
      <c r="I990" s="78"/>
      <c r="J990" s="85"/>
      <c r="K990" s="85"/>
      <c r="L990" s="77"/>
      <c r="M990" s="77"/>
      <c r="N990" s="19">
        <v>6</v>
      </c>
      <c r="O990" s="19">
        <f t="shared" si="337"/>
        <v>15000</v>
      </c>
      <c r="P990" s="26"/>
      <c r="Q990" s="26"/>
      <c r="R990" s="19"/>
      <c r="S990" s="19"/>
      <c r="T990" s="77"/>
      <c r="U990" s="77"/>
      <c r="V990" s="19"/>
      <c r="W990" s="19"/>
      <c r="X990" s="77"/>
      <c r="Y990" s="77"/>
      <c r="Z990" s="77"/>
      <c r="AA990" s="77"/>
      <c r="AB990" s="77"/>
      <c r="AC990" s="77"/>
      <c r="AD990" s="77"/>
      <c r="AE990" s="77"/>
      <c r="AF990" s="19">
        <f t="shared" si="334"/>
        <v>6</v>
      </c>
      <c r="AG990" s="19">
        <f t="shared" si="334"/>
        <v>15000</v>
      </c>
      <c r="AH990" s="9" t="s">
        <v>1032</v>
      </c>
      <c r="AI990" s="9" t="s">
        <v>1139</v>
      </c>
      <c r="AJ990" s="18" t="s">
        <v>736</v>
      </c>
      <c r="AK990" s="12">
        <v>2500</v>
      </c>
      <c r="AL990" s="28"/>
      <c r="AM990" s="28"/>
      <c r="AN990" s="82"/>
      <c r="AO990" s="82"/>
      <c r="AP990" s="28"/>
      <c r="AQ990" s="28"/>
      <c r="AR990" s="28">
        <v>6</v>
      </c>
      <c r="AS990" s="28">
        <f t="shared" si="336"/>
        <v>15000</v>
      </c>
      <c r="AT990" s="28"/>
      <c r="AU990" s="28"/>
      <c r="AV990" s="28"/>
      <c r="AW990" s="28"/>
      <c r="AX990" s="82"/>
      <c r="AY990" s="82"/>
      <c r="AZ990" s="28"/>
      <c r="BA990" s="28"/>
      <c r="BB990" s="82"/>
      <c r="BC990" s="82"/>
      <c r="BD990" s="82"/>
      <c r="BE990" s="82"/>
      <c r="BF990" s="82"/>
      <c r="BG990" s="82"/>
      <c r="BH990" s="82"/>
      <c r="BI990" s="82"/>
      <c r="BJ990" s="7">
        <f t="shared" si="335"/>
        <v>6</v>
      </c>
      <c r="BK990" s="7">
        <f t="shared" si="335"/>
        <v>15000</v>
      </c>
    </row>
    <row r="991" spans="2:63" ht="24" x14ac:dyDescent="0.25">
      <c r="B991" s="16" t="s">
        <v>65</v>
      </c>
      <c r="C991" s="17" t="s">
        <v>66</v>
      </c>
      <c r="D991" s="10" t="s">
        <v>1042</v>
      </c>
      <c r="E991" s="9" t="s">
        <v>1571</v>
      </c>
      <c r="F991" s="18" t="s">
        <v>736</v>
      </c>
      <c r="G991" s="12">
        <v>2500</v>
      </c>
      <c r="H991" s="77"/>
      <c r="I991" s="78"/>
      <c r="J991" s="85"/>
      <c r="K991" s="85"/>
      <c r="L991" s="77"/>
      <c r="M991" s="77"/>
      <c r="N991" s="19">
        <f>6+6+6+6</f>
        <v>24</v>
      </c>
      <c r="O991" s="19">
        <f t="shared" si="337"/>
        <v>60000</v>
      </c>
      <c r="P991" s="26"/>
      <c r="Q991" s="26"/>
      <c r="R991" s="19"/>
      <c r="S991" s="19"/>
      <c r="T991" s="77"/>
      <c r="U991" s="77"/>
      <c r="V991" s="19"/>
      <c r="W991" s="19"/>
      <c r="X991" s="77"/>
      <c r="Y991" s="77"/>
      <c r="Z991" s="77"/>
      <c r="AA991" s="77"/>
      <c r="AB991" s="77"/>
      <c r="AC991" s="77"/>
      <c r="AD991" s="77"/>
      <c r="AE991" s="77"/>
      <c r="AF991" s="19">
        <f t="shared" si="334"/>
        <v>24</v>
      </c>
      <c r="AG991" s="19">
        <f t="shared" si="334"/>
        <v>60000</v>
      </c>
      <c r="AH991" s="9" t="s">
        <v>1042</v>
      </c>
      <c r="AI991" s="9" t="s">
        <v>1571</v>
      </c>
      <c r="AJ991" s="18" t="s">
        <v>736</v>
      </c>
      <c r="AK991" s="12">
        <v>2500</v>
      </c>
      <c r="AL991" s="28"/>
      <c r="AM991" s="28"/>
      <c r="AN991" s="82"/>
      <c r="AO991" s="82"/>
      <c r="AP991" s="28"/>
      <c r="AQ991" s="28"/>
      <c r="AR991" s="28">
        <f>6+6+6+6</f>
        <v>24</v>
      </c>
      <c r="AS991" s="28">
        <f t="shared" si="336"/>
        <v>60000</v>
      </c>
      <c r="AT991" s="28"/>
      <c r="AU991" s="28"/>
      <c r="AV991" s="28"/>
      <c r="AW991" s="28"/>
      <c r="AX991" s="82"/>
      <c r="AY991" s="82"/>
      <c r="AZ991" s="28"/>
      <c r="BA991" s="28"/>
      <c r="BB991" s="82"/>
      <c r="BC991" s="82"/>
      <c r="BD991" s="82"/>
      <c r="BE991" s="82"/>
      <c r="BF991" s="82"/>
      <c r="BG991" s="82"/>
      <c r="BH991" s="82"/>
      <c r="BI991" s="82"/>
      <c r="BJ991" s="7">
        <f t="shared" si="335"/>
        <v>24</v>
      </c>
      <c r="BK991" s="7">
        <f t="shared" si="335"/>
        <v>60000</v>
      </c>
    </row>
    <row r="992" spans="2:63" ht="24" x14ac:dyDescent="0.25">
      <c r="B992" s="16" t="s">
        <v>65</v>
      </c>
      <c r="C992" s="17" t="s">
        <v>66</v>
      </c>
      <c r="D992" s="10" t="s">
        <v>1079</v>
      </c>
      <c r="E992" s="9" t="s">
        <v>1572</v>
      </c>
      <c r="F992" s="18" t="s">
        <v>736</v>
      </c>
      <c r="G992" s="12">
        <v>2500</v>
      </c>
      <c r="H992" s="77"/>
      <c r="I992" s="78"/>
      <c r="J992" s="85"/>
      <c r="K992" s="85"/>
      <c r="L992" s="77"/>
      <c r="M992" s="77"/>
      <c r="N992" s="19">
        <f>6+6+6+6</f>
        <v>24</v>
      </c>
      <c r="O992" s="19">
        <f t="shared" si="337"/>
        <v>60000</v>
      </c>
      <c r="P992" s="26"/>
      <c r="Q992" s="26"/>
      <c r="R992" s="19"/>
      <c r="S992" s="19"/>
      <c r="T992" s="77"/>
      <c r="U992" s="77"/>
      <c r="V992" s="19"/>
      <c r="W992" s="19"/>
      <c r="X992" s="77"/>
      <c r="Y992" s="77"/>
      <c r="Z992" s="77"/>
      <c r="AA992" s="77"/>
      <c r="AB992" s="77"/>
      <c r="AC992" s="77"/>
      <c r="AD992" s="77"/>
      <c r="AE992" s="77"/>
      <c r="AF992" s="19">
        <f t="shared" si="334"/>
        <v>24</v>
      </c>
      <c r="AG992" s="19">
        <f t="shared" si="334"/>
        <v>60000</v>
      </c>
      <c r="AH992" s="9" t="s">
        <v>1079</v>
      </c>
      <c r="AI992" s="9" t="s">
        <v>1572</v>
      </c>
      <c r="AJ992" s="18" t="s">
        <v>736</v>
      </c>
      <c r="AK992" s="12">
        <v>2500</v>
      </c>
      <c r="AL992" s="28"/>
      <c r="AM992" s="28"/>
      <c r="AN992" s="82"/>
      <c r="AO992" s="82"/>
      <c r="AP992" s="28"/>
      <c r="AQ992" s="28"/>
      <c r="AR992" s="28">
        <f>6+6+6+6</f>
        <v>24</v>
      </c>
      <c r="AS992" s="28">
        <f t="shared" si="336"/>
        <v>60000</v>
      </c>
      <c r="AT992" s="28"/>
      <c r="AU992" s="28"/>
      <c r="AV992" s="28"/>
      <c r="AW992" s="28"/>
      <c r="AX992" s="82"/>
      <c r="AY992" s="82"/>
      <c r="AZ992" s="28"/>
      <c r="BA992" s="28"/>
      <c r="BB992" s="82"/>
      <c r="BC992" s="82"/>
      <c r="BD992" s="82"/>
      <c r="BE992" s="82"/>
      <c r="BF992" s="82"/>
      <c r="BG992" s="82"/>
      <c r="BH992" s="82"/>
      <c r="BI992" s="82"/>
      <c r="BJ992" s="7">
        <f t="shared" si="335"/>
        <v>24</v>
      </c>
      <c r="BK992" s="7">
        <f t="shared" si="335"/>
        <v>60000</v>
      </c>
    </row>
    <row r="993" spans="2:63" ht="24" x14ac:dyDescent="0.25">
      <c r="B993" s="16" t="s">
        <v>65</v>
      </c>
      <c r="C993" s="17" t="s">
        <v>66</v>
      </c>
      <c r="D993" s="10" t="s">
        <v>1568</v>
      </c>
      <c r="E993" s="18" t="s">
        <v>1573</v>
      </c>
      <c r="F993" s="18" t="s">
        <v>736</v>
      </c>
      <c r="G993" s="12">
        <v>2800</v>
      </c>
      <c r="H993" s="77"/>
      <c r="I993" s="78"/>
      <c r="J993" s="85"/>
      <c r="K993" s="85"/>
      <c r="L993" s="77"/>
      <c r="M993" s="77"/>
      <c r="N993" s="19">
        <f>6+6</f>
        <v>12</v>
      </c>
      <c r="O993" s="19">
        <f t="shared" si="337"/>
        <v>33600</v>
      </c>
      <c r="P993" s="26"/>
      <c r="Q993" s="26"/>
      <c r="R993" s="19"/>
      <c r="S993" s="19"/>
      <c r="T993" s="77"/>
      <c r="U993" s="77"/>
      <c r="V993" s="19"/>
      <c r="W993" s="19"/>
      <c r="X993" s="77"/>
      <c r="Y993" s="77"/>
      <c r="Z993" s="77"/>
      <c r="AA993" s="77"/>
      <c r="AB993" s="77"/>
      <c r="AC993" s="77"/>
      <c r="AD993" s="77"/>
      <c r="AE993" s="77"/>
      <c r="AF993" s="19">
        <f t="shared" si="334"/>
        <v>12</v>
      </c>
      <c r="AG993" s="19">
        <f t="shared" si="334"/>
        <v>33600</v>
      </c>
      <c r="AH993" s="9" t="s">
        <v>1568</v>
      </c>
      <c r="AI993" s="18" t="s">
        <v>1573</v>
      </c>
      <c r="AJ993" s="18" t="s">
        <v>736</v>
      </c>
      <c r="AK993" s="12">
        <v>2800</v>
      </c>
      <c r="AL993" s="28"/>
      <c r="AM993" s="28"/>
      <c r="AN993" s="82"/>
      <c r="AO993" s="82"/>
      <c r="AP993" s="28"/>
      <c r="AQ993" s="28"/>
      <c r="AR993" s="28">
        <f>6+6</f>
        <v>12</v>
      </c>
      <c r="AS993" s="28">
        <f t="shared" si="336"/>
        <v>33600</v>
      </c>
      <c r="AT993" s="28"/>
      <c r="AU993" s="28"/>
      <c r="AV993" s="28"/>
      <c r="AW993" s="28"/>
      <c r="AX993" s="82"/>
      <c r="AY993" s="82"/>
      <c r="AZ993" s="28"/>
      <c r="BA993" s="28"/>
      <c r="BB993" s="82"/>
      <c r="BC993" s="82"/>
      <c r="BD993" s="82"/>
      <c r="BE993" s="82"/>
      <c r="BF993" s="82"/>
      <c r="BG993" s="82"/>
      <c r="BH993" s="82"/>
      <c r="BI993" s="82"/>
      <c r="BJ993" s="7">
        <f t="shared" si="335"/>
        <v>12</v>
      </c>
      <c r="BK993" s="7">
        <f t="shared" si="335"/>
        <v>33600</v>
      </c>
    </row>
    <row r="994" spans="2:63" ht="24" x14ac:dyDescent="0.25">
      <c r="B994" s="16" t="s">
        <v>65</v>
      </c>
      <c r="C994" s="17" t="s">
        <v>66</v>
      </c>
      <c r="D994" s="10" t="s">
        <v>1564</v>
      </c>
      <c r="E994" s="18" t="s">
        <v>1574</v>
      </c>
      <c r="F994" s="18" t="s">
        <v>736</v>
      </c>
      <c r="G994" s="12">
        <v>4000</v>
      </c>
      <c r="H994" s="77"/>
      <c r="I994" s="78"/>
      <c r="J994" s="85"/>
      <c r="K994" s="85"/>
      <c r="L994" s="77"/>
      <c r="M994" s="77"/>
      <c r="N994" s="19">
        <v>6</v>
      </c>
      <c r="O994" s="19">
        <f t="shared" si="337"/>
        <v>24000</v>
      </c>
      <c r="P994" s="26"/>
      <c r="Q994" s="26"/>
      <c r="R994" s="19"/>
      <c r="S994" s="19"/>
      <c r="T994" s="77"/>
      <c r="U994" s="77"/>
      <c r="V994" s="19"/>
      <c r="W994" s="19"/>
      <c r="X994" s="77"/>
      <c r="Y994" s="77"/>
      <c r="Z994" s="77"/>
      <c r="AA994" s="77"/>
      <c r="AB994" s="77"/>
      <c r="AC994" s="77"/>
      <c r="AD994" s="77"/>
      <c r="AE994" s="77"/>
      <c r="AF994" s="19">
        <f t="shared" si="334"/>
        <v>6</v>
      </c>
      <c r="AG994" s="19">
        <f t="shared" si="334"/>
        <v>24000</v>
      </c>
      <c r="AH994" s="9" t="s">
        <v>1564</v>
      </c>
      <c r="AI994" s="18" t="s">
        <v>1574</v>
      </c>
      <c r="AJ994" s="18" t="s">
        <v>736</v>
      </c>
      <c r="AK994" s="12">
        <v>4000</v>
      </c>
      <c r="AL994" s="28"/>
      <c r="AM994" s="28"/>
      <c r="AN994" s="82"/>
      <c r="AO994" s="82"/>
      <c r="AP994" s="28"/>
      <c r="AQ994" s="28"/>
      <c r="AR994" s="28">
        <v>6</v>
      </c>
      <c r="AS994" s="28">
        <f t="shared" si="336"/>
        <v>24000</v>
      </c>
      <c r="AT994" s="28"/>
      <c r="AU994" s="28"/>
      <c r="AV994" s="28"/>
      <c r="AW994" s="28"/>
      <c r="AX994" s="82"/>
      <c r="AY994" s="82"/>
      <c r="AZ994" s="28"/>
      <c r="BA994" s="28"/>
      <c r="BB994" s="82"/>
      <c r="BC994" s="82"/>
      <c r="BD994" s="82"/>
      <c r="BE994" s="82"/>
      <c r="BF994" s="82"/>
      <c r="BG994" s="82"/>
      <c r="BH994" s="82"/>
      <c r="BI994" s="82"/>
      <c r="BJ994" s="7">
        <f t="shared" si="335"/>
        <v>6</v>
      </c>
      <c r="BK994" s="7">
        <f t="shared" si="335"/>
        <v>24000</v>
      </c>
    </row>
    <row r="995" spans="2:63" ht="24" x14ac:dyDescent="0.25">
      <c r="B995" s="16" t="s">
        <v>65</v>
      </c>
      <c r="C995" s="17" t="s">
        <v>66</v>
      </c>
      <c r="D995" s="10" t="s">
        <v>1564</v>
      </c>
      <c r="E995" s="18" t="s">
        <v>1575</v>
      </c>
      <c r="F995" s="18" t="s">
        <v>736</v>
      </c>
      <c r="G995" s="12">
        <v>4000</v>
      </c>
      <c r="H995" s="77"/>
      <c r="I995" s="78"/>
      <c r="J995" s="85"/>
      <c r="K995" s="85"/>
      <c r="L995" s="77"/>
      <c r="M995" s="77"/>
      <c r="N995" s="19">
        <v>6</v>
      </c>
      <c r="O995" s="19">
        <f t="shared" si="337"/>
        <v>24000</v>
      </c>
      <c r="P995" s="26"/>
      <c r="Q995" s="26"/>
      <c r="R995" s="19"/>
      <c r="S995" s="19"/>
      <c r="T995" s="77"/>
      <c r="U995" s="77"/>
      <c r="V995" s="19"/>
      <c r="W995" s="19"/>
      <c r="X995" s="77"/>
      <c r="Y995" s="77"/>
      <c r="Z995" s="77"/>
      <c r="AA995" s="77"/>
      <c r="AB995" s="77"/>
      <c r="AC995" s="77"/>
      <c r="AD995" s="77"/>
      <c r="AE995" s="77"/>
      <c r="AF995" s="19">
        <f t="shared" si="334"/>
        <v>6</v>
      </c>
      <c r="AG995" s="19">
        <f t="shared" si="334"/>
        <v>24000</v>
      </c>
      <c r="AH995" s="9" t="s">
        <v>1564</v>
      </c>
      <c r="AI995" s="18" t="s">
        <v>1575</v>
      </c>
      <c r="AJ995" s="18" t="s">
        <v>736</v>
      </c>
      <c r="AK995" s="12">
        <v>4000</v>
      </c>
      <c r="AL995" s="28"/>
      <c r="AM995" s="28"/>
      <c r="AN995" s="82"/>
      <c r="AO995" s="82"/>
      <c r="AP995" s="28"/>
      <c r="AQ995" s="28"/>
      <c r="AR995" s="28">
        <v>6</v>
      </c>
      <c r="AS995" s="28">
        <f t="shared" si="336"/>
        <v>24000</v>
      </c>
      <c r="AT995" s="28"/>
      <c r="AU995" s="28"/>
      <c r="AV995" s="28"/>
      <c r="AW995" s="28"/>
      <c r="AX995" s="82"/>
      <c r="AY995" s="82"/>
      <c r="AZ995" s="28"/>
      <c r="BA995" s="28"/>
      <c r="BB995" s="82"/>
      <c r="BC995" s="82"/>
      <c r="BD995" s="82"/>
      <c r="BE995" s="82"/>
      <c r="BF995" s="82"/>
      <c r="BG995" s="82"/>
      <c r="BH995" s="82"/>
      <c r="BI995" s="82"/>
      <c r="BJ995" s="7">
        <f t="shared" si="335"/>
        <v>6</v>
      </c>
      <c r="BK995" s="7">
        <f t="shared" si="335"/>
        <v>24000</v>
      </c>
    </row>
    <row r="996" spans="2:63" ht="24" x14ac:dyDescent="0.25">
      <c r="B996" s="16" t="s">
        <v>65</v>
      </c>
      <c r="C996" s="17" t="s">
        <v>66</v>
      </c>
      <c r="D996" s="10" t="s">
        <v>1564</v>
      </c>
      <c r="E996" s="18" t="s">
        <v>1576</v>
      </c>
      <c r="F996" s="18" t="s">
        <v>736</v>
      </c>
      <c r="G996" s="12">
        <v>4000</v>
      </c>
      <c r="H996" s="77"/>
      <c r="I996" s="78"/>
      <c r="J996" s="85"/>
      <c r="K996" s="85"/>
      <c r="L996" s="77"/>
      <c r="M996" s="77"/>
      <c r="N996" s="19">
        <v>6</v>
      </c>
      <c r="O996" s="19">
        <f t="shared" si="337"/>
        <v>24000</v>
      </c>
      <c r="P996" s="26"/>
      <c r="Q996" s="26"/>
      <c r="R996" s="19"/>
      <c r="S996" s="19"/>
      <c r="T996" s="77"/>
      <c r="U996" s="77"/>
      <c r="V996" s="19"/>
      <c r="W996" s="19"/>
      <c r="X996" s="77"/>
      <c r="Y996" s="77"/>
      <c r="Z996" s="77"/>
      <c r="AA996" s="77"/>
      <c r="AB996" s="77"/>
      <c r="AC996" s="77"/>
      <c r="AD996" s="77"/>
      <c r="AE996" s="77"/>
      <c r="AF996" s="19">
        <f t="shared" si="334"/>
        <v>6</v>
      </c>
      <c r="AG996" s="19">
        <f t="shared" si="334"/>
        <v>24000</v>
      </c>
      <c r="AH996" s="9" t="s">
        <v>1564</v>
      </c>
      <c r="AI996" s="18" t="s">
        <v>1576</v>
      </c>
      <c r="AJ996" s="18" t="s">
        <v>736</v>
      </c>
      <c r="AK996" s="12">
        <v>4000</v>
      </c>
      <c r="AL996" s="28"/>
      <c r="AM996" s="28"/>
      <c r="AN996" s="82"/>
      <c r="AO996" s="82"/>
      <c r="AP996" s="28"/>
      <c r="AQ996" s="28"/>
      <c r="AR996" s="28">
        <v>6</v>
      </c>
      <c r="AS996" s="28">
        <f t="shared" si="336"/>
        <v>24000</v>
      </c>
      <c r="AT996" s="28"/>
      <c r="AU996" s="28"/>
      <c r="AV996" s="28"/>
      <c r="AW996" s="28"/>
      <c r="AX996" s="82"/>
      <c r="AY996" s="82"/>
      <c r="AZ996" s="28"/>
      <c r="BA996" s="28"/>
      <c r="BB996" s="82"/>
      <c r="BC996" s="82"/>
      <c r="BD996" s="82"/>
      <c r="BE996" s="82"/>
      <c r="BF996" s="82"/>
      <c r="BG996" s="82"/>
      <c r="BH996" s="82"/>
      <c r="BI996" s="82"/>
      <c r="BJ996" s="7">
        <f t="shared" si="335"/>
        <v>6</v>
      </c>
      <c r="BK996" s="7">
        <f t="shared" si="335"/>
        <v>24000</v>
      </c>
    </row>
    <row r="997" spans="2:63" ht="24" x14ac:dyDescent="0.25">
      <c r="B997" s="16" t="s">
        <v>65</v>
      </c>
      <c r="C997" s="17" t="s">
        <v>66</v>
      </c>
      <c r="D997" s="10" t="s">
        <v>1564</v>
      </c>
      <c r="E997" s="18" t="s">
        <v>1577</v>
      </c>
      <c r="F997" s="18" t="s">
        <v>736</v>
      </c>
      <c r="G997" s="12">
        <v>3200</v>
      </c>
      <c r="H997" s="77"/>
      <c r="I997" s="78"/>
      <c r="J997" s="85"/>
      <c r="K997" s="85"/>
      <c r="L997" s="77"/>
      <c r="M997" s="77"/>
      <c r="N997" s="19">
        <v>6</v>
      </c>
      <c r="O997" s="19">
        <f t="shared" si="337"/>
        <v>19200</v>
      </c>
      <c r="P997" s="26"/>
      <c r="Q997" s="26"/>
      <c r="R997" s="19"/>
      <c r="S997" s="19"/>
      <c r="T997" s="77"/>
      <c r="U997" s="77"/>
      <c r="V997" s="19"/>
      <c r="W997" s="19"/>
      <c r="X997" s="77"/>
      <c r="Y997" s="77"/>
      <c r="Z997" s="77"/>
      <c r="AA997" s="77"/>
      <c r="AB997" s="77"/>
      <c r="AC997" s="77"/>
      <c r="AD997" s="77"/>
      <c r="AE997" s="77"/>
      <c r="AF997" s="19">
        <f t="shared" si="334"/>
        <v>6</v>
      </c>
      <c r="AG997" s="19">
        <f t="shared" si="334"/>
        <v>19200</v>
      </c>
      <c r="AH997" s="9" t="s">
        <v>1564</v>
      </c>
      <c r="AI997" s="18" t="s">
        <v>1577</v>
      </c>
      <c r="AJ997" s="18" t="s">
        <v>736</v>
      </c>
      <c r="AK997" s="12">
        <v>3200</v>
      </c>
      <c r="AL997" s="28"/>
      <c r="AM997" s="28"/>
      <c r="AN997" s="82"/>
      <c r="AO997" s="82"/>
      <c r="AP997" s="28"/>
      <c r="AQ997" s="28"/>
      <c r="AR997" s="28">
        <v>6</v>
      </c>
      <c r="AS997" s="28">
        <f t="shared" si="336"/>
        <v>19200</v>
      </c>
      <c r="AT997" s="28"/>
      <c r="AU997" s="28"/>
      <c r="AV997" s="28"/>
      <c r="AW997" s="28"/>
      <c r="AX997" s="82"/>
      <c r="AY997" s="82"/>
      <c r="AZ997" s="28"/>
      <c r="BA997" s="28"/>
      <c r="BB997" s="82"/>
      <c r="BC997" s="82"/>
      <c r="BD997" s="82"/>
      <c r="BE997" s="82"/>
      <c r="BF997" s="82"/>
      <c r="BG997" s="82"/>
      <c r="BH997" s="82"/>
      <c r="BI997" s="82"/>
      <c r="BJ997" s="7">
        <f t="shared" si="335"/>
        <v>6</v>
      </c>
      <c r="BK997" s="7">
        <f t="shared" si="335"/>
        <v>19200</v>
      </c>
    </row>
    <row r="998" spans="2:63" ht="24" x14ac:dyDescent="0.25">
      <c r="B998" s="16" t="s">
        <v>65</v>
      </c>
      <c r="C998" s="17" t="s">
        <v>66</v>
      </c>
      <c r="D998" s="10" t="s">
        <v>1564</v>
      </c>
      <c r="E998" s="18" t="s">
        <v>1578</v>
      </c>
      <c r="F998" s="18" t="s">
        <v>736</v>
      </c>
      <c r="G998" s="12">
        <v>1800</v>
      </c>
      <c r="H998" s="77"/>
      <c r="I998" s="78"/>
      <c r="J998" s="85"/>
      <c r="K998" s="85"/>
      <c r="L998" s="77"/>
      <c r="M998" s="77"/>
      <c r="N998" s="19">
        <v>6</v>
      </c>
      <c r="O998" s="19">
        <f t="shared" si="337"/>
        <v>10800</v>
      </c>
      <c r="P998" s="26"/>
      <c r="Q998" s="26"/>
      <c r="R998" s="19"/>
      <c r="S998" s="19"/>
      <c r="T998" s="77"/>
      <c r="U998" s="77"/>
      <c r="V998" s="19"/>
      <c r="W998" s="19"/>
      <c r="X998" s="77"/>
      <c r="Y998" s="77"/>
      <c r="Z998" s="77"/>
      <c r="AA998" s="77"/>
      <c r="AB998" s="77"/>
      <c r="AC998" s="77"/>
      <c r="AD998" s="77"/>
      <c r="AE998" s="77"/>
      <c r="AF998" s="19">
        <f t="shared" si="334"/>
        <v>6</v>
      </c>
      <c r="AG998" s="19">
        <f t="shared" si="334"/>
        <v>10800</v>
      </c>
      <c r="AH998" s="9" t="s">
        <v>1564</v>
      </c>
      <c r="AI998" s="18" t="s">
        <v>1578</v>
      </c>
      <c r="AJ998" s="18" t="s">
        <v>736</v>
      </c>
      <c r="AK998" s="12">
        <v>1800</v>
      </c>
      <c r="AL998" s="28"/>
      <c r="AM998" s="28"/>
      <c r="AN998" s="82"/>
      <c r="AO998" s="82"/>
      <c r="AP998" s="28"/>
      <c r="AQ998" s="28"/>
      <c r="AR998" s="28">
        <v>6</v>
      </c>
      <c r="AS998" s="28">
        <f t="shared" si="336"/>
        <v>10800</v>
      </c>
      <c r="AT998" s="28"/>
      <c r="AU998" s="28"/>
      <c r="AV998" s="28"/>
      <c r="AW998" s="28"/>
      <c r="AX998" s="82"/>
      <c r="AY998" s="82"/>
      <c r="AZ998" s="28"/>
      <c r="BA998" s="28"/>
      <c r="BB998" s="82"/>
      <c r="BC998" s="82"/>
      <c r="BD998" s="82"/>
      <c r="BE998" s="82"/>
      <c r="BF998" s="82"/>
      <c r="BG998" s="82"/>
      <c r="BH998" s="82"/>
      <c r="BI998" s="82"/>
      <c r="BJ998" s="7">
        <f t="shared" si="335"/>
        <v>6</v>
      </c>
      <c r="BK998" s="7">
        <f t="shared" si="335"/>
        <v>10800</v>
      </c>
    </row>
    <row r="999" spans="2:63" ht="24" x14ac:dyDescent="0.25">
      <c r="B999" s="67" t="s">
        <v>65</v>
      </c>
      <c r="C999" s="74" t="s">
        <v>66</v>
      </c>
      <c r="D999" s="96" t="s">
        <v>1579</v>
      </c>
      <c r="E999" s="97" t="s">
        <v>1365</v>
      </c>
      <c r="F999" s="97"/>
      <c r="G999" s="97"/>
      <c r="H999" s="97"/>
      <c r="I999" s="67"/>
      <c r="J999" s="97"/>
      <c r="K999" s="97"/>
      <c r="L999" s="97"/>
      <c r="M999" s="97"/>
      <c r="N999" s="97"/>
      <c r="O999" s="97"/>
      <c r="P999" s="6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6" t="s">
        <v>1579</v>
      </c>
      <c r="AI999" s="97" t="s">
        <v>1365</v>
      </c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7"/>
    </row>
    <row r="1000" spans="2:63" ht="24" x14ac:dyDescent="0.25">
      <c r="B1000" s="16" t="s">
        <v>65</v>
      </c>
      <c r="C1000" s="17" t="s">
        <v>66</v>
      </c>
      <c r="D1000" s="171" t="s">
        <v>1580</v>
      </c>
      <c r="E1000" s="18" t="s">
        <v>1581</v>
      </c>
      <c r="F1000" s="18" t="s">
        <v>68</v>
      </c>
      <c r="G1000" s="12">
        <v>6</v>
      </c>
      <c r="H1000" s="19"/>
      <c r="I1000" s="19"/>
      <c r="J1000" s="111">
        <v>550</v>
      </c>
      <c r="K1000" s="111">
        <f t="shared" ref="K1000:K1036" si="338">J1000*G1000</f>
        <v>3300</v>
      </c>
      <c r="L1000" s="19"/>
      <c r="M1000" s="19"/>
      <c r="N1000" s="19"/>
      <c r="O1000" s="19"/>
      <c r="P1000" s="26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>
        <f t="shared" ref="AF1000:AG1036" si="339">H1000+J1000+L1000+N1000+P1000+R1000+T1000+V1000+X1000+Z1000+AB1000+AD1000</f>
        <v>550</v>
      </c>
      <c r="AG1000" s="19">
        <f t="shared" si="339"/>
        <v>3300</v>
      </c>
      <c r="AH1000" s="18" t="s">
        <v>1580</v>
      </c>
      <c r="AI1000" s="18" t="s">
        <v>1581</v>
      </c>
      <c r="AJ1000" s="181" t="s">
        <v>68</v>
      </c>
      <c r="AK1000" s="114">
        <v>6</v>
      </c>
      <c r="AL1000" s="28"/>
      <c r="AM1000" s="28"/>
      <c r="AN1000" s="28">
        <v>550</v>
      </c>
      <c r="AO1000" s="121">
        <f t="shared" ref="AO1000:AO1036" si="340">AN1000*AK1000</f>
        <v>3300</v>
      </c>
      <c r="AP1000" s="28"/>
      <c r="AQ1000" s="28"/>
      <c r="AR1000" s="28"/>
      <c r="AS1000" s="28"/>
      <c r="AT1000" s="28"/>
      <c r="AU1000" s="28"/>
      <c r="AV1000" s="28"/>
      <c r="AW1000" s="28"/>
      <c r="AX1000" s="82"/>
      <c r="AY1000" s="82"/>
      <c r="AZ1000" s="28"/>
      <c r="BA1000" s="28"/>
      <c r="BB1000" s="82"/>
      <c r="BC1000" s="82"/>
      <c r="BD1000" s="82"/>
      <c r="BE1000" s="82"/>
      <c r="BF1000" s="82"/>
      <c r="BG1000" s="82"/>
      <c r="BH1000" s="82"/>
      <c r="BI1000" s="82"/>
      <c r="BJ1000" s="7">
        <f t="shared" ref="BJ1000:BK1036" si="341">AL1000+AN1000+AP1000+AR1000+AT1000+AV1000+AX1000+AZ1000+BB1000+BD1000+BF1000+BH1000</f>
        <v>550</v>
      </c>
      <c r="BK1000" s="7">
        <f t="shared" si="341"/>
        <v>3300</v>
      </c>
    </row>
    <row r="1001" spans="2:63" ht="24" x14ac:dyDescent="0.25">
      <c r="B1001" s="16" t="s">
        <v>65</v>
      </c>
      <c r="C1001" s="17" t="s">
        <v>66</v>
      </c>
      <c r="D1001" s="171" t="s">
        <v>187</v>
      </c>
      <c r="E1001" s="18" t="s">
        <v>188</v>
      </c>
      <c r="F1001" s="18" t="s">
        <v>186</v>
      </c>
      <c r="G1001" s="12">
        <v>14</v>
      </c>
      <c r="H1001" s="19"/>
      <c r="I1001" s="19"/>
      <c r="J1001" s="111">
        <v>330</v>
      </c>
      <c r="K1001" s="111">
        <f t="shared" si="338"/>
        <v>4620</v>
      </c>
      <c r="L1001" s="19"/>
      <c r="M1001" s="19"/>
      <c r="N1001" s="19"/>
      <c r="O1001" s="19"/>
      <c r="P1001" s="26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>
        <f t="shared" si="339"/>
        <v>330</v>
      </c>
      <c r="AG1001" s="19">
        <f t="shared" si="339"/>
        <v>4620</v>
      </c>
      <c r="AH1001" s="18" t="s">
        <v>187</v>
      </c>
      <c r="AI1001" s="18" t="s">
        <v>188</v>
      </c>
      <c r="AJ1001" s="181" t="s">
        <v>186</v>
      </c>
      <c r="AK1001" s="114">
        <v>14</v>
      </c>
      <c r="AL1001" s="28"/>
      <c r="AM1001" s="28"/>
      <c r="AN1001" s="28">
        <f>659-J1001</f>
        <v>329</v>
      </c>
      <c r="AO1001" s="121">
        <f t="shared" si="340"/>
        <v>4606</v>
      </c>
      <c r="AP1001" s="28"/>
      <c r="AQ1001" s="28"/>
      <c r="AR1001" s="28"/>
      <c r="AS1001" s="28"/>
      <c r="AT1001" s="28"/>
      <c r="AU1001" s="28"/>
      <c r="AV1001" s="28"/>
      <c r="AW1001" s="28"/>
      <c r="AX1001" s="82"/>
      <c r="AY1001" s="82"/>
      <c r="AZ1001" s="28"/>
      <c r="BA1001" s="28"/>
      <c r="BB1001" s="82"/>
      <c r="BC1001" s="82"/>
      <c r="BD1001" s="82"/>
      <c r="BE1001" s="82"/>
      <c r="BF1001" s="82"/>
      <c r="BG1001" s="82"/>
      <c r="BH1001" s="82"/>
      <c r="BI1001" s="82"/>
      <c r="BJ1001" s="7">
        <f t="shared" si="341"/>
        <v>329</v>
      </c>
      <c r="BK1001" s="7">
        <f t="shared" si="341"/>
        <v>4606</v>
      </c>
    </row>
    <row r="1002" spans="2:63" ht="24" x14ac:dyDescent="0.25">
      <c r="B1002" s="16" t="s">
        <v>65</v>
      </c>
      <c r="C1002" s="17" t="s">
        <v>66</v>
      </c>
      <c r="D1002" s="171" t="s">
        <v>1582</v>
      </c>
      <c r="E1002" s="18" t="s">
        <v>1583</v>
      </c>
      <c r="F1002" s="18" t="s">
        <v>68</v>
      </c>
      <c r="G1002" s="12">
        <v>3.8</v>
      </c>
      <c r="H1002" s="19"/>
      <c r="I1002" s="19"/>
      <c r="J1002" s="111">
        <v>49</v>
      </c>
      <c r="K1002" s="111">
        <f t="shared" si="338"/>
        <v>186.2</v>
      </c>
      <c r="L1002" s="19"/>
      <c r="M1002" s="19"/>
      <c r="N1002" s="19"/>
      <c r="O1002" s="19"/>
      <c r="P1002" s="26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>
        <f t="shared" si="339"/>
        <v>49</v>
      </c>
      <c r="AG1002" s="19">
        <f t="shared" si="339"/>
        <v>186.2</v>
      </c>
      <c r="AH1002" s="18" t="s">
        <v>1582</v>
      </c>
      <c r="AI1002" s="18" t="s">
        <v>1583</v>
      </c>
      <c r="AJ1002" s="181" t="s">
        <v>68</v>
      </c>
      <c r="AK1002" s="114">
        <v>3.8</v>
      </c>
      <c r="AL1002" s="28"/>
      <c r="AM1002" s="28"/>
      <c r="AN1002" s="28">
        <v>48</v>
      </c>
      <c r="AO1002" s="121">
        <f t="shared" si="340"/>
        <v>182.39999999999998</v>
      </c>
      <c r="AP1002" s="28"/>
      <c r="AQ1002" s="28"/>
      <c r="AR1002" s="28"/>
      <c r="AS1002" s="28"/>
      <c r="AT1002" s="28"/>
      <c r="AU1002" s="28"/>
      <c r="AV1002" s="28"/>
      <c r="AW1002" s="28"/>
      <c r="AX1002" s="82"/>
      <c r="AY1002" s="82"/>
      <c r="AZ1002" s="28"/>
      <c r="BA1002" s="28"/>
      <c r="BB1002" s="82"/>
      <c r="BC1002" s="82"/>
      <c r="BD1002" s="82"/>
      <c r="BE1002" s="82"/>
      <c r="BF1002" s="82"/>
      <c r="BG1002" s="82"/>
      <c r="BH1002" s="82"/>
      <c r="BI1002" s="82"/>
      <c r="BJ1002" s="7">
        <f t="shared" si="341"/>
        <v>48</v>
      </c>
      <c r="BK1002" s="7">
        <f t="shared" si="341"/>
        <v>182.39999999999998</v>
      </c>
    </row>
    <row r="1003" spans="2:63" ht="24" x14ac:dyDescent="0.25">
      <c r="B1003" s="16" t="s">
        <v>65</v>
      </c>
      <c r="C1003" s="17" t="s">
        <v>66</v>
      </c>
      <c r="D1003" s="171" t="s">
        <v>1584</v>
      </c>
      <c r="E1003" s="18" t="s">
        <v>1585</v>
      </c>
      <c r="F1003" s="18" t="s">
        <v>68</v>
      </c>
      <c r="G1003" s="12">
        <v>2.2999999999999998</v>
      </c>
      <c r="H1003" s="19"/>
      <c r="I1003" s="19"/>
      <c r="J1003" s="111">
        <v>20</v>
      </c>
      <c r="K1003" s="111">
        <f t="shared" si="338"/>
        <v>46</v>
      </c>
      <c r="L1003" s="19"/>
      <c r="M1003" s="19"/>
      <c r="N1003" s="19"/>
      <c r="O1003" s="19"/>
      <c r="P1003" s="26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>
        <f t="shared" si="339"/>
        <v>20</v>
      </c>
      <c r="AG1003" s="19">
        <f t="shared" si="339"/>
        <v>46</v>
      </c>
      <c r="AH1003" s="18" t="s">
        <v>1584</v>
      </c>
      <c r="AI1003" s="18" t="s">
        <v>1585</v>
      </c>
      <c r="AJ1003" s="181" t="s">
        <v>68</v>
      </c>
      <c r="AK1003" s="114">
        <v>2.2999999999999998</v>
      </c>
      <c r="AL1003" s="28"/>
      <c r="AM1003" s="28"/>
      <c r="AN1003" s="28">
        <v>4</v>
      </c>
      <c r="AO1003" s="121">
        <f t="shared" si="340"/>
        <v>9.1999999999999993</v>
      </c>
      <c r="AP1003" s="28"/>
      <c r="AQ1003" s="28"/>
      <c r="AR1003" s="28"/>
      <c r="AS1003" s="28"/>
      <c r="AT1003" s="28"/>
      <c r="AU1003" s="28"/>
      <c r="AV1003" s="28"/>
      <c r="AW1003" s="28"/>
      <c r="AX1003" s="82"/>
      <c r="AY1003" s="82"/>
      <c r="AZ1003" s="28"/>
      <c r="BA1003" s="28"/>
      <c r="BB1003" s="82"/>
      <c r="BC1003" s="82"/>
      <c r="BD1003" s="82"/>
      <c r="BE1003" s="82"/>
      <c r="BF1003" s="82"/>
      <c r="BG1003" s="82"/>
      <c r="BH1003" s="82"/>
      <c r="BI1003" s="82"/>
      <c r="BJ1003" s="7">
        <f t="shared" si="341"/>
        <v>4</v>
      </c>
      <c r="BK1003" s="7">
        <f t="shared" si="341"/>
        <v>9.1999999999999993</v>
      </c>
    </row>
    <row r="1004" spans="2:63" ht="24" x14ac:dyDescent="0.25">
      <c r="B1004" s="16" t="s">
        <v>65</v>
      </c>
      <c r="C1004" s="17" t="s">
        <v>66</v>
      </c>
      <c r="D1004" s="171" t="s">
        <v>203</v>
      </c>
      <c r="E1004" s="18" t="s">
        <v>204</v>
      </c>
      <c r="F1004" s="18" t="s">
        <v>210</v>
      </c>
      <c r="G1004" s="12">
        <v>5</v>
      </c>
      <c r="H1004" s="19"/>
      <c r="I1004" s="19"/>
      <c r="J1004" s="111">
        <v>24</v>
      </c>
      <c r="K1004" s="111">
        <f t="shared" si="338"/>
        <v>120</v>
      </c>
      <c r="L1004" s="19"/>
      <c r="M1004" s="19"/>
      <c r="N1004" s="19"/>
      <c r="O1004" s="19"/>
      <c r="P1004" s="26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>
        <f t="shared" si="339"/>
        <v>24</v>
      </c>
      <c r="AG1004" s="19">
        <f t="shared" si="339"/>
        <v>120</v>
      </c>
      <c r="AH1004" s="18" t="s">
        <v>203</v>
      </c>
      <c r="AI1004" s="18" t="s">
        <v>204</v>
      </c>
      <c r="AJ1004" s="181" t="s">
        <v>210</v>
      </c>
      <c r="AK1004" s="114">
        <v>5</v>
      </c>
      <c r="AL1004" s="28"/>
      <c r="AM1004" s="28"/>
      <c r="AN1004" s="28">
        <v>24</v>
      </c>
      <c r="AO1004" s="121">
        <f t="shared" si="340"/>
        <v>120</v>
      </c>
      <c r="AP1004" s="28"/>
      <c r="AQ1004" s="28"/>
      <c r="AR1004" s="28"/>
      <c r="AS1004" s="28"/>
      <c r="AT1004" s="28"/>
      <c r="AU1004" s="28"/>
      <c r="AV1004" s="28"/>
      <c r="AW1004" s="28"/>
      <c r="AX1004" s="82"/>
      <c r="AY1004" s="82"/>
      <c r="AZ1004" s="28"/>
      <c r="BA1004" s="28"/>
      <c r="BB1004" s="82"/>
      <c r="BC1004" s="82"/>
      <c r="BD1004" s="82"/>
      <c r="BE1004" s="82"/>
      <c r="BF1004" s="82"/>
      <c r="BG1004" s="82"/>
      <c r="BH1004" s="82"/>
      <c r="BI1004" s="82"/>
      <c r="BJ1004" s="7">
        <f t="shared" si="341"/>
        <v>24</v>
      </c>
      <c r="BK1004" s="7">
        <f t="shared" si="341"/>
        <v>120</v>
      </c>
    </row>
    <row r="1005" spans="2:63" ht="24" x14ac:dyDescent="0.25">
      <c r="B1005" s="16" t="s">
        <v>65</v>
      </c>
      <c r="C1005" s="17" t="s">
        <v>66</v>
      </c>
      <c r="D1005" s="171" t="s">
        <v>208</v>
      </c>
      <c r="E1005" s="18" t="s">
        <v>209</v>
      </c>
      <c r="F1005" s="18" t="s">
        <v>210</v>
      </c>
      <c r="G1005" s="12">
        <v>5</v>
      </c>
      <c r="H1005" s="19"/>
      <c r="I1005" s="19"/>
      <c r="J1005" s="111">
        <v>24</v>
      </c>
      <c r="K1005" s="111">
        <f t="shared" si="338"/>
        <v>120</v>
      </c>
      <c r="L1005" s="19"/>
      <c r="M1005" s="19"/>
      <c r="N1005" s="19"/>
      <c r="O1005" s="19"/>
      <c r="P1005" s="26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>
        <f t="shared" si="339"/>
        <v>24</v>
      </c>
      <c r="AG1005" s="19">
        <f t="shared" si="339"/>
        <v>120</v>
      </c>
      <c r="AH1005" s="18" t="s">
        <v>208</v>
      </c>
      <c r="AI1005" s="18" t="s">
        <v>209</v>
      </c>
      <c r="AJ1005" s="181" t="s">
        <v>210</v>
      </c>
      <c r="AK1005" s="114">
        <v>5</v>
      </c>
      <c r="AL1005" s="28"/>
      <c r="AM1005" s="28"/>
      <c r="AN1005" s="28">
        <v>24</v>
      </c>
      <c r="AO1005" s="121">
        <f t="shared" si="340"/>
        <v>120</v>
      </c>
      <c r="AP1005" s="28"/>
      <c r="AQ1005" s="28"/>
      <c r="AR1005" s="28"/>
      <c r="AS1005" s="28"/>
      <c r="AT1005" s="28"/>
      <c r="AU1005" s="28"/>
      <c r="AV1005" s="28"/>
      <c r="AW1005" s="28"/>
      <c r="AX1005" s="82"/>
      <c r="AY1005" s="82"/>
      <c r="AZ1005" s="28"/>
      <c r="BA1005" s="28"/>
      <c r="BB1005" s="82"/>
      <c r="BC1005" s="82"/>
      <c r="BD1005" s="82"/>
      <c r="BE1005" s="82"/>
      <c r="BF1005" s="82"/>
      <c r="BG1005" s="82"/>
      <c r="BH1005" s="82"/>
      <c r="BI1005" s="82"/>
      <c r="BJ1005" s="7">
        <f t="shared" si="341"/>
        <v>24</v>
      </c>
      <c r="BK1005" s="7">
        <f t="shared" si="341"/>
        <v>120</v>
      </c>
    </row>
    <row r="1006" spans="2:63" ht="24" x14ac:dyDescent="0.25">
      <c r="B1006" s="16" t="s">
        <v>65</v>
      </c>
      <c r="C1006" s="17" t="s">
        <v>66</v>
      </c>
      <c r="D1006" s="171" t="s">
        <v>216</v>
      </c>
      <c r="E1006" s="18" t="s">
        <v>217</v>
      </c>
      <c r="F1006" s="18" t="s">
        <v>1586</v>
      </c>
      <c r="G1006" s="12">
        <v>19.399999999999999</v>
      </c>
      <c r="H1006" s="19"/>
      <c r="I1006" s="19"/>
      <c r="J1006" s="111">
        <v>12</v>
      </c>
      <c r="K1006" s="111">
        <f t="shared" si="338"/>
        <v>232.79999999999998</v>
      </c>
      <c r="L1006" s="19"/>
      <c r="M1006" s="19"/>
      <c r="N1006" s="19"/>
      <c r="O1006" s="19"/>
      <c r="P1006" s="26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>
        <f t="shared" si="339"/>
        <v>12</v>
      </c>
      <c r="AG1006" s="19">
        <f t="shared" si="339"/>
        <v>232.79999999999998</v>
      </c>
      <c r="AH1006" s="18" t="s">
        <v>216</v>
      </c>
      <c r="AI1006" s="18" t="s">
        <v>217</v>
      </c>
      <c r="AJ1006" s="181" t="s">
        <v>1586</v>
      </c>
      <c r="AK1006" s="114">
        <v>19.399999999999999</v>
      </c>
      <c r="AL1006" s="28"/>
      <c r="AM1006" s="28"/>
      <c r="AN1006" s="28">
        <v>12</v>
      </c>
      <c r="AO1006" s="121">
        <f t="shared" si="340"/>
        <v>232.79999999999998</v>
      </c>
      <c r="AP1006" s="28"/>
      <c r="AQ1006" s="28"/>
      <c r="AR1006" s="28"/>
      <c r="AS1006" s="28"/>
      <c r="AT1006" s="28"/>
      <c r="AU1006" s="28"/>
      <c r="AV1006" s="28"/>
      <c r="AW1006" s="28"/>
      <c r="AX1006" s="82"/>
      <c r="AY1006" s="82"/>
      <c r="AZ1006" s="28"/>
      <c r="BA1006" s="28"/>
      <c r="BB1006" s="82"/>
      <c r="BC1006" s="82"/>
      <c r="BD1006" s="82"/>
      <c r="BE1006" s="82"/>
      <c r="BF1006" s="82"/>
      <c r="BG1006" s="82"/>
      <c r="BH1006" s="82"/>
      <c r="BI1006" s="82"/>
      <c r="BJ1006" s="7">
        <f t="shared" si="341"/>
        <v>12</v>
      </c>
      <c r="BK1006" s="7">
        <f t="shared" si="341"/>
        <v>232.79999999999998</v>
      </c>
    </row>
    <row r="1007" spans="2:63" ht="24" x14ac:dyDescent="0.25">
      <c r="B1007" s="16" t="s">
        <v>65</v>
      </c>
      <c r="C1007" s="17" t="s">
        <v>66</v>
      </c>
      <c r="D1007" s="171" t="s">
        <v>1587</v>
      </c>
      <c r="E1007" s="18" t="s">
        <v>1588</v>
      </c>
      <c r="F1007" s="18" t="s">
        <v>1589</v>
      </c>
      <c r="G1007" s="12">
        <v>4</v>
      </c>
      <c r="H1007" s="19"/>
      <c r="I1007" s="19"/>
      <c r="J1007" s="111">
        <v>13</v>
      </c>
      <c r="K1007" s="111">
        <f t="shared" si="338"/>
        <v>52</v>
      </c>
      <c r="L1007" s="19"/>
      <c r="M1007" s="19"/>
      <c r="N1007" s="19"/>
      <c r="O1007" s="19"/>
      <c r="P1007" s="26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>
        <f t="shared" si="339"/>
        <v>13</v>
      </c>
      <c r="AG1007" s="19">
        <f t="shared" si="339"/>
        <v>52</v>
      </c>
      <c r="AH1007" s="18" t="s">
        <v>1587</v>
      </c>
      <c r="AI1007" s="18" t="s">
        <v>1588</v>
      </c>
      <c r="AJ1007" s="181" t="s">
        <v>1589</v>
      </c>
      <c r="AK1007" s="114">
        <v>4</v>
      </c>
      <c r="AL1007" s="28"/>
      <c r="AM1007" s="28"/>
      <c r="AN1007" s="28">
        <f>4+6+2</f>
        <v>12</v>
      </c>
      <c r="AO1007" s="121">
        <f t="shared" si="340"/>
        <v>48</v>
      </c>
      <c r="AP1007" s="28"/>
      <c r="AQ1007" s="28"/>
      <c r="AR1007" s="28"/>
      <c r="AS1007" s="28"/>
      <c r="AT1007" s="28"/>
      <c r="AU1007" s="28"/>
      <c r="AV1007" s="28"/>
      <c r="AW1007" s="28"/>
      <c r="AX1007" s="82"/>
      <c r="AY1007" s="82"/>
      <c r="AZ1007" s="28"/>
      <c r="BA1007" s="28"/>
      <c r="BB1007" s="82"/>
      <c r="BC1007" s="82"/>
      <c r="BD1007" s="82"/>
      <c r="BE1007" s="82"/>
      <c r="BF1007" s="82"/>
      <c r="BG1007" s="82"/>
      <c r="BH1007" s="82"/>
      <c r="BI1007" s="82"/>
      <c r="BJ1007" s="7">
        <f t="shared" si="341"/>
        <v>12</v>
      </c>
      <c r="BK1007" s="7">
        <f t="shared" si="341"/>
        <v>48</v>
      </c>
    </row>
    <row r="1008" spans="2:63" ht="24" x14ac:dyDescent="0.25">
      <c r="B1008" s="16" t="s">
        <v>65</v>
      </c>
      <c r="C1008" s="17" t="s">
        <v>66</v>
      </c>
      <c r="D1008" s="171" t="s">
        <v>289</v>
      </c>
      <c r="E1008" s="18" t="s">
        <v>290</v>
      </c>
      <c r="F1008" s="18" t="s">
        <v>1590</v>
      </c>
      <c r="G1008" s="12">
        <v>4.4000000000000004</v>
      </c>
      <c r="H1008" s="19"/>
      <c r="I1008" s="19"/>
      <c r="J1008" s="111">
        <v>21</v>
      </c>
      <c r="K1008" s="111">
        <f t="shared" si="338"/>
        <v>92.4</v>
      </c>
      <c r="L1008" s="19"/>
      <c r="M1008" s="19"/>
      <c r="N1008" s="19"/>
      <c r="O1008" s="19"/>
      <c r="P1008" s="26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>
        <f t="shared" si="339"/>
        <v>21</v>
      </c>
      <c r="AG1008" s="19">
        <f t="shared" si="339"/>
        <v>92.4</v>
      </c>
      <c r="AH1008" s="18" t="s">
        <v>289</v>
      </c>
      <c r="AI1008" s="18" t="s">
        <v>290</v>
      </c>
      <c r="AJ1008" s="181" t="s">
        <v>1590</v>
      </c>
      <c r="AK1008" s="114">
        <v>4.4000000000000004</v>
      </c>
      <c r="AL1008" s="28"/>
      <c r="AM1008" s="28"/>
      <c r="AN1008" s="28">
        <v>21</v>
      </c>
      <c r="AO1008" s="121">
        <f t="shared" si="340"/>
        <v>92.4</v>
      </c>
      <c r="AP1008" s="28"/>
      <c r="AQ1008" s="28"/>
      <c r="AR1008" s="28"/>
      <c r="AS1008" s="28"/>
      <c r="AT1008" s="28"/>
      <c r="AU1008" s="28"/>
      <c r="AV1008" s="28"/>
      <c r="AW1008" s="28"/>
      <c r="AX1008" s="82"/>
      <c r="AY1008" s="82"/>
      <c r="AZ1008" s="28"/>
      <c r="BA1008" s="28"/>
      <c r="BB1008" s="82"/>
      <c r="BC1008" s="82"/>
      <c r="BD1008" s="82"/>
      <c r="BE1008" s="82"/>
      <c r="BF1008" s="82"/>
      <c r="BG1008" s="82"/>
      <c r="BH1008" s="82"/>
      <c r="BI1008" s="82"/>
      <c r="BJ1008" s="7">
        <f t="shared" si="341"/>
        <v>21</v>
      </c>
      <c r="BK1008" s="7">
        <f t="shared" si="341"/>
        <v>92.4</v>
      </c>
    </row>
    <row r="1009" spans="2:63" ht="25.5" x14ac:dyDescent="0.25">
      <c r="B1009" s="16" t="s">
        <v>65</v>
      </c>
      <c r="C1009" s="17" t="s">
        <v>66</v>
      </c>
      <c r="D1009" s="171" t="s">
        <v>1591</v>
      </c>
      <c r="E1009" s="18" t="s">
        <v>1592</v>
      </c>
      <c r="F1009" s="18" t="s">
        <v>1593</v>
      </c>
      <c r="G1009" s="12">
        <v>23.4</v>
      </c>
      <c r="H1009" s="19"/>
      <c r="I1009" s="19"/>
      <c r="J1009" s="111">
        <v>12</v>
      </c>
      <c r="K1009" s="111">
        <f t="shared" si="338"/>
        <v>280.79999999999995</v>
      </c>
      <c r="L1009" s="19"/>
      <c r="M1009" s="19"/>
      <c r="N1009" s="19"/>
      <c r="O1009" s="19"/>
      <c r="P1009" s="26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>
        <f t="shared" si="339"/>
        <v>12</v>
      </c>
      <c r="AG1009" s="19">
        <f t="shared" si="339"/>
        <v>280.79999999999995</v>
      </c>
      <c r="AH1009" s="18" t="s">
        <v>1591</v>
      </c>
      <c r="AI1009" s="18" t="s">
        <v>1592</v>
      </c>
      <c r="AJ1009" s="181" t="s">
        <v>1593</v>
      </c>
      <c r="AK1009" s="114">
        <v>23.4</v>
      </c>
      <c r="AL1009" s="28"/>
      <c r="AM1009" s="28"/>
      <c r="AN1009" s="28">
        <v>12</v>
      </c>
      <c r="AO1009" s="121">
        <f t="shared" si="340"/>
        <v>280.79999999999995</v>
      </c>
      <c r="AP1009" s="28"/>
      <c r="AQ1009" s="28"/>
      <c r="AR1009" s="28"/>
      <c r="AS1009" s="28"/>
      <c r="AT1009" s="28"/>
      <c r="AU1009" s="28"/>
      <c r="AV1009" s="28"/>
      <c r="AW1009" s="28"/>
      <c r="AX1009" s="82"/>
      <c r="AY1009" s="82"/>
      <c r="AZ1009" s="28"/>
      <c r="BA1009" s="28"/>
      <c r="BB1009" s="82"/>
      <c r="BC1009" s="82"/>
      <c r="BD1009" s="82"/>
      <c r="BE1009" s="82"/>
      <c r="BF1009" s="82"/>
      <c r="BG1009" s="82"/>
      <c r="BH1009" s="82"/>
      <c r="BI1009" s="82"/>
      <c r="BJ1009" s="7">
        <f t="shared" si="341"/>
        <v>12</v>
      </c>
      <c r="BK1009" s="7">
        <f t="shared" si="341"/>
        <v>280.79999999999995</v>
      </c>
    </row>
    <row r="1010" spans="2:63" ht="25.5" x14ac:dyDescent="0.25">
      <c r="B1010" s="16" t="s">
        <v>65</v>
      </c>
      <c r="C1010" s="17" t="s">
        <v>66</v>
      </c>
      <c r="D1010" s="171" t="s">
        <v>1594</v>
      </c>
      <c r="E1010" s="18" t="s">
        <v>1595</v>
      </c>
      <c r="F1010" s="18" t="s">
        <v>1593</v>
      </c>
      <c r="G1010" s="12">
        <v>23.4</v>
      </c>
      <c r="H1010" s="19"/>
      <c r="I1010" s="19"/>
      <c r="J1010" s="111">
        <v>12</v>
      </c>
      <c r="K1010" s="111">
        <f t="shared" si="338"/>
        <v>280.79999999999995</v>
      </c>
      <c r="L1010" s="19"/>
      <c r="M1010" s="19"/>
      <c r="N1010" s="19"/>
      <c r="O1010" s="19"/>
      <c r="P1010" s="26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>
        <f t="shared" si="339"/>
        <v>12</v>
      </c>
      <c r="AG1010" s="19">
        <f t="shared" si="339"/>
        <v>280.79999999999995</v>
      </c>
      <c r="AH1010" s="18" t="s">
        <v>1594</v>
      </c>
      <c r="AI1010" s="18" t="s">
        <v>1595</v>
      </c>
      <c r="AJ1010" s="181" t="s">
        <v>1593</v>
      </c>
      <c r="AK1010" s="114">
        <v>23.4</v>
      </c>
      <c r="AL1010" s="28"/>
      <c r="AM1010" s="28"/>
      <c r="AN1010" s="28">
        <v>12</v>
      </c>
      <c r="AO1010" s="121">
        <f t="shared" si="340"/>
        <v>280.79999999999995</v>
      </c>
      <c r="AP1010" s="28"/>
      <c r="AQ1010" s="28"/>
      <c r="AR1010" s="28"/>
      <c r="AS1010" s="28"/>
      <c r="AT1010" s="28"/>
      <c r="AU1010" s="28"/>
      <c r="AV1010" s="28"/>
      <c r="AW1010" s="28"/>
      <c r="AX1010" s="82"/>
      <c r="AY1010" s="82"/>
      <c r="AZ1010" s="28"/>
      <c r="BA1010" s="28"/>
      <c r="BB1010" s="82"/>
      <c r="BC1010" s="82"/>
      <c r="BD1010" s="82"/>
      <c r="BE1010" s="82"/>
      <c r="BF1010" s="82"/>
      <c r="BG1010" s="82"/>
      <c r="BH1010" s="82"/>
      <c r="BI1010" s="82"/>
      <c r="BJ1010" s="7">
        <f t="shared" si="341"/>
        <v>12</v>
      </c>
      <c r="BK1010" s="7">
        <f t="shared" si="341"/>
        <v>280.79999999999995</v>
      </c>
    </row>
    <row r="1011" spans="2:63" ht="25.5" x14ac:dyDescent="0.25">
      <c r="B1011" s="16" t="s">
        <v>65</v>
      </c>
      <c r="C1011" s="17" t="s">
        <v>66</v>
      </c>
      <c r="D1011" s="171" t="s">
        <v>1596</v>
      </c>
      <c r="E1011" s="18" t="s">
        <v>1597</v>
      </c>
      <c r="F1011" s="18" t="s">
        <v>1593</v>
      </c>
      <c r="G1011" s="12">
        <v>23.4</v>
      </c>
      <c r="H1011" s="19"/>
      <c r="I1011" s="19"/>
      <c r="J1011" s="111">
        <v>12</v>
      </c>
      <c r="K1011" s="111">
        <f t="shared" si="338"/>
        <v>280.79999999999995</v>
      </c>
      <c r="L1011" s="19"/>
      <c r="M1011" s="19"/>
      <c r="N1011" s="19"/>
      <c r="O1011" s="19"/>
      <c r="P1011" s="26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>
        <f t="shared" si="339"/>
        <v>12</v>
      </c>
      <c r="AG1011" s="19">
        <f t="shared" si="339"/>
        <v>280.79999999999995</v>
      </c>
      <c r="AH1011" s="18" t="s">
        <v>1596</v>
      </c>
      <c r="AI1011" s="18" t="s">
        <v>1597</v>
      </c>
      <c r="AJ1011" s="181" t="s">
        <v>1593</v>
      </c>
      <c r="AK1011" s="114">
        <v>23.4</v>
      </c>
      <c r="AL1011" s="28"/>
      <c r="AM1011" s="28"/>
      <c r="AN1011" s="28">
        <v>12</v>
      </c>
      <c r="AO1011" s="121">
        <f t="shared" si="340"/>
        <v>280.79999999999995</v>
      </c>
      <c r="AP1011" s="28"/>
      <c r="AQ1011" s="28"/>
      <c r="AR1011" s="28"/>
      <c r="AS1011" s="28"/>
      <c r="AT1011" s="28"/>
      <c r="AU1011" s="28"/>
      <c r="AV1011" s="28"/>
      <c r="AW1011" s="28"/>
      <c r="AX1011" s="82"/>
      <c r="AY1011" s="82"/>
      <c r="AZ1011" s="28"/>
      <c r="BA1011" s="28"/>
      <c r="BB1011" s="82"/>
      <c r="BC1011" s="82"/>
      <c r="BD1011" s="82"/>
      <c r="BE1011" s="82"/>
      <c r="BF1011" s="82"/>
      <c r="BG1011" s="82"/>
      <c r="BH1011" s="82"/>
      <c r="BI1011" s="82"/>
      <c r="BJ1011" s="7">
        <f t="shared" si="341"/>
        <v>12</v>
      </c>
      <c r="BK1011" s="7">
        <f t="shared" si="341"/>
        <v>280.79999999999995</v>
      </c>
    </row>
    <row r="1012" spans="2:63" ht="25.5" x14ac:dyDescent="0.25">
      <c r="B1012" s="16" t="s">
        <v>65</v>
      </c>
      <c r="C1012" s="17" t="s">
        <v>66</v>
      </c>
      <c r="D1012" s="171" t="s">
        <v>250</v>
      </c>
      <c r="E1012" s="18" t="s">
        <v>251</v>
      </c>
      <c r="F1012" s="18" t="s">
        <v>1598</v>
      </c>
      <c r="G1012" s="12">
        <v>1</v>
      </c>
      <c r="H1012" s="19"/>
      <c r="I1012" s="19"/>
      <c r="J1012" s="111">
        <v>15</v>
      </c>
      <c r="K1012" s="111">
        <f t="shared" si="338"/>
        <v>15</v>
      </c>
      <c r="L1012" s="19"/>
      <c r="M1012" s="19"/>
      <c r="N1012" s="19"/>
      <c r="O1012" s="19"/>
      <c r="P1012" s="26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>
        <f t="shared" si="339"/>
        <v>15</v>
      </c>
      <c r="AG1012" s="19">
        <f t="shared" si="339"/>
        <v>15</v>
      </c>
      <c r="AH1012" s="18" t="s">
        <v>250</v>
      </c>
      <c r="AI1012" s="18" t="s">
        <v>251</v>
      </c>
      <c r="AJ1012" s="181" t="s">
        <v>1598</v>
      </c>
      <c r="AK1012" s="114">
        <v>1</v>
      </c>
      <c r="AL1012" s="28"/>
      <c r="AM1012" s="28"/>
      <c r="AN1012" s="28">
        <v>15</v>
      </c>
      <c r="AO1012" s="121">
        <f t="shared" si="340"/>
        <v>15</v>
      </c>
      <c r="AP1012" s="28"/>
      <c r="AQ1012" s="28"/>
      <c r="AR1012" s="28"/>
      <c r="AS1012" s="28"/>
      <c r="AT1012" s="28"/>
      <c r="AU1012" s="28"/>
      <c r="AV1012" s="28"/>
      <c r="AW1012" s="28"/>
      <c r="AX1012" s="82"/>
      <c r="AY1012" s="82"/>
      <c r="AZ1012" s="28"/>
      <c r="BA1012" s="28"/>
      <c r="BB1012" s="82"/>
      <c r="BC1012" s="82"/>
      <c r="BD1012" s="82"/>
      <c r="BE1012" s="82"/>
      <c r="BF1012" s="82"/>
      <c r="BG1012" s="82"/>
      <c r="BH1012" s="82"/>
      <c r="BI1012" s="82"/>
      <c r="BJ1012" s="7">
        <f t="shared" si="341"/>
        <v>15</v>
      </c>
      <c r="BK1012" s="7">
        <f t="shared" si="341"/>
        <v>15</v>
      </c>
    </row>
    <row r="1013" spans="2:63" ht="24" x14ac:dyDescent="0.25">
      <c r="B1013" s="16" t="s">
        <v>65</v>
      </c>
      <c r="C1013" s="17" t="s">
        <v>66</v>
      </c>
      <c r="D1013" s="171" t="s">
        <v>310</v>
      </c>
      <c r="E1013" s="18" t="s">
        <v>311</v>
      </c>
      <c r="F1013" s="18" t="s">
        <v>1590</v>
      </c>
      <c r="G1013" s="12">
        <v>2</v>
      </c>
      <c r="H1013" s="19"/>
      <c r="I1013" s="19"/>
      <c r="J1013" s="111">
        <v>13</v>
      </c>
      <c r="K1013" s="111">
        <f t="shared" si="338"/>
        <v>26</v>
      </c>
      <c r="L1013" s="19"/>
      <c r="M1013" s="19"/>
      <c r="N1013" s="19"/>
      <c r="O1013" s="19"/>
      <c r="P1013" s="26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>
        <f t="shared" si="339"/>
        <v>13</v>
      </c>
      <c r="AG1013" s="19">
        <f t="shared" si="339"/>
        <v>26</v>
      </c>
      <c r="AH1013" s="18" t="s">
        <v>310</v>
      </c>
      <c r="AI1013" s="18" t="s">
        <v>311</v>
      </c>
      <c r="AJ1013" s="181" t="s">
        <v>1590</v>
      </c>
      <c r="AK1013" s="114">
        <v>2</v>
      </c>
      <c r="AL1013" s="28"/>
      <c r="AM1013" s="28"/>
      <c r="AN1013" s="28">
        <v>13</v>
      </c>
      <c r="AO1013" s="121">
        <f t="shared" si="340"/>
        <v>26</v>
      </c>
      <c r="AP1013" s="28"/>
      <c r="AQ1013" s="28"/>
      <c r="AR1013" s="28"/>
      <c r="AS1013" s="28"/>
      <c r="AT1013" s="28"/>
      <c r="AU1013" s="28"/>
      <c r="AV1013" s="28"/>
      <c r="AW1013" s="28"/>
      <c r="AX1013" s="82"/>
      <c r="AY1013" s="82"/>
      <c r="AZ1013" s="28"/>
      <c r="BA1013" s="28"/>
      <c r="BB1013" s="82"/>
      <c r="BC1013" s="82"/>
      <c r="BD1013" s="82"/>
      <c r="BE1013" s="82"/>
      <c r="BF1013" s="82"/>
      <c r="BG1013" s="82"/>
      <c r="BH1013" s="82"/>
      <c r="BI1013" s="82"/>
      <c r="BJ1013" s="7">
        <f t="shared" si="341"/>
        <v>13</v>
      </c>
      <c r="BK1013" s="7">
        <f t="shared" si="341"/>
        <v>26</v>
      </c>
    </row>
    <row r="1014" spans="2:63" ht="24" x14ac:dyDescent="0.25">
      <c r="B1014" s="16" t="s">
        <v>65</v>
      </c>
      <c r="C1014" s="17" t="s">
        <v>66</v>
      </c>
      <c r="D1014" s="171" t="s">
        <v>316</v>
      </c>
      <c r="E1014" s="18" t="s">
        <v>317</v>
      </c>
      <c r="F1014" s="18" t="s">
        <v>1590</v>
      </c>
      <c r="G1014" s="12">
        <v>4</v>
      </c>
      <c r="H1014" s="19"/>
      <c r="I1014" s="19"/>
      <c r="J1014" s="111">
        <v>23</v>
      </c>
      <c r="K1014" s="111">
        <f t="shared" si="338"/>
        <v>92</v>
      </c>
      <c r="L1014" s="19"/>
      <c r="M1014" s="19"/>
      <c r="N1014" s="19"/>
      <c r="O1014" s="19"/>
      <c r="P1014" s="26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>
        <f t="shared" si="339"/>
        <v>23</v>
      </c>
      <c r="AG1014" s="19">
        <f t="shared" si="339"/>
        <v>92</v>
      </c>
      <c r="AH1014" s="18" t="s">
        <v>316</v>
      </c>
      <c r="AI1014" s="18" t="s">
        <v>317</v>
      </c>
      <c r="AJ1014" s="181" t="s">
        <v>1590</v>
      </c>
      <c r="AK1014" s="114">
        <v>4</v>
      </c>
      <c r="AL1014" s="28"/>
      <c r="AM1014" s="28"/>
      <c r="AN1014" s="28">
        <v>20</v>
      </c>
      <c r="AO1014" s="121">
        <f t="shared" si="340"/>
        <v>80</v>
      </c>
      <c r="AP1014" s="28"/>
      <c r="AQ1014" s="28"/>
      <c r="AR1014" s="28"/>
      <c r="AS1014" s="28"/>
      <c r="AT1014" s="28"/>
      <c r="AU1014" s="28"/>
      <c r="AV1014" s="28"/>
      <c r="AW1014" s="28"/>
      <c r="AX1014" s="82"/>
      <c r="AY1014" s="82"/>
      <c r="AZ1014" s="28"/>
      <c r="BA1014" s="28"/>
      <c r="BB1014" s="82"/>
      <c r="BC1014" s="82"/>
      <c r="BD1014" s="82"/>
      <c r="BE1014" s="82"/>
      <c r="BF1014" s="82"/>
      <c r="BG1014" s="82"/>
      <c r="BH1014" s="82"/>
      <c r="BI1014" s="82"/>
      <c r="BJ1014" s="7">
        <f t="shared" si="341"/>
        <v>20</v>
      </c>
      <c r="BK1014" s="7">
        <f t="shared" si="341"/>
        <v>80</v>
      </c>
    </row>
    <row r="1015" spans="2:63" ht="24" x14ac:dyDescent="0.25">
      <c r="B1015" s="16" t="s">
        <v>65</v>
      </c>
      <c r="C1015" s="17" t="s">
        <v>66</v>
      </c>
      <c r="D1015" s="171" t="s">
        <v>321</v>
      </c>
      <c r="E1015" s="18" t="s">
        <v>1599</v>
      </c>
      <c r="F1015" s="18" t="s">
        <v>1590</v>
      </c>
      <c r="G1015" s="12">
        <v>2.5</v>
      </c>
      <c r="H1015" s="19"/>
      <c r="I1015" s="19"/>
      <c r="J1015" s="111">
        <v>18</v>
      </c>
      <c r="K1015" s="111">
        <f t="shared" si="338"/>
        <v>45</v>
      </c>
      <c r="L1015" s="19"/>
      <c r="M1015" s="19"/>
      <c r="N1015" s="19"/>
      <c r="O1015" s="19"/>
      <c r="P1015" s="26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>
        <f t="shared" si="339"/>
        <v>18</v>
      </c>
      <c r="AG1015" s="19">
        <f t="shared" si="339"/>
        <v>45</v>
      </c>
      <c r="AH1015" s="18" t="s">
        <v>321</v>
      </c>
      <c r="AI1015" s="18" t="s">
        <v>1599</v>
      </c>
      <c r="AJ1015" s="181" t="s">
        <v>1590</v>
      </c>
      <c r="AK1015" s="114">
        <v>2.5</v>
      </c>
      <c r="AL1015" s="28"/>
      <c r="AM1015" s="28"/>
      <c r="AN1015" s="28">
        <v>18</v>
      </c>
      <c r="AO1015" s="121">
        <f t="shared" si="340"/>
        <v>45</v>
      </c>
      <c r="AP1015" s="28"/>
      <c r="AQ1015" s="28"/>
      <c r="AR1015" s="28"/>
      <c r="AS1015" s="28"/>
      <c r="AT1015" s="28"/>
      <c r="AU1015" s="28"/>
      <c r="AV1015" s="28"/>
      <c r="AW1015" s="28"/>
      <c r="AX1015" s="82"/>
      <c r="AY1015" s="82"/>
      <c r="AZ1015" s="28"/>
      <c r="BA1015" s="28"/>
      <c r="BB1015" s="82"/>
      <c r="BC1015" s="82"/>
      <c r="BD1015" s="82"/>
      <c r="BE1015" s="82"/>
      <c r="BF1015" s="82"/>
      <c r="BG1015" s="82"/>
      <c r="BH1015" s="82"/>
      <c r="BI1015" s="82"/>
      <c r="BJ1015" s="7">
        <f t="shared" si="341"/>
        <v>18</v>
      </c>
      <c r="BK1015" s="7">
        <f t="shared" si="341"/>
        <v>45</v>
      </c>
    </row>
    <row r="1016" spans="2:63" ht="24" x14ac:dyDescent="0.25">
      <c r="B1016" s="16" t="s">
        <v>65</v>
      </c>
      <c r="C1016" s="17" t="s">
        <v>66</v>
      </c>
      <c r="D1016" s="171" t="s">
        <v>334</v>
      </c>
      <c r="E1016" s="18" t="s">
        <v>335</v>
      </c>
      <c r="F1016" s="18" t="s">
        <v>1590</v>
      </c>
      <c r="G1016" s="12">
        <v>5.9</v>
      </c>
      <c r="H1016" s="19"/>
      <c r="I1016" s="19"/>
      <c r="J1016" s="111">
        <v>38</v>
      </c>
      <c r="K1016" s="111">
        <f t="shared" si="338"/>
        <v>224.20000000000002</v>
      </c>
      <c r="L1016" s="19"/>
      <c r="M1016" s="19"/>
      <c r="N1016" s="19"/>
      <c r="O1016" s="19"/>
      <c r="P1016" s="26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>
        <f t="shared" si="339"/>
        <v>38</v>
      </c>
      <c r="AG1016" s="19">
        <f t="shared" si="339"/>
        <v>224.20000000000002</v>
      </c>
      <c r="AH1016" s="18" t="s">
        <v>334</v>
      </c>
      <c r="AI1016" s="18" t="s">
        <v>335</v>
      </c>
      <c r="AJ1016" s="181" t="s">
        <v>1590</v>
      </c>
      <c r="AK1016" s="114">
        <v>5.9</v>
      </c>
      <c r="AL1016" s="28"/>
      <c r="AM1016" s="28"/>
      <c r="AN1016" s="28">
        <v>20</v>
      </c>
      <c r="AO1016" s="121">
        <f t="shared" si="340"/>
        <v>118</v>
      </c>
      <c r="AP1016" s="28"/>
      <c r="AQ1016" s="28"/>
      <c r="AR1016" s="28"/>
      <c r="AS1016" s="28"/>
      <c r="AT1016" s="28"/>
      <c r="AU1016" s="28"/>
      <c r="AV1016" s="28"/>
      <c r="AW1016" s="28"/>
      <c r="AX1016" s="82"/>
      <c r="AY1016" s="82"/>
      <c r="AZ1016" s="28"/>
      <c r="BA1016" s="28"/>
      <c r="BB1016" s="82"/>
      <c r="BC1016" s="82"/>
      <c r="BD1016" s="82"/>
      <c r="BE1016" s="82"/>
      <c r="BF1016" s="82"/>
      <c r="BG1016" s="82"/>
      <c r="BH1016" s="82"/>
      <c r="BI1016" s="82"/>
      <c r="BJ1016" s="7">
        <f t="shared" si="341"/>
        <v>20</v>
      </c>
      <c r="BK1016" s="7">
        <f t="shared" si="341"/>
        <v>118</v>
      </c>
    </row>
    <row r="1017" spans="2:63" ht="24" x14ac:dyDescent="0.25">
      <c r="B1017" s="16" t="s">
        <v>65</v>
      </c>
      <c r="C1017" s="17" t="s">
        <v>66</v>
      </c>
      <c r="D1017" s="171" t="s">
        <v>336</v>
      </c>
      <c r="E1017" s="18" t="s">
        <v>337</v>
      </c>
      <c r="F1017" s="18" t="s">
        <v>1590</v>
      </c>
      <c r="G1017" s="12">
        <v>4.5</v>
      </c>
      <c r="H1017" s="19"/>
      <c r="I1017" s="19"/>
      <c r="J1017" s="111">
        <v>13</v>
      </c>
      <c r="K1017" s="111">
        <f t="shared" si="338"/>
        <v>58.5</v>
      </c>
      <c r="L1017" s="19"/>
      <c r="M1017" s="19"/>
      <c r="N1017" s="19"/>
      <c r="O1017" s="19"/>
      <c r="P1017" s="26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>
        <f t="shared" si="339"/>
        <v>13</v>
      </c>
      <c r="AG1017" s="19">
        <f t="shared" si="339"/>
        <v>58.5</v>
      </c>
      <c r="AH1017" s="18" t="s">
        <v>336</v>
      </c>
      <c r="AI1017" s="18" t="s">
        <v>337</v>
      </c>
      <c r="AJ1017" s="181" t="s">
        <v>1590</v>
      </c>
      <c r="AK1017" s="114">
        <v>4.5</v>
      </c>
      <c r="AL1017" s="28"/>
      <c r="AM1017" s="28"/>
      <c r="AN1017" s="28">
        <v>13</v>
      </c>
      <c r="AO1017" s="121">
        <f t="shared" si="340"/>
        <v>58.5</v>
      </c>
      <c r="AP1017" s="28"/>
      <c r="AQ1017" s="28"/>
      <c r="AR1017" s="28"/>
      <c r="AS1017" s="28"/>
      <c r="AT1017" s="28"/>
      <c r="AU1017" s="28"/>
      <c r="AV1017" s="28"/>
      <c r="AW1017" s="28"/>
      <c r="AX1017" s="82"/>
      <c r="AY1017" s="82"/>
      <c r="AZ1017" s="28"/>
      <c r="BA1017" s="28"/>
      <c r="BB1017" s="82"/>
      <c r="BC1017" s="82"/>
      <c r="BD1017" s="82"/>
      <c r="BE1017" s="82"/>
      <c r="BF1017" s="82"/>
      <c r="BG1017" s="82"/>
      <c r="BH1017" s="82"/>
      <c r="BI1017" s="82"/>
      <c r="BJ1017" s="7">
        <f t="shared" si="341"/>
        <v>13</v>
      </c>
      <c r="BK1017" s="7">
        <f t="shared" si="341"/>
        <v>58.5</v>
      </c>
    </row>
    <row r="1018" spans="2:63" ht="25.5" x14ac:dyDescent="0.25">
      <c r="B1018" s="16" t="s">
        <v>65</v>
      </c>
      <c r="C1018" s="17" t="s">
        <v>66</v>
      </c>
      <c r="D1018" s="171" t="s">
        <v>1600</v>
      </c>
      <c r="E1018" s="18" t="s">
        <v>1601</v>
      </c>
      <c r="F1018" s="18" t="s">
        <v>1602</v>
      </c>
      <c r="G1018" s="12">
        <v>2</v>
      </c>
      <c r="H1018" s="19"/>
      <c r="I1018" s="19"/>
      <c r="J1018" s="111">
        <v>20</v>
      </c>
      <c r="K1018" s="111">
        <f t="shared" si="338"/>
        <v>40</v>
      </c>
      <c r="L1018" s="19"/>
      <c r="M1018" s="19"/>
      <c r="N1018" s="19"/>
      <c r="O1018" s="19"/>
      <c r="P1018" s="26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>
        <f t="shared" si="339"/>
        <v>20</v>
      </c>
      <c r="AG1018" s="19">
        <f t="shared" si="339"/>
        <v>40</v>
      </c>
      <c r="AH1018" s="18" t="s">
        <v>1600</v>
      </c>
      <c r="AI1018" s="18" t="s">
        <v>1601</v>
      </c>
      <c r="AJ1018" s="181" t="s">
        <v>1602</v>
      </c>
      <c r="AK1018" s="114">
        <v>2</v>
      </c>
      <c r="AL1018" s="28"/>
      <c r="AM1018" s="28"/>
      <c r="AN1018" s="28">
        <v>20</v>
      </c>
      <c r="AO1018" s="121">
        <f t="shared" si="340"/>
        <v>40</v>
      </c>
      <c r="AP1018" s="28"/>
      <c r="AQ1018" s="28"/>
      <c r="AR1018" s="28"/>
      <c r="AS1018" s="28"/>
      <c r="AT1018" s="28"/>
      <c r="AU1018" s="28"/>
      <c r="AV1018" s="28"/>
      <c r="AW1018" s="28"/>
      <c r="AX1018" s="82"/>
      <c r="AY1018" s="82"/>
      <c r="AZ1018" s="28"/>
      <c r="BA1018" s="28"/>
      <c r="BB1018" s="82"/>
      <c r="BC1018" s="82"/>
      <c r="BD1018" s="82"/>
      <c r="BE1018" s="82"/>
      <c r="BF1018" s="82"/>
      <c r="BG1018" s="82"/>
      <c r="BH1018" s="82"/>
      <c r="BI1018" s="82"/>
      <c r="BJ1018" s="7">
        <f t="shared" si="341"/>
        <v>20</v>
      </c>
      <c r="BK1018" s="7">
        <f t="shared" si="341"/>
        <v>40</v>
      </c>
    </row>
    <row r="1019" spans="2:63" ht="25.5" x14ac:dyDescent="0.25">
      <c r="B1019" s="16" t="s">
        <v>65</v>
      </c>
      <c r="C1019" s="17" t="s">
        <v>66</v>
      </c>
      <c r="D1019" s="171" t="s">
        <v>340</v>
      </c>
      <c r="E1019" s="18" t="s">
        <v>341</v>
      </c>
      <c r="F1019" s="184" t="s">
        <v>1602</v>
      </c>
      <c r="G1019" s="12">
        <v>2.5</v>
      </c>
      <c r="H1019" s="19"/>
      <c r="I1019" s="19"/>
      <c r="J1019" s="111">
        <v>16</v>
      </c>
      <c r="K1019" s="111">
        <f t="shared" si="338"/>
        <v>40</v>
      </c>
      <c r="L1019" s="19"/>
      <c r="M1019" s="19"/>
      <c r="N1019" s="19"/>
      <c r="O1019" s="19"/>
      <c r="P1019" s="26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>
        <f t="shared" si="339"/>
        <v>16</v>
      </c>
      <c r="AG1019" s="19">
        <f t="shared" si="339"/>
        <v>40</v>
      </c>
      <c r="AH1019" s="18" t="s">
        <v>340</v>
      </c>
      <c r="AI1019" s="18" t="s">
        <v>341</v>
      </c>
      <c r="AJ1019" s="181" t="s">
        <v>1602</v>
      </c>
      <c r="AK1019" s="114">
        <v>2.5</v>
      </c>
      <c r="AL1019" s="28"/>
      <c r="AM1019" s="28"/>
      <c r="AN1019" s="28">
        <v>16</v>
      </c>
      <c r="AO1019" s="121">
        <f t="shared" si="340"/>
        <v>40</v>
      </c>
      <c r="AP1019" s="28"/>
      <c r="AQ1019" s="28"/>
      <c r="AR1019" s="28"/>
      <c r="AS1019" s="28"/>
      <c r="AT1019" s="28"/>
      <c r="AU1019" s="28"/>
      <c r="AV1019" s="28"/>
      <c r="AW1019" s="28"/>
      <c r="AX1019" s="82"/>
      <c r="AY1019" s="82"/>
      <c r="AZ1019" s="28"/>
      <c r="BA1019" s="28"/>
      <c r="BB1019" s="82"/>
      <c r="BC1019" s="82"/>
      <c r="BD1019" s="82"/>
      <c r="BE1019" s="82"/>
      <c r="BF1019" s="82"/>
      <c r="BG1019" s="82"/>
      <c r="BH1019" s="82"/>
      <c r="BI1019" s="82"/>
      <c r="BJ1019" s="7">
        <f t="shared" si="341"/>
        <v>16</v>
      </c>
      <c r="BK1019" s="7">
        <f t="shared" si="341"/>
        <v>40</v>
      </c>
    </row>
    <row r="1020" spans="2:63" ht="25.5" x14ac:dyDescent="0.25">
      <c r="B1020" s="16" t="s">
        <v>65</v>
      </c>
      <c r="C1020" s="17" t="s">
        <v>66</v>
      </c>
      <c r="D1020" s="171" t="s">
        <v>338</v>
      </c>
      <c r="E1020" s="18" t="s">
        <v>339</v>
      </c>
      <c r="F1020" s="184" t="s">
        <v>1602</v>
      </c>
      <c r="G1020" s="12">
        <v>3</v>
      </c>
      <c r="H1020" s="19"/>
      <c r="I1020" s="19"/>
      <c r="J1020" s="111">
        <v>13</v>
      </c>
      <c r="K1020" s="111">
        <f t="shared" si="338"/>
        <v>39</v>
      </c>
      <c r="L1020" s="19"/>
      <c r="M1020" s="19"/>
      <c r="N1020" s="19"/>
      <c r="O1020" s="19"/>
      <c r="P1020" s="26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>
        <f t="shared" si="339"/>
        <v>13</v>
      </c>
      <c r="AG1020" s="19">
        <f t="shared" si="339"/>
        <v>39</v>
      </c>
      <c r="AH1020" s="18" t="s">
        <v>338</v>
      </c>
      <c r="AI1020" s="18" t="s">
        <v>339</v>
      </c>
      <c r="AJ1020" s="181" t="s">
        <v>1602</v>
      </c>
      <c r="AK1020" s="114">
        <v>3</v>
      </c>
      <c r="AL1020" s="28"/>
      <c r="AM1020" s="28"/>
      <c r="AN1020" s="28">
        <v>13</v>
      </c>
      <c r="AO1020" s="121">
        <f t="shared" si="340"/>
        <v>39</v>
      </c>
      <c r="AP1020" s="28"/>
      <c r="AQ1020" s="28"/>
      <c r="AR1020" s="28"/>
      <c r="AS1020" s="28"/>
      <c r="AT1020" s="28"/>
      <c r="AU1020" s="28"/>
      <c r="AV1020" s="28"/>
      <c r="AW1020" s="28"/>
      <c r="AX1020" s="82"/>
      <c r="AY1020" s="82"/>
      <c r="AZ1020" s="28"/>
      <c r="BA1020" s="28"/>
      <c r="BB1020" s="82"/>
      <c r="BC1020" s="82"/>
      <c r="BD1020" s="82"/>
      <c r="BE1020" s="82"/>
      <c r="BF1020" s="82"/>
      <c r="BG1020" s="82"/>
      <c r="BH1020" s="82"/>
      <c r="BI1020" s="82"/>
      <c r="BJ1020" s="7">
        <f t="shared" si="341"/>
        <v>13</v>
      </c>
      <c r="BK1020" s="7">
        <f t="shared" si="341"/>
        <v>39</v>
      </c>
    </row>
    <row r="1021" spans="2:63" ht="24" x14ac:dyDescent="0.25">
      <c r="B1021" s="16" t="s">
        <v>65</v>
      </c>
      <c r="C1021" s="17" t="s">
        <v>66</v>
      </c>
      <c r="D1021" s="171" t="s">
        <v>342</v>
      </c>
      <c r="E1021" s="18" t="s">
        <v>1603</v>
      </c>
      <c r="F1021" s="184" t="s">
        <v>278</v>
      </c>
      <c r="G1021" s="12">
        <v>4</v>
      </c>
      <c r="H1021" s="19"/>
      <c r="I1021" s="19"/>
      <c r="J1021" s="111">
        <f>2+2+2</f>
        <v>6</v>
      </c>
      <c r="K1021" s="111">
        <f t="shared" si="338"/>
        <v>24</v>
      </c>
      <c r="L1021" s="19"/>
      <c r="M1021" s="19"/>
      <c r="N1021" s="19"/>
      <c r="O1021" s="19"/>
      <c r="P1021" s="26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>
        <f t="shared" si="339"/>
        <v>6</v>
      </c>
      <c r="AG1021" s="19">
        <f t="shared" si="339"/>
        <v>24</v>
      </c>
      <c r="AH1021" s="18" t="s">
        <v>342</v>
      </c>
      <c r="AI1021" s="18" t="s">
        <v>1603</v>
      </c>
      <c r="AJ1021" s="181" t="s">
        <v>278</v>
      </c>
      <c r="AK1021" s="114">
        <v>4</v>
      </c>
      <c r="AL1021" s="28"/>
      <c r="AM1021" s="28"/>
      <c r="AN1021" s="28">
        <v>6</v>
      </c>
      <c r="AO1021" s="121">
        <f t="shared" si="340"/>
        <v>24</v>
      </c>
      <c r="AP1021" s="28"/>
      <c r="AQ1021" s="28"/>
      <c r="AR1021" s="28"/>
      <c r="AS1021" s="28"/>
      <c r="AT1021" s="28"/>
      <c r="AU1021" s="28"/>
      <c r="AV1021" s="28"/>
      <c r="AW1021" s="28"/>
      <c r="AX1021" s="82"/>
      <c r="AY1021" s="82"/>
      <c r="AZ1021" s="28"/>
      <c r="BA1021" s="28"/>
      <c r="BB1021" s="82"/>
      <c r="BC1021" s="82"/>
      <c r="BD1021" s="82"/>
      <c r="BE1021" s="82"/>
      <c r="BF1021" s="82"/>
      <c r="BG1021" s="82"/>
      <c r="BH1021" s="82"/>
      <c r="BI1021" s="82"/>
      <c r="BJ1021" s="7">
        <f t="shared" si="341"/>
        <v>6</v>
      </c>
      <c r="BK1021" s="7">
        <f t="shared" si="341"/>
        <v>24</v>
      </c>
    </row>
    <row r="1022" spans="2:63" ht="24" x14ac:dyDescent="0.25">
      <c r="B1022" s="16" t="s">
        <v>65</v>
      </c>
      <c r="C1022" s="17" t="s">
        <v>66</v>
      </c>
      <c r="D1022" s="171" t="s">
        <v>1604</v>
      </c>
      <c r="E1022" s="18" t="s">
        <v>361</v>
      </c>
      <c r="F1022" s="184" t="s">
        <v>1590</v>
      </c>
      <c r="G1022" s="12">
        <v>8</v>
      </c>
      <c r="H1022" s="19"/>
      <c r="I1022" s="19"/>
      <c r="J1022" s="111">
        <v>9</v>
      </c>
      <c r="K1022" s="111">
        <f t="shared" si="338"/>
        <v>72</v>
      </c>
      <c r="L1022" s="19"/>
      <c r="M1022" s="19"/>
      <c r="N1022" s="19"/>
      <c r="O1022" s="19"/>
      <c r="P1022" s="26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>
        <f t="shared" si="339"/>
        <v>9</v>
      </c>
      <c r="AG1022" s="19">
        <f t="shared" si="339"/>
        <v>72</v>
      </c>
      <c r="AH1022" s="18" t="s">
        <v>1604</v>
      </c>
      <c r="AI1022" s="18" t="s">
        <v>361</v>
      </c>
      <c r="AJ1022" s="181" t="s">
        <v>1590</v>
      </c>
      <c r="AK1022" s="114">
        <v>8</v>
      </c>
      <c r="AL1022" s="28"/>
      <c r="AM1022" s="28"/>
      <c r="AN1022" s="28">
        <v>9</v>
      </c>
      <c r="AO1022" s="121">
        <f t="shared" si="340"/>
        <v>72</v>
      </c>
      <c r="AP1022" s="28"/>
      <c r="AQ1022" s="28"/>
      <c r="AR1022" s="28"/>
      <c r="AS1022" s="28"/>
      <c r="AT1022" s="28"/>
      <c r="AU1022" s="28"/>
      <c r="AV1022" s="28"/>
      <c r="AW1022" s="28"/>
      <c r="AX1022" s="82"/>
      <c r="AY1022" s="82"/>
      <c r="AZ1022" s="28"/>
      <c r="BA1022" s="28"/>
      <c r="BB1022" s="82"/>
      <c r="BC1022" s="82"/>
      <c r="BD1022" s="82"/>
      <c r="BE1022" s="82"/>
      <c r="BF1022" s="82"/>
      <c r="BG1022" s="82"/>
      <c r="BH1022" s="82"/>
      <c r="BI1022" s="82"/>
      <c r="BJ1022" s="7">
        <f t="shared" si="341"/>
        <v>9</v>
      </c>
      <c r="BK1022" s="7">
        <f t="shared" si="341"/>
        <v>72</v>
      </c>
    </row>
    <row r="1023" spans="2:63" ht="24" x14ac:dyDescent="0.25">
      <c r="B1023" s="16" t="s">
        <v>65</v>
      </c>
      <c r="C1023" s="17" t="s">
        <v>66</v>
      </c>
      <c r="D1023" s="171" t="s">
        <v>1605</v>
      </c>
      <c r="E1023" s="18" t="s">
        <v>1606</v>
      </c>
      <c r="F1023" s="184" t="s">
        <v>1590</v>
      </c>
      <c r="G1023" s="12">
        <v>280</v>
      </c>
      <c r="H1023" s="19"/>
      <c r="I1023" s="19"/>
      <c r="J1023" s="111">
        <v>12</v>
      </c>
      <c r="K1023" s="111">
        <f t="shared" si="338"/>
        <v>3360</v>
      </c>
      <c r="L1023" s="19"/>
      <c r="M1023" s="19"/>
      <c r="N1023" s="19"/>
      <c r="O1023" s="19"/>
      <c r="P1023" s="26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>
        <f t="shared" si="339"/>
        <v>12</v>
      </c>
      <c r="AG1023" s="19">
        <f t="shared" si="339"/>
        <v>3360</v>
      </c>
      <c r="AH1023" s="18" t="s">
        <v>1605</v>
      </c>
      <c r="AI1023" s="18" t="s">
        <v>1606</v>
      </c>
      <c r="AJ1023" s="181" t="s">
        <v>1590</v>
      </c>
      <c r="AK1023" s="114">
        <v>280</v>
      </c>
      <c r="AL1023" s="28"/>
      <c r="AM1023" s="28"/>
      <c r="AN1023" s="28">
        <v>12</v>
      </c>
      <c r="AO1023" s="121">
        <f t="shared" si="340"/>
        <v>3360</v>
      </c>
      <c r="AP1023" s="28"/>
      <c r="AQ1023" s="28"/>
      <c r="AR1023" s="28"/>
      <c r="AS1023" s="28"/>
      <c r="AT1023" s="28"/>
      <c r="AU1023" s="28"/>
      <c r="AV1023" s="28"/>
      <c r="AW1023" s="28"/>
      <c r="AX1023" s="82"/>
      <c r="AY1023" s="82"/>
      <c r="AZ1023" s="28"/>
      <c r="BA1023" s="28"/>
      <c r="BB1023" s="82"/>
      <c r="BC1023" s="82"/>
      <c r="BD1023" s="82"/>
      <c r="BE1023" s="82"/>
      <c r="BF1023" s="82"/>
      <c r="BG1023" s="82"/>
      <c r="BH1023" s="82"/>
      <c r="BI1023" s="82"/>
      <c r="BJ1023" s="7">
        <f t="shared" si="341"/>
        <v>12</v>
      </c>
      <c r="BK1023" s="7">
        <f t="shared" si="341"/>
        <v>3360</v>
      </c>
    </row>
    <row r="1024" spans="2:63" ht="24" x14ac:dyDescent="0.25">
      <c r="B1024" s="16" t="s">
        <v>65</v>
      </c>
      <c r="C1024" s="17" t="s">
        <v>66</v>
      </c>
      <c r="D1024" s="171" t="s">
        <v>1607</v>
      </c>
      <c r="E1024" s="18" t="s">
        <v>1608</v>
      </c>
      <c r="F1024" s="184" t="s">
        <v>479</v>
      </c>
      <c r="G1024" s="12">
        <v>180</v>
      </c>
      <c r="H1024" s="19"/>
      <c r="I1024" s="19"/>
      <c r="J1024" s="111">
        <v>10</v>
      </c>
      <c r="K1024" s="111">
        <f t="shared" si="338"/>
        <v>1800</v>
      </c>
      <c r="L1024" s="19"/>
      <c r="M1024" s="19"/>
      <c r="N1024" s="19"/>
      <c r="O1024" s="19"/>
      <c r="P1024" s="26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>
        <f t="shared" si="339"/>
        <v>10</v>
      </c>
      <c r="AG1024" s="19">
        <f t="shared" si="339"/>
        <v>1800</v>
      </c>
      <c r="AH1024" s="18" t="s">
        <v>1607</v>
      </c>
      <c r="AI1024" s="18" t="s">
        <v>1608</v>
      </c>
      <c r="AJ1024" s="181" t="s">
        <v>479</v>
      </c>
      <c r="AK1024" s="114">
        <v>180</v>
      </c>
      <c r="AL1024" s="28"/>
      <c r="AM1024" s="28"/>
      <c r="AN1024" s="28">
        <f>2+2+2</f>
        <v>6</v>
      </c>
      <c r="AO1024" s="121">
        <f t="shared" si="340"/>
        <v>1080</v>
      </c>
      <c r="AP1024" s="28"/>
      <c r="AQ1024" s="28"/>
      <c r="AR1024" s="28"/>
      <c r="AS1024" s="28"/>
      <c r="AT1024" s="28"/>
      <c r="AU1024" s="28"/>
      <c r="AV1024" s="28"/>
      <c r="AW1024" s="28"/>
      <c r="AX1024" s="82"/>
      <c r="AY1024" s="82"/>
      <c r="AZ1024" s="28"/>
      <c r="BA1024" s="28"/>
      <c r="BB1024" s="82"/>
      <c r="BC1024" s="82"/>
      <c r="BD1024" s="82"/>
      <c r="BE1024" s="82"/>
      <c r="BF1024" s="82"/>
      <c r="BG1024" s="82"/>
      <c r="BH1024" s="82"/>
      <c r="BI1024" s="82"/>
      <c r="BJ1024" s="7">
        <f t="shared" si="341"/>
        <v>6</v>
      </c>
      <c r="BK1024" s="7">
        <f t="shared" si="341"/>
        <v>1080</v>
      </c>
    </row>
    <row r="1025" spans="2:63" ht="24" x14ac:dyDescent="0.25">
      <c r="B1025" s="16" t="s">
        <v>65</v>
      </c>
      <c r="C1025" s="17" t="s">
        <v>66</v>
      </c>
      <c r="D1025" s="171" t="s">
        <v>394</v>
      </c>
      <c r="E1025" s="18" t="s">
        <v>1609</v>
      </c>
      <c r="F1025" s="18" t="s">
        <v>1590</v>
      </c>
      <c r="G1025" s="12">
        <v>280</v>
      </c>
      <c r="H1025" s="19"/>
      <c r="I1025" s="19"/>
      <c r="J1025" s="111">
        <v>14</v>
      </c>
      <c r="K1025" s="111">
        <f t="shared" si="338"/>
        <v>3920</v>
      </c>
      <c r="L1025" s="19"/>
      <c r="M1025" s="19"/>
      <c r="N1025" s="19"/>
      <c r="O1025" s="19"/>
      <c r="P1025" s="26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>
        <f t="shared" si="339"/>
        <v>14</v>
      </c>
      <c r="AG1025" s="19">
        <f t="shared" si="339"/>
        <v>3920</v>
      </c>
      <c r="AH1025" s="18" t="s">
        <v>394</v>
      </c>
      <c r="AI1025" s="18" t="s">
        <v>1609</v>
      </c>
      <c r="AJ1025" s="181" t="s">
        <v>1590</v>
      </c>
      <c r="AK1025" s="114">
        <v>280</v>
      </c>
      <c r="AL1025" s="28"/>
      <c r="AM1025" s="28"/>
      <c r="AN1025" s="28">
        <f>5+4+5</f>
        <v>14</v>
      </c>
      <c r="AO1025" s="121">
        <f t="shared" si="340"/>
        <v>3920</v>
      </c>
      <c r="AP1025" s="28"/>
      <c r="AQ1025" s="28"/>
      <c r="AR1025" s="28"/>
      <c r="AS1025" s="28"/>
      <c r="AT1025" s="28"/>
      <c r="AU1025" s="28"/>
      <c r="AV1025" s="28"/>
      <c r="AW1025" s="28"/>
      <c r="AX1025" s="82"/>
      <c r="AY1025" s="82"/>
      <c r="AZ1025" s="28"/>
      <c r="BA1025" s="28"/>
      <c r="BB1025" s="82"/>
      <c r="BC1025" s="82"/>
      <c r="BD1025" s="82"/>
      <c r="BE1025" s="82"/>
      <c r="BF1025" s="82"/>
      <c r="BG1025" s="82"/>
      <c r="BH1025" s="82"/>
      <c r="BI1025" s="82"/>
      <c r="BJ1025" s="7">
        <f t="shared" si="341"/>
        <v>14</v>
      </c>
      <c r="BK1025" s="7">
        <f t="shared" si="341"/>
        <v>3920</v>
      </c>
    </row>
    <row r="1026" spans="2:63" ht="24" x14ac:dyDescent="0.25">
      <c r="B1026" s="16" t="s">
        <v>65</v>
      </c>
      <c r="C1026" s="17" t="s">
        <v>66</v>
      </c>
      <c r="D1026" s="171" t="s">
        <v>256</v>
      </c>
      <c r="E1026" s="18" t="s">
        <v>1610</v>
      </c>
      <c r="F1026" s="18" t="s">
        <v>1590</v>
      </c>
      <c r="G1026" s="12">
        <v>8</v>
      </c>
      <c r="H1026" s="19"/>
      <c r="I1026" s="19"/>
      <c r="J1026" s="111">
        <f>2+2+2</f>
        <v>6</v>
      </c>
      <c r="K1026" s="111">
        <f t="shared" si="338"/>
        <v>48</v>
      </c>
      <c r="L1026" s="19"/>
      <c r="M1026" s="19"/>
      <c r="N1026" s="19"/>
      <c r="O1026" s="19"/>
      <c r="P1026" s="26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>
        <f t="shared" si="339"/>
        <v>6</v>
      </c>
      <c r="AG1026" s="19">
        <f t="shared" si="339"/>
        <v>48</v>
      </c>
      <c r="AH1026" s="18" t="s">
        <v>256</v>
      </c>
      <c r="AI1026" s="18" t="s">
        <v>1610</v>
      </c>
      <c r="AJ1026" s="181" t="s">
        <v>1590</v>
      </c>
      <c r="AK1026" s="114">
        <v>8</v>
      </c>
      <c r="AL1026" s="28"/>
      <c r="AM1026" s="28"/>
      <c r="AN1026" s="28">
        <v>5</v>
      </c>
      <c r="AO1026" s="121">
        <f t="shared" si="340"/>
        <v>40</v>
      </c>
      <c r="AP1026" s="28"/>
      <c r="AQ1026" s="28"/>
      <c r="AR1026" s="28"/>
      <c r="AS1026" s="28"/>
      <c r="AT1026" s="28"/>
      <c r="AU1026" s="28"/>
      <c r="AV1026" s="28"/>
      <c r="AW1026" s="28"/>
      <c r="AX1026" s="82"/>
      <c r="AY1026" s="82"/>
      <c r="AZ1026" s="28"/>
      <c r="BA1026" s="28"/>
      <c r="BB1026" s="82"/>
      <c r="BC1026" s="82"/>
      <c r="BD1026" s="82"/>
      <c r="BE1026" s="82"/>
      <c r="BF1026" s="82"/>
      <c r="BG1026" s="82"/>
      <c r="BH1026" s="82"/>
      <c r="BI1026" s="82"/>
      <c r="BJ1026" s="7">
        <f t="shared" si="341"/>
        <v>5</v>
      </c>
      <c r="BK1026" s="7">
        <f t="shared" si="341"/>
        <v>40</v>
      </c>
    </row>
    <row r="1027" spans="2:63" ht="24" x14ac:dyDescent="0.25">
      <c r="B1027" s="16" t="s">
        <v>65</v>
      </c>
      <c r="C1027" s="17" t="s">
        <v>66</v>
      </c>
      <c r="D1027" s="171" t="s">
        <v>1611</v>
      </c>
      <c r="E1027" s="18" t="s">
        <v>1612</v>
      </c>
      <c r="F1027" s="18" t="s">
        <v>1590</v>
      </c>
      <c r="G1027" s="12">
        <v>1</v>
      </c>
      <c r="H1027" s="19"/>
      <c r="I1027" s="19"/>
      <c r="J1027" s="111">
        <v>7</v>
      </c>
      <c r="K1027" s="111">
        <f t="shared" si="338"/>
        <v>7</v>
      </c>
      <c r="L1027" s="19"/>
      <c r="M1027" s="19"/>
      <c r="N1027" s="19"/>
      <c r="O1027" s="19"/>
      <c r="P1027" s="26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>
        <f t="shared" si="339"/>
        <v>7</v>
      </c>
      <c r="AG1027" s="19">
        <f t="shared" si="339"/>
        <v>7</v>
      </c>
      <c r="AH1027" s="18" t="s">
        <v>1611</v>
      </c>
      <c r="AI1027" s="18" t="s">
        <v>1612</v>
      </c>
      <c r="AJ1027" s="181" t="s">
        <v>1590</v>
      </c>
      <c r="AK1027" s="114">
        <v>1</v>
      </c>
      <c r="AL1027" s="28"/>
      <c r="AM1027" s="28"/>
      <c r="AN1027" s="28">
        <v>6</v>
      </c>
      <c r="AO1027" s="121">
        <f t="shared" si="340"/>
        <v>6</v>
      </c>
      <c r="AP1027" s="28"/>
      <c r="AQ1027" s="28"/>
      <c r="AR1027" s="28"/>
      <c r="AS1027" s="28"/>
      <c r="AT1027" s="28"/>
      <c r="AU1027" s="28"/>
      <c r="AV1027" s="28"/>
      <c r="AW1027" s="28"/>
      <c r="AX1027" s="82"/>
      <c r="AY1027" s="82"/>
      <c r="AZ1027" s="28"/>
      <c r="BA1027" s="28"/>
      <c r="BB1027" s="82"/>
      <c r="BC1027" s="82"/>
      <c r="BD1027" s="82"/>
      <c r="BE1027" s="82"/>
      <c r="BF1027" s="82"/>
      <c r="BG1027" s="82"/>
      <c r="BH1027" s="82"/>
      <c r="BI1027" s="82"/>
      <c r="BJ1027" s="7">
        <f t="shared" si="341"/>
        <v>6</v>
      </c>
      <c r="BK1027" s="7">
        <f t="shared" si="341"/>
        <v>6</v>
      </c>
    </row>
    <row r="1028" spans="2:63" ht="24" x14ac:dyDescent="0.25">
      <c r="B1028" s="16" t="s">
        <v>65</v>
      </c>
      <c r="C1028" s="17" t="s">
        <v>66</v>
      </c>
      <c r="D1028" s="171" t="s">
        <v>1613</v>
      </c>
      <c r="E1028" s="18" t="s">
        <v>1614</v>
      </c>
      <c r="F1028" s="18" t="s">
        <v>1590</v>
      </c>
      <c r="G1028" s="12">
        <v>150</v>
      </c>
      <c r="H1028" s="19"/>
      <c r="I1028" s="19"/>
      <c r="J1028" s="111">
        <f>2+2+2</f>
        <v>6</v>
      </c>
      <c r="K1028" s="111">
        <f t="shared" si="338"/>
        <v>900</v>
      </c>
      <c r="L1028" s="19"/>
      <c r="M1028" s="19"/>
      <c r="N1028" s="19"/>
      <c r="O1028" s="19"/>
      <c r="P1028" s="26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>
        <f t="shared" si="339"/>
        <v>6</v>
      </c>
      <c r="AG1028" s="19">
        <f t="shared" si="339"/>
        <v>900</v>
      </c>
      <c r="AH1028" s="18" t="s">
        <v>1613</v>
      </c>
      <c r="AI1028" s="18" t="s">
        <v>1614</v>
      </c>
      <c r="AJ1028" s="181" t="s">
        <v>1590</v>
      </c>
      <c r="AK1028" s="114">
        <v>150</v>
      </c>
      <c r="AL1028" s="28"/>
      <c r="AM1028" s="28"/>
      <c r="AN1028" s="28">
        <v>6</v>
      </c>
      <c r="AO1028" s="121">
        <f t="shared" si="340"/>
        <v>900</v>
      </c>
      <c r="AP1028" s="28"/>
      <c r="AQ1028" s="28"/>
      <c r="AR1028" s="28"/>
      <c r="AS1028" s="28"/>
      <c r="AT1028" s="28"/>
      <c r="AU1028" s="28"/>
      <c r="AV1028" s="28"/>
      <c r="AW1028" s="28"/>
      <c r="AX1028" s="82"/>
      <c r="AY1028" s="82"/>
      <c r="AZ1028" s="28"/>
      <c r="BA1028" s="28"/>
      <c r="BB1028" s="82"/>
      <c r="BC1028" s="82"/>
      <c r="BD1028" s="82"/>
      <c r="BE1028" s="82"/>
      <c r="BF1028" s="82"/>
      <c r="BG1028" s="82"/>
      <c r="BH1028" s="82"/>
      <c r="BI1028" s="82"/>
      <c r="BJ1028" s="7">
        <f t="shared" si="341"/>
        <v>6</v>
      </c>
      <c r="BK1028" s="7">
        <f t="shared" si="341"/>
        <v>900</v>
      </c>
    </row>
    <row r="1029" spans="2:63" ht="24" x14ac:dyDescent="0.25">
      <c r="B1029" s="16" t="s">
        <v>65</v>
      </c>
      <c r="C1029" s="17" t="s">
        <v>66</v>
      </c>
      <c r="D1029" s="171" t="s">
        <v>367</v>
      </c>
      <c r="E1029" s="18" t="s">
        <v>368</v>
      </c>
      <c r="F1029" s="18" t="s">
        <v>1590</v>
      </c>
      <c r="G1029" s="12">
        <v>45</v>
      </c>
      <c r="H1029" s="19"/>
      <c r="I1029" s="19"/>
      <c r="J1029" s="111">
        <v>20</v>
      </c>
      <c r="K1029" s="111">
        <f t="shared" si="338"/>
        <v>900</v>
      </c>
      <c r="L1029" s="19"/>
      <c r="M1029" s="19"/>
      <c r="N1029" s="19"/>
      <c r="O1029" s="19"/>
      <c r="P1029" s="26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>
        <f t="shared" si="339"/>
        <v>20</v>
      </c>
      <c r="AG1029" s="19">
        <f t="shared" si="339"/>
        <v>900</v>
      </c>
      <c r="AH1029" s="18" t="s">
        <v>367</v>
      </c>
      <c r="AI1029" s="18" t="s">
        <v>368</v>
      </c>
      <c r="AJ1029" s="181" t="s">
        <v>1590</v>
      </c>
      <c r="AK1029" s="114">
        <v>45</v>
      </c>
      <c r="AL1029" s="28"/>
      <c r="AM1029" s="28"/>
      <c r="AN1029" s="28">
        <v>20</v>
      </c>
      <c r="AO1029" s="121">
        <f t="shared" si="340"/>
        <v>900</v>
      </c>
      <c r="AP1029" s="28"/>
      <c r="AQ1029" s="28"/>
      <c r="AR1029" s="28"/>
      <c r="AS1029" s="28"/>
      <c r="AT1029" s="28"/>
      <c r="AU1029" s="28"/>
      <c r="AV1029" s="28"/>
      <c r="AW1029" s="28"/>
      <c r="AX1029" s="82"/>
      <c r="AY1029" s="82"/>
      <c r="AZ1029" s="28"/>
      <c r="BA1029" s="28"/>
      <c r="BB1029" s="82"/>
      <c r="BC1029" s="82"/>
      <c r="BD1029" s="82"/>
      <c r="BE1029" s="82"/>
      <c r="BF1029" s="82"/>
      <c r="BG1029" s="82"/>
      <c r="BH1029" s="82"/>
      <c r="BI1029" s="82"/>
      <c r="BJ1029" s="7">
        <f t="shared" si="341"/>
        <v>20</v>
      </c>
      <c r="BK1029" s="7">
        <f t="shared" si="341"/>
        <v>900</v>
      </c>
    </row>
    <row r="1030" spans="2:63" ht="24" x14ac:dyDescent="0.25">
      <c r="B1030" s="16" t="s">
        <v>65</v>
      </c>
      <c r="C1030" s="17" t="s">
        <v>66</v>
      </c>
      <c r="D1030" s="171" t="s">
        <v>369</v>
      </c>
      <c r="E1030" s="18" t="s">
        <v>370</v>
      </c>
      <c r="F1030" s="18" t="s">
        <v>1590</v>
      </c>
      <c r="G1030" s="12">
        <v>45</v>
      </c>
      <c r="H1030" s="19"/>
      <c r="I1030" s="19"/>
      <c r="J1030" s="111">
        <v>7</v>
      </c>
      <c r="K1030" s="111">
        <f t="shared" si="338"/>
        <v>315</v>
      </c>
      <c r="L1030" s="19"/>
      <c r="M1030" s="19"/>
      <c r="N1030" s="19"/>
      <c r="O1030" s="19"/>
      <c r="P1030" s="26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>
        <f t="shared" si="339"/>
        <v>7</v>
      </c>
      <c r="AG1030" s="19">
        <f t="shared" si="339"/>
        <v>315</v>
      </c>
      <c r="AH1030" s="18" t="s">
        <v>369</v>
      </c>
      <c r="AI1030" s="18" t="s">
        <v>370</v>
      </c>
      <c r="AJ1030" s="181" t="s">
        <v>1590</v>
      </c>
      <c r="AK1030" s="114">
        <v>45</v>
      </c>
      <c r="AL1030" s="28"/>
      <c r="AM1030" s="28"/>
      <c r="AN1030" s="28">
        <v>7</v>
      </c>
      <c r="AO1030" s="121">
        <f t="shared" si="340"/>
        <v>315</v>
      </c>
      <c r="AP1030" s="28"/>
      <c r="AQ1030" s="28"/>
      <c r="AR1030" s="28"/>
      <c r="AS1030" s="28"/>
      <c r="AT1030" s="28"/>
      <c r="AU1030" s="28"/>
      <c r="AV1030" s="28"/>
      <c r="AW1030" s="28"/>
      <c r="AX1030" s="82"/>
      <c r="AY1030" s="82"/>
      <c r="AZ1030" s="28"/>
      <c r="BA1030" s="28"/>
      <c r="BB1030" s="82"/>
      <c r="BC1030" s="82"/>
      <c r="BD1030" s="82"/>
      <c r="BE1030" s="82"/>
      <c r="BF1030" s="82"/>
      <c r="BG1030" s="82"/>
      <c r="BH1030" s="82"/>
      <c r="BI1030" s="82"/>
      <c r="BJ1030" s="7">
        <f t="shared" si="341"/>
        <v>7</v>
      </c>
      <c r="BK1030" s="7">
        <f t="shared" si="341"/>
        <v>315</v>
      </c>
    </row>
    <row r="1031" spans="2:63" ht="24" x14ac:dyDescent="0.25">
      <c r="B1031" s="16" t="s">
        <v>65</v>
      </c>
      <c r="C1031" s="17" t="s">
        <v>66</v>
      </c>
      <c r="D1031" s="171" t="s">
        <v>1615</v>
      </c>
      <c r="E1031" s="18" t="s">
        <v>1616</v>
      </c>
      <c r="F1031" s="18" t="s">
        <v>1590</v>
      </c>
      <c r="G1031" s="12">
        <v>1.5</v>
      </c>
      <c r="H1031" s="19"/>
      <c r="I1031" s="19"/>
      <c r="J1031" s="111">
        <f>50+50+50</f>
        <v>150</v>
      </c>
      <c r="K1031" s="111">
        <f t="shared" si="338"/>
        <v>225</v>
      </c>
      <c r="L1031" s="19"/>
      <c r="M1031" s="19"/>
      <c r="N1031" s="19"/>
      <c r="O1031" s="19"/>
      <c r="P1031" s="26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>
        <f t="shared" si="339"/>
        <v>150</v>
      </c>
      <c r="AG1031" s="19">
        <f t="shared" si="339"/>
        <v>225</v>
      </c>
      <c r="AH1031" s="18" t="s">
        <v>1615</v>
      </c>
      <c r="AI1031" s="18" t="s">
        <v>1616</v>
      </c>
      <c r="AJ1031" s="181" t="s">
        <v>1590</v>
      </c>
      <c r="AK1031" s="114">
        <v>1.5</v>
      </c>
      <c r="AL1031" s="28"/>
      <c r="AM1031" s="28"/>
      <c r="AN1031" s="28">
        <v>50</v>
      </c>
      <c r="AO1031" s="121">
        <f t="shared" si="340"/>
        <v>75</v>
      </c>
      <c r="AP1031" s="28"/>
      <c r="AQ1031" s="28"/>
      <c r="AR1031" s="28"/>
      <c r="AS1031" s="28"/>
      <c r="AT1031" s="28"/>
      <c r="AU1031" s="28"/>
      <c r="AV1031" s="28"/>
      <c r="AW1031" s="28"/>
      <c r="AX1031" s="82"/>
      <c r="AY1031" s="82"/>
      <c r="AZ1031" s="28"/>
      <c r="BA1031" s="28"/>
      <c r="BB1031" s="82"/>
      <c r="BC1031" s="82"/>
      <c r="BD1031" s="82"/>
      <c r="BE1031" s="82"/>
      <c r="BF1031" s="82"/>
      <c r="BG1031" s="82"/>
      <c r="BH1031" s="82"/>
      <c r="BI1031" s="82"/>
      <c r="BJ1031" s="7">
        <f t="shared" si="341"/>
        <v>50</v>
      </c>
      <c r="BK1031" s="7">
        <f t="shared" si="341"/>
        <v>75</v>
      </c>
    </row>
    <row r="1032" spans="2:63" ht="24" x14ac:dyDescent="0.25">
      <c r="B1032" s="16" t="s">
        <v>65</v>
      </c>
      <c r="C1032" s="17" t="s">
        <v>66</v>
      </c>
      <c r="D1032" s="171" t="s">
        <v>379</v>
      </c>
      <c r="E1032" s="18" t="s">
        <v>380</v>
      </c>
      <c r="F1032" s="18" t="s">
        <v>1590</v>
      </c>
      <c r="G1032" s="12">
        <v>1.5</v>
      </c>
      <c r="H1032" s="19"/>
      <c r="I1032" s="19"/>
      <c r="J1032" s="111">
        <f>50+50+50</f>
        <v>150</v>
      </c>
      <c r="K1032" s="111">
        <f t="shared" si="338"/>
        <v>225</v>
      </c>
      <c r="L1032" s="19"/>
      <c r="M1032" s="19"/>
      <c r="N1032" s="19"/>
      <c r="O1032" s="19"/>
      <c r="P1032" s="26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>
        <f t="shared" si="339"/>
        <v>150</v>
      </c>
      <c r="AG1032" s="19">
        <f t="shared" si="339"/>
        <v>225</v>
      </c>
      <c r="AH1032" s="18" t="s">
        <v>379</v>
      </c>
      <c r="AI1032" s="18" t="s">
        <v>380</v>
      </c>
      <c r="AJ1032" s="181" t="s">
        <v>1590</v>
      </c>
      <c r="AK1032" s="114">
        <v>1.5</v>
      </c>
      <c r="AL1032" s="28"/>
      <c r="AM1032" s="28"/>
      <c r="AN1032" s="28">
        <v>50</v>
      </c>
      <c r="AO1032" s="121">
        <f t="shared" si="340"/>
        <v>75</v>
      </c>
      <c r="AP1032" s="28"/>
      <c r="AQ1032" s="28"/>
      <c r="AR1032" s="28"/>
      <c r="AS1032" s="28"/>
      <c r="AT1032" s="28"/>
      <c r="AU1032" s="28"/>
      <c r="AV1032" s="28"/>
      <c r="AW1032" s="28"/>
      <c r="AX1032" s="82"/>
      <c r="AY1032" s="82"/>
      <c r="AZ1032" s="28"/>
      <c r="BA1032" s="28"/>
      <c r="BB1032" s="82"/>
      <c r="BC1032" s="82"/>
      <c r="BD1032" s="82"/>
      <c r="BE1032" s="82"/>
      <c r="BF1032" s="82"/>
      <c r="BG1032" s="82"/>
      <c r="BH1032" s="82"/>
      <c r="BI1032" s="82"/>
      <c r="BJ1032" s="7">
        <f t="shared" si="341"/>
        <v>50</v>
      </c>
      <c r="BK1032" s="7">
        <f t="shared" si="341"/>
        <v>75</v>
      </c>
    </row>
    <row r="1033" spans="2:63" ht="24" x14ac:dyDescent="0.25">
      <c r="B1033" s="16" t="s">
        <v>65</v>
      </c>
      <c r="C1033" s="17" t="s">
        <v>66</v>
      </c>
      <c r="D1033" s="171" t="s">
        <v>1617</v>
      </c>
      <c r="E1033" s="18" t="s">
        <v>329</v>
      </c>
      <c r="F1033" s="18" t="s">
        <v>1590</v>
      </c>
      <c r="G1033" s="12">
        <v>4</v>
      </c>
      <c r="H1033" s="19"/>
      <c r="I1033" s="19"/>
      <c r="J1033" s="111">
        <v>15</v>
      </c>
      <c r="K1033" s="111">
        <f t="shared" si="338"/>
        <v>60</v>
      </c>
      <c r="L1033" s="19"/>
      <c r="M1033" s="19"/>
      <c r="N1033" s="19"/>
      <c r="O1033" s="19"/>
      <c r="P1033" s="26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>
        <f t="shared" si="339"/>
        <v>15</v>
      </c>
      <c r="AG1033" s="19">
        <f t="shared" si="339"/>
        <v>60</v>
      </c>
      <c r="AH1033" s="18" t="s">
        <v>1617</v>
      </c>
      <c r="AI1033" s="18" t="s">
        <v>329</v>
      </c>
      <c r="AJ1033" s="181" t="s">
        <v>1590</v>
      </c>
      <c r="AK1033" s="114">
        <v>4</v>
      </c>
      <c r="AL1033" s="28"/>
      <c r="AM1033" s="28"/>
      <c r="AN1033" s="28">
        <f>3+3+3</f>
        <v>9</v>
      </c>
      <c r="AO1033" s="121">
        <f t="shared" si="340"/>
        <v>36</v>
      </c>
      <c r="AP1033" s="28"/>
      <c r="AQ1033" s="28"/>
      <c r="AR1033" s="28"/>
      <c r="AS1033" s="28"/>
      <c r="AT1033" s="28"/>
      <c r="AU1033" s="28"/>
      <c r="AV1033" s="28"/>
      <c r="AW1033" s="28"/>
      <c r="AX1033" s="82"/>
      <c r="AY1033" s="82"/>
      <c r="AZ1033" s="28"/>
      <c r="BA1033" s="28"/>
      <c r="BB1033" s="82"/>
      <c r="BC1033" s="82"/>
      <c r="BD1033" s="82"/>
      <c r="BE1033" s="82"/>
      <c r="BF1033" s="82"/>
      <c r="BG1033" s="82"/>
      <c r="BH1033" s="82"/>
      <c r="BI1033" s="82"/>
      <c r="BJ1033" s="7">
        <f t="shared" si="341"/>
        <v>9</v>
      </c>
      <c r="BK1033" s="7">
        <f t="shared" si="341"/>
        <v>36</v>
      </c>
    </row>
    <row r="1034" spans="2:63" ht="24" x14ac:dyDescent="0.25">
      <c r="B1034" s="16" t="s">
        <v>65</v>
      </c>
      <c r="C1034" s="17" t="s">
        <v>66</v>
      </c>
      <c r="D1034" s="171" t="s">
        <v>1618</v>
      </c>
      <c r="E1034" s="18" t="s">
        <v>1619</v>
      </c>
      <c r="F1034" s="18" t="s">
        <v>1590</v>
      </c>
      <c r="G1034" s="12">
        <v>2.5</v>
      </c>
      <c r="H1034" s="19"/>
      <c r="I1034" s="19"/>
      <c r="J1034" s="111">
        <f>3+3+1</f>
        <v>7</v>
      </c>
      <c r="K1034" s="111">
        <f t="shared" si="338"/>
        <v>17.5</v>
      </c>
      <c r="L1034" s="19"/>
      <c r="M1034" s="19"/>
      <c r="N1034" s="19"/>
      <c r="O1034" s="19"/>
      <c r="P1034" s="26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>
        <f t="shared" si="339"/>
        <v>7</v>
      </c>
      <c r="AG1034" s="19">
        <f t="shared" si="339"/>
        <v>17.5</v>
      </c>
      <c r="AH1034" s="18" t="s">
        <v>1618</v>
      </c>
      <c r="AI1034" s="18" t="s">
        <v>1619</v>
      </c>
      <c r="AJ1034" s="181" t="s">
        <v>1590</v>
      </c>
      <c r="AK1034" s="114">
        <v>2.5</v>
      </c>
      <c r="AL1034" s="28"/>
      <c r="AM1034" s="28"/>
      <c r="AN1034" s="28">
        <v>6</v>
      </c>
      <c r="AO1034" s="121">
        <f t="shared" si="340"/>
        <v>15</v>
      </c>
      <c r="AP1034" s="28"/>
      <c r="AQ1034" s="28"/>
      <c r="AR1034" s="28"/>
      <c r="AS1034" s="28"/>
      <c r="AT1034" s="28"/>
      <c r="AU1034" s="28"/>
      <c r="AV1034" s="28"/>
      <c r="AW1034" s="28"/>
      <c r="AX1034" s="82"/>
      <c r="AY1034" s="82"/>
      <c r="AZ1034" s="28"/>
      <c r="BA1034" s="28"/>
      <c r="BB1034" s="82"/>
      <c r="BC1034" s="82"/>
      <c r="BD1034" s="82"/>
      <c r="BE1034" s="82"/>
      <c r="BF1034" s="82"/>
      <c r="BG1034" s="82"/>
      <c r="BH1034" s="82"/>
      <c r="BI1034" s="82"/>
      <c r="BJ1034" s="7">
        <f t="shared" si="341"/>
        <v>6</v>
      </c>
      <c r="BK1034" s="7">
        <f t="shared" si="341"/>
        <v>15</v>
      </c>
    </row>
    <row r="1035" spans="2:63" ht="24" x14ac:dyDescent="0.25">
      <c r="B1035" s="16" t="s">
        <v>65</v>
      </c>
      <c r="C1035" s="17" t="s">
        <v>66</v>
      </c>
      <c r="D1035" s="171" t="s">
        <v>1620</v>
      </c>
      <c r="E1035" s="18" t="s">
        <v>1621</v>
      </c>
      <c r="F1035" s="18" t="s">
        <v>1622</v>
      </c>
      <c r="G1035" s="12">
        <v>15</v>
      </c>
      <c r="H1035" s="19"/>
      <c r="I1035" s="19"/>
      <c r="J1035" s="111">
        <f>500+500+250</f>
        <v>1250</v>
      </c>
      <c r="K1035" s="111">
        <f t="shared" si="338"/>
        <v>18750</v>
      </c>
      <c r="L1035" s="19"/>
      <c r="M1035" s="19"/>
      <c r="N1035" s="19"/>
      <c r="O1035" s="19"/>
      <c r="P1035" s="26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>
        <f t="shared" si="339"/>
        <v>1250</v>
      </c>
      <c r="AG1035" s="19">
        <f t="shared" si="339"/>
        <v>18750</v>
      </c>
      <c r="AH1035" s="18" t="s">
        <v>1620</v>
      </c>
      <c r="AI1035" s="18" t="s">
        <v>1621</v>
      </c>
      <c r="AJ1035" s="181" t="s">
        <v>1622</v>
      </c>
      <c r="AK1035" s="114">
        <v>15</v>
      </c>
      <c r="AL1035" s="28"/>
      <c r="AM1035" s="28"/>
      <c r="AN1035" s="28">
        <f>2000-1250</f>
        <v>750</v>
      </c>
      <c r="AO1035" s="121">
        <f t="shared" si="340"/>
        <v>11250</v>
      </c>
      <c r="AP1035" s="28"/>
      <c r="AQ1035" s="28"/>
      <c r="AR1035" s="28"/>
      <c r="AS1035" s="28"/>
      <c r="AT1035" s="28"/>
      <c r="AU1035" s="28"/>
      <c r="AV1035" s="28"/>
      <c r="AW1035" s="28"/>
      <c r="AX1035" s="82"/>
      <c r="AY1035" s="82"/>
      <c r="AZ1035" s="28"/>
      <c r="BA1035" s="28"/>
      <c r="BB1035" s="82"/>
      <c r="BC1035" s="82"/>
      <c r="BD1035" s="82"/>
      <c r="BE1035" s="82"/>
      <c r="BF1035" s="82"/>
      <c r="BG1035" s="82"/>
      <c r="BH1035" s="82"/>
      <c r="BI1035" s="82"/>
      <c r="BJ1035" s="7">
        <f t="shared" si="341"/>
        <v>750</v>
      </c>
      <c r="BK1035" s="7">
        <f t="shared" si="341"/>
        <v>11250</v>
      </c>
    </row>
    <row r="1036" spans="2:63" ht="24" x14ac:dyDescent="0.25">
      <c r="B1036" s="16" t="s">
        <v>65</v>
      </c>
      <c r="C1036" s="17" t="s">
        <v>66</v>
      </c>
      <c r="D1036" s="171" t="s">
        <v>386</v>
      </c>
      <c r="E1036" s="18" t="s">
        <v>1623</v>
      </c>
      <c r="F1036" s="18" t="s">
        <v>1246</v>
      </c>
      <c r="G1036" s="12">
        <v>40</v>
      </c>
      <c r="H1036" s="19"/>
      <c r="I1036" s="19"/>
      <c r="J1036" s="111">
        <f>8+8+5</f>
        <v>21</v>
      </c>
      <c r="K1036" s="111">
        <f t="shared" si="338"/>
        <v>840</v>
      </c>
      <c r="L1036" s="19"/>
      <c r="M1036" s="19"/>
      <c r="N1036" s="19"/>
      <c r="O1036" s="19"/>
      <c r="P1036" s="26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>
        <f t="shared" si="339"/>
        <v>21</v>
      </c>
      <c r="AG1036" s="19">
        <f t="shared" si="339"/>
        <v>840</v>
      </c>
      <c r="AH1036" s="18" t="s">
        <v>386</v>
      </c>
      <c r="AI1036" s="18" t="s">
        <v>1623</v>
      </c>
      <c r="AJ1036" s="181" t="s">
        <v>1246</v>
      </c>
      <c r="AK1036" s="114">
        <v>40</v>
      </c>
      <c r="AL1036" s="28"/>
      <c r="AM1036" s="28"/>
      <c r="AN1036" s="28">
        <v>6</v>
      </c>
      <c r="AO1036" s="121">
        <f t="shared" si="340"/>
        <v>240</v>
      </c>
      <c r="AP1036" s="28"/>
      <c r="AQ1036" s="28"/>
      <c r="AR1036" s="28"/>
      <c r="AS1036" s="28"/>
      <c r="AT1036" s="28"/>
      <c r="AU1036" s="28"/>
      <c r="AV1036" s="28"/>
      <c r="AW1036" s="28"/>
      <c r="AX1036" s="82"/>
      <c r="AY1036" s="82"/>
      <c r="AZ1036" s="28"/>
      <c r="BA1036" s="28"/>
      <c r="BB1036" s="82"/>
      <c r="BC1036" s="82"/>
      <c r="BD1036" s="82"/>
      <c r="BE1036" s="82"/>
      <c r="BF1036" s="82"/>
      <c r="BG1036" s="82"/>
      <c r="BH1036" s="82"/>
      <c r="BI1036" s="82"/>
      <c r="BJ1036" s="7">
        <f t="shared" si="341"/>
        <v>6</v>
      </c>
      <c r="BK1036" s="7">
        <f t="shared" si="341"/>
        <v>240</v>
      </c>
    </row>
    <row r="1037" spans="2:63" x14ac:dyDescent="0.25">
      <c r="B1037" s="67"/>
      <c r="C1037" s="74"/>
      <c r="D1037" s="96" t="s">
        <v>1624</v>
      </c>
      <c r="E1037" s="97" t="s">
        <v>1429</v>
      </c>
      <c r="F1037" s="96"/>
      <c r="G1037" s="96"/>
      <c r="H1037" s="96"/>
      <c r="I1037" s="100"/>
      <c r="J1037" s="96"/>
      <c r="K1037" s="96"/>
      <c r="L1037" s="96"/>
      <c r="M1037" s="96"/>
      <c r="N1037" s="96"/>
      <c r="O1037" s="96"/>
      <c r="P1037" s="100"/>
      <c r="Q1037" s="96"/>
      <c r="R1037" s="96"/>
      <c r="S1037" s="96"/>
      <c r="T1037" s="96"/>
      <c r="U1037" s="96"/>
      <c r="V1037" s="96"/>
      <c r="W1037" s="96"/>
      <c r="X1037" s="96"/>
      <c r="Y1037" s="96"/>
      <c r="Z1037" s="96"/>
      <c r="AA1037" s="96"/>
      <c r="AB1037" s="96"/>
      <c r="AC1037" s="96"/>
      <c r="AD1037" s="96"/>
      <c r="AE1037" s="96"/>
      <c r="AF1037" s="96"/>
      <c r="AG1037" s="96"/>
      <c r="AH1037" s="96" t="s">
        <v>1624</v>
      </c>
      <c r="AI1037" s="97" t="s">
        <v>1429</v>
      </c>
      <c r="AJ1037" s="96"/>
      <c r="AK1037" s="96"/>
      <c r="AL1037" s="96"/>
      <c r="AM1037" s="96"/>
      <c r="AN1037" s="96"/>
      <c r="AO1037" s="96"/>
      <c r="AP1037" s="96"/>
      <c r="AQ1037" s="96"/>
      <c r="AR1037" s="96"/>
      <c r="AS1037" s="96"/>
      <c r="AT1037" s="96"/>
      <c r="AU1037" s="96"/>
      <c r="AV1037" s="96"/>
      <c r="AW1037" s="96"/>
      <c r="AX1037" s="96"/>
      <c r="AY1037" s="96"/>
      <c r="AZ1037" s="96"/>
      <c r="BA1037" s="96"/>
      <c r="BB1037" s="96"/>
      <c r="BC1037" s="96"/>
      <c r="BD1037" s="96"/>
      <c r="BE1037" s="96"/>
      <c r="BF1037" s="96"/>
      <c r="BG1037" s="96"/>
      <c r="BH1037" s="96"/>
      <c r="BI1037" s="96"/>
      <c r="BJ1037" s="96"/>
      <c r="BK1037" s="96"/>
    </row>
    <row r="1038" spans="2:63" x14ac:dyDescent="0.25">
      <c r="B1038" s="16" t="s">
        <v>1625</v>
      </c>
      <c r="C1038" s="16" t="s">
        <v>1625</v>
      </c>
      <c r="D1038" s="171" t="s">
        <v>1564</v>
      </c>
      <c r="E1038" s="18" t="s">
        <v>1626</v>
      </c>
      <c r="F1038" s="18" t="s">
        <v>736</v>
      </c>
      <c r="G1038" s="12">
        <v>5500</v>
      </c>
      <c r="H1038" s="19"/>
      <c r="I1038" s="19"/>
      <c r="J1038" s="111">
        <v>66</v>
      </c>
      <c r="K1038" s="111">
        <f t="shared" ref="K1038:K1075" si="342">+J1038*G1038</f>
        <v>363000</v>
      </c>
      <c r="L1038" s="19"/>
      <c r="M1038" s="19"/>
      <c r="N1038" s="19"/>
      <c r="O1038" s="19"/>
      <c r="P1038" s="26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>
        <f t="shared" ref="AF1038:AG1089" si="343">H1038+J1038+L1038+N1038+P1038+R1038+T1038+V1038+X1038+Z1038+AB1038+AD1038</f>
        <v>66</v>
      </c>
      <c r="AG1038" s="19">
        <f t="shared" si="343"/>
        <v>363000</v>
      </c>
      <c r="AH1038" s="18" t="s">
        <v>1564</v>
      </c>
      <c r="AI1038" s="18" t="s">
        <v>1626</v>
      </c>
      <c r="AJ1038" s="18" t="s">
        <v>736</v>
      </c>
      <c r="AK1038" s="12">
        <v>5500</v>
      </c>
      <c r="AL1038" s="28"/>
      <c r="AM1038" s="28"/>
      <c r="AN1038" s="121">
        <v>66</v>
      </c>
      <c r="AO1038" s="121">
        <f t="shared" ref="AO1038:AO1075" si="344">AN1038*AK1038</f>
        <v>363000</v>
      </c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7">
        <f t="shared" ref="BJ1038:BK1089" si="345">AL1038+AN1038+AP1038+AR1038+AT1038+AV1038+AX1038+AZ1038+BB1038+BD1038+BF1038+BH1038</f>
        <v>66</v>
      </c>
      <c r="BK1038" s="7">
        <f t="shared" si="345"/>
        <v>363000</v>
      </c>
    </row>
    <row r="1039" spans="2:63" x14ac:dyDescent="0.25">
      <c r="B1039" s="16" t="s">
        <v>1625</v>
      </c>
      <c r="C1039" s="16" t="s">
        <v>1625</v>
      </c>
      <c r="D1039" s="171" t="s">
        <v>1568</v>
      </c>
      <c r="E1039" s="18" t="s">
        <v>1052</v>
      </c>
      <c r="F1039" s="18" t="s">
        <v>736</v>
      </c>
      <c r="G1039" s="12">
        <v>5000</v>
      </c>
      <c r="H1039" s="19"/>
      <c r="I1039" s="19"/>
      <c r="J1039" s="111">
        <v>6</v>
      </c>
      <c r="K1039" s="111">
        <f t="shared" si="342"/>
        <v>30000</v>
      </c>
      <c r="L1039" s="19"/>
      <c r="M1039" s="19"/>
      <c r="N1039" s="19"/>
      <c r="O1039" s="19"/>
      <c r="P1039" s="26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>
        <f t="shared" si="343"/>
        <v>6</v>
      </c>
      <c r="AG1039" s="19">
        <f t="shared" si="343"/>
        <v>30000</v>
      </c>
      <c r="AH1039" s="18" t="s">
        <v>1568</v>
      </c>
      <c r="AI1039" s="18" t="s">
        <v>1052</v>
      </c>
      <c r="AJ1039" s="18" t="s">
        <v>736</v>
      </c>
      <c r="AK1039" s="12">
        <v>5000</v>
      </c>
      <c r="AL1039" s="28"/>
      <c r="AM1039" s="28"/>
      <c r="AN1039" s="121">
        <v>6</v>
      </c>
      <c r="AO1039" s="121">
        <f t="shared" si="344"/>
        <v>30000</v>
      </c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7">
        <f t="shared" si="345"/>
        <v>6</v>
      </c>
      <c r="BK1039" s="7">
        <f t="shared" si="345"/>
        <v>30000</v>
      </c>
    </row>
    <row r="1040" spans="2:63" x14ac:dyDescent="0.25">
      <c r="B1040" s="16" t="s">
        <v>1625</v>
      </c>
      <c r="C1040" s="16" t="s">
        <v>1625</v>
      </c>
      <c r="D1040" s="171" t="s">
        <v>1627</v>
      </c>
      <c r="E1040" s="18" t="s">
        <v>1628</v>
      </c>
      <c r="F1040" s="18" t="s">
        <v>736</v>
      </c>
      <c r="G1040" s="12">
        <v>5000</v>
      </c>
      <c r="H1040" s="19"/>
      <c r="I1040" s="19"/>
      <c r="J1040" s="111">
        <v>12</v>
      </c>
      <c r="K1040" s="111">
        <f t="shared" si="342"/>
        <v>60000</v>
      </c>
      <c r="L1040" s="19"/>
      <c r="M1040" s="19"/>
      <c r="N1040" s="19"/>
      <c r="O1040" s="19"/>
      <c r="P1040" s="26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>
        <f t="shared" si="343"/>
        <v>12</v>
      </c>
      <c r="AG1040" s="19">
        <f t="shared" si="343"/>
        <v>60000</v>
      </c>
      <c r="AH1040" s="18" t="s">
        <v>1627</v>
      </c>
      <c r="AI1040" s="18" t="s">
        <v>1628</v>
      </c>
      <c r="AJ1040" s="18" t="s">
        <v>736</v>
      </c>
      <c r="AK1040" s="12">
        <v>5000</v>
      </c>
      <c r="AL1040" s="28"/>
      <c r="AM1040" s="28"/>
      <c r="AN1040" s="121">
        <v>12</v>
      </c>
      <c r="AO1040" s="121">
        <f t="shared" si="344"/>
        <v>60000</v>
      </c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7">
        <f t="shared" si="345"/>
        <v>12</v>
      </c>
      <c r="BK1040" s="7">
        <f t="shared" si="345"/>
        <v>60000</v>
      </c>
    </row>
    <row r="1041" spans="2:63" ht="24" x14ac:dyDescent="0.25">
      <c r="B1041" s="16" t="s">
        <v>1625</v>
      </c>
      <c r="C1041" s="16" t="s">
        <v>1625</v>
      </c>
      <c r="D1041" s="171" t="s">
        <v>1627</v>
      </c>
      <c r="E1041" s="18" t="s">
        <v>1629</v>
      </c>
      <c r="F1041" s="18" t="s">
        <v>736</v>
      </c>
      <c r="G1041" s="12">
        <v>4000</v>
      </c>
      <c r="H1041" s="19"/>
      <c r="I1041" s="19"/>
      <c r="J1041" s="111">
        <v>18</v>
      </c>
      <c r="K1041" s="111">
        <f t="shared" si="342"/>
        <v>72000</v>
      </c>
      <c r="L1041" s="19"/>
      <c r="M1041" s="19"/>
      <c r="N1041" s="19"/>
      <c r="O1041" s="19"/>
      <c r="P1041" s="26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>
        <f t="shared" si="343"/>
        <v>18</v>
      </c>
      <c r="AG1041" s="19">
        <f t="shared" si="343"/>
        <v>72000</v>
      </c>
      <c r="AH1041" s="18" t="s">
        <v>1627</v>
      </c>
      <c r="AI1041" s="18" t="s">
        <v>1629</v>
      </c>
      <c r="AJ1041" s="18" t="s">
        <v>736</v>
      </c>
      <c r="AK1041" s="12">
        <v>4000</v>
      </c>
      <c r="AL1041" s="28"/>
      <c r="AM1041" s="28"/>
      <c r="AN1041" s="121">
        <v>18</v>
      </c>
      <c r="AO1041" s="121">
        <f t="shared" si="344"/>
        <v>72000</v>
      </c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7">
        <f t="shared" si="345"/>
        <v>18</v>
      </c>
      <c r="BK1041" s="7">
        <f t="shared" si="345"/>
        <v>72000</v>
      </c>
    </row>
    <row r="1042" spans="2:63" ht="24" x14ac:dyDescent="0.25">
      <c r="B1042" s="16" t="s">
        <v>1625</v>
      </c>
      <c r="C1042" s="16" t="s">
        <v>1625</v>
      </c>
      <c r="D1042" s="171" t="s">
        <v>1564</v>
      </c>
      <c r="E1042" s="18" t="s">
        <v>1630</v>
      </c>
      <c r="F1042" s="18" t="s">
        <v>736</v>
      </c>
      <c r="G1042" s="12">
        <v>3000</v>
      </c>
      <c r="H1042" s="19"/>
      <c r="I1042" s="19"/>
      <c r="J1042" s="111">
        <v>6</v>
      </c>
      <c r="K1042" s="111">
        <f t="shared" si="342"/>
        <v>18000</v>
      </c>
      <c r="L1042" s="19"/>
      <c r="M1042" s="19"/>
      <c r="N1042" s="19"/>
      <c r="O1042" s="19"/>
      <c r="P1042" s="26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>
        <f t="shared" si="343"/>
        <v>6</v>
      </c>
      <c r="AG1042" s="19">
        <f t="shared" si="343"/>
        <v>18000</v>
      </c>
      <c r="AH1042" s="18" t="s">
        <v>1564</v>
      </c>
      <c r="AI1042" s="18" t="s">
        <v>1630</v>
      </c>
      <c r="AJ1042" s="18" t="s">
        <v>736</v>
      </c>
      <c r="AK1042" s="12">
        <v>3000</v>
      </c>
      <c r="AL1042" s="28"/>
      <c r="AM1042" s="28"/>
      <c r="AN1042" s="121">
        <v>6</v>
      </c>
      <c r="AO1042" s="121">
        <f t="shared" si="344"/>
        <v>18000</v>
      </c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7">
        <f t="shared" si="345"/>
        <v>6</v>
      </c>
      <c r="BK1042" s="7">
        <f t="shared" si="345"/>
        <v>18000</v>
      </c>
    </row>
    <row r="1043" spans="2:63" x14ac:dyDescent="0.25">
      <c r="B1043" s="16" t="s">
        <v>1625</v>
      </c>
      <c r="C1043" s="16" t="s">
        <v>1625</v>
      </c>
      <c r="D1043" s="171" t="s">
        <v>1568</v>
      </c>
      <c r="E1043" s="18" t="s">
        <v>1631</v>
      </c>
      <c r="F1043" s="18" t="s">
        <v>736</v>
      </c>
      <c r="G1043" s="12">
        <v>5000</v>
      </c>
      <c r="H1043" s="19"/>
      <c r="I1043" s="19"/>
      <c r="J1043" s="111">
        <v>6</v>
      </c>
      <c r="K1043" s="111">
        <f t="shared" si="342"/>
        <v>30000</v>
      </c>
      <c r="L1043" s="19"/>
      <c r="M1043" s="19"/>
      <c r="N1043" s="19"/>
      <c r="O1043" s="19"/>
      <c r="P1043" s="26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>
        <f t="shared" si="343"/>
        <v>6</v>
      </c>
      <c r="AG1043" s="19">
        <f t="shared" si="343"/>
        <v>30000</v>
      </c>
      <c r="AH1043" s="18" t="s">
        <v>1568</v>
      </c>
      <c r="AI1043" s="18" t="s">
        <v>1631</v>
      </c>
      <c r="AJ1043" s="18" t="s">
        <v>736</v>
      </c>
      <c r="AK1043" s="12">
        <v>5000</v>
      </c>
      <c r="AL1043" s="28"/>
      <c r="AM1043" s="28"/>
      <c r="AN1043" s="121">
        <v>6</v>
      </c>
      <c r="AO1043" s="121">
        <f t="shared" si="344"/>
        <v>30000</v>
      </c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7">
        <f t="shared" si="345"/>
        <v>6</v>
      </c>
      <c r="BK1043" s="7">
        <f t="shared" si="345"/>
        <v>30000</v>
      </c>
    </row>
    <row r="1044" spans="2:63" x14ac:dyDescent="0.25">
      <c r="B1044" s="16" t="s">
        <v>1625</v>
      </c>
      <c r="C1044" s="16" t="s">
        <v>1625</v>
      </c>
      <c r="D1044" s="171" t="s">
        <v>1568</v>
      </c>
      <c r="E1044" s="18" t="s">
        <v>1631</v>
      </c>
      <c r="F1044" s="18" t="s">
        <v>736</v>
      </c>
      <c r="G1044" s="12">
        <v>4000</v>
      </c>
      <c r="H1044" s="19"/>
      <c r="I1044" s="19"/>
      <c r="J1044" s="111">
        <v>6</v>
      </c>
      <c r="K1044" s="111">
        <f t="shared" si="342"/>
        <v>24000</v>
      </c>
      <c r="L1044" s="19"/>
      <c r="M1044" s="19"/>
      <c r="N1044" s="19"/>
      <c r="O1044" s="19"/>
      <c r="P1044" s="26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>
        <f t="shared" si="343"/>
        <v>6</v>
      </c>
      <c r="AG1044" s="19">
        <f t="shared" si="343"/>
        <v>24000</v>
      </c>
      <c r="AH1044" s="18" t="s">
        <v>1568</v>
      </c>
      <c r="AI1044" s="18" t="s">
        <v>1631</v>
      </c>
      <c r="AJ1044" s="18" t="s">
        <v>736</v>
      </c>
      <c r="AK1044" s="12">
        <v>4000</v>
      </c>
      <c r="AL1044" s="28"/>
      <c r="AM1044" s="28"/>
      <c r="AN1044" s="121">
        <v>6</v>
      </c>
      <c r="AO1044" s="121">
        <f t="shared" si="344"/>
        <v>24000</v>
      </c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7">
        <f t="shared" si="345"/>
        <v>6</v>
      </c>
      <c r="BK1044" s="7">
        <f t="shared" si="345"/>
        <v>24000</v>
      </c>
    </row>
    <row r="1045" spans="2:63" x14ac:dyDescent="0.25">
      <c r="B1045" s="16" t="s">
        <v>1625</v>
      </c>
      <c r="C1045" s="16" t="s">
        <v>1625</v>
      </c>
      <c r="D1045" s="171" t="s">
        <v>1564</v>
      </c>
      <c r="E1045" s="18" t="s">
        <v>1632</v>
      </c>
      <c r="F1045" s="18" t="s">
        <v>736</v>
      </c>
      <c r="G1045" s="12">
        <v>3500</v>
      </c>
      <c r="H1045" s="19"/>
      <c r="I1045" s="19"/>
      <c r="J1045" s="111">
        <v>18</v>
      </c>
      <c r="K1045" s="111">
        <f t="shared" si="342"/>
        <v>63000</v>
      </c>
      <c r="L1045" s="19"/>
      <c r="M1045" s="19"/>
      <c r="N1045" s="19"/>
      <c r="O1045" s="19"/>
      <c r="P1045" s="26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>
        <f t="shared" si="343"/>
        <v>18</v>
      </c>
      <c r="AG1045" s="19">
        <f t="shared" si="343"/>
        <v>63000</v>
      </c>
      <c r="AH1045" s="18" t="s">
        <v>1564</v>
      </c>
      <c r="AI1045" s="18" t="s">
        <v>1632</v>
      </c>
      <c r="AJ1045" s="18" t="s">
        <v>736</v>
      </c>
      <c r="AK1045" s="12">
        <v>3500</v>
      </c>
      <c r="AL1045" s="28"/>
      <c r="AM1045" s="28"/>
      <c r="AN1045" s="121">
        <v>18</v>
      </c>
      <c r="AO1045" s="121">
        <f t="shared" si="344"/>
        <v>63000</v>
      </c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7">
        <f t="shared" si="345"/>
        <v>18</v>
      </c>
      <c r="BK1045" s="7">
        <f t="shared" si="345"/>
        <v>63000</v>
      </c>
    </row>
    <row r="1046" spans="2:63" x14ac:dyDescent="0.25">
      <c r="B1046" s="16" t="s">
        <v>1625</v>
      </c>
      <c r="C1046" s="16" t="s">
        <v>1625</v>
      </c>
      <c r="D1046" s="171" t="s">
        <v>1032</v>
      </c>
      <c r="E1046" s="18" t="s">
        <v>1158</v>
      </c>
      <c r="F1046" s="18" t="s">
        <v>736</v>
      </c>
      <c r="G1046" s="12">
        <v>3000</v>
      </c>
      <c r="H1046" s="19"/>
      <c r="I1046" s="19"/>
      <c r="J1046" s="111">
        <v>24</v>
      </c>
      <c r="K1046" s="111">
        <f t="shared" si="342"/>
        <v>72000</v>
      </c>
      <c r="L1046" s="19"/>
      <c r="M1046" s="19"/>
      <c r="N1046" s="19"/>
      <c r="O1046" s="19"/>
      <c r="P1046" s="26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>
        <f t="shared" si="343"/>
        <v>24</v>
      </c>
      <c r="AG1046" s="19">
        <f t="shared" si="343"/>
        <v>72000</v>
      </c>
      <c r="AH1046" s="18" t="s">
        <v>1032</v>
      </c>
      <c r="AI1046" s="18" t="s">
        <v>1158</v>
      </c>
      <c r="AJ1046" s="18" t="s">
        <v>736</v>
      </c>
      <c r="AK1046" s="12">
        <v>3000</v>
      </c>
      <c r="AL1046" s="28"/>
      <c r="AM1046" s="28"/>
      <c r="AN1046" s="121">
        <v>24</v>
      </c>
      <c r="AO1046" s="121">
        <f t="shared" si="344"/>
        <v>72000</v>
      </c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7">
        <f t="shared" si="345"/>
        <v>24</v>
      </c>
      <c r="BK1046" s="7">
        <f t="shared" si="345"/>
        <v>72000</v>
      </c>
    </row>
    <row r="1047" spans="2:63" x14ac:dyDescent="0.25">
      <c r="B1047" s="16" t="s">
        <v>1625</v>
      </c>
      <c r="C1047" s="16" t="s">
        <v>1625</v>
      </c>
      <c r="D1047" s="171" t="s">
        <v>1079</v>
      </c>
      <c r="E1047" s="18" t="s">
        <v>1173</v>
      </c>
      <c r="F1047" s="18" t="s">
        <v>736</v>
      </c>
      <c r="G1047" s="12">
        <v>2000</v>
      </c>
      <c r="H1047" s="19"/>
      <c r="I1047" s="19"/>
      <c r="J1047" s="111">
        <v>12</v>
      </c>
      <c r="K1047" s="111">
        <f t="shared" si="342"/>
        <v>24000</v>
      </c>
      <c r="L1047" s="19"/>
      <c r="M1047" s="19"/>
      <c r="N1047" s="19"/>
      <c r="O1047" s="19"/>
      <c r="P1047" s="26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>
        <f t="shared" si="343"/>
        <v>12</v>
      </c>
      <c r="AG1047" s="19">
        <f t="shared" si="343"/>
        <v>24000</v>
      </c>
      <c r="AH1047" s="18" t="s">
        <v>1079</v>
      </c>
      <c r="AI1047" s="18" t="s">
        <v>1173</v>
      </c>
      <c r="AJ1047" s="18" t="s">
        <v>736</v>
      </c>
      <c r="AK1047" s="12">
        <v>2000</v>
      </c>
      <c r="AL1047" s="28"/>
      <c r="AM1047" s="28"/>
      <c r="AN1047" s="121">
        <v>12</v>
      </c>
      <c r="AO1047" s="121">
        <f t="shared" si="344"/>
        <v>24000</v>
      </c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7">
        <f t="shared" si="345"/>
        <v>12</v>
      </c>
      <c r="BK1047" s="7">
        <f t="shared" si="345"/>
        <v>24000</v>
      </c>
    </row>
    <row r="1048" spans="2:63" ht="24" x14ac:dyDescent="0.25">
      <c r="B1048" s="16" t="s">
        <v>1625</v>
      </c>
      <c r="C1048" s="16" t="s">
        <v>1625</v>
      </c>
      <c r="D1048" s="171" t="s">
        <v>1633</v>
      </c>
      <c r="E1048" s="18" t="s">
        <v>1634</v>
      </c>
      <c r="F1048" s="18" t="s">
        <v>736</v>
      </c>
      <c r="G1048" s="12">
        <v>5500</v>
      </c>
      <c r="H1048" s="19"/>
      <c r="I1048" s="19"/>
      <c r="J1048" s="111">
        <v>6</v>
      </c>
      <c r="K1048" s="111">
        <f t="shared" si="342"/>
        <v>33000</v>
      </c>
      <c r="L1048" s="19"/>
      <c r="M1048" s="19"/>
      <c r="N1048" s="19"/>
      <c r="O1048" s="19"/>
      <c r="P1048" s="26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>
        <f t="shared" si="343"/>
        <v>6</v>
      </c>
      <c r="AG1048" s="19">
        <f t="shared" si="343"/>
        <v>33000</v>
      </c>
      <c r="AH1048" s="18" t="s">
        <v>1633</v>
      </c>
      <c r="AI1048" s="18" t="s">
        <v>1634</v>
      </c>
      <c r="AJ1048" s="18" t="s">
        <v>736</v>
      </c>
      <c r="AK1048" s="12">
        <v>5500</v>
      </c>
      <c r="AL1048" s="28"/>
      <c r="AM1048" s="28"/>
      <c r="AN1048" s="121">
        <v>6</v>
      </c>
      <c r="AO1048" s="121">
        <f t="shared" si="344"/>
        <v>33000</v>
      </c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7">
        <f t="shared" si="345"/>
        <v>6</v>
      </c>
      <c r="BK1048" s="7">
        <f t="shared" si="345"/>
        <v>33000</v>
      </c>
    </row>
    <row r="1049" spans="2:63" ht="24" x14ac:dyDescent="0.25">
      <c r="B1049" s="16" t="s">
        <v>1625</v>
      </c>
      <c r="C1049" s="16" t="s">
        <v>1625</v>
      </c>
      <c r="D1049" s="171" t="s">
        <v>1633</v>
      </c>
      <c r="E1049" s="18" t="s">
        <v>1634</v>
      </c>
      <c r="F1049" s="18" t="s">
        <v>736</v>
      </c>
      <c r="G1049" s="12">
        <v>5000</v>
      </c>
      <c r="H1049" s="19"/>
      <c r="I1049" s="19"/>
      <c r="J1049" s="111">
        <v>6</v>
      </c>
      <c r="K1049" s="111">
        <f t="shared" si="342"/>
        <v>30000</v>
      </c>
      <c r="L1049" s="19"/>
      <c r="M1049" s="19"/>
      <c r="N1049" s="19"/>
      <c r="O1049" s="19"/>
      <c r="P1049" s="26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>
        <f t="shared" si="343"/>
        <v>6</v>
      </c>
      <c r="AG1049" s="19">
        <f t="shared" si="343"/>
        <v>30000</v>
      </c>
      <c r="AH1049" s="18" t="s">
        <v>1633</v>
      </c>
      <c r="AI1049" s="18" t="s">
        <v>1634</v>
      </c>
      <c r="AJ1049" s="18" t="s">
        <v>736</v>
      </c>
      <c r="AK1049" s="12">
        <v>5000</v>
      </c>
      <c r="AL1049" s="28"/>
      <c r="AM1049" s="28"/>
      <c r="AN1049" s="121">
        <v>6</v>
      </c>
      <c r="AO1049" s="121">
        <f t="shared" si="344"/>
        <v>30000</v>
      </c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7">
        <f t="shared" si="345"/>
        <v>6</v>
      </c>
      <c r="BK1049" s="7">
        <f t="shared" si="345"/>
        <v>30000</v>
      </c>
    </row>
    <row r="1050" spans="2:63" ht="24" x14ac:dyDescent="0.25">
      <c r="B1050" s="16" t="s">
        <v>1625</v>
      </c>
      <c r="C1050" s="16" t="s">
        <v>1625</v>
      </c>
      <c r="D1050" s="171" t="s">
        <v>1566</v>
      </c>
      <c r="E1050" s="18" t="s">
        <v>1163</v>
      </c>
      <c r="F1050" s="18" t="s">
        <v>736</v>
      </c>
      <c r="G1050" s="12">
        <v>5000</v>
      </c>
      <c r="H1050" s="19"/>
      <c r="I1050" s="19"/>
      <c r="J1050" s="111">
        <v>6</v>
      </c>
      <c r="K1050" s="111">
        <f t="shared" si="342"/>
        <v>30000</v>
      </c>
      <c r="L1050" s="19"/>
      <c r="M1050" s="19"/>
      <c r="N1050" s="19"/>
      <c r="O1050" s="19"/>
      <c r="P1050" s="26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>
        <f t="shared" si="343"/>
        <v>6</v>
      </c>
      <c r="AG1050" s="19">
        <f t="shared" si="343"/>
        <v>30000</v>
      </c>
      <c r="AH1050" s="18" t="s">
        <v>1566</v>
      </c>
      <c r="AI1050" s="18" t="s">
        <v>1163</v>
      </c>
      <c r="AJ1050" s="18" t="s">
        <v>736</v>
      </c>
      <c r="AK1050" s="12">
        <v>5000</v>
      </c>
      <c r="AL1050" s="28"/>
      <c r="AM1050" s="28"/>
      <c r="AN1050" s="121">
        <v>6</v>
      </c>
      <c r="AO1050" s="121">
        <f t="shared" si="344"/>
        <v>30000</v>
      </c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7">
        <f t="shared" si="345"/>
        <v>6</v>
      </c>
      <c r="BK1050" s="7">
        <f t="shared" si="345"/>
        <v>30000</v>
      </c>
    </row>
    <row r="1051" spans="2:63" x14ac:dyDescent="0.25">
      <c r="B1051" s="16" t="s">
        <v>1625</v>
      </c>
      <c r="C1051" s="16" t="s">
        <v>1625</v>
      </c>
      <c r="D1051" s="171" t="s">
        <v>1635</v>
      </c>
      <c r="E1051" s="18" t="s">
        <v>1636</v>
      </c>
      <c r="F1051" s="18" t="s">
        <v>736</v>
      </c>
      <c r="G1051" s="12">
        <v>4000</v>
      </c>
      <c r="H1051" s="19"/>
      <c r="I1051" s="19"/>
      <c r="J1051" s="111">
        <v>6</v>
      </c>
      <c r="K1051" s="111">
        <f t="shared" si="342"/>
        <v>24000</v>
      </c>
      <c r="L1051" s="19"/>
      <c r="M1051" s="19"/>
      <c r="N1051" s="19"/>
      <c r="O1051" s="19"/>
      <c r="P1051" s="26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>
        <f t="shared" si="343"/>
        <v>6</v>
      </c>
      <c r="AG1051" s="19">
        <f t="shared" si="343"/>
        <v>24000</v>
      </c>
      <c r="AH1051" s="18" t="s">
        <v>1635</v>
      </c>
      <c r="AI1051" s="18" t="s">
        <v>1636</v>
      </c>
      <c r="AJ1051" s="18" t="s">
        <v>736</v>
      </c>
      <c r="AK1051" s="12">
        <v>4000</v>
      </c>
      <c r="AL1051" s="28"/>
      <c r="AM1051" s="28"/>
      <c r="AN1051" s="121">
        <v>6</v>
      </c>
      <c r="AO1051" s="121">
        <f t="shared" si="344"/>
        <v>24000</v>
      </c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7">
        <f t="shared" si="345"/>
        <v>6</v>
      </c>
      <c r="BK1051" s="7">
        <f t="shared" si="345"/>
        <v>24000</v>
      </c>
    </row>
    <row r="1052" spans="2:63" ht="24" x14ac:dyDescent="0.25">
      <c r="B1052" s="16" t="s">
        <v>1625</v>
      </c>
      <c r="C1052" s="16" t="s">
        <v>1625</v>
      </c>
      <c r="D1052" s="171" t="s">
        <v>1637</v>
      </c>
      <c r="E1052" s="18" t="s">
        <v>1638</v>
      </c>
      <c r="F1052" s="18" t="s">
        <v>736</v>
      </c>
      <c r="G1052" s="12">
        <v>1800</v>
      </c>
      <c r="H1052" s="19"/>
      <c r="I1052" s="19"/>
      <c r="J1052" s="111">
        <v>12</v>
      </c>
      <c r="K1052" s="111">
        <f t="shared" si="342"/>
        <v>21600</v>
      </c>
      <c r="L1052" s="19"/>
      <c r="M1052" s="19"/>
      <c r="N1052" s="19"/>
      <c r="O1052" s="19"/>
      <c r="P1052" s="26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>
        <f t="shared" si="343"/>
        <v>12</v>
      </c>
      <c r="AG1052" s="19">
        <f t="shared" si="343"/>
        <v>21600</v>
      </c>
      <c r="AH1052" s="18" t="s">
        <v>1637</v>
      </c>
      <c r="AI1052" s="18" t="s">
        <v>1638</v>
      </c>
      <c r="AJ1052" s="18" t="s">
        <v>736</v>
      </c>
      <c r="AK1052" s="12">
        <v>1800</v>
      </c>
      <c r="AL1052" s="28"/>
      <c r="AM1052" s="28"/>
      <c r="AN1052" s="121">
        <v>12</v>
      </c>
      <c r="AO1052" s="121">
        <f t="shared" si="344"/>
        <v>21600</v>
      </c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7">
        <f t="shared" si="345"/>
        <v>12</v>
      </c>
      <c r="BK1052" s="7">
        <f t="shared" si="345"/>
        <v>21600</v>
      </c>
    </row>
    <row r="1053" spans="2:63" ht="24" x14ac:dyDescent="0.25">
      <c r="B1053" s="16" t="s">
        <v>1625</v>
      </c>
      <c r="C1053" s="16" t="s">
        <v>1625</v>
      </c>
      <c r="D1053" s="171" t="s">
        <v>1639</v>
      </c>
      <c r="E1053" s="18" t="s">
        <v>1640</v>
      </c>
      <c r="F1053" s="18" t="s">
        <v>736</v>
      </c>
      <c r="G1053" s="12">
        <v>4485</v>
      </c>
      <c r="H1053" s="19"/>
      <c r="I1053" s="19"/>
      <c r="J1053" s="111">
        <v>2</v>
      </c>
      <c r="K1053" s="111">
        <f t="shared" si="342"/>
        <v>8970</v>
      </c>
      <c r="L1053" s="19"/>
      <c r="M1053" s="19"/>
      <c r="N1053" s="19"/>
      <c r="O1053" s="19"/>
      <c r="P1053" s="26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>
        <f t="shared" si="343"/>
        <v>2</v>
      </c>
      <c r="AG1053" s="19">
        <f t="shared" si="343"/>
        <v>8970</v>
      </c>
      <c r="AH1053" s="18" t="s">
        <v>1639</v>
      </c>
      <c r="AI1053" s="18" t="s">
        <v>1640</v>
      </c>
      <c r="AJ1053" s="18" t="s">
        <v>736</v>
      </c>
      <c r="AK1053" s="12">
        <v>4485</v>
      </c>
      <c r="AL1053" s="28"/>
      <c r="AM1053" s="28"/>
      <c r="AN1053" s="121"/>
      <c r="AO1053" s="121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7">
        <f t="shared" si="345"/>
        <v>0</v>
      </c>
      <c r="BK1053" s="7">
        <f t="shared" si="345"/>
        <v>0</v>
      </c>
    </row>
    <row r="1054" spans="2:63" ht="24" x14ac:dyDescent="0.25">
      <c r="B1054" s="16" t="s">
        <v>1625</v>
      </c>
      <c r="C1054" s="16" t="s">
        <v>1625</v>
      </c>
      <c r="D1054" s="171" t="s">
        <v>1641</v>
      </c>
      <c r="E1054" s="18" t="s">
        <v>1642</v>
      </c>
      <c r="F1054" s="18" t="s">
        <v>736</v>
      </c>
      <c r="G1054" s="12">
        <v>3150</v>
      </c>
      <c r="H1054" s="19"/>
      <c r="I1054" s="19"/>
      <c r="J1054" s="111">
        <v>2</v>
      </c>
      <c r="K1054" s="111">
        <f t="shared" si="342"/>
        <v>6300</v>
      </c>
      <c r="L1054" s="19"/>
      <c r="M1054" s="19"/>
      <c r="N1054" s="19"/>
      <c r="O1054" s="19"/>
      <c r="P1054" s="26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>
        <f t="shared" si="343"/>
        <v>2</v>
      </c>
      <c r="AG1054" s="19">
        <f t="shared" si="343"/>
        <v>6300</v>
      </c>
      <c r="AH1054" s="18" t="s">
        <v>1641</v>
      </c>
      <c r="AI1054" s="18" t="s">
        <v>1642</v>
      </c>
      <c r="AJ1054" s="18" t="s">
        <v>736</v>
      </c>
      <c r="AK1054" s="12">
        <v>3150</v>
      </c>
      <c r="AL1054" s="28"/>
      <c r="AM1054" s="28"/>
      <c r="AN1054" s="121">
        <v>2</v>
      </c>
      <c r="AO1054" s="121">
        <f t="shared" si="344"/>
        <v>6300</v>
      </c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7">
        <f t="shared" si="345"/>
        <v>2</v>
      </c>
      <c r="BK1054" s="7">
        <f t="shared" si="345"/>
        <v>6300</v>
      </c>
    </row>
    <row r="1055" spans="2:63" ht="24" x14ac:dyDescent="0.25">
      <c r="B1055" s="16" t="s">
        <v>1625</v>
      </c>
      <c r="C1055" s="16" t="s">
        <v>1625</v>
      </c>
      <c r="D1055" s="171" t="s">
        <v>1643</v>
      </c>
      <c r="E1055" s="18" t="s">
        <v>1644</v>
      </c>
      <c r="F1055" s="18" t="s">
        <v>736</v>
      </c>
      <c r="G1055" s="12">
        <v>1850</v>
      </c>
      <c r="H1055" s="19"/>
      <c r="I1055" s="19"/>
      <c r="J1055" s="111">
        <v>2</v>
      </c>
      <c r="K1055" s="111">
        <f t="shared" si="342"/>
        <v>3700</v>
      </c>
      <c r="L1055" s="19"/>
      <c r="M1055" s="19"/>
      <c r="N1055" s="19"/>
      <c r="O1055" s="19"/>
      <c r="P1055" s="26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>
        <f t="shared" si="343"/>
        <v>2</v>
      </c>
      <c r="AG1055" s="19">
        <f t="shared" si="343"/>
        <v>3700</v>
      </c>
      <c r="AH1055" s="18" t="s">
        <v>1643</v>
      </c>
      <c r="AI1055" s="18" t="s">
        <v>1644</v>
      </c>
      <c r="AJ1055" s="18" t="s">
        <v>736</v>
      </c>
      <c r="AK1055" s="12">
        <v>1850</v>
      </c>
      <c r="AL1055" s="28"/>
      <c r="AM1055" s="28"/>
      <c r="AN1055" s="121">
        <v>2</v>
      </c>
      <c r="AO1055" s="121">
        <f t="shared" si="344"/>
        <v>3700</v>
      </c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7">
        <f t="shared" si="345"/>
        <v>2</v>
      </c>
      <c r="BK1055" s="7">
        <f t="shared" si="345"/>
        <v>3700</v>
      </c>
    </row>
    <row r="1056" spans="2:63" x14ac:dyDescent="0.25">
      <c r="B1056" s="16" t="s">
        <v>1625</v>
      </c>
      <c r="C1056" s="16" t="s">
        <v>1625</v>
      </c>
      <c r="D1056" s="171" t="s">
        <v>1645</v>
      </c>
      <c r="E1056" s="18" t="s">
        <v>1646</v>
      </c>
      <c r="F1056" s="18" t="s">
        <v>736</v>
      </c>
      <c r="G1056" s="12">
        <v>4500</v>
      </c>
      <c r="H1056" s="19"/>
      <c r="I1056" s="19"/>
      <c r="J1056" s="111">
        <v>6</v>
      </c>
      <c r="K1056" s="111">
        <f t="shared" si="342"/>
        <v>27000</v>
      </c>
      <c r="L1056" s="19"/>
      <c r="M1056" s="19"/>
      <c r="N1056" s="19"/>
      <c r="O1056" s="19"/>
      <c r="P1056" s="26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>
        <f t="shared" si="343"/>
        <v>6</v>
      </c>
      <c r="AG1056" s="19">
        <f t="shared" si="343"/>
        <v>27000</v>
      </c>
      <c r="AH1056" s="18" t="s">
        <v>1645</v>
      </c>
      <c r="AI1056" s="18" t="s">
        <v>1646</v>
      </c>
      <c r="AJ1056" s="18" t="s">
        <v>736</v>
      </c>
      <c r="AK1056" s="12">
        <v>4500</v>
      </c>
      <c r="AL1056" s="28"/>
      <c r="AM1056" s="28"/>
      <c r="AN1056" s="121">
        <v>6</v>
      </c>
      <c r="AO1056" s="121">
        <f t="shared" si="344"/>
        <v>27000</v>
      </c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7">
        <f t="shared" si="345"/>
        <v>6</v>
      </c>
      <c r="BK1056" s="7">
        <f t="shared" si="345"/>
        <v>27000</v>
      </c>
    </row>
    <row r="1057" spans="2:63" x14ac:dyDescent="0.25">
      <c r="B1057" s="16" t="s">
        <v>1625</v>
      </c>
      <c r="C1057" s="16" t="s">
        <v>1625</v>
      </c>
      <c r="D1057" s="171" t="s">
        <v>1647</v>
      </c>
      <c r="E1057" s="18" t="s">
        <v>1648</v>
      </c>
      <c r="F1057" s="18" t="s">
        <v>736</v>
      </c>
      <c r="G1057" s="12">
        <v>1200</v>
      </c>
      <c r="H1057" s="19"/>
      <c r="I1057" s="19"/>
      <c r="J1057" s="111">
        <v>1</v>
      </c>
      <c r="K1057" s="111">
        <f t="shared" si="342"/>
        <v>1200</v>
      </c>
      <c r="L1057" s="19"/>
      <c r="M1057" s="19"/>
      <c r="N1057" s="19"/>
      <c r="O1057" s="19"/>
      <c r="P1057" s="26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>
        <f t="shared" si="343"/>
        <v>1</v>
      </c>
      <c r="AG1057" s="19">
        <f t="shared" si="343"/>
        <v>1200</v>
      </c>
      <c r="AH1057" s="18" t="s">
        <v>1647</v>
      </c>
      <c r="AI1057" s="18" t="s">
        <v>1648</v>
      </c>
      <c r="AJ1057" s="18" t="s">
        <v>736</v>
      </c>
      <c r="AK1057" s="12">
        <v>1200</v>
      </c>
      <c r="AL1057" s="28"/>
      <c r="AM1057" s="28"/>
      <c r="AN1057" s="121"/>
      <c r="AO1057" s="121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7">
        <f t="shared" si="345"/>
        <v>0</v>
      </c>
      <c r="BK1057" s="7">
        <f t="shared" si="345"/>
        <v>0</v>
      </c>
    </row>
    <row r="1058" spans="2:63" x14ac:dyDescent="0.25">
      <c r="B1058" s="16" t="s">
        <v>1625</v>
      </c>
      <c r="C1058" s="16" t="s">
        <v>1625</v>
      </c>
      <c r="D1058" s="171" t="s">
        <v>869</v>
      </c>
      <c r="E1058" s="18" t="s">
        <v>1649</v>
      </c>
      <c r="F1058" s="18" t="s">
        <v>736</v>
      </c>
      <c r="G1058" s="12">
        <v>4500</v>
      </c>
      <c r="H1058" s="19"/>
      <c r="I1058" s="19"/>
      <c r="J1058" s="111">
        <v>1</v>
      </c>
      <c r="K1058" s="111">
        <f t="shared" si="342"/>
        <v>4500</v>
      </c>
      <c r="L1058" s="19"/>
      <c r="M1058" s="19"/>
      <c r="N1058" s="19"/>
      <c r="O1058" s="19"/>
      <c r="P1058" s="26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>
        <f t="shared" si="343"/>
        <v>1</v>
      </c>
      <c r="AG1058" s="19">
        <f t="shared" si="343"/>
        <v>4500</v>
      </c>
      <c r="AH1058" s="18" t="s">
        <v>869</v>
      </c>
      <c r="AI1058" s="18" t="s">
        <v>1649</v>
      </c>
      <c r="AJ1058" s="18" t="s">
        <v>736</v>
      </c>
      <c r="AK1058" s="12">
        <v>4500</v>
      </c>
      <c r="AL1058" s="28"/>
      <c r="AM1058" s="28"/>
      <c r="AN1058" s="121"/>
      <c r="AO1058" s="121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7">
        <f t="shared" si="345"/>
        <v>0</v>
      </c>
      <c r="BK1058" s="7">
        <f t="shared" si="345"/>
        <v>0</v>
      </c>
    </row>
    <row r="1059" spans="2:63" x14ac:dyDescent="0.25">
      <c r="B1059" s="16" t="s">
        <v>1625</v>
      </c>
      <c r="C1059" s="16" t="s">
        <v>1625</v>
      </c>
      <c r="D1059" s="171" t="s">
        <v>1650</v>
      </c>
      <c r="E1059" s="18" t="s">
        <v>1651</v>
      </c>
      <c r="F1059" s="18" t="s">
        <v>736</v>
      </c>
      <c r="G1059" s="12">
        <v>1000</v>
      </c>
      <c r="H1059" s="19"/>
      <c r="I1059" s="19"/>
      <c r="J1059" s="111">
        <v>18</v>
      </c>
      <c r="K1059" s="111">
        <f t="shared" si="342"/>
        <v>18000</v>
      </c>
      <c r="L1059" s="19"/>
      <c r="M1059" s="19"/>
      <c r="N1059" s="19"/>
      <c r="O1059" s="19"/>
      <c r="P1059" s="26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>
        <f t="shared" si="343"/>
        <v>18</v>
      </c>
      <c r="AG1059" s="19">
        <f t="shared" si="343"/>
        <v>18000</v>
      </c>
      <c r="AH1059" s="18" t="s">
        <v>1650</v>
      </c>
      <c r="AI1059" s="18" t="s">
        <v>1651</v>
      </c>
      <c r="AJ1059" s="18" t="s">
        <v>736</v>
      </c>
      <c r="AK1059" s="12">
        <v>1000</v>
      </c>
      <c r="AL1059" s="28"/>
      <c r="AM1059" s="28"/>
      <c r="AN1059" s="121">
        <v>18</v>
      </c>
      <c r="AO1059" s="121">
        <f t="shared" si="344"/>
        <v>18000</v>
      </c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7">
        <f t="shared" si="345"/>
        <v>18</v>
      </c>
      <c r="BK1059" s="7">
        <f t="shared" si="345"/>
        <v>18000</v>
      </c>
    </row>
    <row r="1060" spans="2:63" x14ac:dyDescent="0.25">
      <c r="B1060" s="16" t="s">
        <v>1625</v>
      </c>
      <c r="C1060" s="16" t="s">
        <v>1625</v>
      </c>
      <c r="D1060" s="171" t="s">
        <v>1652</v>
      </c>
      <c r="E1060" s="18" t="s">
        <v>1653</v>
      </c>
      <c r="F1060" s="18" t="s">
        <v>736</v>
      </c>
      <c r="G1060" s="12">
        <v>3000</v>
      </c>
      <c r="H1060" s="19"/>
      <c r="I1060" s="19"/>
      <c r="J1060" s="111">
        <v>6</v>
      </c>
      <c r="K1060" s="111">
        <f t="shared" si="342"/>
        <v>18000</v>
      </c>
      <c r="L1060" s="19"/>
      <c r="M1060" s="19"/>
      <c r="N1060" s="19"/>
      <c r="O1060" s="19"/>
      <c r="P1060" s="26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>
        <f t="shared" si="343"/>
        <v>6</v>
      </c>
      <c r="AG1060" s="19">
        <f t="shared" si="343"/>
        <v>18000</v>
      </c>
      <c r="AH1060" s="18" t="s">
        <v>1652</v>
      </c>
      <c r="AI1060" s="18" t="s">
        <v>1653</v>
      </c>
      <c r="AJ1060" s="18" t="s">
        <v>736</v>
      </c>
      <c r="AK1060" s="12">
        <v>3000</v>
      </c>
      <c r="AL1060" s="28"/>
      <c r="AM1060" s="28"/>
      <c r="AN1060" s="121">
        <v>6</v>
      </c>
      <c r="AO1060" s="121">
        <f t="shared" si="344"/>
        <v>18000</v>
      </c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7">
        <f t="shared" si="345"/>
        <v>6</v>
      </c>
      <c r="BK1060" s="7">
        <f t="shared" si="345"/>
        <v>18000</v>
      </c>
    </row>
    <row r="1061" spans="2:63" x14ac:dyDescent="0.25">
      <c r="B1061" s="16" t="s">
        <v>1625</v>
      </c>
      <c r="C1061" s="16" t="s">
        <v>1625</v>
      </c>
      <c r="D1061" s="160" t="s">
        <v>1028</v>
      </c>
      <c r="E1061" s="18" t="s">
        <v>1654</v>
      </c>
      <c r="F1061" s="18" t="s">
        <v>736</v>
      </c>
      <c r="G1061" s="12">
        <v>5000</v>
      </c>
      <c r="H1061" s="19"/>
      <c r="I1061" s="19"/>
      <c r="J1061" s="111">
        <v>6</v>
      </c>
      <c r="K1061" s="111">
        <f t="shared" si="342"/>
        <v>30000</v>
      </c>
      <c r="L1061" s="19"/>
      <c r="M1061" s="19"/>
      <c r="N1061" s="19"/>
      <c r="O1061" s="19"/>
      <c r="P1061" s="26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>
        <f t="shared" si="343"/>
        <v>6</v>
      </c>
      <c r="AG1061" s="19">
        <f t="shared" si="343"/>
        <v>30000</v>
      </c>
      <c r="AH1061" s="213" t="s">
        <v>1028</v>
      </c>
      <c r="AI1061" s="18" t="s">
        <v>1654</v>
      </c>
      <c r="AJ1061" s="18" t="s">
        <v>736</v>
      </c>
      <c r="AK1061" s="12">
        <v>5000</v>
      </c>
      <c r="AL1061" s="28"/>
      <c r="AM1061" s="28"/>
      <c r="AN1061" s="121">
        <v>6</v>
      </c>
      <c r="AO1061" s="121">
        <f t="shared" si="344"/>
        <v>30000</v>
      </c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7">
        <f t="shared" si="345"/>
        <v>6</v>
      </c>
      <c r="BK1061" s="7">
        <f t="shared" si="345"/>
        <v>30000</v>
      </c>
    </row>
    <row r="1062" spans="2:63" x14ac:dyDescent="0.25">
      <c r="B1062" s="16" t="s">
        <v>1625</v>
      </c>
      <c r="C1062" s="16" t="s">
        <v>1625</v>
      </c>
      <c r="D1062" s="171" t="s">
        <v>1633</v>
      </c>
      <c r="E1062" s="18" t="s">
        <v>1655</v>
      </c>
      <c r="F1062" s="18" t="s">
        <v>736</v>
      </c>
      <c r="G1062" s="12">
        <v>3000</v>
      </c>
      <c r="H1062" s="19"/>
      <c r="I1062" s="19"/>
      <c r="J1062" s="111">
        <v>6</v>
      </c>
      <c r="K1062" s="111">
        <f t="shared" si="342"/>
        <v>18000</v>
      </c>
      <c r="L1062" s="19"/>
      <c r="M1062" s="19"/>
      <c r="N1062" s="19"/>
      <c r="O1062" s="19"/>
      <c r="P1062" s="26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>
        <f t="shared" si="343"/>
        <v>6</v>
      </c>
      <c r="AG1062" s="19">
        <f t="shared" si="343"/>
        <v>18000</v>
      </c>
      <c r="AH1062" s="18" t="s">
        <v>1633</v>
      </c>
      <c r="AI1062" s="18" t="s">
        <v>1655</v>
      </c>
      <c r="AJ1062" s="18" t="s">
        <v>736</v>
      </c>
      <c r="AK1062" s="12">
        <v>3000</v>
      </c>
      <c r="AL1062" s="28"/>
      <c r="AM1062" s="28"/>
      <c r="AN1062" s="121">
        <v>6</v>
      </c>
      <c r="AO1062" s="121">
        <f t="shared" si="344"/>
        <v>18000</v>
      </c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7">
        <f t="shared" si="345"/>
        <v>6</v>
      </c>
      <c r="BK1062" s="7">
        <f t="shared" si="345"/>
        <v>18000</v>
      </c>
    </row>
    <row r="1063" spans="2:63" x14ac:dyDescent="0.25">
      <c r="B1063" s="16" t="s">
        <v>1625</v>
      </c>
      <c r="C1063" s="16" t="s">
        <v>1625</v>
      </c>
      <c r="D1063" s="171" t="s">
        <v>1032</v>
      </c>
      <c r="E1063" s="18" t="s">
        <v>1158</v>
      </c>
      <c r="F1063" s="18" t="s">
        <v>736</v>
      </c>
      <c r="G1063" s="12">
        <v>2500</v>
      </c>
      <c r="H1063" s="19"/>
      <c r="I1063" s="19"/>
      <c r="J1063" s="111">
        <v>6</v>
      </c>
      <c r="K1063" s="111">
        <f t="shared" si="342"/>
        <v>15000</v>
      </c>
      <c r="L1063" s="19"/>
      <c r="M1063" s="19"/>
      <c r="N1063" s="19"/>
      <c r="O1063" s="19"/>
      <c r="P1063" s="26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>
        <f t="shared" si="343"/>
        <v>6</v>
      </c>
      <c r="AG1063" s="19">
        <f t="shared" si="343"/>
        <v>15000</v>
      </c>
      <c r="AH1063" s="18" t="s">
        <v>1032</v>
      </c>
      <c r="AI1063" s="18" t="s">
        <v>1158</v>
      </c>
      <c r="AJ1063" s="18" t="s">
        <v>736</v>
      </c>
      <c r="AK1063" s="12">
        <v>2500</v>
      </c>
      <c r="AL1063" s="28"/>
      <c r="AM1063" s="28"/>
      <c r="AN1063" s="121">
        <v>6</v>
      </c>
      <c r="AO1063" s="121">
        <f t="shared" si="344"/>
        <v>15000</v>
      </c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7">
        <f t="shared" si="345"/>
        <v>6</v>
      </c>
      <c r="BK1063" s="7">
        <f t="shared" si="345"/>
        <v>15000</v>
      </c>
    </row>
    <row r="1064" spans="2:63" x14ac:dyDescent="0.25">
      <c r="B1064" s="16" t="s">
        <v>1625</v>
      </c>
      <c r="C1064" s="16" t="s">
        <v>1625</v>
      </c>
      <c r="D1064" s="171" t="s">
        <v>1032</v>
      </c>
      <c r="E1064" s="18" t="s">
        <v>1013</v>
      </c>
      <c r="F1064" s="18" t="s">
        <v>736</v>
      </c>
      <c r="G1064" s="12">
        <v>1800</v>
      </c>
      <c r="H1064" s="19"/>
      <c r="I1064" s="19"/>
      <c r="J1064" s="111">
        <v>12</v>
      </c>
      <c r="K1064" s="111">
        <f t="shared" si="342"/>
        <v>21600</v>
      </c>
      <c r="L1064" s="19"/>
      <c r="M1064" s="19"/>
      <c r="N1064" s="19"/>
      <c r="O1064" s="19"/>
      <c r="P1064" s="26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>
        <f t="shared" si="343"/>
        <v>12</v>
      </c>
      <c r="AG1064" s="19">
        <f t="shared" si="343"/>
        <v>21600</v>
      </c>
      <c r="AH1064" s="18" t="s">
        <v>1032</v>
      </c>
      <c r="AI1064" s="18" t="s">
        <v>1013</v>
      </c>
      <c r="AJ1064" s="18" t="s">
        <v>736</v>
      </c>
      <c r="AK1064" s="12">
        <v>1800</v>
      </c>
      <c r="AL1064" s="28"/>
      <c r="AM1064" s="28"/>
      <c r="AN1064" s="121">
        <v>12</v>
      </c>
      <c r="AO1064" s="121">
        <f t="shared" si="344"/>
        <v>21600</v>
      </c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7">
        <f t="shared" si="345"/>
        <v>12</v>
      </c>
      <c r="BK1064" s="7">
        <f t="shared" si="345"/>
        <v>21600</v>
      </c>
    </row>
    <row r="1065" spans="2:63" ht="24" x14ac:dyDescent="0.25">
      <c r="B1065" s="16" t="s">
        <v>1625</v>
      </c>
      <c r="C1065" s="16" t="s">
        <v>1625</v>
      </c>
      <c r="D1065" s="171" t="s">
        <v>1032</v>
      </c>
      <c r="E1065" s="18" t="s">
        <v>1656</v>
      </c>
      <c r="F1065" s="18" t="s">
        <v>736</v>
      </c>
      <c r="G1065" s="12">
        <v>1800</v>
      </c>
      <c r="H1065" s="19"/>
      <c r="I1065" s="19"/>
      <c r="J1065" s="111">
        <v>6</v>
      </c>
      <c r="K1065" s="111">
        <f t="shared" si="342"/>
        <v>10800</v>
      </c>
      <c r="L1065" s="19"/>
      <c r="M1065" s="19"/>
      <c r="N1065" s="19"/>
      <c r="O1065" s="19"/>
      <c r="P1065" s="26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>
        <f t="shared" si="343"/>
        <v>6</v>
      </c>
      <c r="AG1065" s="19">
        <f t="shared" si="343"/>
        <v>10800</v>
      </c>
      <c r="AH1065" s="18" t="s">
        <v>1032</v>
      </c>
      <c r="AI1065" s="18" t="s">
        <v>1656</v>
      </c>
      <c r="AJ1065" s="18" t="s">
        <v>736</v>
      </c>
      <c r="AK1065" s="12">
        <v>1800</v>
      </c>
      <c r="AL1065" s="28"/>
      <c r="AM1065" s="28"/>
      <c r="AN1065" s="121">
        <v>6</v>
      </c>
      <c r="AO1065" s="121">
        <f t="shared" si="344"/>
        <v>10800</v>
      </c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7">
        <f t="shared" si="345"/>
        <v>6</v>
      </c>
      <c r="BK1065" s="7">
        <f t="shared" si="345"/>
        <v>10800</v>
      </c>
    </row>
    <row r="1066" spans="2:63" ht="24" x14ac:dyDescent="0.25">
      <c r="B1066" s="16" t="s">
        <v>1625</v>
      </c>
      <c r="C1066" s="16" t="s">
        <v>1625</v>
      </c>
      <c r="D1066" s="171" t="s">
        <v>1637</v>
      </c>
      <c r="E1066" s="18" t="s">
        <v>1638</v>
      </c>
      <c r="F1066" s="18" t="s">
        <v>736</v>
      </c>
      <c r="G1066" s="12">
        <v>1800</v>
      </c>
      <c r="H1066" s="19"/>
      <c r="I1066" s="19"/>
      <c r="J1066" s="111">
        <v>6</v>
      </c>
      <c r="K1066" s="111">
        <f t="shared" si="342"/>
        <v>10800</v>
      </c>
      <c r="L1066" s="19"/>
      <c r="M1066" s="19"/>
      <c r="N1066" s="19"/>
      <c r="O1066" s="19"/>
      <c r="P1066" s="26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>
        <f t="shared" si="343"/>
        <v>6</v>
      </c>
      <c r="AG1066" s="19">
        <f t="shared" si="343"/>
        <v>10800</v>
      </c>
      <c r="AH1066" s="18" t="s">
        <v>1637</v>
      </c>
      <c r="AI1066" s="18" t="s">
        <v>1638</v>
      </c>
      <c r="AJ1066" s="18" t="s">
        <v>736</v>
      </c>
      <c r="AK1066" s="12">
        <v>1800</v>
      </c>
      <c r="AL1066" s="28"/>
      <c r="AM1066" s="28"/>
      <c r="AN1066" s="121">
        <v>6</v>
      </c>
      <c r="AO1066" s="121">
        <f t="shared" si="344"/>
        <v>10800</v>
      </c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7">
        <f t="shared" si="345"/>
        <v>6</v>
      </c>
      <c r="BK1066" s="7">
        <f t="shared" si="345"/>
        <v>10800</v>
      </c>
    </row>
    <row r="1067" spans="2:63" x14ac:dyDescent="0.25">
      <c r="B1067" s="16" t="s">
        <v>1625</v>
      </c>
      <c r="C1067" s="16" t="s">
        <v>1625</v>
      </c>
      <c r="D1067" s="171" t="s">
        <v>1657</v>
      </c>
      <c r="E1067" s="18" t="s">
        <v>1658</v>
      </c>
      <c r="F1067" s="18" t="s">
        <v>736</v>
      </c>
      <c r="G1067" s="12">
        <v>1850</v>
      </c>
      <c r="H1067" s="19"/>
      <c r="I1067" s="19"/>
      <c r="J1067" s="111">
        <v>2</v>
      </c>
      <c r="K1067" s="111">
        <f t="shared" si="342"/>
        <v>3700</v>
      </c>
      <c r="L1067" s="19"/>
      <c r="M1067" s="19"/>
      <c r="N1067" s="19"/>
      <c r="O1067" s="19"/>
      <c r="P1067" s="26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>
        <f t="shared" si="343"/>
        <v>2</v>
      </c>
      <c r="AG1067" s="19">
        <f t="shared" si="343"/>
        <v>3700</v>
      </c>
      <c r="AH1067" s="18" t="s">
        <v>1657</v>
      </c>
      <c r="AI1067" s="18" t="s">
        <v>1658</v>
      </c>
      <c r="AJ1067" s="18" t="s">
        <v>736</v>
      </c>
      <c r="AK1067" s="12">
        <v>1850</v>
      </c>
      <c r="AL1067" s="28"/>
      <c r="AM1067" s="28"/>
      <c r="AN1067" s="121">
        <v>1</v>
      </c>
      <c r="AO1067" s="121">
        <f t="shared" si="344"/>
        <v>1850</v>
      </c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7">
        <f t="shared" si="345"/>
        <v>1</v>
      </c>
      <c r="BK1067" s="7">
        <f t="shared" si="345"/>
        <v>1850</v>
      </c>
    </row>
    <row r="1068" spans="2:63" ht="24" x14ac:dyDescent="0.25">
      <c r="B1068" s="16" t="s">
        <v>1625</v>
      </c>
      <c r="C1068" s="16" t="s">
        <v>1625</v>
      </c>
      <c r="D1068" s="171" t="s">
        <v>1641</v>
      </c>
      <c r="E1068" s="18" t="s">
        <v>1659</v>
      </c>
      <c r="F1068" s="18" t="s">
        <v>736</v>
      </c>
      <c r="G1068" s="12">
        <v>1850</v>
      </c>
      <c r="H1068" s="19"/>
      <c r="I1068" s="19"/>
      <c r="J1068" s="111">
        <v>2</v>
      </c>
      <c r="K1068" s="111">
        <f t="shared" si="342"/>
        <v>3700</v>
      </c>
      <c r="L1068" s="19"/>
      <c r="M1068" s="19"/>
      <c r="N1068" s="19"/>
      <c r="O1068" s="19"/>
      <c r="P1068" s="26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>
        <f t="shared" si="343"/>
        <v>2</v>
      </c>
      <c r="AG1068" s="19">
        <f t="shared" si="343"/>
        <v>3700</v>
      </c>
      <c r="AH1068" s="18" t="s">
        <v>1641</v>
      </c>
      <c r="AI1068" s="18" t="s">
        <v>1659</v>
      </c>
      <c r="AJ1068" s="18" t="s">
        <v>736</v>
      </c>
      <c r="AK1068" s="12">
        <v>1850</v>
      </c>
      <c r="AL1068" s="28"/>
      <c r="AM1068" s="28"/>
      <c r="AN1068" s="121">
        <v>1</v>
      </c>
      <c r="AO1068" s="121">
        <f t="shared" si="344"/>
        <v>1850</v>
      </c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7">
        <f t="shared" si="345"/>
        <v>1</v>
      </c>
      <c r="BK1068" s="7">
        <f t="shared" si="345"/>
        <v>1850</v>
      </c>
    </row>
    <row r="1069" spans="2:63" x14ac:dyDescent="0.25">
      <c r="B1069" s="16" t="s">
        <v>1625</v>
      </c>
      <c r="C1069" s="16" t="s">
        <v>1625</v>
      </c>
      <c r="D1069" s="171" t="s">
        <v>1660</v>
      </c>
      <c r="E1069" s="18" t="s">
        <v>1646</v>
      </c>
      <c r="F1069" s="18" t="s">
        <v>736</v>
      </c>
      <c r="G1069" s="12">
        <v>5500</v>
      </c>
      <c r="H1069" s="19"/>
      <c r="I1069" s="19"/>
      <c r="J1069" s="111">
        <v>2</v>
      </c>
      <c r="K1069" s="111">
        <f t="shared" si="342"/>
        <v>11000</v>
      </c>
      <c r="L1069" s="19"/>
      <c r="M1069" s="19"/>
      <c r="N1069" s="19"/>
      <c r="O1069" s="19"/>
      <c r="P1069" s="26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>
        <f t="shared" si="343"/>
        <v>2</v>
      </c>
      <c r="AG1069" s="19">
        <f t="shared" si="343"/>
        <v>11000</v>
      </c>
      <c r="AH1069" s="18" t="s">
        <v>1660</v>
      </c>
      <c r="AI1069" s="18" t="s">
        <v>1646</v>
      </c>
      <c r="AJ1069" s="18" t="s">
        <v>736</v>
      </c>
      <c r="AK1069" s="12">
        <v>5500</v>
      </c>
      <c r="AL1069" s="28"/>
      <c r="AM1069" s="28"/>
      <c r="AN1069" s="121">
        <v>1</v>
      </c>
      <c r="AO1069" s="121">
        <f t="shared" si="344"/>
        <v>5500</v>
      </c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7">
        <f t="shared" si="345"/>
        <v>1</v>
      </c>
      <c r="BK1069" s="7">
        <f t="shared" si="345"/>
        <v>5500</v>
      </c>
    </row>
    <row r="1070" spans="2:63" x14ac:dyDescent="0.25">
      <c r="B1070" s="16" t="s">
        <v>1625</v>
      </c>
      <c r="C1070" s="16" t="s">
        <v>1625</v>
      </c>
      <c r="D1070" s="171" t="s">
        <v>1647</v>
      </c>
      <c r="E1070" s="18" t="s">
        <v>1648</v>
      </c>
      <c r="F1070" s="18" t="s">
        <v>736</v>
      </c>
      <c r="G1070" s="12">
        <v>5000</v>
      </c>
      <c r="H1070" s="19"/>
      <c r="I1070" s="19"/>
      <c r="J1070" s="111">
        <v>2</v>
      </c>
      <c r="K1070" s="111">
        <f t="shared" si="342"/>
        <v>10000</v>
      </c>
      <c r="L1070" s="19"/>
      <c r="M1070" s="19"/>
      <c r="N1070" s="19"/>
      <c r="O1070" s="19"/>
      <c r="P1070" s="26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>
        <f t="shared" si="343"/>
        <v>2</v>
      </c>
      <c r="AG1070" s="19">
        <f t="shared" si="343"/>
        <v>10000</v>
      </c>
      <c r="AH1070" s="18" t="s">
        <v>1647</v>
      </c>
      <c r="AI1070" s="18" t="s">
        <v>1648</v>
      </c>
      <c r="AJ1070" s="18" t="s">
        <v>736</v>
      </c>
      <c r="AK1070" s="12">
        <v>5000</v>
      </c>
      <c r="AL1070" s="28"/>
      <c r="AM1070" s="28"/>
      <c r="AN1070" s="121">
        <v>1</v>
      </c>
      <c r="AO1070" s="121">
        <f t="shared" si="344"/>
        <v>5000</v>
      </c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7">
        <f t="shared" si="345"/>
        <v>1</v>
      </c>
      <c r="BK1070" s="7">
        <f t="shared" si="345"/>
        <v>5000</v>
      </c>
    </row>
    <row r="1071" spans="2:63" x14ac:dyDescent="0.25">
      <c r="B1071" s="16" t="s">
        <v>1625</v>
      </c>
      <c r="C1071" s="16" t="s">
        <v>1625</v>
      </c>
      <c r="D1071" s="171" t="s">
        <v>1647</v>
      </c>
      <c r="E1071" s="18" t="s">
        <v>1648</v>
      </c>
      <c r="F1071" s="18" t="s">
        <v>736</v>
      </c>
      <c r="G1071" s="12">
        <v>1200</v>
      </c>
      <c r="H1071" s="19"/>
      <c r="I1071" s="19"/>
      <c r="J1071" s="111">
        <v>2</v>
      </c>
      <c r="K1071" s="111">
        <f t="shared" si="342"/>
        <v>2400</v>
      </c>
      <c r="L1071" s="19"/>
      <c r="M1071" s="19"/>
      <c r="N1071" s="19"/>
      <c r="O1071" s="19"/>
      <c r="P1071" s="26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>
        <f t="shared" si="343"/>
        <v>2</v>
      </c>
      <c r="AG1071" s="19">
        <f t="shared" si="343"/>
        <v>2400</v>
      </c>
      <c r="AH1071" s="18" t="s">
        <v>1647</v>
      </c>
      <c r="AI1071" s="18" t="s">
        <v>1648</v>
      </c>
      <c r="AJ1071" s="18" t="s">
        <v>736</v>
      </c>
      <c r="AK1071" s="12">
        <v>1200</v>
      </c>
      <c r="AL1071" s="28"/>
      <c r="AM1071" s="28"/>
      <c r="AN1071" s="121">
        <v>2</v>
      </c>
      <c r="AO1071" s="121">
        <f t="shared" si="344"/>
        <v>2400</v>
      </c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7">
        <f t="shared" si="345"/>
        <v>2</v>
      </c>
      <c r="BK1071" s="7">
        <f t="shared" si="345"/>
        <v>2400</v>
      </c>
    </row>
    <row r="1072" spans="2:63" x14ac:dyDescent="0.25">
      <c r="B1072" s="16" t="s">
        <v>1625</v>
      </c>
      <c r="C1072" s="16" t="s">
        <v>1625</v>
      </c>
      <c r="D1072" s="171" t="s">
        <v>869</v>
      </c>
      <c r="E1072" s="18" t="s">
        <v>1649</v>
      </c>
      <c r="F1072" s="18" t="s">
        <v>736</v>
      </c>
      <c r="G1072" s="12">
        <v>4500</v>
      </c>
      <c r="H1072" s="19"/>
      <c r="I1072" s="19"/>
      <c r="J1072" s="111">
        <v>1</v>
      </c>
      <c r="K1072" s="111">
        <f t="shared" si="342"/>
        <v>4500</v>
      </c>
      <c r="L1072" s="19"/>
      <c r="M1072" s="19"/>
      <c r="N1072" s="19"/>
      <c r="O1072" s="19"/>
      <c r="P1072" s="26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>
        <f t="shared" si="343"/>
        <v>1</v>
      </c>
      <c r="AG1072" s="19">
        <f t="shared" si="343"/>
        <v>4500</v>
      </c>
      <c r="AH1072" s="18" t="s">
        <v>869</v>
      </c>
      <c r="AI1072" s="18" t="s">
        <v>1649</v>
      </c>
      <c r="AJ1072" s="18" t="s">
        <v>736</v>
      </c>
      <c r="AK1072" s="12">
        <v>4500</v>
      </c>
      <c r="AL1072" s="28"/>
      <c r="AM1072" s="28"/>
      <c r="AN1072" s="121">
        <v>1</v>
      </c>
      <c r="AO1072" s="121">
        <f t="shared" si="344"/>
        <v>4500</v>
      </c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7">
        <f t="shared" si="345"/>
        <v>1</v>
      </c>
      <c r="BK1072" s="7">
        <f t="shared" si="345"/>
        <v>4500</v>
      </c>
    </row>
    <row r="1073" spans="2:63" x14ac:dyDescent="0.25">
      <c r="B1073" s="16" t="s">
        <v>1625</v>
      </c>
      <c r="C1073" s="16" t="s">
        <v>1625</v>
      </c>
      <c r="D1073" s="171" t="s">
        <v>1650</v>
      </c>
      <c r="E1073" s="18" t="s">
        <v>1651</v>
      </c>
      <c r="F1073" s="18" t="s">
        <v>736</v>
      </c>
      <c r="G1073" s="12">
        <v>1000</v>
      </c>
      <c r="H1073" s="19"/>
      <c r="I1073" s="19"/>
      <c r="J1073" s="111">
        <v>54</v>
      </c>
      <c r="K1073" s="111">
        <f t="shared" si="342"/>
        <v>54000</v>
      </c>
      <c r="L1073" s="19"/>
      <c r="M1073" s="19"/>
      <c r="N1073" s="19"/>
      <c r="O1073" s="19"/>
      <c r="P1073" s="26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>
        <f t="shared" si="343"/>
        <v>54</v>
      </c>
      <c r="AG1073" s="19">
        <f t="shared" si="343"/>
        <v>54000</v>
      </c>
      <c r="AH1073" s="18" t="s">
        <v>1650</v>
      </c>
      <c r="AI1073" s="18" t="s">
        <v>1651</v>
      </c>
      <c r="AJ1073" s="18" t="s">
        <v>736</v>
      </c>
      <c r="AK1073" s="12">
        <v>1000</v>
      </c>
      <c r="AL1073" s="28"/>
      <c r="AM1073" s="28"/>
      <c r="AN1073" s="121">
        <v>54</v>
      </c>
      <c r="AO1073" s="121">
        <f t="shared" si="344"/>
        <v>54000</v>
      </c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7">
        <f t="shared" si="345"/>
        <v>54</v>
      </c>
      <c r="BK1073" s="7">
        <f t="shared" si="345"/>
        <v>54000</v>
      </c>
    </row>
    <row r="1074" spans="2:63" x14ac:dyDescent="0.25">
      <c r="B1074" s="16" t="s">
        <v>1625</v>
      </c>
      <c r="C1074" s="16" t="s">
        <v>1625</v>
      </c>
      <c r="D1074" s="171" t="s">
        <v>1566</v>
      </c>
      <c r="E1074" s="18" t="s">
        <v>1172</v>
      </c>
      <c r="F1074" s="18" t="s">
        <v>736</v>
      </c>
      <c r="G1074" s="12">
        <v>6000</v>
      </c>
      <c r="H1074" s="19"/>
      <c r="I1074" s="19"/>
      <c r="J1074" s="111">
        <v>6</v>
      </c>
      <c r="K1074" s="111">
        <f t="shared" si="342"/>
        <v>36000</v>
      </c>
      <c r="L1074" s="19"/>
      <c r="M1074" s="19"/>
      <c r="N1074" s="19"/>
      <c r="O1074" s="19"/>
      <c r="P1074" s="26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>
        <f t="shared" si="343"/>
        <v>6</v>
      </c>
      <c r="AG1074" s="19">
        <f t="shared" si="343"/>
        <v>36000</v>
      </c>
      <c r="AH1074" s="18" t="s">
        <v>1566</v>
      </c>
      <c r="AI1074" s="18" t="s">
        <v>1172</v>
      </c>
      <c r="AJ1074" s="18" t="s">
        <v>736</v>
      </c>
      <c r="AK1074" s="12">
        <v>6000</v>
      </c>
      <c r="AL1074" s="28"/>
      <c r="AM1074" s="28"/>
      <c r="AN1074" s="121">
        <v>6</v>
      </c>
      <c r="AO1074" s="121">
        <f t="shared" si="344"/>
        <v>36000</v>
      </c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7">
        <f t="shared" si="345"/>
        <v>6</v>
      </c>
      <c r="BK1074" s="7">
        <f t="shared" si="345"/>
        <v>36000</v>
      </c>
    </row>
    <row r="1075" spans="2:63" x14ac:dyDescent="0.25">
      <c r="B1075" s="16" t="s">
        <v>1625</v>
      </c>
      <c r="C1075" s="16" t="s">
        <v>1625</v>
      </c>
      <c r="D1075" s="171" t="s">
        <v>1566</v>
      </c>
      <c r="E1075" s="18" t="s">
        <v>1172</v>
      </c>
      <c r="F1075" s="18" t="s">
        <v>736</v>
      </c>
      <c r="G1075" s="12">
        <v>4000</v>
      </c>
      <c r="H1075" s="19"/>
      <c r="I1075" s="19"/>
      <c r="J1075" s="111">
        <v>6</v>
      </c>
      <c r="K1075" s="111">
        <f t="shared" si="342"/>
        <v>24000</v>
      </c>
      <c r="L1075" s="19"/>
      <c r="M1075" s="19"/>
      <c r="N1075" s="19"/>
      <c r="O1075" s="19"/>
      <c r="P1075" s="26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>
        <f t="shared" si="343"/>
        <v>6</v>
      </c>
      <c r="AG1075" s="19">
        <f t="shared" si="343"/>
        <v>24000</v>
      </c>
      <c r="AH1075" s="18" t="s">
        <v>1566</v>
      </c>
      <c r="AI1075" s="18" t="s">
        <v>1172</v>
      </c>
      <c r="AJ1075" s="18" t="s">
        <v>736</v>
      </c>
      <c r="AK1075" s="12">
        <v>4000</v>
      </c>
      <c r="AL1075" s="28"/>
      <c r="AM1075" s="28"/>
      <c r="AN1075" s="121">
        <v>6</v>
      </c>
      <c r="AO1075" s="121">
        <f t="shared" si="344"/>
        <v>24000</v>
      </c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7">
        <f t="shared" si="345"/>
        <v>6</v>
      </c>
      <c r="BK1075" s="7">
        <f t="shared" si="345"/>
        <v>24000</v>
      </c>
    </row>
    <row r="1076" spans="2:63" x14ac:dyDescent="0.25">
      <c r="B1076" s="16" t="s">
        <v>1215</v>
      </c>
      <c r="C1076" s="16" t="s">
        <v>1215</v>
      </c>
      <c r="D1076" s="171" t="s">
        <v>1661</v>
      </c>
      <c r="E1076" s="18" t="s">
        <v>1662</v>
      </c>
      <c r="F1076" s="18" t="s">
        <v>736</v>
      </c>
      <c r="G1076" s="12">
        <f>'[1]PROYECTO ACR-AF 2022'!$H$62</f>
        <v>1800</v>
      </c>
      <c r="H1076" s="19"/>
      <c r="I1076" s="19"/>
      <c r="J1076" s="111"/>
      <c r="K1076" s="111"/>
      <c r="L1076" s="19"/>
      <c r="M1076" s="19"/>
      <c r="N1076" s="19"/>
      <c r="O1076" s="19"/>
      <c r="P1076" s="26"/>
      <c r="Q1076" s="19"/>
      <c r="R1076" s="19">
        <v>32</v>
      </c>
      <c r="S1076" s="19">
        <f t="shared" ref="S1076:S1089" si="346">+R1076*G1076</f>
        <v>57600</v>
      </c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>
        <f t="shared" si="343"/>
        <v>32</v>
      </c>
      <c r="AG1076" s="19">
        <f t="shared" si="343"/>
        <v>57600</v>
      </c>
      <c r="AH1076" s="18" t="s">
        <v>1661</v>
      </c>
      <c r="AI1076" s="18" t="s">
        <v>1662</v>
      </c>
      <c r="AJ1076" s="18" t="s">
        <v>736</v>
      </c>
      <c r="AK1076" s="12">
        <f>'[1]PROYECTO ACR-AF 2022'!$H$62</f>
        <v>1800</v>
      </c>
      <c r="AL1076" s="28"/>
      <c r="AM1076" s="28"/>
      <c r="AN1076" s="121"/>
      <c r="AO1076" s="121"/>
      <c r="AP1076" s="28"/>
      <c r="AQ1076" s="28"/>
      <c r="AR1076" s="28"/>
      <c r="AS1076" s="28"/>
      <c r="AT1076" s="28"/>
      <c r="AU1076" s="28"/>
      <c r="AV1076" s="28">
        <v>32</v>
      </c>
      <c r="AW1076" s="28">
        <f>+AV1076*AK1076</f>
        <v>57600</v>
      </c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7">
        <f t="shared" si="345"/>
        <v>32</v>
      </c>
      <c r="BK1076" s="7">
        <f t="shared" si="345"/>
        <v>57600</v>
      </c>
    </row>
    <row r="1077" spans="2:63" x14ac:dyDescent="0.25">
      <c r="B1077" s="16" t="s">
        <v>1215</v>
      </c>
      <c r="C1077" s="16" t="s">
        <v>1215</v>
      </c>
      <c r="D1077" s="171" t="s">
        <v>1663</v>
      </c>
      <c r="E1077" s="18" t="s">
        <v>1664</v>
      </c>
      <c r="F1077" s="18" t="s">
        <v>736</v>
      </c>
      <c r="G1077" s="12">
        <f>'[1]PROYECTO ACR-AF 2022'!$H$63</f>
        <v>2000</v>
      </c>
      <c r="H1077" s="19"/>
      <c r="I1077" s="19"/>
      <c r="J1077" s="111"/>
      <c r="K1077" s="111"/>
      <c r="L1077" s="19"/>
      <c r="M1077" s="19"/>
      <c r="N1077" s="19"/>
      <c r="O1077" s="19"/>
      <c r="P1077" s="26"/>
      <c r="Q1077" s="19"/>
      <c r="R1077" s="19">
        <v>6</v>
      </c>
      <c r="S1077" s="19">
        <f t="shared" si="346"/>
        <v>12000</v>
      </c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>
        <f t="shared" si="343"/>
        <v>6</v>
      </c>
      <c r="AG1077" s="19">
        <f t="shared" si="343"/>
        <v>12000</v>
      </c>
      <c r="AH1077" s="18" t="s">
        <v>1663</v>
      </c>
      <c r="AI1077" s="18" t="s">
        <v>1664</v>
      </c>
      <c r="AJ1077" s="18" t="s">
        <v>736</v>
      </c>
      <c r="AK1077" s="12">
        <f>'[1]PROYECTO ACR-AF 2022'!$H$63</f>
        <v>2000</v>
      </c>
      <c r="AL1077" s="28"/>
      <c r="AM1077" s="28"/>
      <c r="AN1077" s="121"/>
      <c r="AO1077" s="121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7">
        <f t="shared" si="345"/>
        <v>0</v>
      </c>
      <c r="BK1077" s="7">
        <f t="shared" si="345"/>
        <v>0</v>
      </c>
    </row>
    <row r="1078" spans="2:63" x14ac:dyDescent="0.25">
      <c r="B1078" s="16" t="s">
        <v>1215</v>
      </c>
      <c r="C1078" s="16" t="s">
        <v>1215</v>
      </c>
      <c r="D1078" s="16" t="s">
        <v>1032</v>
      </c>
      <c r="E1078" s="18" t="s">
        <v>1665</v>
      </c>
      <c r="F1078" s="18" t="s">
        <v>736</v>
      </c>
      <c r="G1078" s="12">
        <f>'[1]PROYECTO ACR-AF 2022'!$H$64</f>
        <v>2500</v>
      </c>
      <c r="H1078" s="19"/>
      <c r="I1078" s="19"/>
      <c r="J1078" s="111"/>
      <c r="K1078" s="111"/>
      <c r="L1078" s="19"/>
      <c r="M1078" s="19"/>
      <c r="N1078" s="19"/>
      <c r="O1078" s="19"/>
      <c r="P1078" s="26"/>
      <c r="Q1078" s="19"/>
      <c r="R1078" s="19">
        <v>6</v>
      </c>
      <c r="S1078" s="19">
        <f t="shared" si="346"/>
        <v>15000</v>
      </c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>
        <f t="shared" si="343"/>
        <v>6</v>
      </c>
      <c r="AG1078" s="19">
        <f t="shared" si="343"/>
        <v>15000</v>
      </c>
      <c r="AH1078" s="106" t="s">
        <v>1032</v>
      </c>
      <c r="AI1078" s="18" t="s">
        <v>1665</v>
      </c>
      <c r="AJ1078" s="18" t="s">
        <v>736</v>
      </c>
      <c r="AK1078" s="12">
        <f>'[1]PROYECTO ACR-AF 2022'!$H$64</f>
        <v>2500</v>
      </c>
      <c r="AL1078" s="28"/>
      <c r="AM1078" s="28"/>
      <c r="AN1078" s="121"/>
      <c r="AO1078" s="121"/>
      <c r="AP1078" s="28"/>
      <c r="AQ1078" s="28"/>
      <c r="AR1078" s="28"/>
      <c r="AS1078" s="28"/>
      <c r="AT1078" s="28"/>
      <c r="AU1078" s="28"/>
      <c r="AV1078" s="28">
        <v>6</v>
      </c>
      <c r="AW1078" s="28">
        <f t="shared" ref="AW1078:AW1089" si="347">+AV1078*AK1078</f>
        <v>15000</v>
      </c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7">
        <f t="shared" si="345"/>
        <v>6</v>
      </c>
      <c r="BK1078" s="7">
        <f t="shared" si="345"/>
        <v>15000</v>
      </c>
    </row>
    <row r="1079" spans="2:63" x14ac:dyDescent="0.25">
      <c r="B1079" s="16" t="s">
        <v>1215</v>
      </c>
      <c r="C1079" s="16" t="s">
        <v>1215</v>
      </c>
      <c r="D1079" s="17">
        <v>7015150500307050</v>
      </c>
      <c r="E1079" s="18" t="s">
        <v>1666</v>
      </c>
      <c r="F1079" s="18" t="s">
        <v>736</v>
      </c>
      <c r="G1079" s="12">
        <f>'[1]PROYECTO ACR-AF 2022'!$H$65</f>
        <v>5000</v>
      </c>
      <c r="H1079" s="19"/>
      <c r="I1079" s="19"/>
      <c r="J1079" s="111"/>
      <c r="K1079" s="111"/>
      <c r="L1079" s="19"/>
      <c r="M1079" s="19"/>
      <c r="N1079" s="19"/>
      <c r="O1079" s="19"/>
      <c r="P1079" s="26"/>
      <c r="Q1079" s="19"/>
      <c r="R1079" s="19">
        <v>6</v>
      </c>
      <c r="S1079" s="19">
        <f t="shared" si="346"/>
        <v>30000</v>
      </c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>
        <f t="shared" si="343"/>
        <v>6</v>
      </c>
      <c r="AG1079" s="19">
        <f t="shared" si="343"/>
        <v>30000</v>
      </c>
      <c r="AH1079" s="120">
        <v>7015150500307050</v>
      </c>
      <c r="AI1079" s="18" t="s">
        <v>1666</v>
      </c>
      <c r="AJ1079" s="18" t="s">
        <v>736</v>
      </c>
      <c r="AK1079" s="12">
        <f>'[1]PROYECTO ACR-AF 2022'!$H$65</f>
        <v>5000</v>
      </c>
      <c r="AL1079" s="28"/>
      <c r="AM1079" s="28"/>
      <c r="AN1079" s="28"/>
      <c r="AO1079" s="121"/>
      <c r="AP1079" s="28"/>
      <c r="AQ1079" s="28"/>
      <c r="AR1079" s="28"/>
      <c r="AS1079" s="28"/>
      <c r="AT1079" s="28"/>
      <c r="AU1079" s="28"/>
      <c r="AV1079" s="28">
        <v>6</v>
      </c>
      <c r="AW1079" s="28">
        <f t="shared" si="347"/>
        <v>30000</v>
      </c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7">
        <f t="shared" si="345"/>
        <v>6</v>
      </c>
      <c r="BK1079" s="7">
        <f t="shared" si="345"/>
        <v>30000</v>
      </c>
    </row>
    <row r="1080" spans="2:63" x14ac:dyDescent="0.25">
      <c r="B1080" s="16" t="s">
        <v>1215</v>
      </c>
      <c r="C1080" s="16" t="s">
        <v>1215</v>
      </c>
      <c r="D1080" s="17" t="s">
        <v>1667</v>
      </c>
      <c r="E1080" s="18" t="s">
        <v>1668</v>
      </c>
      <c r="F1080" s="18" t="s">
        <v>736</v>
      </c>
      <c r="G1080" s="12">
        <f>'[1]PROYECTO ACR-AF 2022'!$H$66</f>
        <v>5000</v>
      </c>
      <c r="H1080" s="19"/>
      <c r="I1080" s="19"/>
      <c r="J1080" s="111"/>
      <c r="K1080" s="111"/>
      <c r="L1080" s="19"/>
      <c r="M1080" s="19"/>
      <c r="N1080" s="19"/>
      <c r="O1080" s="19"/>
      <c r="P1080" s="26"/>
      <c r="Q1080" s="19"/>
      <c r="R1080" s="19">
        <v>6</v>
      </c>
      <c r="S1080" s="19">
        <f t="shared" si="346"/>
        <v>30000</v>
      </c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>
        <f t="shared" si="343"/>
        <v>6</v>
      </c>
      <c r="AG1080" s="19">
        <f t="shared" si="343"/>
        <v>30000</v>
      </c>
      <c r="AH1080" s="120" t="s">
        <v>1667</v>
      </c>
      <c r="AI1080" s="18" t="s">
        <v>1668</v>
      </c>
      <c r="AJ1080" s="18" t="s">
        <v>736</v>
      </c>
      <c r="AK1080" s="12">
        <f>'[1]PROYECTO ACR-AF 2022'!$H$66</f>
        <v>5000</v>
      </c>
      <c r="AL1080" s="28"/>
      <c r="AM1080" s="28"/>
      <c r="AN1080" s="28"/>
      <c r="AO1080" s="121"/>
      <c r="AP1080" s="28"/>
      <c r="AQ1080" s="28"/>
      <c r="AR1080" s="28"/>
      <c r="AS1080" s="28"/>
      <c r="AT1080" s="28"/>
      <c r="AU1080" s="28"/>
      <c r="AV1080" s="28">
        <v>6</v>
      </c>
      <c r="AW1080" s="28">
        <f t="shared" si="347"/>
        <v>30000</v>
      </c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7">
        <f t="shared" si="345"/>
        <v>6</v>
      </c>
      <c r="BK1080" s="7">
        <f t="shared" si="345"/>
        <v>30000</v>
      </c>
    </row>
    <row r="1081" spans="2:63" x14ac:dyDescent="0.25">
      <c r="B1081" s="16" t="s">
        <v>1215</v>
      </c>
      <c r="C1081" s="16" t="s">
        <v>1215</v>
      </c>
      <c r="D1081" s="17" t="s">
        <v>861</v>
      </c>
      <c r="E1081" s="18" t="s">
        <v>1669</v>
      </c>
      <c r="F1081" s="18" t="s">
        <v>736</v>
      </c>
      <c r="G1081" s="12">
        <f>'[1]PROYECTO ACR-AF 2022'!$H$67</f>
        <v>2000</v>
      </c>
      <c r="H1081" s="19"/>
      <c r="I1081" s="19"/>
      <c r="J1081" s="111"/>
      <c r="K1081" s="111"/>
      <c r="L1081" s="19"/>
      <c r="M1081" s="19"/>
      <c r="N1081" s="19"/>
      <c r="O1081" s="19"/>
      <c r="P1081" s="26"/>
      <c r="Q1081" s="19"/>
      <c r="R1081" s="19">
        <v>42</v>
      </c>
      <c r="S1081" s="19">
        <f t="shared" si="346"/>
        <v>84000</v>
      </c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>
        <f t="shared" si="343"/>
        <v>42</v>
      </c>
      <c r="AG1081" s="19">
        <f t="shared" si="343"/>
        <v>84000</v>
      </c>
      <c r="AH1081" s="120" t="s">
        <v>861</v>
      </c>
      <c r="AI1081" s="18" t="s">
        <v>1669</v>
      </c>
      <c r="AJ1081" s="18" t="s">
        <v>736</v>
      </c>
      <c r="AK1081" s="12">
        <f>'[1]PROYECTO ACR-AF 2022'!$H$67</f>
        <v>2000</v>
      </c>
      <c r="AL1081" s="28"/>
      <c r="AM1081" s="28"/>
      <c r="AN1081" s="28"/>
      <c r="AO1081" s="121"/>
      <c r="AP1081" s="28"/>
      <c r="AQ1081" s="28"/>
      <c r="AR1081" s="28"/>
      <c r="AS1081" s="28"/>
      <c r="AT1081" s="28"/>
      <c r="AU1081" s="28"/>
      <c r="AV1081" s="28">
        <v>42</v>
      </c>
      <c r="AW1081" s="28">
        <f t="shared" si="347"/>
        <v>84000</v>
      </c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7">
        <f t="shared" si="345"/>
        <v>42</v>
      </c>
      <c r="BK1081" s="7">
        <f t="shared" si="345"/>
        <v>84000</v>
      </c>
    </row>
    <row r="1082" spans="2:63" x14ac:dyDescent="0.25">
      <c r="B1082" s="16" t="s">
        <v>1215</v>
      </c>
      <c r="C1082" s="16" t="s">
        <v>1215</v>
      </c>
      <c r="D1082" s="17" t="s">
        <v>1670</v>
      </c>
      <c r="E1082" s="18" t="s">
        <v>1671</v>
      </c>
      <c r="F1082" s="18" t="s">
        <v>736</v>
      </c>
      <c r="G1082" s="12">
        <f>'[1]PROYECTO ACR-AF 2022'!$H$68</f>
        <v>5000</v>
      </c>
      <c r="H1082" s="19"/>
      <c r="I1082" s="19"/>
      <c r="J1082" s="111"/>
      <c r="K1082" s="111"/>
      <c r="L1082" s="19"/>
      <c r="M1082" s="19"/>
      <c r="N1082" s="19"/>
      <c r="O1082" s="19"/>
      <c r="P1082" s="26"/>
      <c r="Q1082" s="19"/>
      <c r="R1082" s="19">
        <v>6</v>
      </c>
      <c r="S1082" s="19">
        <f t="shared" si="346"/>
        <v>30000</v>
      </c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>
        <f t="shared" si="343"/>
        <v>6</v>
      </c>
      <c r="AG1082" s="19">
        <f t="shared" si="343"/>
        <v>30000</v>
      </c>
      <c r="AH1082" s="120" t="s">
        <v>1670</v>
      </c>
      <c r="AI1082" s="18" t="s">
        <v>1671</v>
      </c>
      <c r="AJ1082" s="18" t="s">
        <v>736</v>
      </c>
      <c r="AK1082" s="12">
        <f>'[1]PROYECTO ACR-AF 2022'!$H$68</f>
        <v>5000</v>
      </c>
      <c r="AL1082" s="28"/>
      <c r="AM1082" s="28"/>
      <c r="AN1082" s="28"/>
      <c r="AO1082" s="121"/>
      <c r="AP1082" s="28"/>
      <c r="AQ1082" s="28"/>
      <c r="AR1082" s="28"/>
      <c r="AS1082" s="28"/>
      <c r="AT1082" s="28"/>
      <c r="AU1082" s="28"/>
      <c r="AV1082" s="28">
        <v>6</v>
      </c>
      <c r="AW1082" s="28">
        <f t="shared" si="347"/>
        <v>30000</v>
      </c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7">
        <f t="shared" si="345"/>
        <v>6</v>
      </c>
      <c r="BK1082" s="7">
        <f t="shared" si="345"/>
        <v>30000</v>
      </c>
    </row>
    <row r="1083" spans="2:63" x14ac:dyDescent="0.25">
      <c r="B1083" s="16" t="s">
        <v>1215</v>
      </c>
      <c r="C1083" s="16" t="s">
        <v>1215</v>
      </c>
      <c r="D1083" s="17" t="s">
        <v>1672</v>
      </c>
      <c r="E1083" s="125" t="s">
        <v>1673</v>
      </c>
      <c r="F1083" s="18" t="s">
        <v>736</v>
      </c>
      <c r="G1083" s="12">
        <f>'[1]PROYECTO ACR-AF 2022'!$H$71</f>
        <v>14</v>
      </c>
      <c r="H1083" s="19"/>
      <c r="I1083" s="19"/>
      <c r="J1083" s="111"/>
      <c r="K1083" s="111"/>
      <c r="L1083" s="19"/>
      <c r="M1083" s="19"/>
      <c r="N1083" s="19"/>
      <c r="O1083" s="19"/>
      <c r="P1083" s="26"/>
      <c r="Q1083" s="19"/>
      <c r="R1083" s="19">
        <v>750</v>
      </c>
      <c r="S1083" s="19">
        <f t="shared" si="346"/>
        <v>10500</v>
      </c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>
        <f t="shared" si="343"/>
        <v>750</v>
      </c>
      <c r="AG1083" s="19">
        <f t="shared" si="343"/>
        <v>10500</v>
      </c>
      <c r="AH1083" s="120" t="s">
        <v>1672</v>
      </c>
      <c r="AI1083" s="125" t="s">
        <v>1673</v>
      </c>
      <c r="AJ1083" s="18" t="s">
        <v>736</v>
      </c>
      <c r="AK1083" s="12">
        <f>'[1]PROYECTO ACR-AF 2022'!$H$71</f>
        <v>14</v>
      </c>
      <c r="AL1083" s="28"/>
      <c r="AM1083" s="28"/>
      <c r="AN1083" s="28"/>
      <c r="AO1083" s="121"/>
      <c r="AP1083" s="28"/>
      <c r="AQ1083" s="28"/>
      <c r="AR1083" s="28"/>
      <c r="AS1083" s="28"/>
      <c r="AT1083" s="28"/>
      <c r="AU1083" s="28"/>
      <c r="AV1083" s="28">
        <v>504</v>
      </c>
      <c r="AW1083" s="28">
        <f t="shared" si="347"/>
        <v>7056</v>
      </c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7">
        <f t="shared" si="345"/>
        <v>504</v>
      </c>
      <c r="BK1083" s="7">
        <f t="shared" si="345"/>
        <v>7056</v>
      </c>
    </row>
    <row r="1084" spans="2:63" x14ac:dyDescent="0.25">
      <c r="B1084" s="16" t="s">
        <v>1215</v>
      </c>
      <c r="C1084" s="16" t="s">
        <v>1215</v>
      </c>
      <c r="D1084" s="17" t="s">
        <v>1674</v>
      </c>
      <c r="E1084" s="18" t="s">
        <v>1675</v>
      </c>
      <c r="F1084" s="18" t="s">
        <v>736</v>
      </c>
      <c r="G1084" s="12">
        <f>'[1]PROYECTO ACR-AF 2022'!$H$72</f>
        <v>10</v>
      </c>
      <c r="H1084" s="19"/>
      <c r="I1084" s="19"/>
      <c r="J1084" s="111"/>
      <c r="K1084" s="111"/>
      <c r="L1084" s="19"/>
      <c r="M1084" s="19"/>
      <c r="N1084" s="19"/>
      <c r="O1084" s="19"/>
      <c r="P1084" s="26"/>
      <c r="Q1084" s="19"/>
      <c r="R1084" s="19">
        <v>400</v>
      </c>
      <c r="S1084" s="19">
        <f t="shared" si="346"/>
        <v>4000</v>
      </c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>
        <f t="shared" si="343"/>
        <v>400</v>
      </c>
      <c r="AG1084" s="19">
        <f t="shared" si="343"/>
        <v>4000</v>
      </c>
      <c r="AH1084" s="120" t="s">
        <v>1674</v>
      </c>
      <c r="AI1084" s="18" t="s">
        <v>1675</v>
      </c>
      <c r="AJ1084" s="18" t="s">
        <v>736</v>
      </c>
      <c r="AK1084" s="12">
        <f>'[1]PROYECTO ACR-AF 2022'!$H$72</f>
        <v>10</v>
      </c>
      <c r="AL1084" s="28"/>
      <c r="AM1084" s="28"/>
      <c r="AN1084" s="28"/>
      <c r="AO1084" s="121"/>
      <c r="AP1084" s="28"/>
      <c r="AQ1084" s="28"/>
      <c r="AR1084" s="28"/>
      <c r="AS1084" s="28"/>
      <c r="AT1084" s="28"/>
      <c r="AU1084" s="28"/>
      <c r="AV1084" s="28">
        <v>200</v>
      </c>
      <c r="AW1084" s="28">
        <f t="shared" si="347"/>
        <v>2000</v>
      </c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7">
        <f t="shared" si="345"/>
        <v>200</v>
      </c>
      <c r="BK1084" s="7">
        <f t="shared" si="345"/>
        <v>2000</v>
      </c>
    </row>
    <row r="1085" spans="2:63" x14ac:dyDescent="0.25">
      <c r="B1085" s="16" t="s">
        <v>1215</v>
      </c>
      <c r="C1085" s="16" t="s">
        <v>1215</v>
      </c>
      <c r="D1085" s="17" t="s">
        <v>1079</v>
      </c>
      <c r="E1085" s="18" t="s">
        <v>1676</v>
      </c>
      <c r="F1085" s="18" t="s">
        <v>736</v>
      </c>
      <c r="G1085" s="12">
        <f>'[1]PROYECTO ACR-AF 2022'!$H$73</f>
        <v>500</v>
      </c>
      <c r="H1085" s="19"/>
      <c r="I1085" s="19"/>
      <c r="J1085" s="111"/>
      <c r="K1085" s="111"/>
      <c r="L1085" s="19"/>
      <c r="M1085" s="19"/>
      <c r="N1085" s="19"/>
      <c r="O1085" s="19"/>
      <c r="P1085" s="26"/>
      <c r="Q1085" s="19"/>
      <c r="R1085" s="19">
        <v>20</v>
      </c>
      <c r="S1085" s="19">
        <f t="shared" si="346"/>
        <v>10000</v>
      </c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>
        <f t="shared" si="343"/>
        <v>20</v>
      </c>
      <c r="AG1085" s="19">
        <f t="shared" si="343"/>
        <v>10000</v>
      </c>
      <c r="AH1085" s="120" t="s">
        <v>1079</v>
      </c>
      <c r="AI1085" s="18" t="s">
        <v>1676</v>
      </c>
      <c r="AJ1085" s="18" t="s">
        <v>736</v>
      </c>
      <c r="AK1085" s="12">
        <f>'[1]PROYECTO ACR-AF 2022'!$H$73</f>
        <v>500</v>
      </c>
      <c r="AL1085" s="28"/>
      <c r="AM1085" s="28"/>
      <c r="AN1085" s="28"/>
      <c r="AO1085" s="121"/>
      <c r="AP1085" s="28"/>
      <c r="AQ1085" s="28"/>
      <c r="AR1085" s="28"/>
      <c r="AS1085" s="28"/>
      <c r="AT1085" s="28"/>
      <c r="AU1085" s="28"/>
      <c r="AV1085" s="28">
        <v>5</v>
      </c>
      <c r="AW1085" s="28">
        <f t="shared" si="347"/>
        <v>2500</v>
      </c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7">
        <f t="shared" si="345"/>
        <v>5</v>
      </c>
      <c r="BK1085" s="7">
        <f t="shared" si="345"/>
        <v>2500</v>
      </c>
    </row>
    <row r="1086" spans="2:63" x14ac:dyDescent="0.25">
      <c r="B1086" s="16" t="s">
        <v>1215</v>
      </c>
      <c r="C1086" s="16" t="s">
        <v>1215</v>
      </c>
      <c r="D1086" s="17" t="s">
        <v>1677</v>
      </c>
      <c r="E1086" s="18" t="s">
        <v>1678</v>
      </c>
      <c r="F1086" s="18" t="s">
        <v>736</v>
      </c>
      <c r="G1086" s="12">
        <f>'[1]PROYECTO ACR-AF 2022'!$H$76</f>
        <v>350</v>
      </c>
      <c r="H1086" s="19"/>
      <c r="I1086" s="19"/>
      <c r="J1086" s="111"/>
      <c r="K1086" s="111"/>
      <c r="L1086" s="19"/>
      <c r="M1086" s="19"/>
      <c r="N1086" s="19"/>
      <c r="O1086" s="19"/>
      <c r="P1086" s="26"/>
      <c r="Q1086" s="19"/>
      <c r="R1086" s="19">
        <v>10</v>
      </c>
      <c r="S1086" s="19">
        <f t="shared" si="346"/>
        <v>3500</v>
      </c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>
        <f t="shared" si="343"/>
        <v>10</v>
      </c>
      <c r="AG1086" s="19">
        <f t="shared" si="343"/>
        <v>3500</v>
      </c>
      <c r="AH1086" s="120" t="s">
        <v>1677</v>
      </c>
      <c r="AI1086" s="18" t="s">
        <v>1678</v>
      </c>
      <c r="AJ1086" s="18" t="s">
        <v>736</v>
      </c>
      <c r="AK1086" s="12">
        <f>'[1]PROYECTO ACR-AF 2022'!$H$76</f>
        <v>350</v>
      </c>
      <c r="AL1086" s="28"/>
      <c r="AM1086" s="28"/>
      <c r="AN1086" s="28"/>
      <c r="AO1086" s="121"/>
      <c r="AP1086" s="28"/>
      <c r="AQ1086" s="28"/>
      <c r="AR1086" s="28"/>
      <c r="AS1086" s="28"/>
      <c r="AT1086" s="28"/>
      <c r="AU1086" s="28"/>
      <c r="AV1086" s="28">
        <v>2</v>
      </c>
      <c r="AW1086" s="28">
        <f t="shared" si="347"/>
        <v>700</v>
      </c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7">
        <f t="shared" si="345"/>
        <v>2</v>
      </c>
      <c r="BK1086" s="7">
        <f t="shared" si="345"/>
        <v>700</v>
      </c>
    </row>
    <row r="1087" spans="2:63" x14ac:dyDescent="0.25">
      <c r="B1087" s="16" t="s">
        <v>1215</v>
      </c>
      <c r="C1087" s="16" t="s">
        <v>1215</v>
      </c>
      <c r="D1087" s="17" t="s">
        <v>842</v>
      </c>
      <c r="E1087" s="18" t="s">
        <v>1679</v>
      </c>
      <c r="F1087" s="18" t="s">
        <v>736</v>
      </c>
      <c r="G1087" s="12">
        <f>'[1]PROYECTO ACR-AF 2022'!$H$77</f>
        <v>500</v>
      </c>
      <c r="H1087" s="19"/>
      <c r="I1087" s="19"/>
      <c r="J1087" s="111"/>
      <c r="K1087" s="111"/>
      <c r="L1087" s="19"/>
      <c r="M1087" s="19"/>
      <c r="N1087" s="19"/>
      <c r="O1087" s="19"/>
      <c r="P1087" s="26"/>
      <c r="Q1087" s="19"/>
      <c r="R1087" s="19">
        <v>25</v>
      </c>
      <c r="S1087" s="19">
        <f t="shared" si="346"/>
        <v>12500</v>
      </c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>
        <f t="shared" si="343"/>
        <v>25</v>
      </c>
      <c r="AG1087" s="19">
        <f t="shared" si="343"/>
        <v>12500</v>
      </c>
      <c r="AH1087" s="120" t="s">
        <v>842</v>
      </c>
      <c r="AI1087" s="18" t="s">
        <v>1679</v>
      </c>
      <c r="AJ1087" s="18" t="s">
        <v>736</v>
      </c>
      <c r="AK1087" s="12">
        <f>'[1]PROYECTO ACR-AF 2022'!$H$77</f>
        <v>500</v>
      </c>
      <c r="AL1087" s="28"/>
      <c r="AM1087" s="28"/>
      <c r="AN1087" s="28"/>
      <c r="AO1087" s="121"/>
      <c r="AP1087" s="28"/>
      <c r="AQ1087" s="28"/>
      <c r="AR1087" s="28"/>
      <c r="AS1087" s="28"/>
      <c r="AT1087" s="28"/>
      <c r="AU1087" s="28"/>
      <c r="AV1087" s="28">
        <v>6</v>
      </c>
      <c r="AW1087" s="28">
        <f t="shared" si="347"/>
        <v>3000</v>
      </c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7">
        <f t="shared" si="345"/>
        <v>6</v>
      </c>
      <c r="BK1087" s="7">
        <f t="shared" si="345"/>
        <v>3000</v>
      </c>
    </row>
    <row r="1088" spans="2:63" x14ac:dyDescent="0.25">
      <c r="B1088" s="16" t="s">
        <v>1215</v>
      </c>
      <c r="C1088" s="16" t="s">
        <v>1215</v>
      </c>
      <c r="D1088" s="17" t="s">
        <v>843</v>
      </c>
      <c r="E1088" s="18" t="s">
        <v>1680</v>
      </c>
      <c r="F1088" s="18" t="s">
        <v>736</v>
      </c>
      <c r="G1088" s="12">
        <f>'[1]PROYECTO ACR-AF 2022'!$H$78</f>
        <v>20</v>
      </c>
      <c r="H1088" s="19"/>
      <c r="I1088" s="19"/>
      <c r="J1088" s="111"/>
      <c r="K1088" s="111"/>
      <c r="L1088" s="19"/>
      <c r="M1088" s="19"/>
      <c r="N1088" s="19"/>
      <c r="O1088" s="19"/>
      <c r="P1088" s="26"/>
      <c r="Q1088" s="19"/>
      <c r="R1088" s="19">
        <v>30</v>
      </c>
      <c r="S1088" s="19">
        <f t="shared" si="346"/>
        <v>600</v>
      </c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>
        <f t="shared" si="343"/>
        <v>30</v>
      </c>
      <c r="AG1088" s="19">
        <f t="shared" si="343"/>
        <v>600</v>
      </c>
      <c r="AH1088" s="120" t="s">
        <v>843</v>
      </c>
      <c r="AI1088" s="18" t="s">
        <v>1680</v>
      </c>
      <c r="AJ1088" s="18" t="s">
        <v>736</v>
      </c>
      <c r="AK1088" s="12">
        <f>'[1]PROYECTO ACR-AF 2022'!$H$78</f>
        <v>20</v>
      </c>
      <c r="AL1088" s="28"/>
      <c r="AM1088" s="28"/>
      <c r="AN1088" s="28"/>
      <c r="AO1088" s="121"/>
      <c r="AP1088" s="28"/>
      <c r="AQ1088" s="28"/>
      <c r="AR1088" s="28"/>
      <c r="AS1088" s="28"/>
      <c r="AT1088" s="28"/>
      <c r="AU1088" s="28"/>
      <c r="AV1088" s="28">
        <v>15</v>
      </c>
      <c r="AW1088" s="28">
        <f t="shared" si="347"/>
        <v>300</v>
      </c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7">
        <f t="shared" si="345"/>
        <v>15</v>
      </c>
      <c r="BK1088" s="7">
        <f t="shared" si="345"/>
        <v>300</v>
      </c>
    </row>
    <row r="1089" spans="2:63" x14ac:dyDescent="0.25">
      <c r="B1089" s="16" t="s">
        <v>1215</v>
      </c>
      <c r="C1089" s="16" t="s">
        <v>1215</v>
      </c>
      <c r="D1089" s="17" t="s">
        <v>843</v>
      </c>
      <c r="E1089" s="18" t="s">
        <v>1681</v>
      </c>
      <c r="F1089" s="18" t="s">
        <v>736</v>
      </c>
      <c r="G1089" s="12">
        <f>'[1]PROYECTO ACR-AF 2022'!$H$79</f>
        <v>50</v>
      </c>
      <c r="H1089" s="19"/>
      <c r="I1089" s="19"/>
      <c r="J1089" s="111"/>
      <c r="K1089" s="111"/>
      <c r="L1089" s="19"/>
      <c r="M1089" s="19"/>
      <c r="N1089" s="19"/>
      <c r="O1089" s="19"/>
      <c r="P1089" s="26"/>
      <c r="Q1089" s="19"/>
      <c r="R1089" s="19">
        <v>35</v>
      </c>
      <c r="S1089" s="19">
        <f t="shared" si="346"/>
        <v>1750</v>
      </c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>
        <f t="shared" si="343"/>
        <v>35</v>
      </c>
      <c r="AG1089" s="19">
        <f t="shared" si="343"/>
        <v>1750</v>
      </c>
      <c r="AH1089" s="120" t="s">
        <v>843</v>
      </c>
      <c r="AI1089" s="18" t="s">
        <v>1681</v>
      </c>
      <c r="AJ1089" s="18" t="s">
        <v>736</v>
      </c>
      <c r="AK1089" s="12">
        <f>'[1]PROYECTO ACR-AF 2022'!$H$79</f>
        <v>50</v>
      </c>
      <c r="AL1089" s="28"/>
      <c r="AM1089" s="28"/>
      <c r="AN1089" s="28"/>
      <c r="AO1089" s="121"/>
      <c r="AP1089" s="28"/>
      <c r="AQ1089" s="28"/>
      <c r="AR1089" s="28"/>
      <c r="AS1089" s="28"/>
      <c r="AT1089" s="28"/>
      <c r="AU1089" s="28"/>
      <c r="AV1089" s="28">
        <v>10</v>
      </c>
      <c r="AW1089" s="28">
        <f t="shared" si="347"/>
        <v>500</v>
      </c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7">
        <f t="shared" si="345"/>
        <v>10</v>
      </c>
      <c r="BK1089" s="7">
        <f t="shared" si="345"/>
        <v>500</v>
      </c>
    </row>
    <row r="1090" spans="2:63" ht="24" customHeight="1" x14ac:dyDescent="0.25">
      <c r="B1090" s="228" t="s">
        <v>1685</v>
      </c>
      <c r="C1090" s="229"/>
      <c r="D1090" s="229"/>
      <c r="E1090" s="229"/>
      <c r="F1090" s="229"/>
      <c r="G1090" s="230"/>
      <c r="H1090" s="231"/>
      <c r="I1090" s="232">
        <f>SUM(I9:I1089)</f>
        <v>6770562.6395000005</v>
      </c>
      <c r="J1090" s="233"/>
      <c r="K1090" s="232">
        <f>SUM(K9:K1089)</f>
        <v>1433125</v>
      </c>
      <c r="L1090" s="231"/>
      <c r="M1090" s="232">
        <f>SUM(M9:M1089)</f>
        <v>637913</v>
      </c>
      <c r="N1090" s="231"/>
      <c r="O1090" s="232">
        <f>SUM(O9:O1089)</f>
        <v>2185052.5</v>
      </c>
      <c r="P1090" s="231"/>
      <c r="Q1090" s="232">
        <f>SUM(Q9:Q1089)</f>
        <v>1369008</v>
      </c>
      <c r="R1090" s="231"/>
      <c r="S1090" s="232">
        <f>SUM(S9:S1089)</f>
        <v>1513398.5833333335</v>
      </c>
      <c r="T1090" s="231"/>
      <c r="U1090" s="232">
        <f>SUM(U9:U1089)</f>
        <v>21777.4</v>
      </c>
      <c r="V1090" s="231"/>
      <c r="W1090" s="232">
        <f>SUM(W9:W1089)</f>
        <v>1063738</v>
      </c>
      <c r="X1090" s="231"/>
      <c r="Y1090" s="232">
        <f>SUM(Y9:Y1089)</f>
        <v>320894.5</v>
      </c>
      <c r="Z1090" s="231"/>
      <c r="AA1090" s="232">
        <f>SUM(AA9:AA1089)</f>
        <v>52627</v>
      </c>
      <c r="AB1090" s="232"/>
      <c r="AC1090" s="232">
        <f>SUM(AC9:AC1089)</f>
        <v>103621.2</v>
      </c>
      <c r="AD1090" s="232"/>
      <c r="AE1090" s="232">
        <f>SUM(AE9:AE1089)</f>
        <v>89814.3</v>
      </c>
      <c r="AF1090" s="231"/>
      <c r="AG1090" s="232">
        <f>SUM(AG9:AG1089)</f>
        <v>15561532.122833336</v>
      </c>
      <c r="AH1090" s="238"/>
      <c r="AI1090" s="229"/>
      <c r="AJ1090" s="235"/>
      <c r="AK1090" s="236"/>
      <c r="AL1090" s="237"/>
      <c r="AM1090" s="232">
        <f>SUM(AM9:AM1089)</f>
        <v>5095709.9582000002</v>
      </c>
      <c r="AN1090" s="232"/>
      <c r="AO1090" s="232">
        <f>SUM(AO9:AO1089)</f>
        <v>1255346.7</v>
      </c>
      <c r="AP1090" s="232"/>
      <c r="AQ1090" s="232">
        <f>SUM(AQ9:AQ1089)</f>
        <v>550648.6</v>
      </c>
      <c r="AR1090" s="232"/>
      <c r="AS1090" s="232">
        <f>SUM(AS9:AS1089)</f>
        <v>2089122.5</v>
      </c>
      <c r="AT1090" s="232"/>
      <c r="AU1090" s="232">
        <f>SUM(AU9:AU1089)</f>
        <v>819423.02</v>
      </c>
      <c r="AV1090" s="231"/>
      <c r="AW1090" s="232">
        <f>SUM(AW9:AW1089)</f>
        <v>875614</v>
      </c>
      <c r="AX1090" s="232"/>
      <c r="AY1090" s="232">
        <f>SUM(AY9:AY1089)</f>
        <v>9220.1</v>
      </c>
      <c r="AZ1090" s="232"/>
      <c r="BA1090" s="232">
        <f>SUM(BA9:BA1089)</f>
        <v>465569.5</v>
      </c>
      <c r="BB1090" s="232"/>
      <c r="BC1090" s="232">
        <f>SUM(BC9:BC1089)</f>
        <v>247850.5</v>
      </c>
      <c r="BD1090" s="232"/>
      <c r="BE1090" s="232">
        <f>SUM(BE9:BE1089)</f>
        <v>51045.599999999999</v>
      </c>
      <c r="BF1090" s="232"/>
      <c r="BG1090" s="232">
        <f>SUM(BG9:BG1089)</f>
        <v>92939.7</v>
      </c>
      <c r="BH1090" s="232"/>
      <c r="BI1090" s="232">
        <f>SUM(BI9:BI1089)</f>
        <v>79186.5</v>
      </c>
      <c r="BJ1090" s="232"/>
      <c r="BK1090" s="232">
        <f>SUM(BK9:BK1089)</f>
        <v>11631676.678200003</v>
      </c>
    </row>
    <row r="1092" spans="2:63" x14ac:dyDescent="0.25">
      <c r="E1092" s="226" t="s">
        <v>1686</v>
      </c>
      <c r="F1092" s="188"/>
    </row>
    <row r="1093" spans="2:63" x14ac:dyDescent="0.25">
      <c r="E1093" s="226" t="s">
        <v>1687</v>
      </c>
      <c r="F1093" s="188">
        <f>AG1090+BK1090</f>
        <v>27193208.80103334</v>
      </c>
    </row>
    <row r="1094" spans="2:63" x14ac:dyDescent="0.25">
      <c r="E1094" s="226" t="s">
        <v>1688</v>
      </c>
      <c r="F1094" s="188"/>
    </row>
    <row r="1095" spans="2:63" x14ac:dyDescent="0.25">
      <c r="E1095" s="226" t="s">
        <v>1689</v>
      </c>
      <c r="F1095" s="189"/>
    </row>
    <row r="1096" spans="2:63" x14ac:dyDescent="0.25">
      <c r="AA1096" s="116"/>
      <c r="AB1096" s="116"/>
      <c r="AC1096" s="116"/>
      <c r="AD1096" s="116"/>
      <c r="AE1096" s="116"/>
    </row>
    <row r="1097" spans="2:63" x14ac:dyDescent="0.25">
      <c r="AO1097" s="190"/>
    </row>
    <row r="1098" spans="2:63" x14ac:dyDescent="0.25">
      <c r="AO1098" s="190"/>
      <c r="AR1098" s="191"/>
      <c r="BC1098" s="117"/>
    </row>
    <row r="1099" spans="2:63" x14ac:dyDescent="0.25">
      <c r="T1099" s="192"/>
      <c r="AR1099" s="191"/>
      <c r="BC1099" s="117"/>
    </row>
  </sheetData>
  <mergeCells count="42">
    <mergeCell ref="AN7:AO7"/>
    <mergeCell ref="BD7:BE7"/>
    <mergeCell ref="BF7:BG7"/>
    <mergeCell ref="BH7:BI7"/>
    <mergeCell ref="BJ7:BK7"/>
    <mergeCell ref="AR7:AS7"/>
    <mergeCell ref="AT7:AU7"/>
    <mergeCell ref="AV7:AW7"/>
    <mergeCell ref="AX7:AY7"/>
    <mergeCell ref="AZ7:BA7"/>
    <mergeCell ref="BB7:BC7"/>
    <mergeCell ref="AD7:AE7"/>
    <mergeCell ref="AH7:AI7"/>
    <mergeCell ref="AJ7:AJ8"/>
    <mergeCell ref="AK7:AK8"/>
    <mergeCell ref="AL7:AM7"/>
    <mergeCell ref="T7:U7"/>
    <mergeCell ref="V7:W7"/>
    <mergeCell ref="X7:Y7"/>
    <mergeCell ref="Z7:AA7"/>
    <mergeCell ref="AB7:AC7"/>
    <mergeCell ref="BJ6:BK6"/>
    <mergeCell ref="B7:C7"/>
    <mergeCell ref="D7:E7"/>
    <mergeCell ref="H7:I7"/>
    <mergeCell ref="J7:K7"/>
    <mergeCell ref="L7:M7"/>
    <mergeCell ref="N7:O7"/>
    <mergeCell ref="P7:Q7"/>
    <mergeCell ref="R7:S7"/>
    <mergeCell ref="B5:C6"/>
    <mergeCell ref="D5:E6"/>
    <mergeCell ref="F5:F6"/>
    <mergeCell ref="G5:G6"/>
    <mergeCell ref="AF5:AG7"/>
    <mergeCell ref="AR5:AS5"/>
    <mergeCell ref="AP7:AQ7"/>
    <mergeCell ref="H6:Q6"/>
    <mergeCell ref="T6:AE6"/>
    <mergeCell ref="AJ6:AQ6"/>
    <mergeCell ref="AR6:AS6"/>
    <mergeCell ref="AV6:BI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1092"/>
  <sheetViews>
    <sheetView topLeftCell="A1062" workbookViewId="0">
      <selection activeCell="K1094" sqref="K1094"/>
    </sheetView>
  </sheetViews>
  <sheetFormatPr baseColWidth="10" defaultRowHeight="15" x14ac:dyDescent="0.25"/>
  <cols>
    <col min="1" max="1" width="5.140625" style="4" customWidth="1"/>
    <col min="2" max="2" width="15.140625" style="4" customWidth="1"/>
    <col min="3" max="3" width="14" style="8" bestFit="1" customWidth="1"/>
    <col min="4" max="4" width="20.5703125" style="22" customWidth="1"/>
    <col min="5" max="5" width="46.85546875" style="4" customWidth="1"/>
    <col min="6" max="6" width="15.28515625" style="23" bestFit="1" customWidth="1"/>
    <col min="7" max="7" width="10.140625" style="24" customWidth="1"/>
    <col min="8" max="8" width="8.5703125" style="2" bestFit="1" customWidth="1"/>
    <col min="9" max="9" width="14.140625" style="2" customWidth="1"/>
    <col min="10" max="10" width="7.7109375" style="58" bestFit="1" customWidth="1"/>
    <col min="11" max="11" width="15" style="58" customWidth="1"/>
    <col min="12" max="12" width="8" style="2" bestFit="1" customWidth="1"/>
    <col min="13" max="13" width="14.85546875" style="2" customWidth="1"/>
    <col min="14" max="14" width="8" style="2" bestFit="1" customWidth="1"/>
    <col min="15" max="15" width="14.7109375" style="2" customWidth="1"/>
    <col min="16" max="16" width="8.5703125" style="1" bestFit="1" customWidth="1"/>
    <col min="17" max="17" width="15.42578125" style="2" customWidth="1"/>
    <col min="18" max="18" width="8" style="2" bestFit="1" customWidth="1"/>
    <col min="19" max="19" width="13" style="2" customWidth="1"/>
    <col min="20" max="20" width="8" style="1" bestFit="1" customWidth="1"/>
    <col min="21" max="21" width="11.42578125" style="1"/>
    <col min="22" max="22" width="8" style="59" bestFit="1" customWidth="1"/>
    <col min="23" max="23" width="13.85546875" style="1" customWidth="1"/>
    <col min="24" max="24" width="7.7109375" style="1" customWidth="1"/>
    <col min="25" max="25" width="12.5703125" style="1" customWidth="1"/>
    <col min="26" max="26" width="8" style="1" bestFit="1" customWidth="1"/>
    <col min="27" max="27" width="11.42578125" style="1"/>
    <col min="28" max="28" width="8.140625" style="2" customWidth="1"/>
    <col min="29" max="31" width="11.42578125" style="2"/>
    <col min="32" max="32" width="11.42578125" style="1"/>
    <col min="33" max="33" width="15.5703125" style="1" customWidth="1"/>
    <col min="34" max="34" width="20.42578125" style="4" customWidth="1"/>
    <col min="35" max="35" width="46.140625" style="4" customWidth="1"/>
    <col min="36" max="36" width="13.28515625" style="5" customWidth="1"/>
    <col min="37" max="37" width="12.85546875" style="6" customWidth="1"/>
    <col min="38" max="38" width="11.42578125" style="60"/>
    <col min="39" max="39" width="14" style="60" customWidth="1"/>
    <col min="40" max="40" width="11.42578125" style="61"/>
    <col min="41" max="41" width="16" style="61" customWidth="1"/>
    <col min="42" max="42" width="11.42578125" style="62"/>
    <col min="43" max="43" width="16.28515625" style="63" customWidth="1"/>
    <col min="44" max="44" width="11.42578125" style="64"/>
    <col min="45" max="45" width="13.5703125" style="63" customWidth="1"/>
    <col min="46" max="46" width="11.42578125" style="63"/>
    <col min="47" max="47" width="13.5703125" style="3" customWidth="1"/>
    <col min="48" max="48" width="11.42578125" style="63"/>
    <col min="49" max="49" width="12.85546875" style="3" customWidth="1"/>
    <col min="50" max="52" width="11.42578125" style="3"/>
    <col min="53" max="53" width="13.5703125" style="3" customWidth="1"/>
    <col min="54" max="54" width="11.42578125" style="3"/>
    <col min="55" max="55" width="12.7109375" style="3" customWidth="1"/>
    <col min="56" max="57" width="11.42578125" style="3"/>
    <col min="58" max="59" width="11.42578125" style="6"/>
    <col min="60" max="61" width="11.42578125" style="63"/>
    <col min="62" max="62" width="12.85546875" style="3" customWidth="1"/>
    <col min="63" max="63" width="15.85546875" style="3" bestFit="1" customWidth="1"/>
    <col min="64" max="16384" width="11.42578125" style="4"/>
  </cols>
  <sheetData>
    <row r="2" spans="2:63" ht="24" customHeight="1" x14ac:dyDescent="0.25">
      <c r="B2" s="44"/>
      <c r="C2" s="45"/>
      <c r="D2" s="46"/>
      <c r="E2" s="47" t="s">
        <v>1701</v>
      </c>
      <c r="F2" s="48"/>
      <c r="G2" s="48" t="s">
        <v>1700</v>
      </c>
      <c r="H2" s="48"/>
      <c r="I2" s="49"/>
      <c r="J2" s="50"/>
      <c r="K2" s="50"/>
      <c r="L2" s="49"/>
      <c r="M2" s="49"/>
      <c r="N2" s="49"/>
      <c r="O2" s="49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L2" s="63"/>
      <c r="AM2" s="63"/>
      <c r="AN2" s="63"/>
      <c r="AO2" s="63"/>
    </row>
    <row r="3" spans="2:63" ht="15" customHeight="1" x14ac:dyDescent="0.25">
      <c r="B3" s="44"/>
      <c r="C3" s="45"/>
      <c r="D3" s="46"/>
      <c r="E3" s="47"/>
      <c r="F3" s="48"/>
      <c r="G3" s="48"/>
      <c r="H3" s="48"/>
      <c r="I3" s="49"/>
      <c r="J3" s="50"/>
      <c r="K3" s="50"/>
      <c r="L3" s="49"/>
      <c r="M3" s="49"/>
      <c r="N3" s="49"/>
      <c r="O3" s="49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L3" s="63"/>
      <c r="AM3" s="63"/>
      <c r="AN3" s="63"/>
      <c r="AO3" s="63"/>
    </row>
    <row r="4" spans="2:63" ht="18.75" x14ac:dyDescent="0.25">
      <c r="B4" s="56" t="s">
        <v>1702</v>
      </c>
      <c r="C4" s="56"/>
      <c r="D4" s="56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</row>
    <row r="5" spans="2:63" ht="18.75" x14ac:dyDescent="0.25">
      <c r="B5" s="56" t="s">
        <v>1703</v>
      </c>
      <c r="C5" s="56"/>
      <c r="D5" s="56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2:63" x14ac:dyDescent="0.25">
      <c r="D6" s="208"/>
      <c r="E6" s="209"/>
    </row>
    <row r="7" spans="2:63" x14ac:dyDescent="0.25">
      <c r="D7" s="208"/>
    </row>
    <row r="10" spans="2:63" ht="15" customHeight="1" x14ac:dyDescent="0.25">
      <c r="B10" s="256" t="s">
        <v>0</v>
      </c>
      <c r="C10" s="256"/>
      <c r="D10" s="256" t="s">
        <v>1</v>
      </c>
      <c r="E10" s="256"/>
      <c r="F10" s="260" t="s">
        <v>2</v>
      </c>
      <c r="G10" s="265" t="s">
        <v>3</v>
      </c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51" t="s">
        <v>4</v>
      </c>
      <c r="AG10" s="251"/>
      <c r="AH10" s="200"/>
      <c r="AI10" s="200"/>
      <c r="AJ10" s="218"/>
      <c r="AK10" s="219"/>
      <c r="AL10" s="201"/>
      <c r="AM10" s="201"/>
      <c r="AN10" s="201"/>
      <c r="AO10" s="201"/>
      <c r="AP10" s="220"/>
      <c r="AQ10" s="201"/>
      <c r="AR10" s="253"/>
      <c r="AS10" s="253"/>
      <c r="AT10" s="201"/>
      <c r="AU10" s="201"/>
      <c r="AV10" s="221"/>
      <c r="AW10" s="201"/>
      <c r="AX10" s="201"/>
      <c r="AY10" s="201"/>
      <c r="AZ10" s="201"/>
      <c r="BA10" s="201"/>
      <c r="BB10" s="201"/>
      <c r="BC10" s="201"/>
      <c r="BD10" s="200"/>
      <c r="BE10" s="200"/>
      <c r="BF10" s="203"/>
      <c r="BG10" s="203"/>
      <c r="BH10" s="200"/>
      <c r="BI10" s="200"/>
      <c r="BJ10" s="201"/>
      <c r="BK10" s="201"/>
    </row>
    <row r="11" spans="2:63" ht="24" customHeight="1" x14ac:dyDescent="0.25">
      <c r="B11" s="256"/>
      <c r="C11" s="256"/>
      <c r="D11" s="256"/>
      <c r="E11" s="256"/>
      <c r="F11" s="260"/>
      <c r="G11" s="262"/>
      <c r="H11" s="251" t="s">
        <v>5</v>
      </c>
      <c r="I11" s="251"/>
      <c r="J11" s="251"/>
      <c r="K11" s="251"/>
      <c r="L11" s="251"/>
      <c r="M11" s="251"/>
      <c r="N11" s="251"/>
      <c r="O11" s="251"/>
      <c r="P11" s="251"/>
      <c r="Q11" s="251"/>
      <c r="R11" s="200"/>
      <c r="S11" s="200"/>
      <c r="T11" s="251" t="s">
        <v>6</v>
      </c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00"/>
      <c r="AI11" s="200"/>
      <c r="AJ11" s="252" t="s">
        <v>7</v>
      </c>
      <c r="AK11" s="252"/>
      <c r="AL11" s="252"/>
      <c r="AM11" s="252"/>
      <c r="AN11" s="252"/>
      <c r="AO11" s="252"/>
      <c r="AP11" s="252"/>
      <c r="AQ11" s="252"/>
      <c r="AR11" s="253"/>
      <c r="AS11" s="253"/>
      <c r="AT11" s="201"/>
      <c r="AU11" s="201"/>
      <c r="AV11" s="252" t="s">
        <v>6</v>
      </c>
      <c r="AW11" s="252"/>
      <c r="AX11" s="252"/>
      <c r="AY11" s="252"/>
      <c r="AZ11" s="252"/>
      <c r="BA11" s="252"/>
      <c r="BB11" s="252"/>
      <c r="BC11" s="252"/>
      <c r="BD11" s="252"/>
      <c r="BE11" s="252"/>
      <c r="BF11" s="252"/>
      <c r="BG11" s="252"/>
      <c r="BH11" s="252"/>
      <c r="BI11" s="252"/>
      <c r="BJ11" s="252" t="s">
        <v>8</v>
      </c>
      <c r="BK11" s="252"/>
    </row>
    <row r="12" spans="2:63" ht="40.5" customHeight="1" x14ac:dyDescent="0.25">
      <c r="B12" s="256" t="s">
        <v>9</v>
      </c>
      <c r="C12" s="256"/>
      <c r="D12" s="256" t="s">
        <v>10</v>
      </c>
      <c r="E12" s="256"/>
      <c r="F12" s="202"/>
      <c r="G12" s="203"/>
      <c r="H12" s="251" t="s">
        <v>11</v>
      </c>
      <c r="I12" s="251"/>
      <c r="J12" s="251" t="s">
        <v>12</v>
      </c>
      <c r="K12" s="251"/>
      <c r="L12" s="251" t="s">
        <v>13</v>
      </c>
      <c r="M12" s="251"/>
      <c r="N12" s="251" t="s">
        <v>14</v>
      </c>
      <c r="O12" s="251"/>
      <c r="P12" s="251" t="s">
        <v>15</v>
      </c>
      <c r="Q12" s="251"/>
      <c r="R12" s="251" t="s">
        <v>16</v>
      </c>
      <c r="S12" s="251"/>
      <c r="T12" s="251" t="s">
        <v>17</v>
      </c>
      <c r="U12" s="251"/>
      <c r="V12" s="251" t="s">
        <v>18</v>
      </c>
      <c r="W12" s="251"/>
      <c r="X12" s="251" t="s">
        <v>19</v>
      </c>
      <c r="Y12" s="251"/>
      <c r="Z12" s="251" t="s">
        <v>20</v>
      </c>
      <c r="AA12" s="251"/>
      <c r="AB12" s="251" t="s">
        <v>21</v>
      </c>
      <c r="AC12" s="251"/>
      <c r="AD12" s="251" t="s">
        <v>22</v>
      </c>
      <c r="AE12" s="251"/>
      <c r="AF12" s="251"/>
      <c r="AG12" s="251"/>
      <c r="AH12" s="256" t="s">
        <v>10</v>
      </c>
      <c r="AI12" s="256"/>
      <c r="AJ12" s="252" t="s">
        <v>23</v>
      </c>
      <c r="AK12" s="252" t="s">
        <v>24</v>
      </c>
      <c r="AL12" s="251" t="s">
        <v>11</v>
      </c>
      <c r="AM12" s="251"/>
      <c r="AN12" s="251" t="s">
        <v>12</v>
      </c>
      <c r="AO12" s="251"/>
      <c r="AP12" s="251" t="s">
        <v>13</v>
      </c>
      <c r="AQ12" s="251"/>
      <c r="AR12" s="251" t="s">
        <v>14</v>
      </c>
      <c r="AS12" s="251"/>
      <c r="AT12" s="251" t="s">
        <v>15</v>
      </c>
      <c r="AU12" s="251"/>
      <c r="AV12" s="251" t="s">
        <v>16</v>
      </c>
      <c r="AW12" s="251"/>
      <c r="AX12" s="251" t="s">
        <v>17</v>
      </c>
      <c r="AY12" s="251"/>
      <c r="AZ12" s="251" t="s">
        <v>18</v>
      </c>
      <c r="BA12" s="251"/>
      <c r="BB12" s="251" t="s">
        <v>19</v>
      </c>
      <c r="BC12" s="251"/>
      <c r="BD12" s="251" t="s">
        <v>20</v>
      </c>
      <c r="BE12" s="251"/>
      <c r="BF12" s="266" t="s">
        <v>21</v>
      </c>
      <c r="BG12" s="266"/>
      <c r="BH12" s="251" t="s">
        <v>22</v>
      </c>
      <c r="BI12" s="251"/>
      <c r="BJ12" s="252"/>
      <c r="BK12" s="252"/>
    </row>
    <row r="13" spans="2:63" ht="24" customHeight="1" x14ac:dyDescent="0.25">
      <c r="B13" s="205"/>
      <c r="C13" s="205"/>
      <c r="D13" s="205" t="s">
        <v>25</v>
      </c>
      <c r="E13" s="205" t="s">
        <v>26</v>
      </c>
      <c r="F13" s="202"/>
      <c r="G13" s="203"/>
      <c r="H13" s="111" t="s">
        <v>27</v>
      </c>
      <c r="I13" s="200" t="s">
        <v>28</v>
      </c>
      <c r="J13" s="111" t="s">
        <v>27</v>
      </c>
      <c r="K13" s="200" t="s">
        <v>28</v>
      </c>
      <c r="L13" s="200" t="s">
        <v>27</v>
      </c>
      <c r="M13" s="200" t="s">
        <v>28</v>
      </c>
      <c r="N13" s="200" t="s">
        <v>27</v>
      </c>
      <c r="O13" s="200" t="s">
        <v>28</v>
      </c>
      <c r="P13" s="200" t="s">
        <v>27</v>
      </c>
      <c r="Q13" s="200" t="s">
        <v>28</v>
      </c>
      <c r="R13" s="200" t="s">
        <v>27</v>
      </c>
      <c r="S13" s="200" t="s">
        <v>28</v>
      </c>
      <c r="T13" s="200" t="s">
        <v>27</v>
      </c>
      <c r="U13" s="200" t="s">
        <v>28</v>
      </c>
      <c r="V13" s="200" t="s">
        <v>27</v>
      </c>
      <c r="W13" s="200" t="s">
        <v>28</v>
      </c>
      <c r="X13" s="200" t="s">
        <v>27</v>
      </c>
      <c r="Y13" s="200" t="s">
        <v>28</v>
      </c>
      <c r="Z13" s="200" t="s">
        <v>27</v>
      </c>
      <c r="AA13" s="200" t="s">
        <v>28</v>
      </c>
      <c r="AB13" s="200" t="s">
        <v>27</v>
      </c>
      <c r="AC13" s="200" t="s">
        <v>28</v>
      </c>
      <c r="AD13" s="200" t="s">
        <v>27</v>
      </c>
      <c r="AE13" s="200" t="s">
        <v>28</v>
      </c>
      <c r="AF13" s="200" t="s">
        <v>29</v>
      </c>
      <c r="AG13" s="200" t="s">
        <v>30</v>
      </c>
      <c r="AH13" s="205" t="s">
        <v>31</v>
      </c>
      <c r="AI13" s="205" t="s">
        <v>32</v>
      </c>
      <c r="AJ13" s="252"/>
      <c r="AK13" s="252"/>
      <c r="AL13" s="111" t="s">
        <v>27</v>
      </c>
      <c r="AM13" s="200" t="s">
        <v>28</v>
      </c>
      <c r="AN13" s="111" t="s">
        <v>27</v>
      </c>
      <c r="AO13" s="200" t="s">
        <v>28</v>
      </c>
      <c r="AP13" s="111" t="s">
        <v>27</v>
      </c>
      <c r="AQ13" s="200" t="s">
        <v>28</v>
      </c>
      <c r="AR13" s="111" t="s">
        <v>27</v>
      </c>
      <c r="AS13" s="200" t="s">
        <v>28</v>
      </c>
      <c r="AT13" s="111" t="s">
        <v>27</v>
      </c>
      <c r="AU13" s="200" t="s">
        <v>28</v>
      </c>
      <c r="AV13" s="111" t="s">
        <v>27</v>
      </c>
      <c r="AW13" s="200" t="s">
        <v>28</v>
      </c>
      <c r="AX13" s="111" t="s">
        <v>27</v>
      </c>
      <c r="AY13" s="200" t="s">
        <v>28</v>
      </c>
      <c r="AZ13" s="111" t="s">
        <v>27</v>
      </c>
      <c r="BA13" s="200" t="s">
        <v>28</v>
      </c>
      <c r="BB13" s="111" t="s">
        <v>27</v>
      </c>
      <c r="BC13" s="200" t="s">
        <v>28</v>
      </c>
      <c r="BD13" s="111" t="s">
        <v>27</v>
      </c>
      <c r="BE13" s="200" t="s">
        <v>28</v>
      </c>
      <c r="BF13" s="203"/>
      <c r="BG13" s="203"/>
      <c r="BH13" s="200"/>
      <c r="BI13" s="200"/>
      <c r="BJ13" s="227" t="s">
        <v>29</v>
      </c>
      <c r="BK13" s="200" t="s">
        <v>30</v>
      </c>
    </row>
    <row r="14" spans="2:63" ht="24" customHeight="1" x14ac:dyDescent="0.25">
      <c r="B14" s="67"/>
      <c r="C14" s="67"/>
      <c r="D14" s="68">
        <v>2</v>
      </c>
      <c r="E14" s="68" t="s">
        <v>33</v>
      </c>
      <c r="F14" s="67"/>
      <c r="G14" s="67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68">
        <v>2</v>
      </c>
      <c r="AI14" s="68" t="s">
        <v>33</v>
      </c>
      <c r="AJ14" s="69"/>
      <c r="AK14" s="69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"/>
      <c r="AW14" s="70"/>
      <c r="AX14" s="70"/>
      <c r="AY14" s="70"/>
      <c r="AZ14" s="70"/>
      <c r="BA14" s="70"/>
      <c r="BB14" s="70"/>
      <c r="BC14" s="70"/>
      <c r="BD14" s="70"/>
      <c r="BE14" s="70"/>
      <c r="BF14" s="157"/>
      <c r="BG14" s="157"/>
      <c r="BH14" s="70"/>
      <c r="BI14" s="70"/>
      <c r="BJ14" s="70"/>
      <c r="BK14" s="70"/>
    </row>
    <row r="15" spans="2:63" ht="33" customHeight="1" x14ac:dyDescent="0.25">
      <c r="B15" s="67"/>
      <c r="C15" s="67"/>
      <c r="D15" s="68">
        <v>2.2000000000000002</v>
      </c>
      <c r="E15" s="68" t="s">
        <v>34</v>
      </c>
      <c r="F15" s="67"/>
      <c r="G15" s="67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68">
        <v>2.2000000000000002</v>
      </c>
      <c r="AI15" s="72" t="s">
        <v>34</v>
      </c>
      <c r="AJ15" s="69"/>
      <c r="AK15" s="69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"/>
      <c r="AW15" s="70"/>
      <c r="AX15" s="70"/>
      <c r="AY15" s="70"/>
      <c r="AZ15" s="70"/>
      <c r="BA15" s="70"/>
      <c r="BB15" s="70"/>
      <c r="BC15" s="70"/>
      <c r="BD15" s="70"/>
      <c r="BE15" s="70"/>
      <c r="BF15" s="157"/>
      <c r="BG15" s="157"/>
      <c r="BH15" s="70"/>
      <c r="BI15" s="70"/>
      <c r="BJ15" s="70"/>
      <c r="BK15" s="70"/>
    </row>
    <row r="16" spans="2:63" ht="24" customHeight="1" x14ac:dyDescent="0.25">
      <c r="B16" s="67"/>
      <c r="C16" s="67"/>
      <c r="D16" s="73" t="s">
        <v>35</v>
      </c>
      <c r="E16" s="73" t="s">
        <v>36</v>
      </c>
      <c r="F16" s="67"/>
      <c r="G16" s="67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73" t="s">
        <v>35</v>
      </c>
      <c r="AI16" s="73" t="s">
        <v>36</v>
      </c>
      <c r="AJ16" s="69"/>
      <c r="AK16" s="69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"/>
      <c r="AW16" s="70"/>
      <c r="AX16" s="70"/>
      <c r="AY16" s="70"/>
      <c r="AZ16" s="70"/>
      <c r="BA16" s="70"/>
      <c r="BB16" s="70"/>
      <c r="BC16" s="70"/>
      <c r="BD16" s="70"/>
      <c r="BE16" s="70"/>
      <c r="BF16" s="157"/>
      <c r="BG16" s="157"/>
      <c r="BH16" s="70"/>
      <c r="BI16" s="70"/>
      <c r="BJ16" s="70"/>
      <c r="BK16" s="70"/>
    </row>
    <row r="17" spans="2:63" ht="24" customHeight="1" x14ac:dyDescent="0.25">
      <c r="B17" s="67"/>
      <c r="C17" s="74"/>
      <c r="D17" s="75" t="s">
        <v>37</v>
      </c>
      <c r="E17" s="75" t="s">
        <v>38</v>
      </c>
      <c r="F17" s="76"/>
      <c r="G17" s="76"/>
      <c r="H17" s="78"/>
      <c r="I17" s="78"/>
      <c r="J17" s="77"/>
      <c r="K17" s="77"/>
      <c r="L17" s="77"/>
      <c r="M17" s="77"/>
      <c r="N17" s="77"/>
      <c r="O17" s="77"/>
      <c r="P17" s="77"/>
      <c r="Q17" s="77"/>
      <c r="R17" s="78"/>
      <c r="S17" s="78"/>
      <c r="T17" s="77"/>
      <c r="U17" s="77"/>
      <c r="V17" s="77"/>
      <c r="W17" s="77"/>
      <c r="X17" s="77"/>
      <c r="Y17" s="77"/>
      <c r="Z17" s="77"/>
      <c r="AA17" s="77"/>
      <c r="AB17" s="78"/>
      <c r="AC17" s="78"/>
      <c r="AD17" s="78"/>
      <c r="AE17" s="78"/>
      <c r="AF17" s="77"/>
      <c r="AG17" s="77"/>
      <c r="AH17" s="75" t="s">
        <v>37</v>
      </c>
      <c r="AI17" s="75" t="s">
        <v>38</v>
      </c>
      <c r="AJ17" s="79"/>
      <c r="AK17" s="79"/>
      <c r="AL17" s="80"/>
      <c r="AM17" s="80"/>
      <c r="AN17" s="15"/>
      <c r="AO17" s="15"/>
      <c r="AP17" s="15"/>
      <c r="AQ17" s="81"/>
      <c r="AR17" s="15"/>
      <c r="AS17" s="15"/>
      <c r="AT17" s="82"/>
      <c r="AU17" s="82"/>
      <c r="AV17" s="28"/>
      <c r="AW17" s="82"/>
      <c r="AX17" s="82"/>
      <c r="AY17" s="82"/>
      <c r="AZ17" s="82"/>
      <c r="BA17" s="82"/>
      <c r="BB17" s="70"/>
      <c r="BC17" s="70"/>
      <c r="BD17" s="70"/>
      <c r="BE17" s="70"/>
      <c r="BF17" s="157"/>
      <c r="BG17" s="157"/>
      <c r="BH17" s="70"/>
      <c r="BI17" s="70"/>
      <c r="BJ17" s="82"/>
      <c r="BK17" s="82"/>
    </row>
    <row r="18" spans="2:63" ht="24" customHeight="1" x14ac:dyDescent="0.25">
      <c r="B18" s="67"/>
      <c r="C18" s="74"/>
      <c r="D18" s="75" t="s">
        <v>39</v>
      </c>
      <c r="E18" s="75" t="s">
        <v>40</v>
      </c>
      <c r="F18" s="76"/>
      <c r="G18" s="76"/>
      <c r="H18" s="78"/>
      <c r="I18" s="78"/>
      <c r="J18" s="77"/>
      <c r="K18" s="77"/>
      <c r="L18" s="77"/>
      <c r="M18" s="77"/>
      <c r="N18" s="77"/>
      <c r="O18" s="77"/>
      <c r="P18" s="77"/>
      <c r="Q18" s="77"/>
      <c r="R18" s="78"/>
      <c r="S18" s="78"/>
      <c r="T18" s="77"/>
      <c r="U18" s="77"/>
      <c r="V18" s="77"/>
      <c r="W18" s="77"/>
      <c r="X18" s="77"/>
      <c r="Y18" s="77"/>
      <c r="Z18" s="77"/>
      <c r="AA18" s="77"/>
      <c r="AB18" s="78"/>
      <c r="AC18" s="78"/>
      <c r="AD18" s="78"/>
      <c r="AE18" s="78"/>
      <c r="AF18" s="77"/>
      <c r="AG18" s="77"/>
      <c r="AH18" s="75" t="s">
        <v>39</v>
      </c>
      <c r="AI18" s="75" t="s">
        <v>40</v>
      </c>
      <c r="AJ18" s="79"/>
      <c r="AK18" s="79"/>
      <c r="AL18" s="80"/>
      <c r="AM18" s="80"/>
      <c r="AN18" s="15"/>
      <c r="AO18" s="15"/>
      <c r="AP18" s="15"/>
      <c r="AQ18" s="15"/>
      <c r="AR18" s="15"/>
      <c r="AS18" s="15"/>
      <c r="AT18" s="82"/>
      <c r="AU18" s="82"/>
      <c r="AV18" s="28"/>
      <c r="AW18" s="82"/>
      <c r="AX18" s="82"/>
      <c r="AY18" s="82"/>
      <c r="AZ18" s="82"/>
      <c r="BA18" s="82"/>
      <c r="BB18" s="70"/>
      <c r="BC18" s="70"/>
      <c r="BD18" s="70"/>
      <c r="BE18" s="70"/>
      <c r="BF18" s="157"/>
      <c r="BG18" s="157"/>
      <c r="BH18" s="70"/>
      <c r="BI18" s="70"/>
      <c r="BJ18" s="82"/>
      <c r="BK18" s="82"/>
    </row>
    <row r="19" spans="2:63" ht="24" customHeight="1" x14ac:dyDescent="0.25">
      <c r="B19" s="67"/>
      <c r="C19" s="74"/>
      <c r="D19" s="75" t="s">
        <v>41</v>
      </c>
      <c r="E19" s="75" t="s">
        <v>42</v>
      </c>
      <c r="F19" s="76"/>
      <c r="G19" s="76"/>
      <c r="H19" s="78"/>
      <c r="I19" s="78"/>
      <c r="J19" s="77"/>
      <c r="K19" s="77"/>
      <c r="L19" s="77"/>
      <c r="M19" s="77"/>
      <c r="N19" s="77"/>
      <c r="O19" s="77"/>
      <c r="P19" s="77"/>
      <c r="Q19" s="77"/>
      <c r="R19" s="78"/>
      <c r="S19" s="78"/>
      <c r="T19" s="77"/>
      <c r="U19" s="77"/>
      <c r="V19" s="77"/>
      <c r="W19" s="77"/>
      <c r="X19" s="77"/>
      <c r="Y19" s="77"/>
      <c r="Z19" s="77"/>
      <c r="AA19" s="77"/>
      <c r="AB19" s="78"/>
      <c r="AC19" s="78"/>
      <c r="AD19" s="78"/>
      <c r="AE19" s="78"/>
      <c r="AF19" s="77"/>
      <c r="AG19" s="77"/>
      <c r="AH19" s="75"/>
      <c r="AI19" s="75"/>
      <c r="AJ19" s="79"/>
      <c r="AK19" s="79"/>
      <c r="AL19" s="80"/>
      <c r="AM19" s="80"/>
      <c r="AN19" s="15"/>
      <c r="AO19" s="15"/>
      <c r="AP19" s="15"/>
      <c r="AQ19" s="15"/>
      <c r="AR19" s="15"/>
      <c r="AS19" s="15"/>
      <c r="AT19" s="82"/>
      <c r="AU19" s="82"/>
      <c r="AV19" s="28"/>
      <c r="AW19" s="82"/>
      <c r="AX19" s="82"/>
      <c r="AY19" s="82"/>
      <c r="AZ19" s="82"/>
      <c r="BA19" s="82"/>
      <c r="BB19" s="70"/>
      <c r="BC19" s="70"/>
      <c r="BD19" s="70"/>
      <c r="BE19" s="70"/>
      <c r="BF19" s="157"/>
      <c r="BG19" s="157"/>
      <c r="BH19" s="70"/>
      <c r="BI19" s="70"/>
      <c r="BJ19" s="82"/>
      <c r="BK19" s="82"/>
    </row>
    <row r="20" spans="2:63" ht="24" customHeight="1" x14ac:dyDescent="0.25">
      <c r="B20" s="67"/>
      <c r="C20" s="74"/>
      <c r="D20" s="84" t="s">
        <v>43</v>
      </c>
      <c r="E20" s="84" t="s">
        <v>40</v>
      </c>
      <c r="F20" s="76"/>
      <c r="G20" s="76"/>
      <c r="H20" s="78"/>
      <c r="I20" s="78"/>
      <c r="J20" s="77"/>
      <c r="K20" s="77"/>
      <c r="L20" s="77"/>
      <c r="M20" s="77"/>
      <c r="N20" s="77"/>
      <c r="O20" s="77"/>
      <c r="P20" s="77"/>
      <c r="Q20" s="77"/>
      <c r="R20" s="78"/>
      <c r="S20" s="78"/>
      <c r="T20" s="77"/>
      <c r="U20" s="77"/>
      <c r="V20" s="77"/>
      <c r="W20" s="77"/>
      <c r="X20" s="77"/>
      <c r="Y20" s="77"/>
      <c r="Z20" s="77"/>
      <c r="AA20" s="77"/>
      <c r="AB20" s="78"/>
      <c r="AC20" s="78"/>
      <c r="AD20" s="78"/>
      <c r="AE20" s="78"/>
      <c r="AF20" s="77"/>
      <c r="AG20" s="77"/>
      <c r="AH20" s="84" t="s">
        <v>43</v>
      </c>
      <c r="AI20" s="84" t="s">
        <v>40</v>
      </c>
      <c r="AJ20" s="79"/>
      <c r="AK20" s="79"/>
      <c r="AL20" s="80"/>
      <c r="AM20" s="80"/>
      <c r="AN20" s="15"/>
      <c r="AO20" s="15"/>
      <c r="AP20" s="15"/>
      <c r="AQ20" s="15"/>
      <c r="AR20" s="15"/>
      <c r="AS20" s="15"/>
      <c r="AT20" s="82"/>
      <c r="AU20" s="82"/>
      <c r="AV20" s="28"/>
      <c r="AW20" s="82"/>
      <c r="AX20" s="82"/>
      <c r="AY20" s="82"/>
      <c r="AZ20" s="82"/>
      <c r="BA20" s="82"/>
      <c r="BB20" s="70"/>
      <c r="BC20" s="70"/>
      <c r="BD20" s="70"/>
      <c r="BE20" s="70"/>
      <c r="BF20" s="157"/>
      <c r="BG20" s="157"/>
      <c r="BH20" s="70"/>
      <c r="BI20" s="70"/>
      <c r="BJ20" s="82"/>
      <c r="BK20" s="82"/>
    </row>
    <row r="21" spans="2:63" ht="24" customHeight="1" x14ac:dyDescent="0.25">
      <c r="B21" s="16" t="s">
        <v>65</v>
      </c>
      <c r="C21" s="17" t="s">
        <v>66</v>
      </c>
      <c r="D21" s="10" t="s">
        <v>44</v>
      </c>
      <c r="E21" s="11" t="s">
        <v>45</v>
      </c>
      <c r="F21" s="12" t="s">
        <v>46</v>
      </c>
      <c r="G21" s="12">
        <v>90000</v>
      </c>
      <c r="H21" s="19"/>
      <c r="I21" s="19"/>
      <c r="J21" s="85"/>
      <c r="K21" s="8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>
        <v>1</v>
      </c>
      <c r="W21" s="19">
        <f>G21*V21</f>
        <v>90000</v>
      </c>
      <c r="X21" s="19"/>
      <c r="Y21" s="19"/>
      <c r="Z21" s="19"/>
      <c r="AA21" s="19"/>
      <c r="AB21" s="19"/>
      <c r="AC21" s="19"/>
      <c r="AD21" s="19"/>
      <c r="AE21" s="19"/>
      <c r="AF21" s="19">
        <f>H21+J21+L21+N21+P21+R21+T21+V21+X21+Z21+AB21+AD21</f>
        <v>1</v>
      </c>
      <c r="AG21" s="19">
        <f>I21+K21+M21+O21+Q21+S21+U21+W21+Y21+AA21+AC21+AE21</f>
        <v>90000</v>
      </c>
      <c r="AH21" s="10" t="s">
        <v>44</v>
      </c>
      <c r="AI21" s="11" t="s">
        <v>45</v>
      </c>
      <c r="AJ21" s="86" t="s">
        <v>46</v>
      </c>
      <c r="AK21" s="12">
        <v>88979</v>
      </c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>
        <v>0</v>
      </c>
      <c r="BA21" s="28">
        <f>AK21*AZ21</f>
        <v>0</v>
      </c>
      <c r="BB21" s="28"/>
      <c r="BC21" s="28"/>
      <c r="BD21" s="28"/>
      <c r="BE21" s="28"/>
      <c r="BF21" s="114"/>
      <c r="BG21" s="114"/>
      <c r="BH21" s="28"/>
      <c r="BI21" s="28"/>
      <c r="BJ21" s="7">
        <f>AL21+AN21+AP21+AR21+AT21+AV21+AX21+AZ21+BB21+BD21+BF21+BH21</f>
        <v>0</v>
      </c>
      <c r="BK21" s="7">
        <f>AM21+AO21+AQ21+AS21+AU21+AW21+AY21+BA21+BC21+BE21+BG21+BI21</f>
        <v>0</v>
      </c>
    </row>
    <row r="22" spans="2:63" ht="24" customHeight="1" x14ac:dyDescent="0.25">
      <c r="B22" s="16" t="s">
        <v>65</v>
      </c>
      <c r="C22" s="17" t="s">
        <v>66</v>
      </c>
      <c r="D22" s="10" t="s">
        <v>47</v>
      </c>
      <c r="E22" s="11" t="s">
        <v>48</v>
      </c>
      <c r="F22" s="12" t="s">
        <v>46</v>
      </c>
      <c r="G22" s="12">
        <v>90000</v>
      </c>
      <c r="H22" s="19"/>
      <c r="I22" s="19"/>
      <c r="J22" s="85"/>
      <c r="K22" s="85"/>
      <c r="L22" s="65"/>
      <c r="M22" s="65"/>
      <c r="N22" s="19"/>
      <c r="O22" s="19"/>
      <c r="P22" s="19"/>
      <c r="Q22" s="19"/>
      <c r="R22" s="19"/>
      <c r="S22" s="19"/>
      <c r="T22" s="19"/>
      <c r="U22" s="19"/>
      <c r="V22" s="19">
        <v>1</v>
      </c>
      <c r="W22" s="19">
        <f>G22*V22</f>
        <v>90000</v>
      </c>
      <c r="X22" s="19"/>
      <c r="Y22" s="19"/>
      <c r="Z22" s="19"/>
      <c r="AA22" s="19"/>
      <c r="AB22" s="19"/>
      <c r="AC22" s="19"/>
      <c r="AD22" s="19"/>
      <c r="AE22" s="19"/>
      <c r="AF22" s="19">
        <f t="shared" ref="AF22:AG25" si="0">H22+J22+L22+N22+P22+R22+T22+V22+X22+Z22+AB22+AD22</f>
        <v>1</v>
      </c>
      <c r="AG22" s="19">
        <f t="shared" si="0"/>
        <v>90000</v>
      </c>
      <c r="AH22" s="10" t="s">
        <v>47</v>
      </c>
      <c r="AI22" s="11" t="s">
        <v>48</v>
      </c>
      <c r="AJ22" s="86" t="s">
        <v>46</v>
      </c>
      <c r="AK22" s="12">
        <v>88975</v>
      </c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>
        <v>0</v>
      </c>
      <c r="BA22" s="28">
        <f>AK22*AZ22</f>
        <v>0</v>
      </c>
      <c r="BB22" s="28"/>
      <c r="BC22" s="28"/>
      <c r="BD22" s="28"/>
      <c r="BE22" s="28"/>
      <c r="BF22" s="114"/>
      <c r="BG22" s="114"/>
      <c r="BH22" s="28"/>
      <c r="BI22" s="28"/>
      <c r="BJ22" s="7">
        <f t="shared" ref="BJ22:BK25" si="1">AL22+AN22+AP22+AR22+AT22+AV22+AX22+AZ22+BB22+BD22+BF22+BH22</f>
        <v>0</v>
      </c>
      <c r="BK22" s="7">
        <f t="shared" si="1"/>
        <v>0</v>
      </c>
    </row>
    <row r="23" spans="2:63" ht="24" customHeight="1" x14ac:dyDescent="0.25">
      <c r="B23" s="16" t="s">
        <v>65</v>
      </c>
      <c r="C23" s="17" t="s">
        <v>66</v>
      </c>
      <c r="D23" s="10" t="s">
        <v>49</v>
      </c>
      <c r="E23" s="11" t="s">
        <v>50</v>
      </c>
      <c r="F23" s="12" t="s">
        <v>46</v>
      </c>
      <c r="G23" s="12">
        <v>30</v>
      </c>
      <c r="H23" s="19"/>
      <c r="I23" s="19"/>
      <c r="J23" s="85"/>
      <c r="K23" s="8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>
        <v>10</v>
      </c>
      <c r="W23" s="19">
        <f>G23*V23</f>
        <v>300</v>
      </c>
      <c r="X23" s="19"/>
      <c r="Y23" s="19"/>
      <c r="Z23" s="19"/>
      <c r="AA23" s="19"/>
      <c r="AB23" s="19"/>
      <c r="AC23" s="19"/>
      <c r="AD23" s="19"/>
      <c r="AE23" s="19"/>
      <c r="AF23" s="19">
        <f t="shared" si="0"/>
        <v>10</v>
      </c>
      <c r="AG23" s="19">
        <f t="shared" si="0"/>
        <v>300</v>
      </c>
      <c r="AH23" s="10" t="s">
        <v>49</v>
      </c>
      <c r="AI23" s="11" t="s">
        <v>50</v>
      </c>
      <c r="AJ23" s="86" t="s">
        <v>46</v>
      </c>
      <c r="AK23" s="12">
        <v>15</v>
      </c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>
        <v>0</v>
      </c>
      <c r="BA23" s="28">
        <f>AK23*AZ23</f>
        <v>0</v>
      </c>
      <c r="BB23" s="28"/>
      <c r="BC23" s="28"/>
      <c r="BD23" s="28"/>
      <c r="BE23" s="28"/>
      <c r="BF23" s="114"/>
      <c r="BG23" s="114"/>
      <c r="BH23" s="28"/>
      <c r="BI23" s="28"/>
      <c r="BJ23" s="7">
        <f t="shared" si="1"/>
        <v>0</v>
      </c>
      <c r="BK23" s="7">
        <f t="shared" si="1"/>
        <v>0</v>
      </c>
    </row>
    <row r="24" spans="2:63" ht="24" customHeight="1" x14ac:dyDescent="0.25">
      <c r="B24" s="16" t="s">
        <v>65</v>
      </c>
      <c r="C24" s="17" t="s">
        <v>66</v>
      </c>
      <c r="D24" s="10" t="s">
        <v>51</v>
      </c>
      <c r="E24" s="11" t="s">
        <v>52</v>
      </c>
      <c r="F24" s="12" t="s">
        <v>46</v>
      </c>
      <c r="G24" s="12">
        <v>90000</v>
      </c>
      <c r="H24" s="19"/>
      <c r="I24" s="19"/>
      <c r="J24" s="85"/>
      <c r="K24" s="85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>
        <v>1</v>
      </c>
      <c r="W24" s="19">
        <f>G24*V24</f>
        <v>90000</v>
      </c>
      <c r="X24" s="19"/>
      <c r="Y24" s="19"/>
      <c r="Z24" s="19"/>
      <c r="AA24" s="19"/>
      <c r="AB24" s="19"/>
      <c r="AC24" s="19"/>
      <c r="AD24" s="19"/>
      <c r="AE24" s="19"/>
      <c r="AF24" s="19">
        <f t="shared" si="0"/>
        <v>1</v>
      </c>
      <c r="AG24" s="19">
        <f t="shared" si="0"/>
        <v>90000</v>
      </c>
      <c r="AH24" s="10" t="s">
        <v>51</v>
      </c>
      <c r="AI24" s="11" t="s">
        <v>52</v>
      </c>
      <c r="AJ24" s="86" t="s">
        <v>46</v>
      </c>
      <c r="AK24" s="12">
        <v>88975</v>
      </c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>
        <v>0</v>
      </c>
      <c r="BA24" s="28">
        <f>AK24*AZ24</f>
        <v>0</v>
      </c>
      <c r="BB24" s="28"/>
      <c r="BC24" s="28"/>
      <c r="BD24" s="28"/>
      <c r="BE24" s="28"/>
      <c r="BF24" s="114"/>
      <c r="BG24" s="114"/>
      <c r="BH24" s="28"/>
      <c r="BI24" s="28"/>
      <c r="BJ24" s="7">
        <f t="shared" si="1"/>
        <v>0</v>
      </c>
      <c r="BK24" s="7">
        <f t="shared" si="1"/>
        <v>0</v>
      </c>
    </row>
    <row r="25" spans="2:63" ht="19.5" customHeight="1" x14ac:dyDescent="0.25">
      <c r="B25" s="16" t="s">
        <v>65</v>
      </c>
      <c r="C25" s="17" t="s">
        <v>66</v>
      </c>
      <c r="D25" s="10" t="s">
        <v>53</v>
      </c>
      <c r="E25" s="11" t="s">
        <v>54</v>
      </c>
      <c r="F25" s="12" t="s">
        <v>46</v>
      </c>
      <c r="G25" s="12">
        <v>90000</v>
      </c>
      <c r="H25" s="19"/>
      <c r="I25" s="19"/>
      <c r="J25" s="85"/>
      <c r="K25" s="85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>
        <v>1</v>
      </c>
      <c r="W25" s="19">
        <f>G25*V25</f>
        <v>90000</v>
      </c>
      <c r="X25" s="19"/>
      <c r="Y25" s="19"/>
      <c r="Z25" s="19"/>
      <c r="AA25" s="19"/>
      <c r="AB25" s="19"/>
      <c r="AC25" s="19"/>
      <c r="AD25" s="19"/>
      <c r="AE25" s="19"/>
      <c r="AF25" s="19">
        <f t="shared" si="0"/>
        <v>1</v>
      </c>
      <c r="AG25" s="19">
        <f t="shared" si="0"/>
        <v>90000</v>
      </c>
      <c r="AH25" s="10" t="s">
        <v>53</v>
      </c>
      <c r="AI25" s="11" t="s">
        <v>54</v>
      </c>
      <c r="AJ25" s="86" t="s">
        <v>46</v>
      </c>
      <c r="AK25" s="12">
        <v>88975</v>
      </c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>
        <v>0</v>
      </c>
      <c r="BA25" s="28">
        <f>AK25*AZ25</f>
        <v>0</v>
      </c>
      <c r="BB25" s="28"/>
      <c r="BC25" s="28"/>
      <c r="BD25" s="28"/>
      <c r="BE25" s="28"/>
      <c r="BF25" s="114"/>
      <c r="BG25" s="114"/>
      <c r="BH25" s="28"/>
      <c r="BI25" s="28"/>
      <c r="BJ25" s="7">
        <f t="shared" si="1"/>
        <v>0</v>
      </c>
      <c r="BK25" s="7">
        <f t="shared" si="1"/>
        <v>0</v>
      </c>
    </row>
    <row r="26" spans="2:63" ht="41.25" customHeight="1" x14ac:dyDescent="0.25">
      <c r="B26" s="210"/>
      <c r="C26" s="88"/>
      <c r="D26" s="68" t="s">
        <v>55</v>
      </c>
      <c r="E26" s="72" t="s">
        <v>56</v>
      </c>
      <c r="F26" s="89"/>
      <c r="G26" s="90"/>
      <c r="H26" s="78"/>
      <c r="I26" s="78"/>
      <c r="J26" s="77"/>
      <c r="K26" s="77"/>
      <c r="L26" s="77"/>
      <c r="M26" s="77"/>
      <c r="N26" s="77"/>
      <c r="O26" s="77"/>
      <c r="P26" s="77"/>
      <c r="Q26" s="77"/>
      <c r="R26" s="78"/>
      <c r="S26" s="78"/>
      <c r="T26" s="77"/>
      <c r="U26" s="77"/>
      <c r="V26" s="77"/>
      <c r="W26" s="77"/>
      <c r="X26" s="77"/>
      <c r="Y26" s="77"/>
      <c r="Z26" s="77"/>
      <c r="AA26" s="77"/>
      <c r="AB26" s="78"/>
      <c r="AC26" s="78"/>
      <c r="AD26" s="78"/>
      <c r="AE26" s="78"/>
      <c r="AF26" s="77"/>
      <c r="AG26" s="77"/>
      <c r="AH26" s="68" t="s">
        <v>55</v>
      </c>
      <c r="AI26" s="72" t="s">
        <v>56</v>
      </c>
      <c r="AJ26" s="91"/>
      <c r="AK26" s="91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0"/>
      <c r="BI26" s="80"/>
      <c r="BJ26" s="82"/>
      <c r="BK26" s="82"/>
    </row>
    <row r="27" spans="2:63" ht="24" customHeight="1" x14ac:dyDescent="0.25">
      <c r="B27" s="69"/>
      <c r="C27" s="93"/>
      <c r="D27" s="73" t="s">
        <v>57</v>
      </c>
      <c r="E27" s="94" t="s">
        <v>58</v>
      </c>
      <c r="F27" s="90"/>
      <c r="G27" s="90"/>
      <c r="H27" s="78"/>
      <c r="I27" s="78"/>
      <c r="J27" s="77"/>
      <c r="K27" s="77"/>
      <c r="L27" s="77"/>
      <c r="M27" s="77"/>
      <c r="N27" s="77"/>
      <c r="O27" s="77"/>
      <c r="P27" s="77"/>
      <c r="Q27" s="77"/>
      <c r="R27" s="78"/>
      <c r="S27" s="78"/>
      <c r="T27" s="77"/>
      <c r="U27" s="77"/>
      <c r="V27" s="77"/>
      <c r="W27" s="77"/>
      <c r="X27" s="77"/>
      <c r="Y27" s="77"/>
      <c r="Z27" s="77"/>
      <c r="AA27" s="77"/>
      <c r="AB27" s="78"/>
      <c r="AC27" s="78"/>
      <c r="AD27" s="78"/>
      <c r="AE27" s="78"/>
      <c r="AF27" s="77"/>
      <c r="AG27" s="77"/>
      <c r="AH27" s="73" t="s">
        <v>57</v>
      </c>
      <c r="AI27" s="94" t="s">
        <v>58</v>
      </c>
      <c r="AJ27" s="91"/>
      <c r="AK27" s="91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0"/>
      <c r="BI27" s="80"/>
      <c r="BJ27" s="82"/>
      <c r="BK27" s="82"/>
    </row>
    <row r="28" spans="2:63" ht="24" customHeight="1" x14ac:dyDescent="0.25">
      <c r="B28" s="69"/>
      <c r="C28" s="93"/>
      <c r="D28" s="73" t="s">
        <v>59</v>
      </c>
      <c r="E28" s="95" t="s">
        <v>60</v>
      </c>
      <c r="F28" s="90"/>
      <c r="G28" s="90"/>
      <c r="H28" s="78"/>
      <c r="I28" s="78"/>
      <c r="J28" s="77"/>
      <c r="K28" s="77"/>
      <c r="L28" s="77"/>
      <c r="M28" s="77"/>
      <c r="N28" s="77"/>
      <c r="O28" s="77"/>
      <c r="P28" s="77"/>
      <c r="Q28" s="77"/>
      <c r="R28" s="78"/>
      <c r="S28" s="78"/>
      <c r="T28" s="77"/>
      <c r="U28" s="77"/>
      <c r="V28" s="77"/>
      <c r="W28" s="77"/>
      <c r="X28" s="77"/>
      <c r="Y28" s="77"/>
      <c r="Z28" s="77"/>
      <c r="AA28" s="77"/>
      <c r="AB28" s="78"/>
      <c r="AC28" s="78"/>
      <c r="AD28" s="78"/>
      <c r="AE28" s="78"/>
      <c r="AF28" s="77"/>
      <c r="AG28" s="77"/>
      <c r="AH28" s="73" t="s">
        <v>59</v>
      </c>
      <c r="AI28" s="95" t="s">
        <v>60</v>
      </c>
      <c r="AJ28" s="91"/>
      <c r="AK28" s="91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0"/>
      <c r="BI28" s="80"/>
      <c r="BJ28" s="82"/>
      <c r="BK28" s="82"/>
    </row>
    <row r="29" spans="2:63" ht="24" customHeight="1" x14ac:dyDescent="0.25">
      <c r="B29" s="69"/>
      <c r="C29" s="93"/>
      <c r="D29" s="73" t="s">
        <v>61</v>
      </c>
      <c r="E29" s="95" t="s">
        <v>62</v>
      </c>
      <c r="F29" s="90"/>
      <c r="G29" s="90"/>
      <c r="H29" s="78"/>
      <c r="I29" s="78"/>
      <c r="J29" s="77"/>
      <c r="K29" s="77"/>
      <c r="L29" s="77"/>
      <c r="M29" s="77"/>
      <c r="N29" s="77"/>
      <c r="O29" s="77"/>
      <c r="P29" s="77"/>
      <c r="Q29" s="77"/>
      <c r="R29" s="78"/>
      <c r="S29" s="78"/>
      <c r="T29" s="77"/>
      <c r="U29" s="77"/>
      <c r="V29" s="77"/>
      <c r="W29" s="77"/>
      <c r="X29" s="77"/>
      <c r="Y29" s="77"/>
      <c r="Z29" s="77"/>
      <c r="AA29" s="77"/>
      <c r="AB29" s="78"/>
      <c r="AC29" s="78"/>
      <c r="AD29" s="78"/>
      <c r="AE29" s="78"/>
      <c r="AF29" s="77"/>
      <c r="AG29" s="77"/>
      <c r="AH29" s="73" t="s">
        <v>61</v>
      </c>
      <c r="AI29" s="95" t="s">
        <v>62</v>
      </c>
      <c r="AJ29" s="91"/>
      <c r="AK29" s="91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0"/>
      <c r="BI29" s="80"/>
      <c r="BJ29" s="82"/>
      <c r="BK29" s="82"/>
    </row>
    <row r="30" spans="2:63" ht="24" customHeight="1" x14ac:dyDescent="0.25">
      <c r="B30" s="67"/>
      <c r="C30" s="74"/>
      <c r="D30" s="96" t="s">
        <v>63</v>
      </c>
      <c r="E30" s="97" t="s">
        <v>64</v>
      </c>
      <c r="F30" s="90"/>
      <c r="G30" s="90"/>
      <c r="H30" s="78"/>
      <c r="I30" s="78"/>
      <c r="J30" s="77"/>
      <c r="K30" s="77"/>
      <c r="L30" s="77"/>
      <c r="M30" s="77"/>
      <c r="N30" s="77"/>
      <c r="O30" s="77"/>
      <c r="P30" s="77"/>
      <c r="Q30" s="77"/>
      <c r="R30" s="78"/>
      <c r="S30" s="78"/>
      <c r="T30" s="77"/>
      <c r="U30" s="77"/>
      <c r="V30" s="77"/>
      <c r="W30" s="77"/>
      <c r="X30" s="77"/>
      <c r="Y30" s="77"/>
      <c r="Z30" s="77"/>
      <c r="AA30" s="77"/>
      <c r="AB30" s="78"/>
      <c r="AC30" s="78"/>
      <c r="AD30" s="78"/>
      <c r="AE30" s="78"/>
      <c r="AF30" s="77"/>
      <c r="AG30" s="77"/>
      <c r="AH30" s="96" t="s">
        <v>63</v>
      </c>
      <c r="AI30" s="97" t="s">
        <v>64</v>
      </c>
      <c r="AJ30" s="91"/>
      <c r="AK30" s="91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0"/>
      <c r="BI30" s="80"/>
      <c r="BJ30" s="82"/>
      <c r="BK30" s="82"/>
    </row>
    <row r="31" spans="2:63" ht="24" customHeight="1" x14ac:dyDescent="0.25">
      <c r="B31" s="16" t="s">
        <v>65</v>
      </c>
      <c r="C31" s="17" t="s">
        <v>66</v>
      </c>
      <c r="D31" s="10">
        <v>5020230100003170</v>
      </c>
      <c r="E31" s="11" t="s">
        <v>67</v>
      </c>
      <c r="F31" s="12" t="s">
        <v>68</v>
      </c>
      <c r="G31" s="12">
        <v>10</v>
      </c>
      <c r="H31" s="19">
        <v>240</v>
      </c>
      <c r="I31" s="19">
        <f>H31*G31</f>
        <v>2400</v>
      </c>
      <c r="J31" s="85"/>
      <c r="K31" s="85"/>
      <c r="L31" s="19"/>
      <c r="M31" s="19"/>
      <c r="N31" s="19"/>
      <c r="O31" s="19"/>
      <c r="P31" s="19">
        <v>100</v>
      </c>
      <c r="Q31" s="19">
        <f>G31*P31</f>
        <v>1000</v>
      </c>
      <c r="R31" s="19">
        <v>30</v>
      </c>
      <c r="S31" s="19">
        <f t="shared" ref="S31" si="2">G31*R31</f>
        <v>300</v>
      </c>
      <c r="T31" s="19"/>
      <c r="U31" s="19"/>
      <c r="V31" s="98"/>
      <c r="W31" s="98"/>
      <c r="X31" s="19"/>
      <c r="Y31" s="19"/>
      <c r="Z31" s="19"/>
      <c r="AA31" s="19"/>
      <c r="AB31" s="19"/>
      <c r="AC31" s="19"/>
      <c r="AD31" s="19"/>
      <c r="AE31" s="19"/>
      <c r="AF31" s="19">
        <f t="shared" ref="AF31:AG43" si="3">H31+J31+L31+N31+P31+R31+T31+V31+X31+Z31+AB31+AD31</f>
        <v>370</v>
      </c>
      <c r="AG31" s="19">
        <f t="shared" si="3"/>
        <v>3700</v>
      </c>
      <c r="AH31" s="10">
        <v>5020230100003170</v>
      </c>
      <c r="AI31" s="11" t="s">
        <v>67</v>
      </c>
      <c r="AJ31" s="12" t="s">
        <v>68</v>
      </c>
      <c r="AK31" s="12">
        <v>10</v>
      </c>
      <c r="AL31" s="28">
        <v>240</v>
      </c>
      <c r="AM31" s="28">
        <f>AL31*AK31</f>
        <v>2400</v>
      </c>
      <c r="AN31" s="28"/>
      <c r="AO31" s="28"/>
      <c r="AP31" s="28"/>
      <c r="AQ31" s="28"/>
      <c r="AR31" s="28"/>
      <c r="AS31" s="28"/>
      <c r="AT31" s="28">
        <v>79</v>
      </c>
      <c r="AU31" s="28">
        <f>+AK31*AT31</f>
        <v>790</v>
      </c>
      <c r="AV31" s="28">
        <v>24</v>
      </c>
      <c r="AW31" s="28">
        <f>AK31*AV31</f>
        <v>240</v>
      </c>
      <c r="AX31" s="28"/>
      <c r="AY31" s="28"/>
      <c r="AZ31" s="28"/>
      <c r="BA31" s="28"/>
      <c r="BB31" s="28"/>
      <c r="BC31" s="28"/>
      <c r="BD31" s="28"/>
      <c r="BE31" s="28"/>
      <c r="BF31" s="114"/>
      <c r="BG31" s="114"/>
      <c r="BH31" s="28"/>
      <c r="BI31" s="28"/>
      <c r="BJ31" s="7">
        <f t="shared" ref="BJ31:BK43" si="4">AL31+AN31+AP31+AR31+AT31+AV31+AX31+AZ31+BB31+BD31+BF31+BH31</f>
        <v>343</v>
      </c>
      <c r="BK31" s="7">
        <f t="shared" si="4"/>
        <v>3430</v>
      </c>
    </row>
    <row r="32" spans="2:63" ht="24" customHeight="1" x14ac:dyDescent="0.25">
      <c r="B32" s="16" t="s">
        <v>65</v>
      </c>
      <c r="C32" s="17" t="s">
        <v>66</v>
      </c>
      <c r="D32" s="10" t="s">
        <v>69</v>
      </c>
      <c r="E32" s="11" t="s">
        <v>70</v>
      </c>
      <c r="F32" s="12" t="s">
        <v>68</v>
      </c>
      <c r="G32" s="12">
        <v>5</v>
      </c>
      <c r="H32" s="19">
        <v>240</v>
      </c>
      <c r="I32" s="19">
        <f>H32*G32</f>
        <v>1200</v>
      </c>
      <c r="J32" s="85"/>
      <c r="K32" s="85"/>
      <c r="L32" s="19">
        <v>30</v>
      </c>
      <c r="M32" s="19">
        <f>+L32*G32</f>
        <v>150</v>
      </c>
      <c r="N32" s="19"/>
      <c r="O32" s="19"/>
      <c r="P32" s="19">
        <v>2100</v>
      </c>
      <c r="Q32" s="19">
        <f>G32*P32</f>
        <v>10500</v>
      </c>
      <c r="R32" s="19"/>
      <c r="S32" s="19"/>
      <c r="T32" s="19"/>
      <c r="U32" s="19"/>
      <c r="V32" s="98"/>
      <c r="W32" s="98"/>
      <c r="X32" s="19"/>
      <c r="Y32" s="19"/>
      <c r="Z32" s="19"/>
      <c r="AA32" s="19"/>
      <c r="AB32" s="19"/>
      <c r="AC32" s="19"/>
      <c r="AD32" s="19"/>
      <c r="AE32" s="19"/>
      <c r="AF32" s="19">
        <f t="shared" si="3"/>
        <v>2370</v>
      </c>
      <c r="AG32" s="19">
        <f t="shared" si="3"/>
        <v>11850</v>
      </c>
      <c r="AH32" s="10" t="s">
        <v>69</v>
      </c>
      <c r="AI32" s="11" t="s">
        <v>70</v>
      </c>
      <c r="AJ32" s="12" t="s">
        <v>68</v>
      </c>
      <c r="AK32" s="12">
        <v>5</v>
      </c>
      <c r="AL32" s="28">
        <v>240</v>
      </c>
      <c r="AM32" s="28">
        <f>AL32*AK32</f>
        <v>1200</v>
      </c>
      <c r="AN32" s="28"/>
      <c r="AO32" s="28"/>
      <c r="AP32" s="28"/>
      <c r="AQ32" s="28"/>
      <c r="AR32" s="28"/>
      <c r="AS32" s="28"/>
      <c r="AT32" s="28">
        <v>1895</v>
      </c>
      <c r="AU32" s="28">
        <f>+AK32*AT32</f>
        <v>9475</v>
      </c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114"/>
      <c r="BG32" s="114"/>
      <c r="BH32" s="28"/>
      <c r="BI32" s="28"/>
      <c r="BJ32" s="7">
        <f t="shared" si="4"/>
        <v>2135</v>
      </c>
      <c r="BK32" s="7">
        <f t="shared" si="4"/>
        <v>10675</v>
      </c>
    </row>
    <row r="33" spans="2:63" ht="24" customHeight="1" x14ac:dyDescent="0.25">
      <c r="B33" s="16" t="s">
        <v>65</v>
      </c>
      <c r="C33" s="17" t="s">
        <v>66</v>
      </c>
      <c r="D33" s="10" t="s">
        <v>71</v>
      </c>
      <c r="E33" s="11" t="s">
        <v>72</v>
      </c>
      <c r="F33" s="12" t="s">
        <v>68</v>
      </c>
      <c r="G33" s="12">
        <v>15</v>
      </c>
      <c r="H33" s="19">
        <v>240</v>
      </c>
      <c r="I33" s="19">
        <f>H33*G33</f>
        <v>3600</v>
      </c>
      <c r="J33" s="85"/>
      <c r="K33" s="85"/>
      <c r="L33" s="19">
        <v>30</v>
      </c>
      <c r="M33" s="19">
        <f>+L33*G33</f>
        <v>450</v>
      </c>
      <c r="N33" s="19"/>
      <c r="O33" s="19"/>
      <c r="P33" s="19">
        <v>2450</v>
      </c>
      <c r="Q33" s="19">
        <f>G33*P33</f>
        <v>36750</v>
      </c>
      <c r="R33" s="19"/>
      <c r="S33" s="19"/>
      <c r="T33" s="19"/>
      <c r="U33" s="19"/>
      <c r="V33" s="98"/>
      <c r="W33" s="98"/>
      <c r="X33" s="19"/>
      <c r="Y33" s="19"/>
      <c r="Z33" s="19"/>
      <c r="AA33" s="19"/>
      <c r="AB33" s="19"/>
      <c r="AC33" s="19"/>
      <c r="AD33" s="19"/>
      <c r="AE33" s="19"/>
      <c r="AF33" s="19">
        <f t="shared" si="3"/>
        <v>2720</v>
      </c>
      <c r="AG33" s="19">
        <f t="shared" si="3"/>
        <v>40800</v>
      </c>
      <c r="AH33" s="10" t="s">
        <v>71</v>
      </c>
      <c r="AI33" s="11" t="s">
        <v>72</v>
      </c>
      <c r="AJ33" s="12" t="s">
        <v>68</v>
      </c>
      <c r="AK33" s="12">
        <v>15</v>
      </c>
      <c r="AL33" s="28">
        <v>240</v>
      </c>
      <c r="AM33" s="28">
        <f>AL33*AK33</f>
        <v>3600</v>
      </c>
      <c r="AN33" s="28"/>
      <c r="AO33" s="28"/>
      <c r="AP33" s="28"/>
      <c r="AQ33" s="28"/>
      <c r="AR33" s="28"/>
      <c r="AS33" s="28"/>
      <c r="AT33" s="28">
        <v>1195</v>
      </c>
      <c r="AU33" s="28">
        <f>+AK33*AT33</f>
        <v>17925</v>
      </c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114"/>
      <c r="BG33" s="114"/>
      <c r="BH33" s="28"/>
      <c r="BI33" s="28"/>
      <c r="BJ33" s="7">
        <f t="shared" si="4"/>
        <v>1435</v>
      </c>
      <c r="BK33" s="7">
        <f t="shared" si="4"/>
        <v>21525</v>
      </c>
    </row>
    <row r="34" spans="2:63" ht="24" customHeight="1" x14ac:dyDescent="0.25">
      <c r="B34" s="16" t="s">
        <v>65</v>
      </c>
      <c r="C34" s="17" t="s">
        <v>66</v>
      </c>
      <c r="D34" s="10" t="s">
        <v>73</v>
      </c>
      <c r="E34" s="11" t="s">
        <v>74</v>
      </c>
      <c r="F34" s="12" t="s">
        <v>68</v>
      </c>
      <c r="G34" s="12">
        <v>15</v>
      </c>
      <c r="H34" s="19"/>
      <c r="I34" s="19"/>
      <c r="J34" s="85"/>
      <c r="K34" s="85"/>
      <c r="L34" s="19">
        <v>45</v>
      </c>
      <c r="M34" s="19">
        <f>+L34*G34</f>
        <v>675</v>
      </c>
      <c r="N34" s="19"/>
      <c r="O34" s="19"/>
      <c r="P34" s="19">
        <v>600</v>
      </c>
      <c r="Q34" s="19">
        <f>G34*P34</f>
        <v>9000</v>
      </c>
      <c r="R34" s="19">
        <v>30</v>
      </c>
      <c r="S34" s="19">
        <f t="shared" ref="S34:S35" si="5">G34*R34</f>
        <v>450</v>
      </c>
      <c r="T34" s="19"/>
      <c r="U34" s="19"/>
      <c r="V34" s="19">
        <v>800</v>
      </c>
      <c r="W34" s="19">
        <f>G34*V34</f>
        <v>12000</v>
      </c>
      <c r="X34" s="19"/>
      <c r="Y34" s="19"/>
      <c r="Z34" s="19"/>
      <c r="AA34" s="19"/>
      <c r="AB34" s="19"/>
      <c r="AC34" s="19"/>
      <c r="AD34" s="19"/>
      <c r="AE34" s="19"/>
      <c r="AF34" s="19">
        <f t="shared" si="3"/>
        <v>1475</v>
      </c>
      <c r="AG34" s="19">
        <f t="shared" si="3"/>
        <v>22125</v>
      </c>
      <c r="AH34" s="10" t="s">
        <v>73</v>
      </c>
      <c r="AI34" s="11" t="s">
        <v>74</v>
      </c>
      <c r="AJ34" s="12" t="s">
        <v>68</v>
      </c>
      <c r="AK34" s="12">
        <v>15</v>
      </c>
      <c r="AL34" s="28"/>
      <c r="AM34" s="28"/>
      <c r="AN34" s="28"/>
      <c r="AO34" s="28"/>
      <c r="AP34" s="28"/>
      <c r="AQ34" s="28"/>
      <c r="AR34" s="28"/>
      <c r="AS34" s="28"/>
      <c r="AT34" s="28">
        <v>463</v>
      </c>
      <c r="AU34" s="28">
        <f>+AK34*AT34</f>
        <v>6945</v>
      </c>
      <c r="AV34" s="28"/>
      <c r="AW34" s="28"/>
      <c r="AX34" s="28"/>
      <c r="AY34" s="28"/>
      <c r="AZ34" s="28">
        <v>900</v>
      </c>
      <c r="BA34" s="28">
        <f>AK34*AZ34</f>
        <v>13500</v>
      </c>
      <c r="BB34" s="28"/>
      <c r="BC34" s="28"/>
      <c r="BD34" s="28"/>
      <c r="BE34" s="28"/>
      <c r="BF34" s="114"/>
      <c r="BG34" s="114"/>
      <c r="BH34" s="28"/>
      <c r="BI34" s="28"/>
      <c r="BJ34" s="7">
        <f t="shared" si="4"/>
        <v>1363</v>
      </c>
      <c r="BK34" s="7">
        <f t="shared" si="4"/>
        <v>20445</v>
      </c>
    </row>
    <row r="35" spans="2:63" ht="24" customHeight="1" x14ac:dyDescent="0.25">
      <c r="B35" s="16" t="s">
        <v>65</v>
      </c>
      <c r="C35" s="17" t="s">
        <v>66</v>
      </c>
      <c r="D35" s="10" t="s">
        <v>75</v>
      </c>
      <c r="E35" s="11" t="s">
        <v>76</v>
      </c>
      <c r="F35" s="12" t="s">
        <v>68</v>
      </c>
      <c r="G35" s="12">
        <v>8</v>
      </c>
      <c r="H35" s="19"/>
      <c r="I35" s="19"/>
      <c r="J35" s="85"/>
      <c r="K35" s="85"/>
      <c r="L35" s="19"/>
      <c r="M35" s="19"/>
      <c r="N35" s="19"/>
      <c r="O35" s="19"/>
      <c r="P35" s="19">
        <v>1200</v>
      </c>
      <c r="Q35" s="19">
        <f>G35*P35</f>
        <v>9600</v>
      </c>
      <c r="R35" s="19">
        <v>45</v>
      </c>
      <c r="S35" s="19">
        <f t="shared" si="5"/>
        <v>360</v>
      </c>
      <c r="T35" s="19"/>
      <c r="U35" s="19"/>
      <c r="V35" s="19">
        <v>200</v>
      </c>
      <c r="W35" s="19">
        <f>G35*V35</f>
        <v>1600</v>
      </c>
      <c r="X35" s="19"/>
      <c r="Y35" s="19"/>
      <c r="Z35" s="19"/>
      <c r="AA35" s="19"/>
      <c r="AB35" s="19"/>
      <c r="AC35" s="19"/>
      <c r="AD35" s="19"/>
      <c r="AE35" s="19"/>
      <c r="AF35" s="19">
        <f t="shared" si="3"/>
        <v>1445</v>
      </c>
      <c r="AG35" s="19">
        <f t="shared" si="3"/>
        <v>11560</v>
      </c>
      <c r="AH35" s="10" t="s">
        <v>75</v>
      </c>
      <c r="AI35" s="11" t="s">
        <v>76</v>
      </c>
      <c r="AJ35" s="12" t="s">
        <v>68</v>
      </c>
      <c r="AK35" s="12">
        <v>8</v>
      </c>
      <c r="AL35" s="28"/>
      <c r="AM35" s="28"/>
      <c r="AN35" s="28"/>
      <c r="AO35" s="28"/>
      <c r="AP35" s="28"/>
      <c r="AQ35" s="28"/>
      <c r="AR35" s="28"/>
      <c r="AS35" s="28"/>
      <c r="AT35" s="28">
        <v>960</v>
      </c>
      <c r="AU35" s="28">
        <f>+AK35*AT35</f>
        <v>7680</v>
      </c>
      <c r="AV35" s="28"/>
      <c r="AW35" s="28"/>
      <c r="AX35" s="28"/>
      <c r="AY35" s="28"/>
      <c r="AZ35" s="28">
        <v>600</v>
      </c>
      <c r="BA35" s="28">
        <f>AK35*AZ35</f>
        <v>4800</v>
      </c>
      <c r="BB35" s="28"/>
      <c r="BC35" s="28"/>
      <c r="BD35" s="28"/>
      <c r="BE35" s="28"/>
      <c r="BF35" s="114"/>
      <c r="BG35" s="114"/>
      <c r="BH35" s="28"/>
      <c r="BI35" s="28"/>
      <c r="BJ35" s="7">
        <f t="shared" si="4"/>
        <v>1560</v>
      </c>
      <c r="BK35" s="7">
        <f t="shared" si="4"/>
        <v>12480</v>
      </c>
    </row>
    <row r="36" spans="2:63" ht="24" customHeight="1" x14ac:dyDescent="0.25">
      <c r="B36" s="16" t="s">
        <v>65</v>
      </c>
      <c r="C36" s="17" t="s">
        <v>66</v>
      </c>
      <c r="D36" s="10" t="s">
        <v>77</v>
      </c>
      <c r="E36" s="11" t="s">
        <v>78</v>
      </c>
      <c r="F36" s="12" t="s">
        <v>68</v>
      </c>
      <c r="G36" s="12">
        <v>1</v>
      </c>
      <c r="H36" s="19"/>
      <c r="I36" s="19"/>
      <c r="J36" s="85"/>
      <c r="K36" s="85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>
        <v>1500</v>
      </c>
      <c r="W36" s="19">
        <f>G36*V36</f>
        <v>1500</v>
      </c>
      <c r="X36" s="19"/>
      <c r="Y36" s="19"/>
      <c r="Z36" s="19"/>
      <c r="AA36" s="19"/>
      <c r="AB36" s="19"/>
      <c r="AC36" s="19"/>
      <c r="AD36" s="19"/>
      <c r="AE36" s="19"/>
      <c r="AF36" s="19">
        <f t="shared" si="3"/>
        <v>1500</v>
      </c>
      <c r="AG36" s="19">
        <f t="shared" si="3"/>
        <v>1500</v>
      </c>
      <c r="AH36" s="10" t="s">
        <v>77</v>
      </c>
      <c r="AI36" s="11" t="s">
        <v>78</v>
      </c>
      <c r="AJ36" s="12" t="s">
        <v>68</v>
      </c>
      <c r="AK36" s="12">
        <v>1</v>
      </c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>
        <v>1200</v>
      </c>
      <c r="BA36" s="28">
        <f>AK36*AZ36</f>
        <v>1200</v>
      </c>
      <c r="BB36" s="28"/>
      <c r="BC36" s="28"/>
      <c r="BD36" s="28"/>
      <c r="BE36" s="28"/>
      <c r="BF36" s="114"/>
      <c r="BG36" s="114"/>
      <c r="BH36" s="28"/>
      <c r="BI36" s="28"/>
      <c r="BJ36" s="7">
        <f t="shared" si="4"/>
        <v>1200</v>
      </c>
      <c r="BK36" s="7">
        <f t="shared" si="4"/>
        <v>1200</v>
      </c>
    </row>
    <row r="37" spans="2:63" ht="24" customHeight="1" x14ac:dyDescent="0.25">
      <c r="B37" s="16" t="s">
        <v>65</v>
      </c>
      <c r="C37" s="17" t="s">
        <v>66</v>
      </c>
      <c r="D37" s="10" t="s">
        <v>79</v>
      </c>
      <c r="E37" s="11" t="s">
        <v>80</v>
      </c>
      <c r="F37" s="12" t="s">
        <v>68</v>
      </c>
      <c r="G37" s="12">
        <v>0.5</v>
      </c>
      <c r="H37" s="19">
        <v>50</v>
      </c>
      <c r="I37" s="19">
        <f>H37*G37</f>
        <v>25</v>
      </c>
      <c r="J37" s="85"/>
      <c r="K37" s="85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>
        <v>400</v>
      </c>
      <c r="W37" s="19">
        <f>G37*V37</f>
        <v>200</v>
      </c>
      <c r="X37" s="19"/>
      <c r="Y37" s="19"/>
      <c r="Z37" s="19"/>
      <c r="AA37" s="19"/>
      <c r="AB37" s="19"/>
      <c r="AC37" s="19"/>
      <c r="AD37" s="19"/>
      <c r="AE37" s="19"/>
      <c r="AF37" s="19">
        <f t="shared" si="3"/>
        <v>450</v>
      </c>
      <c r="AG37" s="19">
        <f t="shared" si="3"/>
        <v>225</v>
      </c>
      <c r="AH37" s="10" t="s">
        <v>79</v>
      </c>
      <c r="AI37" s="11" t="s">
        <v>80</v>
      </c>
      <c r="AJ37" s="12" t="s">
        <v>68</v>
      </c>
      <c r="AK37" s="12">
        <v>0.5</v>
      </c>
      <c r="AL37" s="28">
        <v>20</v>
      </c>
      <c r="AM37" s="28">
        <f>AL37*AK37</f>
        <v>10</v>
      </c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>
        <v>350</v>
      </c>
      <c r="BA37" s="28">
        <f>AK37*AZ37</f>
        <v>175</v>
      </c>
      <c r="BB37" s="28"/>
      <c r="BC37" s="28"/>
      <c r="BD37" s="28"/>
      <c r="BE37" s="28"/>
      <c r="BF37" s="114"/>
      <c r="BG37" s="114"/>
      <c r="BH37" s="28"/>
      <c r="BI37" s="28"/>
      <c r="BJ37" s="7">
        <f t="shared" si="4"/>
        <v>370</v>
      </c>
      <c r="BK37" s="7">
        <f t="shared" si="4"/>
        <v>185</v>
      </c>
    </row>
    <row r="38" spans="2:63" ht="24" customHeight="1" x14ac:dyDescent="0.25">
      <c r="B38" s="16" t="s">
        <v>65</v>
      </c>
      <c r="C38" s="17" t="s">
        <v>66</v>
      </c>
      <c r="D38" s="10" t="s">
        <v>81</v>
      </c>
      <c r="E38" s="11" t="s">
        <v>82</v>
      </c>
      <c r="F38" s="11" t="s">
        <v>68</v>
      </c>
      <c r="G38" s="12">
        <v>1</v>
      </c>
      <c r="H38" s="19"/>
      <c r="I38" s="19"/>
      <c r="J38" s="85"/>
      <c r="K38" s="85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>
        <v>400</v>
      </c>
      <c r="W38" s="19">
        <f>G38*V38</f>
        <v>400</v>
      </c>
      <c r="X38" s="19"/>
      <c r="Y38" s="19"/>
      <c r="Z38" s="19"/>
      <c r="AA38" s="19"/>
      <c r="AB38" s="19"/>
      <c r="AC38" s="19"/>
      <c r="AD38" s="19"/>
      <c r="AE38" s="19"/>
      <c r="AF38" s="19">
        <f t="shared" si="3"/>
        <v>400</v>
      </c>
      <c r="AG38" s="19">
        <f t="shared" si="3"/>
        <v>400</v>
      </c>
      <c r="AH38" s="10" t="s">
        <v>81</v>
      </c>
      <c r="AI38" s="11" t="s">
        <v>82</v>
      </c>
      <c r="AJ38" s="11" t="s">
        <v>68</v>
      </c>
      <c r="AK38" s="12">
        <v>1</v>
      </c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>
        <v>350</v>
      </c>
      <c r="BA38" s="28">
        <f>AK38*AZ38</f>
        <v>350</v>
      </c>
      <c r="BB38" s="28"/>
      <c r="BC38" s="28"/>
      <c r="BD38" s="28"/>
      <c r="BE38" s="28"/>
      <c r="BF38" s="114"/>
      <c r="BG38" s="114"/>
      <c r="BH38" s="28"/>
      <c r="BI38" s="28"/>
      <c r="BJ38" s="7">
        <f t="shared" si="4"/>
        <v>350</v>
      </c>
      <c r="BK38" s="7">
        <f t="shared" si="4"/>
        <v>350</v>
      </c>
    </row>
    <row r="39" spans="2:63" ht="24" customHeight="1" x14ac:dyDescent="0.25">
      <c r="B39" s="16" t="s">
        <v>65</v>
      </c>
      <c r="C39" s="17" t="s">
        <v>66</v>
      </c>
      <c r="D39" s="10" t="s">
        <v>83</v>
      </c>
      <c r="E39" s="11" t="s">
        <v>84</v>
      </c>
      <c r="F39" s="11" t="s">
        <v>68</v>
      </c>
      <c r="G39" s="12">
        <v>1.5</v>
      </c>
      <c r="H39" s="19"/>
      <c r="I39" s="19"/>
      <c r="J39" s="85"/>
      <c r="K39" s="85"/>
      <c r="L39" s="19"/>
      <c r="M39" s="19"/>
      <c r="N39" s="19"/>
      <c r="O39" s="19"/>
      <c r="P39" s="19">
        <v>12000</v>
      </c>
      <c r="Q39" s="19">
        <f>G39*P39</f>
        <v>18000</v>
      </c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>
        <f t="shared" si="3"/>
        <v>12000</v>
      </c>
      <c r="AG39" s="19">
        <f t="shared" si="3"/>
        <v>18000</v>
      </c>
      <c r="AH39" s="10" t="s">
        <v>83</v>
      </c>
      <c r="AI39" s="11" t="s">
        <v>84</v>
      </c>
      <c r="AJ39" s="11" t="s">
        <v>68</v>
      </c>
      <c r="AK39" s="12">
        <v>1.5</v>
      </c>
      <c r="AL39" s="28"/>
      <c r="AM39" s="28"/>
      <c r="AN39" s="28"/>
      <c r="AO39" s="28"/>
      <c r="AP39" s="28"/>
      <c r="AQ39" s="28"/>
      <c r="AR39" s="28"/>
      <c r="AS39" s="28"/>
      <c r="AT39" s="28">
        <f>6380+3000+10</f>
        <v>9390</v>
      </c>
      <c r="AU39" s="28">
        <f>+AK39*AT39</f>
        <v>14085</v>
      </c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114"/>
      <c r="BG39" s="114"/>
      <c r="BH39" s="28"/>
      <c r="BI39" s="28"/>
      <c r="BJ39" s="7">
        <f t="shared" si="4"/>
        <v>9390</v>
      </c>
      <c r="BK39" s="7">
        <f t="shared" si="4"/>
        <v>14085</v>
      </c>
    </row>
    <row r="40" spans="2:63" ht="24" customHeight="1" x14ac:dyDescent="0.25">
      <c r="B40" s="16" t="s">
        <v>65</v>
      </c>
      <c r="C40" s="17" t="s">
        <v>66</v>
      </c>
      <c r="D40" s="10" t="s">
        <v>85</v>
      </c>
      <c r="E40" s="11" t="s">
        <v>86</v>
      </c>
      <c r="F40" s="11" t="s">
        <v>87</v>
      </c>
      <c r="G40" s="12">
        <v>13</v>
      </c>
      <c r="H40" s="19"/>
      <c r="I40" s="19"/>
      <c r="J40" s="85"/>
      <c r="K40" s="85"/>
      <c r="L40" s="19"/>
      <c r="M40" s="19"/>
      <c r="N40" s="19"/>
      <c r="O40" s="19"/>
      <c r="P40" s="19">
        <v>35</v>
      </c>
      <c r="Q40" s="19">
        <f>G40*P40</f>
        <v>455</v>
      </c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>
        <f t="shared" si="3"/>
        <v>35</v>
      </c>
      <c r="AG40" s="19">
        <f t="shared" si="3"/>
        <v>455</v>
      </c>
      <c r="AH40" s="10" t="s">
        <v>85</v>
      </c>
      <c r="AI40" s="11" t="s">
        <v>86</v>
      </c>
      <c r="AJ40" s="11" t="s">
        <v>87</v>
      </c>
      <c r="AK40" s="12">
        <v>13</v>
      </c>
      <c r="AL40" s="28"/>
      <c r="AM40" s="28"/>
      <c r="AN40" s="28"/>
      <c r="AO40" s="28"/>
      <c r="AP40" s="28"/>
      <c r="AQ40" s="28"/>
      <c r="AR40" s="28"/>
      <c r="AS40" s="28"/>
      <c r="AT40" s="28">
        <v>10</v>
      </c>
      <c r="AU40" s="28">
        <f>+AK40*AT40</f>
        <v>130</v>
      </c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114"/>
      <c r="BG40" s="114"/>
      <c r="BH40" s="28"/>
      <c r="BI40" s="28"/>
      <c r="BJ40" s="7">
        <f t="shared" si="4"/>
        <v>10</v>
      </c>
      <c r="BK40" s="7">
        <f t="shared" si="4"/>
        <v>130</v>
      </c>
    </row>
    <row r="41" spans="2:63" ht="24" customHeight="1" x14ac:dyDescent="0.25">
      <c r="B41" s="16" t="s">
        <v>65</v>
      </c>
      <c r="C41" s="17" t="s">
        <v>66</v>
      </c>
      <c r="D41" s="10" t="s">
        <v>88</v>
      </c>
      <c r="E41" s="11" t="s">
        <v>89</v>
      </c>
      <c r="F41" s="11" t="s">
        <v>90</v>
      </c>
      <c r="G41" s="12">
        <v>25</v>
      </c>
      <c r="H41" s="19"/>
      <c r="I41" s="19"/>
      <c r="J41" s="85"/>
      <c r="K41" s="85"/>
      <c r="L41" s="19"/>
      <c r="M41" s="19"/>
      <c r="N41" s="19"/>
      <c r="O41" s="19"/>
      <c r="P41" s="19">
        <v>20</v>
      </c>
      <c r="Q41" s="19">
        <f>+G41*P41</f>
        <v>500</v>
      </c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>
        <f t="shared" si="3"/>
        <v>20</v>
      </c>
      <c r="AG41" s="19">
        <f t="shared" si="3"/>
        <v>500</v>
      </c>
      <c r="AH41" s="10" t="s">
        <v>88</v>
      </c>
      <c r="AI41" s="11" t="s">
        <v>89</v>
      </c>
      <c r="AJ41" s="11" t="s">
        <v>90</v>
      </c>
      <c r="AK41" s="12">
        <v>25</v>
      </c>
      <c r="AL41" s="28"/>
      <c r="AM41" s="28"/>
      <c r="AN41" s="28"/>
      <c r="AO41" s="28"/>
      <c r="AP41" s="28"/>
      <c r="AQ41" s="28"/>
      <c r="AR41" s="28"/>
      <c r="AS41" s="28"/>
      <c r="AT41" s="28">
        <v>20</v>
      </c>
      <c r="AU41" s="28">
        <f>+AK41*AT41</f>
        <v>500</v>
      </c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114"/>
      <c r="BG41" s="114"/>
      <c r="BH41" s="28"/>
      <c r="BI41" s="28"/>
      <c r="BJ41" s="7">
        <f t="shared" si="4"/>
        <v>20</v>
      </c>
      <c r="BK41" s="7">
        <f t="shared" si="4"/>
        <v>500</v>
      </c>
    </row>
    <row r="42" spans="2:63" ht="24" customHeight="1" x14ac:dyDescent="0.25">
      <c r="B42" s="16" t="s">
        <v>65</v>
      </c>
      <c r="C42" s="17" t="s">
        <v>66</v>
      </c>
      <c r="D42" s="10" t="s">
        <v>91</v>
      </c>
      <c r="E42" s="11" t="s">
        <v>92</v>
      </c>
      <c r="F42" s="11" t="s">
        <v>68</v>
      </c>
      <c r="G42" s="12">
        <v>7</v>
      </c>
      <c r="H42" s="19">
        <v>120</v>
      </c>
      <c r="I42" s="19">
        <f>H42*G42</f>
        <v>840</v>
      </c>
      <c r="J42" s="85"/>
      <c r="K42" s="85"/>
      <c r="L42" s="19">
        <v>25</v>
      </c>
      <c r="M42" s="19">
        <f>+L42*G42</f>
        <v>175</v>
      </c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>
        <f t="shared" si="3"/>
        <v>145</v>
      </c>
      <c r="AG42" s="19">
        <f t="shared" si="3"/>
        <v>1015</v>
      </c>
      <c r="AH42" s="10" t="s">
        <v>91</v>
      </c>
      <c r="AI42" s="11" t="s">
        <v>92</v>
      </c>
      <c r="AJ42" s="11" t="s">
        <v>68</v>
      </c>
      <c r="AK42" s="12">
        <v>7</v>
      </c>
      <c r="AL42" s="28">
        <v>100</v>
      </c>
      <c r="AM42" s="28">
        <f>AL42*AK42</f>
        <v>700</v>
      </c>
      <c r="AN42" s="28"/>
      <c r="AO42" s="28"/>
      <c r="AP42" s="28">
        <v>18</v>
      </c>
      <c r="AQ42" s="28">
        <f>+AP42*AK42</f>
        <v>126</v>
      </c>
      <c r="AR42" s="28">
        <v>15</v>
      </c>
      <c r="AS42" s="28">
        <f>AR42*AK42</f>
        <v>105</v>
      </c>
      <c r="AT42" s="28">
        <v>10</v>
      </c>
      <c r="AU42" s="28">
        <f>+AK42*AT42</f>
        <v>70</v>
      </c>
      <c r="AV42" s="28">
        <v>8</v>
      </c>
      <c r="AW42" s="28">
        <f>AK42*AV42</f>
        <v>56</v>
      </c>
      <c r="AX42" s="28"/>
      <c r="AY42" s="28"/>
      <c r="AZ42" s="28"/>
      <c r="BA42" s="28"/>
      <c r="BB42" s="28"/>
      <c r="BC42" s="28"/>
      <c r="BD42" s="28"/>
      <c r="BE42" s="28"/>
      <c r="BF42" s="114">
        <v>7</v>
      </c>
      <c r="BG42" s="114">
        <f>BF42*AK42</f>
        <v>49</v>
      </c>
      <c r="BH42" s="28">
        <v>5</v>
      </c>
      <c r="BI42" s="28">
        <f>BH42*AK42</f>
        <v>35</v>
      </c>
      <c r="BJ42" s="7">
        <f t="shared" si="4"/>
        <v>163</v>
      </c>
      <c r="BK42" s="7">
        <f t="shared" si="4"/>
        <v>1141</v>
      </c>
    </row>
    <row r="43" spans="2:63" ht="24" customHeight="1" x14ac:dyDescent="0.25">
      <c r="B43" s="16" t="s">
        <v>65</v>
      </c>
      <c r="C43" s="17" t="s">
        <v>66</v>
      </c>
      <c r="D43" s="10" t="s">
        <v>93</v>
      </c>
      <c r="E43" s="11" t="s">
        <v>94</v>
      </c>
      <c r="F43" s="11" t="s">
        <v>68</v>
      </c>
      <c r="G43" s="12">
        <v>12</v>
      </c>
      <c r="H43" s="19">
        <v>8</v>
      </c>
      <c r="I43" s="19">
        <f>H43*G43</f>
        <v>96</v>
      </c>
      <c r="J43" s="85"/>
      <c r="K43" s="85"/>
      <c r="L43" s="19">
        <v>5</v>
      </c>
      <c r="M43" s="19">
        <f>+L43*G43</f>
        <v>60</v>
      </c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>
        <f t="shared" si="3"/>
        <v>13</v>
      </c>
      <c r="AG43" s="19">
        <f t="shared" si="3"/>
        <v>156</v>
      </c>
      <c r="AH43" s="10" t="s">
        <v>93</v>
      </c>
      <c r="AI43" s="11" t="s">
        <v>94</v>
      </c>
      <c r="AJ43" s="11" t="s">
        <v>68</v>
      </c>
      <c r="AK43" s="12">
        <v>12</v>
      </c>
      <c r="AL43" s="28">
        <v>10</v>
      </c>
      <c r="AM43" s="28">
        <f>AL43*AK43</f>
        <v>120</v>
      </c>
      <c r="AN43" s="28"/>
      <c r="AO43" s="28"/>
      <c r="AP43" s="28">
        <v>2</v>
      </c>
      <c r="AQ43" s="28">
        <f>+AP43*AK43</f>
        <v>24</v>
      </c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114"/>
      <c r="BG43" s="114"/>
      <c r="BH43" s="28"/>
      <c r="BI43" s="28"/>
      <c r="BJ43" s="7">
        <f t="shared" si="4"/>
        <v>12</v>
      </c>
      <c r="BK43" s="7">
        <f t="shared" si="4"/>
        <v>144</v>
      </c>
    </row>
    <row r="44" spans="2:63" ht="24" customHeight="1" x14ac:dyDescent="0.25">
      <c r="B44" s="67"/>
      <c r="C44" s="93"/>
      <c r="D44" s="73" t="s">
        <v>95</v>
      </c>
      <c r="E44" s="95" t="s">
        <v>96</v>
      </c>
      <c r="F44" s="90"/>
      <c r="G44" s="90"/>
      <c r="H44" s="78"/>
      <c r="I44" s="78"/>
      <c r="J44" s="77"/>
      <c r="K44" s="77"/>
      <c r="L44" s="77"/>
      <c r="M44" s="77"/>
      <c r="N44" s="77"/>
      <c r="O44" s="77"/>
      <c r="P44" s="77"/>
      <c r="Q44" s="77"/>
      <c r="R44" s="78"/>
      <c r="S44" s="78"/>
      <c r="T44" s="77"/>
      <c r="U44" s="77"/>
      <c r="V44" s="77"/>
      <c r="W44" s="77"/>
      <c r="X44" s="77"/>
      <c r="Y44" s="77"/>
      <c r="Z44" s="77"/>
      <c r="AA44" s="77"/>
      <c r="AB44" s="78"/>
      <c r="AC44" s="78"/>
      <c r="AD44" s="78"/>
      <c r="AE44" s="78"/>
      <c r="AF44" s="77"/>
      <c r="AG44" s="82"/>
      <c r="AH44" s="82" t="s">
        <v>95</v>
      </c>
      <c r="AI44" s="82" t="s">
        <v>96</v>
      </c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0"/>
      <c r="BI44" s="80"/>
      <c r="BJ44" s="82"/>
      <c r="BK44" s="82"/>
    </row>
    <row r="45" spans="2:63" ht="24" customHeight="1" x14ac:dyDescent="0.25">
      <c r="B45" s="69"/>
      <c r="C45" s="93"/>
      <c r="D45" s="73" t="s">
        <v>97</v>
      </c>
      <c r="E45" s="95" t="s">
        <v>98</v>
      </c>
      <c r="F45" s="90"/>
      <c r="G45" s="90"/>
      <c r="H45" s="78"/>
      <c r="I45" s="78"/>
      <c r="J45" s="77"/>
      <c r="K45" s="77"/>
      <c r="L45" s="77"/>
      <c r="M45" s="77"/>
      <c r="N45" s="77"/>
      <c r="O45" s="77"/>
      <c r="P45" s="77"/>
      <c r="Q45" s="77"/>
      <c r="R45" s="78"/>
      <c r="S45" s="78"/>
      <c r="T45" s="77"/>
      <c r="U45" s="77"/>
      <c r="V45" s="77"/>
      <c r="W45" s="77"/>
      <c r="X45" s="77"/>
      <c r="Y45" s="77"/>
      <c r="Z45" s="77"/>
      <c r="AA45" s="77"/>
      <c r="AB45" s="78"/>
      <c r="AC45" s="78"/>
      <c r="AD45" s="78"/>
      <c r="AE45" s="78"/>
      <c r="AF45" s="77"/>
      <c r="AG45" s="82"/>
      <c r="AH45" s="82" t="s">
        <v>97</v>
      </c>
      <c r="AI45" s="82" t="s">
        <v>98</v>
      </c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0"/>
      <c r="BI45" s="80"/>
      <c r="BJ45" s="82"/>
      <c r="BK45" s="82"/>
    </row>
    <row r="46" spans="2:63" ht="24" customHeight="1" x14ac:dyDescent="0.25">
      <c r="B46" s="67"/>
      <c r="C46" s="74"/>
      <c r="D46" s="96" t="s">
        <v>99</v>
      </c>
      <c r="E46" s="97" t="s">
        <v>100</v>
      </c>
      <c r="F46" s="97"/>
      <c r="G46" s="76"/>
      <c r="H46" s="78"/>
      <c r="I46" s="78"/>
      <c r="J46" s="77"/>
      <c r="K46" s="77"/>
      <c r="L46" s="77"/>
      <c r="M46" s="77"/>
      <c r="N46" s="77"/>
      <c r="O46" s="77"/>
      <c r="P46" s="77"/>
      <c r="Q46" s="77"/>
      <c r="R46" s="78"/>
      <c r="S46" s="78"/>
      <c r="T46" s="77"/>
      <c r="U46" s="77"/>
      <c r="V46" s="77"/>
      <c r="W46" s="77"/>
      <c r="X46" s="77"/>
      <c r="Y46" s="77"/>
      <c r="Z46" s="77"/>
      <c r="AA46" s="77"/>
      <c r="AB46" s="78"/>
      <c r="AC46" s="78"/>
      <c r="AD46" s="78"/>
      <c r="AE46" s="78"/>
      <c r="AF46" s="77"/>
      <c r="AG46" s="82"/>
      <c r="AH46" s="82" t="s">
        <v>99</v>
      </c>
      <c r="AI46" s="82" t="s">
        <v>100</v>
      </c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0"/>
      <c r="BI46" s="80"/>
      <c r="BJ46" s="82"/>
      <c r="BK46" s="82"/>
    </row>
    <row r="47" spans="2:63" ht="24" customHeight="1" x14ac:dyDescent="0.25">
      <c r="B47" s="16" t="s">
        <v>65</v>
      </c>
      <c r="C47" s="17" t="s">
        <v>66</v>
      </c>
      <c r="D47" s="21" t="s">
        <v>101</v>
      </c>
      <c r="E47" s="11" t="s">
        <v>102</v>
      </c>
      <c r="F47" s="12" t="s">
        <v>68</v>
      </c>
      <c r="G47" s="12">
        <v>400</v>
      </c>
      <c r="H47" s="19">
        <v>120</v>
      </c>
      <c r="I47" s="19">
        <f>H47*G47</f>
        <v>48000</v>
      </c>
      <c r="J47" s="85"/>
      <c r="K47" s="85"/>
      <c r="L47" s="19"/>
      <c r="M47" s="19"/>
      <c r="N47" s="19"/>
      <c r="O47" s="19"/>
      <c r="P47" s="19"/>
      <c r="Q47" s="19"/>
      <c r="R47" s="19">
        <v>25</v>
      </c>
      <c r="S47" s="19">
        <f>G47*R47</f>
        <v>10000</v>
      </c>
      <c r="T47" s="19"/>
      <c r="U47" s="19"/>
      <c r="V47" s="98"/>
      <c r="W47" s="19"/>
      <c r="X47" s="19"/>
      <c r="Y47" s="19"/>
      <c r="Z47" s="19"/>
      <c r="AA47" s="19"/>
      <c r="AB47" s="19"/>
      <c r="AC47" s="19"/>
      <c r="AD47" s="19"/>
      <c r="AE47" s="19"/>
      <c r="AF47" s="19">
        <f t="shared" ref="AF47:AG60" si="6">H47+J47+L47+N47+P47+R47+T47+V47+X47+Z47+AB47+AD47</f>
        <v>145</v>
      </c>
      <c r="AG47" s="19">
        <f t="shared" si="6"/>
        <v>58000</v>
      </c>
      <c r="AH47" s="21" t="s">
        <v>101</v>
      </c>
      <c r="AI47" s="11" t="s">
        <v>102</v>
      </c>
      <c r="AJ47" s="12" t="s">
        <v>68</v>
      </c>
      <c r="AK47" s="12">
        <v>400</v>
      </c>
      <c r="AL47" s="28">
        <v>100</v>
      </c>
      <c r="AM47" s="28">
        <f>AL47*AK47</f>
        <v>40000</v>
      </c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114"/>
      <c r="BG47" s="114"/>
      <c r="BH47" s="28"/>
      <c r="BI47" s="28"/>
      <c r="BJ47" s="7">
        <f t="shared" ref="BJ47:BK60" si="7">AL47+AN47+AP47+AR47+AT47+AV47+AX47+AZ47+BB47+BD47+BF47+BH47</f>
        <v>100</v>
      </c>
      <c r="BK47" s="7">
        <f t="shared" si="7"/>
        <v>40000</v>
      </c>
    </row>
    <row r="48" spans="2:63" ht="24" customHeight="1" x14ac:dyDescent="0.25">
      <c r="B48" s="16" t="s">
        <v>65</v>
      </c>
      <c r="C48" s="17" t="s">
        <v>66</v>
      </c>
      <c r="D48" s="21" t="s">
        <v>101</v>
      </c>
      <c r="E48" s="11" t="s">
        <v>102</v>
      </c>
      <c r="F48" s="12" t="s">
        <v>103</v>
      </c>
      <c r="G48" s="12">
        <v>15000</v>
      </c>
      <c r="H48" s="19"/>
      <c r="I48" s="19"/>
      <c r="J48" s="85"/>
      <c r="K48" s="85"/>
      <c r="L48" s="19"/>
      <c r="M48" s="19"/>
      <c r="N48" s="19"/>
      <c r="O48" s="19"/>
      <c r="P48" s="19"/>
      <c r="Q48" s="19"/>
      <c r="R48" s="19">
        <v>1</v>
      </c>
      <c r="S48" s="19">
        <f>G48*R48</f>
        <v>15000</v>
      </c>
      <c r="T48" s="19"/>
      <c r="U48" s="19"/>
      <c r="V48" s="98"/>
      <c r="W48" s="19"/>
      <c r="X48" s="19"/>
      <c r="Y48" s="19"/>
      <c r="Z48" s="19"/>
      <c r="AA48" s="19"/>
      <c r="AB48" s="19"/>
      <c r="AC48" s="19"/>
      <c r="AD48" s="19"/>
      <c r="AE48" s="19"/>
      <c r="AF48" s="19">
        <f t="shared" si="6"/>
        <v>1</v>
      </c>
      <c r="AG48" s="19">
        <f t="shared" si="6"/>
        <v>15000</v>
      </c>
      <c r="AH48" s="21" t="s">
        <v>101</v>
      </c>
      <c r="AI48" s="11" t="s">
        <v>102</v>
      </c>
      <c r="AJ48" s="12" t="s">
        <v>103</v>
      </c>
      <c r="AK48" s="12">
        <v>15000</v>
      </c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114"/>
      <c r="BG48" s="114"/>
      <c r="BH48" s="28"/>
      <c r="BI48" s="28"/>
      <c r="BJ48" s="7">
        <f t="shared" si="7"/>
        <v>0</v>
      </c>
      <c r="BK48" s="7">
        <f t="shared" si="7"/>
        <v>0</v>
      </c>
    </row>
    <row r="49" spans="2:63" ht="24" customHeight="1" x14ac:dyDescent="0.25">
      <c r="B49" s="16" t="s">
        <v>65</v>
      </c>
      <c r="C49" s="17" t="s">
        <v>66</v>
      </c>
      <c r="D49" s="21" t="s">
        <v>104</v>
      </c>
      <c r="E49" s="11" t="s">
        <v>105</v>
      </c>
      <c r="F49" s="12" t="s">
        <v>68</v>
      </c>
      <c r="G49" s="12">
        <v>90</v>
      </c>
      <c r="H49" s="19"/>
      <c r="I49" s="19"/>
      <c r="J49" s="85"/>
      <c r="K49" s="85"/>
      <c r="L49" s="19"/>
      <c r="M49" s="19"/>
      <c r="N49" s="19"/>
      <c r="O49" s="19"/>
      <c r="P49" s="19">
        <v>70</v>
      </c>
      <c r="Q49" s="19">
        <f>G49*P49</f>
        <v>6300</v>
      </c>
      <c r="R49" s="19"/>
      <c r="S49" s="19"/>
      <c r="T49" s="19"/>
      <c r="U49" s="19"/>
      <c r="V49" s="19">
        <f>40+30</f>
        <v>70</v>
      </c>
      <c r="W49" s="19">
        <f t="shared" ref="W49:W56" si="8">G49*V49</f>
        <v>6300</v>
      </c>
      <c r="X49" s="19"/>
      <c r="Y49" s="19"/>
      <c r="Z49" s="19"/>
      <c r="AA49" s="19"/>
      <c r="AB49" s="19"/>
      <c r="AC49" s="19"/>
      <c r="AD49" s="19"/>
      <c r="AE49" s="19"/>
      <c r="AF49" s="19">
        <f t="shared" si="6"/>
        <v>140</v>
      </c>
      <c r="AG49" s="19">
        <f t="shared" si="6"/>
        <v>12600</v>
      </c>
      <c r="AH49" s="21" t="s">
        <v>104</v>
      </c>
      <c r="AI49" s="11" t="s">
        <v>105</v>
      </c>
      <c r="AJ49" s="12" t="s">
        <v>68</v>
      </c>
      <c r="AK49" s="12">
        <v>90</v>
      </c>
      <c r="AL49" s="28"/>
      <c r="AM49" s="28"/>
      <c r="AN49" s="28"/>
      <c r="AO49" s="28"/>
      <c r="AP49" s="28"/>
      <c r="AQ49" s="28"/>
      <c r="AR49" s="28"/>
      <c r="AS49" s="28"/>
      <c r="AT49" s="28">
        <v>36</v>
      </c>
      <c r="AU49" s="28">
        <f>+AK49*AT49</f>
        <v>3240</v>
      </c>
      <c r="AV49" s="28"/>
      <c r="AW49" s="28"/>
      <c r="AX49" s="28"/>
      <c r="AY49" s="28"/>
      <c r="AZ49" s="28">
        <v>40</v>
      </c>
      <c r="BA49" s="28">
        <f t="shared" ref="BA49:BA54" si="9">AK49*AZ49</f>
        <v>3600</v>
      </c>
      <c r="BB49" s="28"/>
      <c r="BC49" s="28"/>
      <c r="BD49" s="28"/>
      <c r="BE49" s="28"/>
      <c r="BF49" s="114"/>
      <c r="BG49" s="114"/>
      <c r="BH49" s="28"/>
      <c r="BI49" s="28"/>
      <c r="BJ49" s="7">
        <f t="shared" si="7"/>
        <v>76</v>
      </c>
      <c r="BK49" s="7">
        <f t="shared" si="7"/>
        <v>6840</v>
      </c>
    </row>
    <row r="50" spans="2:63" ht="24" customHeight="1" x14ac:dyDescent="0.25">
      <c r="B50" s="16" t="s">
        <v>65</v>
      </c>
      <c r="C50" s="17" t="s">
        <v>66</v>
      </c>
      <c r="D50" s="21" t="s">
        <v>106</v>
      </c>
      <c r="E50" s="11" t="s">
        <v>107</v>
      </c>
      <c r="F50" s="12" t="s">
        <v>68</v>
      </c>
      <c r="G50" s="12">
        <v>35</v>
      </c>
      <c r="H50" s="19"/>
      <c r="I50" s="19"/>
      <c r="J50" s="85"/>
      <c r="K50" s="85"/>
      <c r="L50" s="19"/>
      <c r="M50" s="19"/>
      <c r="N50" s="19"/>
      <c r="O50" s="19"/>
      <c r="P50" s="19">
        <v>60</v>
      </c>
      <c r="Q50" s="19">
        <f>G50*P50</f>
        <v>2100</v>
      </c>
      <c r="R50" s="19"/>
      <c r="S50" s="19"/>
      <c r="T50" s="19"/>
      <c r="U50" s="19"/>
      <c r="V50" s="19">
        <f>40+20+28+35</f>
        <v>123</v>
      </c>
      <c r="W50" s="19">
        <f t="shared" si="8"/>
        <v>4305</v>
      </c>
      <c r="X50" s="19"/>
      <c r="Y50" s="19"/>
      <c r="Z50" s="19"/>
      <c r="AA50" s="19"/>
      <c r="AB50" s="19"/>
      <c r="AC50" s="19"/>
      <c r="AD50" s="19"/>
      <c r="AE50" s="19"/>
      <c r="AF50" s="19">
        <f t="shared" si="6"/>
        <v>183</v>
      </c>
      <c r="AG50" s="19">
        <f t="shared" si="6"/>
        <v>6405</v>
      </c>
      <c r="AH50" s="21" t="s">
        <v>106</v>
      </c>
      <c r="AI50" s="11" t="s">
        <v>107</v>
      </c>
      <c r="AJ50" s="12" t="s">
        <v>68</v>
      </c>
      <c r="AK50" s="12">
        <v>35</v>
      </c>
      <c r="AL50" s="28"/>
      <c r="AM50" s="28"/>
      <c r="AN50" s="28"/>
      <c r="AO50" s="28"/>
      <c r="AP50" s="28"/>
      <c r="AQ50" s="28"/>
      <c r="AR50" s="28"/>
      <c r="AS50" s="28"/>
      <c r="AT50" s="28">
        <v>40</v>
      </c>
      <c r="AU50" s="28">
        <f>+AK50*AT50</f>
        <v>1400</v>
      </c>
      <c r="AV50" s="28"/>
      <c r="AW50" s="28"/>
      <c r="AX50" s="28"/>
      <c r="AY50" s="28"/>
      <c r="AZ50" s="28">
        <f>40+20+15</f>
        <v>75</v>
      </c>
      <c r="BA50" s="28">
        <f t="shared" si="9"/>
        <v>2625</v>
      </c>
      <c r="BB50" s="28"/>
      <c r="BC50" s="28"/>
      <c r="BD50" s="28"/>
      <c r="BE50" s="28"/>
      <c r="BF50" s="114"/>
      <c r="BG50" s="114"/>
      <c r="BH50" s="28"/>
      <c r="BI50" s="28"/>
      <c r="BJ50" s="7">
        <f t="shared" si="7"/>
        <v>115</v>
      </c>
      <c r="BK50" s="7">
        <f t="shared" si="7"/>
        <v>4025</v>
      </c>
    </row>
    <row r="51" spans="2:63" ht="24" customHeight="1" x14ac:dyDescent="0.25">
      <c r="B51" s="16" t="s">
        <v>65</v>
      </c>
      <c r="C51" s="17" t="s">
        <v>66</v>
      </c>
      <c r="D51" s="21" t="s">
        <v>108</v>
      </c>
      <c r="E51" s="11" t="s">
        <v>109</v>
      </c>
      <c r="F51" s="12" t="s">
        <v>68</v>
      </c>
      <c r="G51" s="12">
        <v>40</v>
      </c>
      <c r="H51" s="19"/>
      <c r="I51" s="19"/>
      <c r="J51" s="85"/>
      <c r="K51" s="85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>
        <f>50+20+35</f>
        <v>105</v>
      </c>
      <c r="W51" s="19">
        <f t="shared" si="8"/>
        <v>4200</v>
      </c>
      <c r="X51" s="19"/>
      <c r="Y51" s="19"/>
      <c r="Z51" s="19"/>
      <c r="AA51" s="19"/>
      <c r="AB51" s="19"/>
      <c r="AC51" s="19"/>
      <c r="AD51" s="19"/>
      <c r="AE51" s="19"/>
      <c r="AF51" s="19">
        <f t="shared" si="6"/>
        <v>105</v>
      </c>
      <c r="AG51" s="19">
        <f t="shared" si="6"/>
        <v>4200</v>
      </c>
      <c r="AH51" s="21" t="s">
        <v>108</v>
      </c>
      <c r="AI51" s="11" t="s">
        <v>109</v>
      </c>
      <c r="AJ51" s="12" t="s">
        <v>68</v>
      </c>
      <c r="AK51" s="12">
        <v>40</v>
      </c>
      <c r="AL51" s="28"/>
      <c r="AM51" s="28"/>
      <c r="AN51" s="28"/>
      <c r="AO51" s="28"/>
      <c r="AP51" s="28"/>
      <c r="AQ51" s="28"/>
      <c r="AR51" s="28"/>
      <c r="AS51" s="28"/>
      <c r="AT51" s="28">
        <v>0</v>
      </c>
      <c r="AU51" s="28">
        <f>+AK51*AT51</f>
        <v>0</v>
      </c>
      <c r="AV51" s="28"/>
      <c r="AW51" s="28"/>
      <c r="AX51" s="28"/>
      <c r="AY51" s="28"/>
      <c r="AZ51" s="28">
        <f>45+15</f>
        <v>60</v>
      </c>
      <c r="BA51" s="28">
        <f t="shared" si="9"/>
        <v>2400</v>
      </c>
      <c r="BB51" s="28"/>
      <c r="BC51" s="28"/>
      <c r="BD51" s="28"/>
      <c r="BE51" s="28"/>
      <c r="BF51" s="114"/>
      <c r="BG51" s="114"/>
      <c r="BH51" s="28"/>
      <c r="BI51" s="28"/>
      <c r="BJ51" s="7">
        <f t="shared" si="7"/>
        <v>60</v>
      </c>
      <c r="BK51" s="7">
        <f t="shared" si="7"/>
        <v>2400</v>
      </c>
    </row>
    <row r="52" spans="2:63" ht="24" customHeight="1" x14ac:dyDescent="0.25">
      <c r="B52" s="16" t="s">
        <v>65</v>
      </c>
      <c r="C52" s="17" t="s">
        <v>66</v>
      </c>
      <c r="D52" s="21" t="s">
        <v>110</v>
      </c>
      <c r="E52" s="11" t="s">
        <v>111</v>
      </c>
      <c r="F52" s="12" t="s">
        <v>68</v>
      </c>
      <c r="G52" s="12">
        <v>15</v>
      </c>
      <c r="H52" s="19"/>
      <c r="I52" s="19"/>
      <c r="J52" s="85"/>
      <c r="K52" s="85"/>
      <c r="L52" s="19"/>
      <c r="M52" s="19"/>
      <c r="N52" s="19"/>
      <c r="O52" s="19"/>
      <c r="P52" s="19">
        <v>100</v>
      </c>
      <c r="Q52" s="19">
        <f>G52*P52</f>
        <v>1500</v>
      </c>
      <c r="R52" s="19"/>
      <c r="S52" s="19"/>
      <c r="T52" s="19"/>
      <c r="U52" s="19"/>
      <c r="V52" s="19">
        <f>40+40+28+35</f>
        <v>143</v>
      </c>
      <c r="W52" s="19">
        <f t="shared" si="8"/>
        <v>2145</v>
      </c>
      <c r="X52" s="19"/>
      <c r="Y52" s="19"/>
      <c r="Z52" s="19"/>
      <c r="AA52" s="19"/>
      <c r="AB52" s="19"/>
      <c r="AC52" s="19"/>
      <c r="AD52" s="19"/>
      <c r="AE52" s="19"/>
      <c r="AF52" s="19">
        <f t="shared" si="6"/>
        <v>243</v>
      </c>
      <c r="AG52" s="19">
        <f t="shared" si="6"/>
        <v>3645</v>
      </c>
      <c r="AH52" s="21" t="s">
        <v>110</v>
      </c>
      <c r="AI52" s="11" t="s">
        <v>111</v>
      </c>
      <c r="AJ52" s="12" t="s">
        <v>68</v>
      </c>
      <c r="AK52" s="12">
        <v>15</v>
      </c>
      <c r="AL52" s="28"/>
      <c r="AM52" s="28"/>
      <c r="AN52" s="28"/>
      <c r="AO52" s="28"/>
      <c r="AP52" s="28"/>
      <c r="AQ52" s="28"/>
      <c r="AR52" s="28"/>
      <c r="AS52" s="28"/>
      <c r="AT52" s="28">
        <v>70</v>
      </c>
      <c r="AU52" s="28">
        <f>+AK52*AT52</f>
        <v>1050</v>
      </c>
      <c r="AV52" s="28"/>
      <c r="AW52" s="28"/>
      <c r="AX52" s="28"/>
      <c r="AY52" s="28"/>
      <c r="AZ52" s="28">
        <f>40+20+15</f>
        <v>75</v>
      </c>
      <c r="BA52" s="28">
        <f t="shared" si="9"/>
        <v>1125</v>
      </c>
      <c r="BB52" s="28"/>
      <c r="BC52" s="28"/>
      <c r="BD52" s="28"/>
      <c r="BE52" s="28"/>
      <c r="BF52" s="114"/>
      <c r="BG52" s="114"/>
      <c r="BH52" s="28"/>
      <c r="BI52" s="28"/>
      <c r="BJ52" s="7">
        <f t="shared" si="7"/>
        <v>145</v>
      </c>
      <c r="BK52" s="7">
        <f t="shared" si="7"/>
        <v>2175</v>
      </c>
    </row>
    <row r="53" spans="2:63" ht="24" customHeight="1" x14ac:dyDescent="0.25">
      <c r="B53" s="16" t="s">
        <v>65</v>
      </c>
      <c r="C53" s="17" t="s">
        <v>66</v>
      </c>
      <c r="D53" s="21" t="s">
        <v>112</v>
      </c>
      <c r="E53" s="11" t="s">
        <v>113</v>
      </c>
      <c r="F53" s="12" t="s">
        <v>68</v>
      </c>
      <c r="G53" s="12">
        <v>70</v>
      </c>
      <c r="H53" s="19"/>
      <c r="I53" s="19"/>
      <c r="J53" s="85"/>
      <c r="K53" s="85"/>
      <c r="L53" s="19"/>
      <c r="M53" s="19"/>
      <c r="N53" s="19"/>
      <c r="O53" s="19"/>
      <c r="P53" s="19">
        <v>20</v>
      </c>
      <c r="Q53" s="19">
        <f>G53*P53</f>
        <v>1400</v>
      </c>
      <c r="R53" s="19"/>
      <c r="S53" s="19"/>
      <c r="T53" s="19"/>
      <c r="U53" s="19"/>
      <c r="V53" s="19">
        <v>60</v>
      </c>
      <c r="W53" s="19">
        <f t="shared" si="8"/>
        <v>4200</v>
      </c>
      <c r="X53" s="19"/>
      <c r="Y53" s="19"/>
      <c r="Z53" s="19"/>
      <c r="AA53" s="19"/>
      <c r="AB53" s="19"/>
      <c r="AC53" s="19"/>
      <c r="AD53" s="19"/>
      <c r="AE53" s="19"/>
      <c r="AF53" s="19">
        <f t="shared" si="6"/>
        <v>80</v>
      </c>
      <c r="AG53" s="19">
        <f t="shared" si="6"/>
        <v>5600</v>
      </c>
      <c r="AH53" s="21" t="s">
        <v>112</v>
      </c>
      <c r="AI53" s="11" t="s">
        <v>113</v>
      </c>
      <c r="AJ53" s="12" t="s">
        <v>68</v>
      </c>
      <c r="AK53" s="12">
        <v>70</v>
      </c>
      <c r="AL53" s="28"/>
      <c r="AM53" s="28"/>
      <c r="AN53" s="28"/>
      <c r="AO53" s="28"/>
      <c r="AP53" s="28"/>
      <c r="AQ53" s="28"/>
      <c r="AR53" s="28"/>
      <c r="AS53" s="28"/>
      <c r="AT53" s="28">
        <v>6</v>
      </c>
      <c r="AU53" s="28">
        <f>+AK53*AT53</f>
        <v>420</v>
      </c>
      <c r="AV53" s="28"/>
      <c r="AW53" s="28"/>
      <c r="AX53" s="28"/>
      <c r="AY53" s="28"/>
      <c r="AZ53" s="28">
        <v>30</v>
      </c>
      <c r="BA53" s="28">
        <f t="shared" si="9"/>
        <v>2100</v>
      </c>
      <c r="BB53" s="28"/>
      <c r="BC53" s="28"/>
      <c r="BD53" s="28"/>
      <c r="BE53" s="28"/>
      <c r="BF53" s="114"/>
      <c r="BG53" s="114"/>
      <c r="BH53" s="28"/>
      <c r="BI53" s="28"/>
      <c r="BJ53" s="7">
        <f t="shared" si="7"/>
        <v>36</v>
      </c>
      <c r="BK53" s="7">
        <f t="shared" si="7"/>
        <v>2520</v>
      </c>
    </row>
    <row r="54" spans="2:63" ht="24" customHeight="1" x14ac:dyDescent="0.25">
      <c r="B54" s="16" t="s">
        <v>65</v>
      </c>
      <c r="C54" s="17" t="s">
        <v>66</v>
      </c>
      <c r="D54" s="21" t="s">
        <v>114</v>
      </c>
      <c r="E54" s="11" t="s">
        <v>115</v>
      </c>
      <c r="F54" s="12" t="s">
        <v>68</v>
      </c>
      <c r="G54" s="12">
        <v>45</v>
      </c>
      <c r="H54" s="19"/>
      <c r="I54" s="19"/>
      <c r="J54" s="85"/>
      <c r="K54" s="85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>
        <v>28</v>
      </c>
      <c r="W54" s="19">
        <f t="shared" si="8"/>
        <v>1260</v>
      </c>
      <c r="X54" s="19"/>
      <c r="Y54" s="19"/>
      <c r="Z54" s="19"/>
      <c r="AA54" s="19"/>
      <c r="AB54" s="19"/>
      <c r="AC54" s="19"/>
      <c r="AD54" s="19"/>
      <c r="AE54" s="19"/>
      <c r="AF54" s="19">
        <f t="shared" si="6"/>
        <v>28</v>
      </c>
      <c r="AG54" s="19">
        <f t="shared" si="6"/>
        <v>1260</v>
      </c>
      <c r="AH54" s="21" t="s">
        <v>114</v>
      </c>
      <c r="AI54" s="11" t="s">
        <v>115</v>
      </c>
      <c r="AJ54" s="12" t="s">
        <v>68</v>
      </c>
      <c r="AK54" s="12">
        <v>45</v>
      </c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>
        <v>20</v>
      </c>
      <c r="BA54" s="28">
        <f t="shared" si="9"/>
        <v>900</v>
      </c>
      <c r="BB54" s="28"/>
      <c r="BC54" s="28"/>
      <c r="BD54" s="28"/>
      <c r="BE54" s="28"/>
      <c r="BF54" s="114"/>
      <c r="BG54" s="114"/>
      <c r="BH54" s="28"/>
      <c r="BI54" s="28"/>
      <c r="BJ54" s="7">
        <f t="shared" si="7"/>
        <v>20</v>
      </c>
      <c r="BK54" s="7">
        <f t="shared" si="7"/>
        <v>900</v>
      </c>
    </row>
    <row r="55" spans="2:63" ht="24" customHeight="1" x14ac:dyDescent="0.25">
      <c r="B55" s="16" t="s">
        <v>65</v>
      </c>
      <c r="C55" s="17" t="s">
        <v>66</v>
      </c>
      <c r="D55" s="21" t="s">
        <v>116</v>
      </c>
      <c r="E55" s="11" t="s">
        <v>117</v>
      </c>
      <c r="F55" s="12" t="s">
        <v>68</v>
      </c>
      <c r="G55" s="12">
        <v>60</v>
      </c>
      <c r="H55" s="19"/>
      <c r="I55" s="19"/>
      <c r="J55" s="85"/>
      <c r="K55" s="85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>
        <v>28</v>
      </c>
      <c r="W55" s="19">
        <f t="shared" si="8"/>
        <v>1680</v>
      </c>
      <c r="X55" s="19"/>
      <c r="Y55" s="19"/>
      <c r="Z55" s="19"/>
      <c r="AA55" s="19"/>
      <c r="AB55" s="19"/>
      <c r="AC55" s="19"/>
      <c r="AD55" s="19"/>
      <c r="AE55" s="19"/>
      <c r="AF55" s="19">
        <f t="shared" si="6"/>
        <v>28</v>
      </c>
      <c r="AG55" s="19">
        <f t="shared" si="6"/>
        <v>1680</v>
      </c>
      <c r="AH55" s="21" t="s">
        <v>116</v>
      </c>
      <c r="AI55" s="11" t="s">
        <v>117</v>
      </c>
      <c r="AJ55" s="12" t="s">
        <v>68</v>
      </c>
      <c r="AK55" s="12">
        <v>60</v>
      </c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114"/>
      <c r="BG55" s="114"/>
      <c r="BH55" s="28"/>
      <c r="BI55" s="28"/>
      <c r="BJ55" s="7">
        <f t="shared" si="7"/>
        <v>0</v>
      </c>
      <c r="BK55" s="7">
        <f t="shared" si="7"/>
        <v>0</v>
      </c>
    </row>
    <row r="56" spans="2:63" ht="24" customHeight="1" x14ac:dyDescent="0.25">
      <c r="B56" s="16" t="s">
        <v>65</v>
      </c>
      <c r="C56" s="17" t="s">
        <v>66</v>
      </c>
      <c r="D56" s="21" t="s">
        <v>118</v>
      </c>
      <c r="E56" s="11" t="s">
        <v>119</v>
      </c>
      <c r="F56" s="12" t="s">
        <v>68</v>
      </c>
      <c r="G56" s="12">
        <v>20</v>
      </c>
      <c r="H56" s="19"/>
      <c r="I56" s="19"/>
      <c r="J56" s="85"/>
      <c r="K56" s="85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>
        <v>28</v>
      </c>
      <c r="W56" s="19">
        <f t="shared" si="8"/>
        <v>560</v>
      </c>
      <c r="X56" s="19"/>
      <c r="Y56" s="19"/>
      <c r="Z56" s="19"/>
      <c r="AA56" s="19"/>
      <c r="AB56" s="19"/>
      <c r="AC56" s="19"/>
      <c r="AD56" s="19"/>
      <c r="AE56" s="19"/>
      <c r="AF56" s="19">
        <f t="shared" si="6"/>
        <v>28</v>
      </c>
      <c r="AG56" s="19">
        <f t="shared" si="6"/>
        <v>560</v>
      </c>
      <c r="AH56" s="21" t="s">
        <v>118</v>
      </c>
      <c r="AI56" s="11" t="s">
        <v>119</v>
      </c>
      <c r="AJ56" s="12" t="s">
        <v>68</v>
      </c>
      <c r="AK56" s="12">
        <v>20</v>
      </c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114"/>
      <c r="BG56" s="114"/>
      <c r="BH56" s="28"/>
      <c r="BI56" s="28"/>
      <c r="BJ56" s="7">
        <f t="shared" si="7"/>
        <v>0</v>
      </c>
      <c r="BK56" s="7">
        <f t="shared" si="7"/>
        <v>0</v>
      </c>
    </row>
    <row r="57" spans="2:63" ht="24" customHeight="1" x14ac:dyDescent="0.25">
      <c r="B57" s="16" t="s">
        <v>65</v>
      </c>
      <c r="C57" s="17" t="s">
        <v>66</v>
      </c>
      <c r="D57" s="21" t="s">
        <v>120</v>
      </c>
      <c r="E57" s="11" t="s">
        <v>121</v>
      </c>
      <c r="F57" s="12" t="s">
        <v>68</v>
      </c>
      <c r="G57" s="12">
        <v>60</v>
      </c>
      <c r="H57" s="19"/>
      <c r="I57" s="19"/>
      <c r="J57" s="85"/>
      <c r="K57" s="85"/>
      <c r="L57" s="19"/>
      <c r="M57" s="19"/>
      <c r="N57" s="19"/>
      <c r="O57" s="19"/>
      <c r="P57" s="19">
        <v>150</v>
      </c>
      <c r="Q57" s="19">
        <f>G57*P57</f>
        <v>9000</v>
      </c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>
        <f t="shared" si="6"/>
        <v>150</v>
      </c>
      <c r="AG57" s="19">
        <f t="shared" si="6"/>
        <v>9000</v>
      </c>
      <c r="AH57" s="21" t="s">
        <v>120</v>
      </c>
      <c r="AI57" s="11" t="s">
        <v>121</v>
      </c>
      <c r="AJ57" s="12" t="s">
        <v>68</v>
      </c>
      <c r="AK57" s="12">
        <v>60</v>
      </c>
      <c r="AL57" s="28"/>
      <c r="AM57" s="28"/>
      <c r="AN57" s="28"/>
      <c r="AO57" s="28"/>
      <c r="AP57" s="28"/>
      <c r="AQ57" s="28"/>
      <c r="AR57" s="28"/>
      <c r="AS57" s="28"/>
      <c r="AT57" s="28">
        <v>48</v>
      </c>
      <c r="AU57" s="28">
        <f>+AK57*AT57</f>
        <v>2880</v>
      </c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114"/>
      <c r="BG57" s="114"/>
      <c r="BH57" s="28"/>
      <c r="BI57" s="28"/>
      <c r="BJ57" s="7">
        <f t="shared" si="7"/>
        <v>48</v>
      </c>
      <c r="BK57" s="7">
        <f t="shared" si="7"/>
        <v>2880</v>
      </c>
    </row>
    <row r="58" spans="2:63" ht="24" customHeight="1" x14ac:dyDescent="0.25">
      <c r="B58" s="16" t="s">
        <v>65</v>
      </c>
      <c r="C58" s="17" t="s">
        <v>66</v>
      </c>
      <c r="D58" s="21" t="s">
        <v>122</v>
      </c>
      <c r="E58" s="11" t="s">
        <v>123</v>
      </c>
      <c r="F58" s="12" t="s">
        <v>68</v>
      </c>
      <c r="G58" s="12">
        <v>80</v>
      </c>
      <c r="H58" s="19">
        <v>12</v>
      </c>
      <c r="I58" s="19">
        <f>H58*G58</f>
        <v>960</v>
      </c>
      <c r="J58" s="85"/>
      <c r="K58" s="85"/>
      <c r="L58" s="19">
        <v>12</v>
      </c>
      <c r="M58" s="19">
        <f>L58*G58</f>
        <v>960</v>
      </c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>
        <f t="shared" si="6"/>
        <v>24</v>
      </c>
      <c r="AG58" s="19">
        <f t="shared" si="6"/>
        <v>1920</v>
      </c>
      <c r="AH58" s="21" t="s">
        <v>122</v>
      </c>
      <c r="AI58" s="11" t="s">
        <v>123</v>
      </c>
      <c r="AJ58" s="12" t="s">
        <v>68</v>
      </c>
      <c r="AK58" s="12">
        <v>80</v>
      </c>
      <c r="AL58" s="28">
        <v>12</v>
      </c>
      <c r="AM58" s="28">
        <f>AL58*AK58</f>
        <v>960</v>
      </c>
      <c r="AN58" s="28"/>
      <c r="AO58" s="28"/>
      <c r="AP58" s="28">
        <v>12</v>
      </c>
      <c r="AQ58" s="28">
        <f>AP58*AK58</f>
        <v>960</v>
      </c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114"/>
      <c r="BG58" s="114"/>
      <c r="BH58" s="28"/>
      <c r="BI58" s="28"/>
      <c r="BJ58" s="7">
        <f t="shared" si="7"/>
        <v>24</v>
      </c>
      <c r="BK58" s="7">
        <f t="shared" si="7"/>
        <v>1920</v>
      </c>
    </row>
    <row r="59" spans="2:63" ht="24" customHeight="1" x14ac:dyDescent="0.25">
      <c r="B59" s="16" t="s">
        <v>65</v>
      </c>
      <c r="C59" s="17" t="s">
        <v>66</v>
      </c>
      <c r="D59" s="21" t="s">
        <v>124</v>
      </c>
      <c r="E59" s="11" t="s">
        <v>125</v>
      </c>
      <c r="F59" s="12" t="s">
        <v>68</v>
      </c>
      <c r="G59" s="12">
        <v>120</v>
      </c>
      <c r="H59" s="19">
        <v>6</v>
      </c>
      <c r="I59" s="19">
        <f>H59*G59</f>
        <v>720</v>
      </c>
      <c r="J59" s="85"/>
      <c r="K59" s="85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>
        <f t="shared" si="6"/>
        <v>6</v>
      </c>
      <c r="AG59" s="19">
        <f t="shared" si="6"/>
        <v>720</v>
      </c>
      <c r="AH59" s="21" t="s">
        <v>124</v>
      </c>
      <c r="AI59" s="11" t="s">
        <v>125</v>
      </c>
      <c r="AJ59" s="12" t="s">
        <v>68</v>
      </c>
      <c r="AK59" s="12">
        <v>120</v>
      </c>
      <c r="AL59" s="28">
        <v>5</v>
      </c>
      <c r="AM59" s="28">
        <f>AL59*AK59</f>
        <v>600</v>
      </c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114"/>
      <c r="BG59" s="114"/>
      <c r="BH59" s="28"/>
      <c r="BI59" s="28"/>
      <c r="BJ59" s="7">
        <f t="shared" si="7"/>
        <v>5</v>
      </c>
      <c r="BK59" s="7">
        <f t="shared" si="7"/>
        <v>600</v>
      </c>
    </row>
    <row r="60" spans="2:63" ht="24" customHeight="1" x14ac:dyDescent="0.25">
      <c r="B60" s="16" t="s">
        <v>65</v>
      </c>
      <c r="C60" s="17" t="s">
        <v>66</v>
      </c>
      <c r="D60" s="21" t="s">
        <v>126</v>
      </c>
      <c r="E60" s="11" t="s">
        <v>127</v>
      </c>
      <c r="F60" s="12" t="s">
        <v>68</v>
      </c>
      <c r="G60" s="12">
        <v>120</v>
      </c>
      <c r="H60" s="19">
        <v>6</v>
      </c>
      <c r="I60" s="19">
        <f>H60*G60</f>
        <v>720</v>
      </c>
      <c r="J60" s="85"/>
      <c r="K60" s="85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>
        <f t="shared" si="6"/>
        <v>6</v>
      </c>
      <c r="AG60" s="19">
        <f t="shared" si="6"/>
        <v>720</v>
      </c>
      <c r="AH60" s="21" t="s">
        <v>126</v>
      </c>
      <c r="AI60" s="11" t="s">
        <v>127</v>
      </c>
      <c r="AJ60" s="12" t="s">
        <v>68</v>
      </c>
      <c r="AK60" s="12">
        <v>120</v>
      </c>
      <c r="AL60" s="28">
        <v>5</v>
      </c>
      <c r="AM60" s="28">
        <f>AL60*AK60</f>
        <v>600</v>
      </c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114"/>
      <c r="BG60" s="114"/>
      <c r="BH60" s="28"/>
      <c r="BI60" s="28"/>
      <c r="BJ60" s="7">
        <f t="shared" si="7"/>
        <v>5</v>
      </c>
      <c r="BK60" s="7">
        <f t="shared" si="7"/>
        <v>600</v>
      </c>
    </row>
    <row r="61" spans="2:63" ht="24" customHeight="1" x14ac:dyDescent="0.25">
      <c r="B61" s="67"/>
      <c r="C61" s="74"/>
      <c r="D61" s="96" t="s">
        <v>128</v>
      </c>
      <c r="E61" s="97" t="s">
        <v>129</v>
      </c>
      <c r="F61" s="67"/>
      <c r="G61" s="74"/>
      <c r="H61" s="78"/>
      <c r="I61" s="78"/>
      <c r="J61" s="77"/>
      <c r="K61" s="77"/>
      <c r="L61" s="77"/>
      <c r="M61" s="77"/>
      <c r="N61" s="77"/>
      <c r="O61" s="77"/>
      <c r="P61" s="77"/>
      <c r="Q61" s="77"/>
      <c r="R61" s="78"/>
      <c r="S61" s="78"/>
      <c r="T61" s="77"/>
      <c r="U61" s="77"/>
      <c r="V61" s="77"/>
      <c r="W61" s="77"/>
      <c r="X61" s="77"/>
      <c r="Y61" s="77"/>
      <c r="Z61" s="77"/>
      <c r="AA61" s="77"/>
      <c r="AB61" s="78"/>
      <c r="AC61" s="78"/>
      <c r="AD61" s="78"/>
      <c r="AE61" s="78"/>
      <c r="AF61" s="77"/>
      <c r="AG61" s="77"/>
      <c r="AH61" s="96" t="s">
        <v>128</v>
      </c>
      <c r="AI61" s="82" t="s">
        <v>129</v>
      </c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0"/>
      <c r="BI61" s="80"/>
      <c r="BJ61" s="82"/>
      <c r="BK61" s="82"/>
    </row>
    <row r="62" spans="2:63" ht="24" customHeight="1" x14ac:dyDescent="0.25">
      <c r="B62" s="16" t="s">
        <v>65</v>
      </c>
      <c r="C62" s="17" t="s">
        <v>66</v>
      </c>
      <c r="D62" s="21" t="s">
        <v>130</v>
      </c>
      <c r="E62" s="11" t="s">
        <v>129</v>
      </c>
      <c r="F62" s="12" t="s">
        <v>131</v>
      </c>
      <c r="G62" s="12">
        <v>170</v>
      </c>
      <c r="H62" s="19">
        <f>200+5</f>
        <v>205</v>
      </c>
      <c r="I62" s="19">
        <f>H62*G62</f>
        <v>34850</v>
      </c>
      <c r="J62" s="85"/>
      <c r="K62" s="85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98"/>
      <c r="W62" s="98"/>
      <c r="X62" s="19"/>
      <c r="Y62" s="19"/>
      <c r="Z62" s="19"/>
      <c r="AA62" s="19"/>
      <c r="AB62" s="19"/>
      <c r="AC62" s="19"/>
      <c r="AD62" s="19"/>
      <c r="AE62" s="19"/>
      <c r="AF62" s="19">
        <f t="shared" ref="AF62:AG62" si="10">H62+J62+L62+N62+P62+R62+T62+V62+X62+Z62+AB62+AD62</f>
        <v>205</v>
      </c>
      <c r="AG62" s="19">
        <f t="shared" si="10"/>
        <v>34850</v>
      </c>
      <c r="AH62" s="21" t="s">
        <v>130</v>
      </c>
      <c r="AI62" s="11" t="s">
        <v>129</v>
      </c>
      <c r="AJ62" s="12" t="s">
        <v>131</v>
      </c>
      <c r="AK62" s="12">
        <v>170</v>
      </c>
      <c r="AL62" s="28">
        <f>0+5</f>
        <v>5</v>
      </c>
      <c r="AM62" s="28">
        <f>AL62*AK62</f>
        <v>850</v>
      </c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114"/>
      <c r="BG62" s="114"/>
      <c r="BH62" s="28"/>
      <c r="BI62" s="28"/>
      <c r="BJ62" s="7">
        <f t="shared" ref="BJ62:BK62" si="11">AL62+AN62+AP62+AR62+AT62+AV62+AX62+AZ62+BB62+BD62+BF62+BH62</f>
        <v>5</v>
      </c>
      <c r="BK62" s="7">
        <f t="shared" si="11"/>
        <v>850</v>
      </c>
    </row>
    <row r="63" spans="2:63" ht="24" customHeight="1" x14ac:dyDescent="0.25">
      <c r="B63" s="179"/>
      <c r="C63" s="93"/>
      <c r="D63" s="73" t="s">
        <v>132</v>
      </c>
      <c r="E63" s="95" t="s">
        <v>133</v>
      </c>
      <c r="F63" s="90"/>
      <c r="G63" s="90"/>
      <c r="H63" s="78"/>
      <c r="I63" s="78"/>
      <c r="J63" s="77"/>
      <c r="K63" s="77"/>
      <c r="L63" s="77"/>
      <c r="M63" s="77"/>
      <c r="N63" s="77"/>
      <c r="O63" s="77"/>
      <c r="P63" s="77"/>
      <c r="Q63" s="77"/>
      <c r="R63" s="78"/>
      <c r="S63" s="78"/>
      <c r="T63" s="77"/>
      <c r="U63" s="77"/>
      <c r="V63" s="77"/>
      <c r="W63" s="77"/>
      <c r="X63" s="77"/>
      <c r="Y63" s="77"/>
      <c r="Z63" s="77"/>
      <c r="AA63" s="77"/>
      <c r="AB63" s="78"/>
      <c r="AC63" s="78"/>
      <c r="AD63" s="78"/>
      <c r="AE63" s="78"/>
      <c r="AF63" s="77"/>
      <c r="AG63" s="77"/>
      <c r="AH63" s="73" t="s">
        <v>132</v>
      </c>
      <c r="AI63" s="95" t="s">
        <v>133</v>
      </c>
      <c r="AJ63" s="91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0"/>
      <c r="BI63" s="80"/>
      <c r="BJ63" s="82"/>
      <c r="BK63" s="82"/>
    </row>
    <row r="64" spans="2:63" ht="24" customHeight="1" x14ac:dyDescent="0.25">
      <c r="B64" s="69"/>
      <c r="C64" s="93"/>
      <c r="D64" s="73" t="s">
        <v>134</v>
      </c>
      <c r="E64" s="95" t="s">
        <v>133</v>
      </c>
      <c r="F64" s="90"/>
      <c r="G64" s="90"/>
      <c r="H64" s="78"/>
      <c r="I64" s="78"/>
      <c r="J64" s="77"/>
      <c r="K64" s="77"/>
      <c r="L64" s="77"/>
      <c r="M64" s="77"/>
      <c r="N64" s="77"/>
      <c r="O64" s="77"/>
      <c r="P64" s="77"/>
      <c r="Q64" s="77"/>
      <c r="R64" s="78"/>
      <c r="S64" s="78"/>
      <c r="T64" s="77"/>
      <c r="U64" s="77"/>
      <c r="V64" s="77"/>
      <c r="W64" s="77"/>
      <c r="X64" s="77"/>
      <c r="Y64" s="77"/>
      <c r="Z64" s="77"/>
      <c r="AA64" s="77"/>
      <c r="AB64" s="78"/>
      <c r="AC64" s="78"/>
      <c r="AD64" s="78"/>
      <c r="AE64" s="78"/>
      <c r="AF64" s="77"/>
      <c r="AG64" s="77"/>
      <c r="AH64" s="73" t="s">
        <v>134</v>
      </c>
      <c r="AI64" s="95" t="s">
        <v>133</v>
      </c>
      <c r="AJ64" s="91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0"/>
      <c r="BI64" s="80"/>
      <c r="BJ64" s="82"/>
      <c r="BK64" s="82"/>
    </row>
    <row r="65" spans="2:63" ht="24" customHeight="1" x14ac:dyDescent="0.25">
      <c r="B65" s="67"/>
      <c r="C65" s="100"/>
      <c r="D65" s="96" t="s">
        <v>135</v>
      </c>
      <c r="E65" s="90" t="s">
        <v>136</v>
      </c>
      <c r="F65" s="90"/>
      <c r="G65" s="90"/>
      <c r="H65" s="78"/>
      <c r="I65" s="78"/>
      <c r="J65" s="77"/>
      <c r="K65" s="77"/>
      <c r="L65" s="77"/>
      <c r="M65" s="77"/>
      <c r="N65" s="77"/>
      <c r="O65" s="77"/>
      <c r="P65" s="77"/>
      <c r="Q65" s="77"/>
      <c r="R65" s="78"/>
      <c r="S65" s="78"/>
      <c r="T65" s="77"/>
      <c r="U65" s="77"/>
      <c r="V65" s="77"/>
      <c r="W65" s="77"/>
      <c r="X65" s="77"/>
      <c r="Y65" s="77"/>
      <c r="Z65" s="77"/>
      <c r="AA65" s="77"/>
      <c r="AB65" s="78"/>
      <c r="AC65" s="78"/>
      <c r="AD65" s="78"/>
      <c r="AE65" s="78"/>
      <c r="AF65" s="77"/>
      <c r="AG65" s="77"/>
      <c r="AH65" s="96" t="s">
        <v>135</v>
      </c>
      <c r="AI65" s="90" t="s">
        <v>136</v>
      </c>
      <c r="AJ65" s="91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0"/>
      <c r="BI65" s="80"/>
      <c r="BJ65" s="82"/>
      <c r="BK65" s="82"/>
    </row>
    <row r="66" spans="2:63" ht="24" customHeight="1" x14ac:dyDescent="0.25">
      <c r="B66" s="16" t="s">
        <v>65</v>
      </c>
      <c r="C66" s="17" t="s">
        <v>66</v>
      </c>
      <c r="D66" s="10">
        <v>172100080007</v>
      </c>
      <c r="E66" s="11" t="s">
        <v>137</v>
      </c>
      <c r="F66" s="12" t="s">
        <v>138</v>
      </c>
      <c r="G66" s="12">
        <v>15.5</v>
      </c>
      <c r="H66" s="19">
        <v>10500</v>
      </c>
      <c r="I66" s="19">
        <f>H66*G66</f>
        <v>162750</v>
      </c>
      <c r="J66" s="85"/>
      <c r="K66" s="85"/>
      <c r="L66" s="19"/>
      <c r="M66" s="19"/>
      <c r="N66" s="19">
        <v>700</v>
      </c>
      <c r="O66" s="19">
        <f>+N66*G66</f>
        <v>10850</v>
      </c>
      <c r="P66" s="19">
        <v>1500</v>
      </c>
      <c r="Q66" s="19">
        <f>G66*P66</f>
        <v>23250</v>
      </c>
      <c r="R66" s="19">
        <v>4000</v>
      </c>
      <c r="S66" s="19">
        <f>G66*R66</f>
        <v>62000</v>
      </c>
      <c r="T66" s="19"/>
      <c r="U66" s="19"/>
      <c r="V66" s="19">
        <v>5000</v>
      </c>
      <c r="W66" s="19">
        <f>G66*V66</f>
        <v>77500</v>
      </c>
      <c r="X66" s="19"/>
      <c r="Y66" s="19"/>
      <c r="Z66" s="19"/>
      <c r="AA66" s="19"/>
      <c r="AB66" s="19"/>
      <c r="AC66" s="19"/>
      <c r="AD66" s="19"/>
      <c r="AE66" s="19"/>
      <c r="AF66" s="19">
        <f t="shared" ref="AF66:AG70" si="12">H66+J66+L66+N66+P66+R66+T66+V66+X66+Z66+AB66+AD66</f>
        <v>21700</v>
      </c>
      <c r="AG66" s="19">
        <f t="shared" si="12"/>
        <v>336350</v>
      </c>
      <c r="AH66" s="10">
        <v>172100080007</v>
      </c>
      <c r="AI66" s="11" t="s">
        <v>137</v>
      </c>
      <c r="AJ66" s="12" t="s">
        <v>138</v>
      </c>
      <c r="AK66" s="12">
        <v>15.5</v>
      </c>
      <c r="AL66" s="28">
        <v>11000</v>
      </c>
      <c r="AM66" s="28">
        <f>AL66*AK66</f>
        <v>170500</v>
      </c>
      <c r="AN66" s="28"/>
      <c r="AO66" s="28"/>
      <c r="AP66" s="28">
        <v>450</v>
      </c>
      <c r="AQ66" s="28">
        <f>AP66*AK66</f>
        <v>6975</v>
      </c>
      <c r="AR66" s="19">
        <v>700</v>
      </c>
      <c r="AS66" s="28">
        <f>+AR66*AK66</f>
        <v>10850</v>
      </c>
      <c r="AT66" s="28">
        <v>7000</v>
      </c>
      <c r="AU66" s="28">
        <f>+AK66*AT66</f>
        <v>108500</v>
      </c>
      <c r="AV66" s="28">
        <v>2000</v>
      </c>
      <c r="AW66" s="28">
        <f>AK66*AV66</f>
        <v>31000</v>
      </c>
      <c r="AX66" s="28"/>
      <c r="AY66" s="28"/>
      <c r="AZ66" s="28">
        <v>2500</v>
      </c>
      <c r="BA66" s="28">
        <f>AK66*AZ66</f>
        <v>38750</v>
      </c>
      <c r="BB66" s="28"/>
      <c r="BC66" s="28"/>
      <c r="BD66" s="28"/>
      <c r="BE66" s="28"/>
      <c r="BF66" s="114"/>
      <c r="BG66" s="114"/>
      <c r="BH66" s="28"/>
      <c r="BI66" s="28"/>
      <c r="BJ66" s="7">
        <f t="shared" ref="BJ66:BK70" si="13">AL66+AN66+AP66+AR66+AT66+AV66+AX66+AZ66+BB66+BD66+BF66+BH66</f>
        <v>23650</v>
      </c>
      <c r="BK66" s="7">
        <f t="shared" si="13"/>
        <v>366575</v>
      </c>
    </row>
    <row r="67" spans="2:63" ht="24" customHeight="1" x14ac:dyDescent="0.25">
      <c r="B67" s="16" t="s">
        <v>139</v>
      </c>
      <c r="C67" s="17" t="s">
        <v>139</v>
      </c>
      <c r="D67" s="10">
        <v>1510150500146100</v>
      </c>
      <c r="E67" s="101" t="s">
        <v>140</v>
      </c>
      <c r="F67" s="12" t="s">
        <v>138</v>
      </c>
      <c r="G67" s="12">
        <v>13.5</v>
      </c>
      <c r="H67" s="19"/>
      <c r="I67" s="19"/>
      <c r="J67" s="85"/>
      <c r="K67" s="85"/>
      <c r="L67" s="19"/>
      <c r="M67" s="19"/>
      <c r="N67" s="19">
        <v>550</v>
      </c>
      <c r="O67" s="19">
        <f>+N67*G67</f>
        <v>7425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>
        <f t="shared" si="12"/>
        <v>550</v>
      </c>
      <c r="AG67" s="19">
        <f t="shared" si="12"/>
        <v>7425</v>
      </c>
      <c r="AH67" s="10">
        <v>1510150500146100</v>
      </c>
      <c r="AI67" s="101" t="s">
        <v>140</v>
      </c>
      <c r="AJ67" s="12" t="s">
        <v>138</v>
      </c>
      <c r="AK67" s="12">
        <v>13.5</v>
      </c>
      <c r="AL67" s="28"/>
      <c r="AM67" s="28"/>
      <c r="AN67" s="28"/>
      <c r="AO67" s="28"/>
      <c r="AP67" s="28"/>
      <c r="AQ67" s="28"/>
      <c r="AR67" s="19">
        <v>550</v>
      </c>
      <c r="AS67" s="28">
        <f t="shared" ref="AS67:AS68" si="14">+AR67*AK67</f>
        <v>7425</v>
      </c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114"/>
      <c r="BG67" s="114"/>
      <c r="BH67" s="28"/>
      <c r="BI67" s="28"/>
      <c r="BJ67" s="7">
        <f t="shared" si="13"/>
        <v>550</v>
      </c>
      <c r="BK67" s="7">
        <f t="shared" si="13"/>
        <v>7425</v>
      </c>
    </row>
    <row r="68" spans="2:63" ht="24" customHeight="1" x14ac:dyDescent="0.25">
      <c r="B68" s="16" t="s">
        <v>65</v>
      </c>
      <c r="C68" s="17" t="s">
        <v>66</v>
      </c>
      <c r="D68" s="10">
        <v>1510150500146100</v>
      </c>
      <c r="E68" s="101" t="s">
        <v>140</v>
      </c>
      <c r="F68" s="12" t="s">
        <v>141</v>
      </c>
      <c r="G68" s="12">
        <v>13.5</v>
      </c>
      <c r="H68" s="19"/>
      <c r="I68" s="19"/>
      <c r="J68" s="85"/>
      <c r="K68" s="85"/>
      <c r="L68" s="19"/>
      <c r="M68" s="19"/>
      <c r="N68" s="19">
        <v>500</v>
      </c>
      <c r="O68" s="19">
        <f>+N68*G68</f>
        <v>6750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>
        <f t="shared" si="12"/>
        <v>500</v>
      </c>
      <c r="AG68" s="19">
        <f t="shared" si="12"/>
        <v>6750</v>
      </c>
      <c r="AH68" s="10">
        <v>1510150500146100</v>
      </c>
      <c r="AI68" s="101" t="s">
        <v>140</v>
      </c>
      <c r="AJ68" s="12" t="s">
        <v>141</v>
      </c>
      <c r="AK68" s="12">
        <v>13.5</v>
      </c>
      <c r="AL68" s="28"/>
      <c r="AM68" s="28"/>
      <c r="AN68" s="28"/>
      <c r="AO68" s="28"/>
      <c r="AP68" s="28"/>
      <c r="AQ68" s="28"/>
      <c r="AR68" s="19">
        <v>500</v>
      </c>
      <c r="AS68" s="28">
        <f t="shared" si="14"/>
        <v>6750</v>
      </c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114"/>
      <c r="BG68" s="114"/>
      <c r="BH68" s="28"/>
      <c r="BI68" s="28"/>
      <c r="BJ68" s="7">
        <f t="shared" si="13"/>
        <v>500</v>
      </c>
      <c r="BK68" s="7">
        <f t="shared" si="13"/>
        <v>6750</v>
      </c>
    </row>
    <row r="69" spans="2:63" ht="24" customHeight="1" x14ac:dyDescent="0.25">
      <c r="B69" s="16" t="s">
        <v>65</v>
      </c>
      <c r="C69" s="17" t="s">
        <v>66</v>
      </c>
      <c r="D69" s="10">
        <v>172100080006</v>
      </c>
      <c r="E69" s="11" t="s">
        <v>142</v>
      </c>
      <c r="F69" s="12" t="s">
        <v>138</v>
      </c>
      <c r="G69" s="12">
        <v>13</v>
      </c>
      <c r="H69" s="19">
        <v>10500</v>
      </c>
      <c r="I69" s="19">
        <f>H69*G69</f>
        <v>136500</v>
      </c>
      <c r="J69" s="85"/>
      <c r="K69" s="85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>
        <f t="shared" si="12"/>
        <v>10500</v>
      </c>
      <c r="AG69" s="19">
        <f t="shared" si="12"/>
        <v>136500</v>
      </c>
      <c r="AH69" s="10">
        <v>172100080006</v>
      </c>
      <c r="AI69" s="11" t="s">
        <v>142</v>
      </c>
      <c r="AJ69" s="12" t="s">
        <v>138</v>
      </c>
      <c r="AK69" s="12">
        <v>13</v>
      </c>
      <c r="AL69" s="28">
        <v>11000</v>
      </c>
      <c r="AM69" s="28">
        <f>AL69*AK69</f>
        <v>143000</v>
      </c>
      <c r="AN69" s="28"/>
      <c r="AO69" s="28"/>
      <c r="AP69" s="28"/>
      <c r="AQ69" s="28"/>
      <c r="AR69" s="19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114"/>
      <c r="BG69" s="114"/>
      <c r="BH69" s="28"/>
      <c r="BI69" s="28"/>
      <c r="BJ69" s="7">
        <f t="shared" si="13"/>
        <v>11000</v>
      </c>
      <c r="BK69" s="7">
        <f t="shared" si="13"/>
        <v>143000</v>
      </c>
    </row>
    <row r="70" spans="2:63" ht="24" customHeight="1" x14ac:dyDescent="0.25">
      <c r="B70" s="16" t="s">
        <v>65</v>
      </c>
      <c r="C70" s="17" t="s">
        <v>66</v>
      </c>
      <c r="D70" s="102" t="s">
        <v>143</v>
      </c>
      <c r="E70" s="11" t="s">
        <v>144</v>
      </c>
      <c r="F70" s="12" t="s">
        <v>138</v>
      </c>
      <c r="G70" s="12">
        <v>13.5</v>
      </c>
      <c r="H70" s="19">
        <v>10500</v>
      </c>
      <c r="I70" s="19">
        <f>H70*G70</f>
        <v>141750</v>
      </c>
      <c r="J70" s="85"/>
      <c r="K70" s="85"/>
      <c r="L70" s="19"/>
      <c r="M70" s="19"/>
      <c r="N70" s="19">
        <v>650</v>
      </c>
      <c r="O70" s="19">
        <f>+N70*G70</f>
        <v>8775</v>
      </c>
      <c r="P70" s="19">
        <v>1000</v>
      </c>
      <c r="Q70" s="19">
        <f>G70*P70</f>
        <v>13500</v>
      </c>
      <c r="R70" s="19">
        <v>1200</v>
      </c>
      <c r="S70" s="19">
        <f>G70*R70</f>
        <v>16200</v>
      </c>
      <c r="T70" s="19"/>
      <c r="U70" s="19"/>
      <c r="V70" s="19"/>
      <c r="W70" s="19"/>
      <c r="X70" s="19"/>
      <c r="Y70" s="19"/>
      <c r="Z70" s="19">
        <v>3500</v>
      </c>
      <c r="AA70" s="19">
        <f>Z70*G70</f>
        <v>47250</v>
      </c>
      <c r="AB70" s="19"/>
      <c r="AC70" s="19"/>
      <c r="AD70" s="19"/>
      <c r="AE70" s="19"/>
      <c r="AF70" s="19">
        <f t="shared" si="12"/>
        <v>16850</v>
      </c>
      <c r="AG70" s="19">
        <f t="shared" si="12"/>
        <v>227475</v>
      </c>
      <c r="AH70" s="102" t="s">
        <v>143</v>
      </c>
      <c r="AI70" s="11" t="s">
        <v>144</v>
      </c>
      <c r="AJ70" s="12" t="s">
        <v>138</v>
      </c>
      <c r="AK70" s="12">
        <v>13.5</v>
      </c>
      <c r="AL70" s="28">
        <v>12500</v>
      </c>
      <c r="AM70" s="28">
        <f>AL70*AK70</f>
        <v>168750</v>
      </c>
      <c r="AN70" s="28"/>
      <c r="AO70" s="28"/>
      <c r="AP70" s="28"/>
      <c r="AQ70" s="28"/>
      <c r="AR70" s="19">
        <v>650</v>
      </c>
      <c r="AS70" s="28">
        <f>+AR70*AK70</f>
        <v>8775</v>
      </c>
      <c r="AT70" s="28">
        <v>1500</v>
      </c>
      <c r="AU70" s="28">
        <f>+AK70*AT70</f>
        <v>20250</v>
      </c>
      <c r="AV70" s="28">
        <v>2000</v>
      </c>
      <c r="AW70" s="28">
        <f>AK70*AV70</f>
        <v>27000</v>
      </c>
      <c r="AX70" s="28"/>
      <c r="AY70" s="28"/>
      <c r="AZ70" s="28"/>
      <c r="BA70" s="28"/>
      <c r="BB70" s="28"/>
      <c r="BC70" s="28"/>
      <c r="BD70" s="28">
        <v>3500</v>
      </c>
      <c r="BE70" s="28">
        <f>BD70*AK70</f>
        <v>47250</v>
      </c>
      <c r="BF70" s="114"/>
      <c r="BG70" s="114"/>
      <c r="BH70" s="28"/>
      <c r="BI70" s="28"/>
      <c r="BJ70" s="7">
        <f t="shared" si="13"/>
        <v>20150</v>
      </c>
      <c r="BK70" s="7">
        <f t="shared" si="13"/>
        <v>272025</v>
      </c>
    </row>
    <row r="71" spans="2:63" ht="24" customHeight="1" x14ac:dyDescent="0.25">
      <c r="B71" s="67"/>
      <c r="C71" s="100"/>
      <c r="D71" s="103" t="s">
        <v>145</v>
      </c>
      <c r="E71" s="97" t="s">
        <v>146</v>
      </c>
      <c r="F71" s="97"/>
      <c r="G71" s="97"/>
      <c r="H71" s="25"/>
      <c r="I71" s="25"/>
      <c r="J71" s="104"/>
      <c r="K71" s="104"/>
      <c r="L71" s="104"/>
      <c r="M71" s="104"/>
      <c r="N71" s="104"/>
      <c r="O71" s="104"/>
      <c r="P71" s="104"/>
      <c r="Q71" s="104"/>
      <c r="R71" s="25"/>
      <c r="S71" s="25"/>
      <c r="T71" s="104"/>
      <c r="U71" s="104"/>
      <c r="V71" s="104"/>
      <c r="W71" s="104"/>
      <c r="X71" s="104"/>
      <c r="Y71" s="104"/>
      <c r="Z71" s="104"/>
      <c r="AA71" s="104"/>
      <c r="AB71" s="25"/>
      <c r="AC71" s="25"/>
      <c r="AD71" s="25"/>
      <c r="AE71" s="25"/>
      <c r="AF71" s="104"/>
      <c r="AG71" s="104"/>
      <c r="AH71" s="103" t="s">
        <v>145</v>
      </c>
      <c r="AI71" s="97" t="s">
        <v>146</v>
      </c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69"/>
      <c r="BI71" s="69"/>
      <c r="BJ71" s="95"/>
      <c r="BK71" s="95"/>
    </row>
    <row r="72" spans="2:63" ht="24" customHeight="1" x14ac:dyDescent="0.25">
      <c r="B72" s="16" t="s">
        <v>65</v>
      </c>
      <c r="C72" s="17" t="s">
        <v>66</v>
      </c>
      <c r="D72" s="21" t="s">
        <v>147</v>
      </c>
      <c r="E72" s="11" t="s">
        <v>148</v>
      </c>
      <c r="F72" s="12" t="s">
        <v>68</v>
      </c>
      <c r="G72" s="12">
        <v>30</v>
      </c>
      <c r="H72" s="19">
        <v>16</v>
      </c>
      <c r="I72" s="19">
        <f>H72*G72</f>
        <v>480</v>
      </c>
      <c r="J72" s="85"/>
      <c r="K72" s="85"/>
      <c r="L72" s="19"/>
      <c r="M72" s="19"/>
      <c r="N72" s="19"/>
      <c r="O72" s="19"/>
      <c r="P72" s="19"/>
      <c r="Q72" s="19"/>
      <c r="R72" s="19">
        <v>17</v>
      </c>
      <c r="S72" s="19">
        <f>G72*R72</f>
        <v>510</v>
      </c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>
        <f t="shared" ref="AF72:AG80" si="15">H72+J72+L72+N72+P72+R72+T72+V72+X72+Z72+AB72+AD72</f>
        <v>33</v>
      </c>
      <c r="AG72" s="19">
        <f t="shared" si="15"/>
        <v>990</v>
      </c>
      <c r="AH72" s="21" t="s">
        <v>147</v>
      </c>
      <c r="AI72" s="11" t="s">
        <v>148</v>
      </c>
      <c r="AJ72" s="12" t="s">
        <v>68</v>
      </c>
      <c r="AK72" s="12">
        <v>30</v>
      </c>
      <c r="AL72" s="28">
        <v>16</v>
      </c>
      <c r="AM72" s="28">
        <f>AL72*AK72</f>
        <v>480</v>
      </c>
      <c r="AN72" s="28"/>
      <c r="AO72" s="28"/>
      <c r="AP72" s="28"/>
      <c r="AQ72" s="28"/>
      <c r="AR72" s="28"/>
      <c r="AS72" s="28"/>
      <c r="AT72" s="28"/>
      <c r="AU72" s="28"/>
      <c r="AV72" s="19">
        <v>17</v>
      </c>
      <c r="AW72" s="28"/>
      <c r="AX72" s="28"/>
      <c r="AY72" s="28"/>
      <c r="AZ72" s="28"/>
      <c r="BA72" s="28"/>
      <c r="BB72" s="28"/>
      <c r="BC72" s="28"/>
      <c r="BD72" s="28"/>
      <c r="BE72" s="28"/>
      <c r="BF72" s="114"/>
      <c r="BG72" s="114"/>
      <c r="BH72" s="28"/>
      <c r="BI72" s="28"/>
      <c r="BJ72" s="7">
        <f t="shared" ref="BJ72:BK80" si="16">AL72+AN72+AP72+AR72+AT72+AV72+AX72+AZ72+BB72+BD72+BF72+BH72</f>
        <v>33</v>
      </c>
      <c r="BK72" s="7">
        <f t="shared" si="16"/>
        <v>480</v>
      </c>
    </row>
    <row r="73" spans="2:63" ht="24" customHeight="1" x14ac:dyDescent="0.25">
      <c r="B73" s="16" t="s">
        <v>65</v>
      </c>
      <c r="C73" s="17" t="s">
        <v>66</v>
      </c>
      <c r="D73" s="21" t="s">
        <v>149</v>
      </c>
      <c r="E73" s="11" t="s">
        <v>150</v>
      </c>
      <c r="F73" s="12" t="s">
        <v>138</v>
      </c>
      <c r="G73" s="12">
        <v>180</v>
      </c>
      <c r="H73" s="19"/>
      <c r="I73" s="19"/>
      <c r="J73" s="85"/>
      <c r="K73" s="85"/>
      <c r="L73" s="19"/>
      <c r="M73" s="19"/>
      <c r="N73" s="19"/>
      <c r="O73" s="19"/>
      <c r="P73" s="19">
        <v>8</v>
      </c>
      <c r="Q73" s="19">
        <f>G73*P73</f>
        <v>1440</v>
      </c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>
        <f t="shared" si="15"/>
        <v>8</v>
      </c>
      <c r="AG73" s="19">
        <f t="shared" si="15"/>
        <v>1440</v>
      </c>
      <c r="AH73" s="21" t="s">
        <v>149</v>
      </c>
      <c r="AI73" s="11" t="s">
        <v>150</v>
      </c>
      <c r="AJ73" s="12" t="s">
        <v>138</v>
      </c>
      <c r="AK73" s="12">
        <v>180</v>
      </c>
      <c r="AL73" s="28"/>
      <c r="AM73" s="28"/>
      <c r="AN73" s="28"/>
      <c r="AO73" s="28"/>
      <c r="AP73" s="28"/>
      <c r="AQ73" s="28"/>
      <c r="AR73" s="28"/>
      <c r="AS73" s="28"/>
      <c r="AT73" s="28">
        <v>8</v>
      </c>
      <c r="AU73" s="28">
        <f>+AK73*AT73</f>
        <v>1440</v>
      </c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114"/>
      <c r="BG73" s="114"/>
      <c r="BH73" s="28"/>
      <c r="BI73" s="28"/>
      <c r="BJ73" s="7">
        <f t="shared" si="16"/>
        <v>8</v>
      </c>
      <c r="BK73" s="7">
        <f t="shared" si="16"/>
        <v>1440</v>
      </c>
    </row>
    <row r="74" spans="2:63" ht="24" customHeight="1" x14ac:dyDescent="0.25">
      <c r="B74" s="16" t="s">
        <v>65</v>
      </c>
      <c r="C74" s="17" t="s">
        <v>66</v>
      </c>
      <c r="D74" s="21" t="s">
        <v>151</v>
      </c>
      <c r="E74" s="11" t="s">
        <v>152</v>
      </c>
      <c r="F74" s="12" t="s">
        <v>68</v>
      </c>
      <c r="G74" s="12">
        <v>400</v>
      </c>
      <c r="H74" s="19">
        <v>32</v>
      </c>
      <c r="I74" s="19">
        <f t="shared" ref="I74:I80" si="17">H74*G74</f>
        <v>12800</v>
      </c>
      <c r="J74" s="85"/>
      <c r="K74" s="85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>
        <f t="shared" si="15"/>
        <v>32</v>
      </c>
      <c r="AG74" s="19">
        <f t="shared" si="15"/>
        <v>12800</v>
      </c>
      <c r="AH74" s="21" t="s">
        <v>151</v>
      </c>
      <c r="AI74" s="11" t="s">
        <v>152</v>
      </c>
      <c r="AJ74" s="12" t="s">
        <v>68</v>
      </c>
      <c r="AK74" s="12">
        <v>400</v>
      </c>
      <c r="AL74" s="28">
        <v>32</v>
      </c>
      <c r="AM74" s="28">
        <f t="shared" ref="AM74:AM80" si="18">AL74*AK74</f>
        <v>12800</v>
      </c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114"/>
      <c r="BG74" s="114"/>
      <c r="BH74" s="28"/>
      <c r="BI74" s="28"/>
      <c r="BJ74" s="7">
        <f t="shared" si="16"/>
        <v>32</v>
      </c>
      <c r="BK74" s="7">
        <f t="shared" si="16"/>
        <v>12800</v>
      </c>
    </row>
    <row r="75" spans="2:63" ht="24" customHeight="1" x14ac:dyDescent="0.25">
      <c r="B75" s="16" t="s">
        <v>65</v>
      </c>
      <c r="C75" s="17" t="s">
        <v>66</v>
      </c>
      <c r="D75" s="21" t="s">
        <v>153</v>
      </c>
      <c r="E75" s="11" t="s">
        <v>154</v>
      </c>
      <c r="F75" s="12" t="s">
        <v>68</v>
      </c>
      <c r="G75" s="12">
        <v>400</v>
      </c>
      <c r="H75" s="19">
        <v>32</v>
      </c>
      <c r="I75" s="19">
        <f t="shared" si="17"/>
        <v>12800</v>
      </c>
      <c r="J75" s="85"/>
      <c r="K75" s="85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>
        <f t="shared" si="15"/>
        <v>32</v>
      </c>
      <c r="AG75" s="19">
        <f t="shared" si="15"/>
        <v>12800</v>
      </c>
      <c r="AH75" s="21" t="s">
        <v>153</v>
      </c>
      <c r="AI75" s="11" t="s">
        <v>154</v>
      </c>
      <c r="AJ75" s="12" t="s">
        <v>68</v>
      </c>
      <c r="AK75" s="12">
        <v>400</v>
      </c>
      <c r="AL75" s="28">
        <v>32</v>
      </c>
      <c r="AM75" s="28">
        <f t="shared" si="18"/>
        <v>12800</v>
      </c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114"/>
      <c r="BG75" s="114"/>
      <c r="BH75" s="28"/>
      <c r="BI75" s="28"/>
      <c r="BJ75" s="7">
        <f t="shared" si="16"/>
        <v>32</v>
      </c>
      <c r="BK75" s="7">
        <f t="shared" si="16"/>
        <v>12800</v>
      </c>
    </row>
    <row r="76" spans="2:63" ht="24" customHeight="1" x14ac:dyDescent="0.25">
      <c r="B76" s="16" t="s">
        <v>65</v>
      </c>
      <c r="C76" s="17" t="s">
        <v>66</v>
      </c>
      <c r="D76" s="21" t="s">
        <v>155</v>
      </c>
      <c r="E76" s="11" t="s">
        <v>156</v>
      </c>
      <c r="F76" s="12" t="s">
        <v>68</v>
      </c>
      <c r="G76" s="12">
        <v>400</v>
      </c>
      <c r="H76" s="19">
        <v>62</v>
      </c>
      <c r="I76" s="19">
        <f t="shared" si="17"/>
        <v>24800</v>
      </c>
      <c r="J76" s="85"/>
      <c r="K76" s="85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>
        <f t="shared" si="15"/>
        <v>62</v>
      </c>
      <c r="AG76" s="19">
        <f t="shared" si="15"/>
        <v>24800</v>
      </c>
      <c r="AH76" s="21" t="s">
        <v>155</v>
      </c>
      <c r="AI76" s="11" t="s">
        <v>156</v>
      </c>
      <c r="AJ76" s="12" t="s">
        <v>68</v>
      </c>
      <c r="AK76" s="12">
        <v>400</v>
      </c>
      <c r="AL76" s="28">
        <v>61</v>
      </c>
      <c r="AM76" s="28">
        <f t="shared" si="18"/>
        <v>24400</v>
      </c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114"/>
      <c r="BG76" s="114"/>
      <c r="BH76" s="28"/>
      <c r="BI76" s="28"/>
      <c r="BJ76" s="7">
        <f t="shared" si="16"/>
        <v>61</v>
      </c>
      <c r="BK76" s="7">
        <f t="shared" si="16"/>
        <v>24400</v>
      </c>
    </row>
    <row r="77" spans="2:63" ht="24" customHeight="1" x14ac:dyDescent="0.25">
      <c r="B77" s="16" t="s">
        <v>65</v>
      </c>
      <c r="C77" s="17" t="s">
        <v>66</v>
      </c>
      <c r="D77" s="21" t="s">
        <v>155</v>
      </c>
      <c r="E77" s="106" t="s">
        <v>157</v>
      </c>
      <c r="F77" s="12" t="s">
        <v>68</v>
      </c>
      <c r="G77" s="12">
        <v>400</v>
      </c>
      <c r="H77" s="19">
        <v>32</v>
      </c>
      <c r="I77" s="19">
        <f t="shared" si="17"/>
        <v>12800</v>
      </c>
      <c r="J77" s="85"/>
      <c r="K77" s="85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>
        <f t="shared" si="15"/>
        <v>32</v>
      </c>
      <c r="AG77" s="19">
        <f t="shared" si="15"/>
        <v>12800</v>
      </c>
      <c r="AH77" s="21" t="s">
        <v>155</v>
      </c>
      <c r="AI77" s="31" t="s">
        <v>157</v>
      </c>
      <c r="AJ77" s="12" t="s">
        <v>68</v>
      </c>
      <c r="AK77" s="12">
        <v>400</v>
      </c>
      <c r="AL77" s="28">
        <v>32</v>
      </c>
      <c r="AM77" s="28">
        <f t="shared" si="18"/>
        <v>12800</v>
      </c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114"/>
      <c r="BG77" s="114"/>
      <c r="BH77" s="28"/>
      <c r="BI77" s="28"/>
      <c r="BJ77" s="7">
        <f t="shared" si="16"/>
        <v>32</v>
      </c>
      <c r="BK77" s="7">
        <f t="shared" si="16"/>
        <v>12800</v>
      </c>
    </row>
    <row r="78" spans="2:63" s="8" customFormat="1" ht="24" customHeight="1" x14ac:dyDescent="0.25">
      <c r="B78" s="171" t="s">
        <v>65</v>
      </c>
      <c r="C78" s="17" t="s">
        <v>66</v>
      </c>
      <c r="D78" s="102">
        <v>175500070012</v>
      </c>
      <c r="E78" s="18" t="s">
        <v>158</v>
      </c>
      <c r="F78" s="108" t="s">
        <v>138</v>
      </c>
      <c r="G78" s="12">
        <v>30</v>
      </c>
      <c r="H78" s="19">
        <v>16</v>
      </c>
      <c r="I78" s="19">
        <f t="shared" si="17"/>
        <v>480</v>
      </c>
      <c r="J78" s="109"/>
      <c r="K78" s="109"/>
      <c r="L78" s="10"/>
      <c r="M78" s="10"/>
      <c r="N78" s="10"/>
      <c r="O78" s="10"/>
      <c r="P78" s="19">
        <v>12</v>
      </c>
      <c r="Q78" s="19">
        <f>G78*P78</f>
        <v>360</v>
      </c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9">
        <f t="shared" si="15"/>
        <v>28</v>
      </c>
      <c r="AG78" s="19">
        <f t="shared" si="15"/>
        <v>840</v>
      </c>
      <c r="AH78" s="10">
        <v>175500070012</v>
      </c>
      <c r="AI78" s="18" t="s">
        <v>158</v>
      </c>
      <c r="AJ78" s="108" t="s">
        <v>138</v>
      </c>
      <c r="AK78" s="12">
        <v>30</v>
      </c>
      <c r="AL78" s="28">
        <v>16</v>
      </c>
      <c r="AM78" s="110">
        <f t="shared" si="18"/>
        <v>480</v>
      </c>
      <c r="AN78" s="110"/>
      <c r="AO78" s="110"/>
      <c r="AP78" s="110"/>
      <c r="AQ78" s="110"/>
      <c r="AR78" s="110"/>
      <c r="AS78" s="110"/>
      <c r="AT78" s="28">
        <v>15</v>
      </c>
      <c r="AU78" s="28">
        <f>+AK78*AT78</f>
        <v>450</v>
      </c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216"/>
      <c r="BG78" s="216"/>
      <c r="BH78" s="110"/>
      <c r="BI78" s="110"/>
      <c r="BJ78" s="7">
        <f t="shared" si="16"/>
        <v>31</v>
      </c>
      <c r="BK78" s="7">
        <f t="shared" si="16"/>
        <v>930</v>
      </c>
    </row>
    <row r="79" spans="2:63" ht="24" customHeight="1" x14ac:dyDescent="0.25">
      <c r="B79" s="16" t="s">
        <v>65</v>
      </c>
      <c r="C79" s="17" t="s">
        <v>66</v>
      </c>
      <c r="D79" s="102">
        <v>175500100027</v>
      </c>
      <c r="E79" s="106" t="s">
        <v>159</v>
      </c>
      <c r="F79" s="12" t="s">
        <v>68</v>
      </c>
      <c r="G79" s="12">
        <v>30</v>
      </c>
      <c r="H79" s="19">
        <v>16</v>
      </c>
      <c r="I79" s="19">
        <f t="shared" si="17"/>
        <v>480</v>
      </c>
      <c r="J79" s="85"/>
      <c r="K79" s="85"/>
      <c r="L79" s="19"/>
      <c r="M79" s="19"/>
      <c r="N79" s="19"/>
      <c r="O79" s="19"/>
      <c r="P79" s="19">
        <v>60</v>
      </c>
      <c r="Q79" s="19">
        <f>G79*P79</f>
        <v>1800</v>
      </c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>
        <f t="shared" si="15"/>
        <v>76</v>
      </c>
      <c r="AG79" s="19">
        <f t="shared" si="15"/>
        <v>2280</v>
      </c>
      <c r="AH79" s="102">
        <v>175500100027</v>
      </c>
      <c r="AI79" s="106" t="s">
        <v>159</v>
      </c>
      <c r="AJ79" s="12" t="s">
        <v>68</v>
      </c>
      <c r="AK79" s="12">
        <v>30</v>
      </c>
      <c r="AL79" s="28">
        <v>16</v>
      </c>
      <c r="AM79" s="28">
        <f t="shared" si="18"/>
        <v>480</v>
      </c>
      <c r="AN79" s="28"/>
      <c r="AO79" s="28"/>
      <c r="AP79" s="28"/>
      <c r="AQ79" s="28"/>
      <c r="AR79" s="28"/>
      <c r="AS79" s="28"/>
      <c r="AT79" s="28">
        <v>55</v>
      </c>
      <c r="AU79" s="28">
        <f>+AK79*AT79</f>
        <v>1650</v>
      </c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114"/>
      <c r="BG79" s="114"/>
      <c r="BH79" s="28"/>
      <c r="BI79" s="28"/>
      <c r="BJ79" s="7">
        <f t="shared" si="16"/>
        <v>71</v>
      </c>
      <c r="BK79" s="7">
        <f t="shared" si="16"/>
        <v>2130</v>
      </c>
    </row>
    <row r="80" spans="2:63" ht="24" customHeight="1" x14ac:dyDescent="0.25">
      <c r="B80" s="16" t="s">
        <v>65</v>
      </c>
      <c r="C80" s="17" t="s">
        <v>66</v>
      </c>
      <c r="D80" s="102" t="s">
        <v>160</v>
      </c>
      <c r="E80" s="106" t="s">
        <v>161</v>
      </c>
      <c r="F80" s="12" t="s">
        <v>68</v>
      </c>
      <c r="G80" s="12">
        <v>350</v>
      </c>
      <c r="H80" s="19">
        <v>5</v>
      </c>
      <c r="I80" s="19">
        <f t="shared" si="17"/>
        <v>1750</v>
      </c>
      <c r="J80" s="85"/>
      <c r="K80" s="85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>
        <f t="shared" si="15"/>
        <v>5</v>
      </c>
      <c r="AG80" s="19">
        <f t="shared" si="15"/>
        <v>1750</v>
      </c>
      <c r="AH80" s="102" t="s">
        <v>160</v>
      </c>
      <c r="AI80" s="106" t="s">
        <v>161</v>
      </c>
      <c r="AJ80" s="12" t="s">
        <v>68</v>
      </c>
      <c r="AK80" s="12">
        <v>350</v>
      </c>
      <c r="AL80" s="28">
        <v>5</v>
      </c>
      <c r="AM80" s="28">
        <f t="shared" si="18"/>
        <v>1750</v>
      </c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114"/>
      <c r="BG80" s="114"/>
      <c r="BH80" s="28"/>
      <c r="BI80" s="28"/>
      <c r="BJ80" s="7">
        <f t="shared" si="16"/>
        <v>5</v>
      </c>
      <c r="BK80" s="7">
        <f t="shared" si="16"/>
        <v>1750</v>
      </c>
    </row>
    <row r="81" spans="2:63" ht="24" customHeight="1" x14ac:dyDescent="0.25">
      <c r="B81" s="69"/>
      <c r="C81" s="93"/>
      <c r="D81" s="73" t="s">
        <v>162</v>
      </c>
      <c r="E81" s="95" t="s">
        <v>163</v>
      </c>
      <c r="F81" s="90"/>
      <c r="G81" s="90"/>
      <c r="H81" s="78"/>
      <c r="I81" s="78"/>
      <c r="J81" s="78"/>
      <c r="K81" s="78"/>
      <c r="L81" s="78"/>
      <c r="M81" s="78"/>
      <c r="N81" s="78"/>
      <c r="O81" s="78"/>
      <c r="P81" s="77"/>
      <c r="Q81" s="77"/>
      <c r="R81" s="78"/>
      <c r="S81" s="78"/>
      <c r="T81" s="77"/>
      <c r="U81" s="77"/>
      <c r="V81" s="77"/>
      <c r="W81" s="77"/>
      <c r="X81" s="77"/>
      <c r="Y81" s="77"/>
      <c r="Z81" s="77"/>
      <c r="AA81" s="77"/>
      <c r="AB81" s="78"/>
      <c r="AC81" s="78"/>
      <c r="AD81" s="78"/>
      <c r="AE81" s="78"/>
      <c r="AF81" s="77"/>
      <c r="AG81" s="77"/>
      <c r="AH81" s="73" t="s">
        <v>162</v>
      </c>
      <c r="AI81" s="95" t="s">
        <v>163</v>
      </c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0"/>
      <c r="BI81" s="80"/>
      <c r="BJ81" s="82"/>
      <c r="BK81" s="82"/>
    </row>
    <row r="82" spans="2:63" ht="24" customHeight="1" x14ac:dyDescent="0.25">
      <c r="B82" s="69"/>
      <c r="C82" s="93"/>
      <c r="D82" s="73" t="s">
        <v>164</v>
      </c>
      <c r="E82" s="95" t="s">
        <v>165</v>
      </c>
      <c r="F82" s="90"/>
      <c r="G82" s="90"/>
      <c r="H82" s="78"/>
      <c r="I82" s="78"/>
      <c r="J82" s="78"/>
      <c r="K82" s="78"/>
      <c r="L82" s="78"/>
      <c r="M82" s="78"/>
      <c r="N82" s="78"/>
      <c r="O82" s="78"/>
      <c r="P82" s="77"/>
      <c r="Q82" s="77"/>
      <c r="R82" s="78"/>
      <c r="S82" s="78"/>
      <c r="T82" s="77"/>
      <c r="U82" s="77"/>
      <c r="V82" s="77"/>
      <c r="W82" s="77"/>
      <c r="X82" s="77"/>
      <c r="Y82" s="77"/>
      <c r="Z82" s="77"/>
      <c r="AA82" s="77"/>
      <c r="AB82" s="78"/>
      <c r="AC82" s="78"/>
      <c r="AD82" s="78"/>
      <c r="AE82" s="78"/>
      <c r="AF82" s="77"/>
      <c r="AG82" s="77"/>
      <c r="AH82" s="73" t="s">
        <v>164</v>
      </c>
      <c r="AI82" s="95" t="s">
        <v>165</v>
      </c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0"/>
      <c r="BI82" s="80"/>
      <c r="BJ82" s="82"/>
      <c r="BK82" s="82"/>
    </row>
    <row r="83" spans="2:63" ht="24" customHeight="1" x14ac:dyDescent="0.25">
      <c r="B83" s="67"/>
      <c r="C83" s="100"/>
      <c r="D83" s="103" t="s">
        <v>166</v>
      </c>
      <c r="E83" s="97" t="s">
        <v>167</v>
      </c>
      <c r="F83" s="97"/>
      <c r="G83" s="97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103" t="s">
        <v>166</v>
      </c>
      <c r="AI83" s="97" t="s">
        <v>167</v>
      </c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157"/>
      <c r="BG83" s="157"/>
      <c r="BH83" s="70"/>
      <c r="BI83" s="70"/>
      <c r="BJ83" s="70"/>
      <c r="BK83" s="70"/>
    </row>
    <row r="84" spans="2:63" ht="24" customHeight="1" x14ac:dyDescent="0.25">
      <c r="B84" s="16" t="s">
        <v>65</v>
      </c>
      <c r="C84" s="17" t="s">
        <v>66</v>
      </c>
      <c r="D84" s="102" t="s">
        <v>168</v>
      </c>
      <c r="E84" s="11" t="s">
        <v>169</v>
      </c>
      <c r="F84" s="11" t="s">
        <v>68</v>
      </c>
      <c r="G84" s="12">
        <v>345</v>
      </c>
      <c r="H84" s="19"/>
      <c r="I84" s="19"/>
      <c r="J84" s="85"/>
      <c r="K84" s="85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>
        <v>2</v>
      </c>
      <c r="W84" s="19">
        <f>G84*V84</f>
        <v>690</v>
      </c>
      <c r="X84" s="19"/>
      <c r="Y84" s="19"/>
      <c r="Z84" s="19"/>
      <c r="AA84" s="19"/>
      <c r="AB84" s="19"/>
      <c r="AC84" s="19"/>
      <c r="AD84" s="19"/>
      <c r="AE84" s="19"/>
      <c r="AF84" s="19">
        <f t="shared" ref="AF84:AG90" si="19">H84+J84+L84+N84+P84+R84+T84+V84+X84+Z84+AB84+AD84</f>
        <v>2</v>
      </c>
      <c r="AG84" s="19">
        <f t="shared" si="19"/>
        <v>690</v>
      </c>
      <c r="AH84" s="102" t="s">
        <v>168</v>
      </c>
      <c r="AI84" s="11" t="s">
        <v>169</v>
      </c>
      <c r="AJ84" s="11" t="s">
        <v>68</v>
      </c>
      <c r="AK84" s="12">
        <v>345</v>
      </c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114"/>
      <c r="BG84" s="114"/>
      <c r="BH84" s="28"/>
      <c r="BI84" s="28"/>
      <c r="BJ84" s="7">
        <f t="shared" ref="BJ84:BK90" si="20">AL84+AN84+AP84+AR84+AT84+AV84+AX84+AZ84+BB84+BD84+BF84+BH84</f>
        <v>0</v>
      </c>
      <c r="BK84" s="7">
        <f t="shared" si="20"/>
        <v>0</v>
      </c>
    </row>
    <row r="85" spans="2:63" ht="24" customHeight="1" x14ac:dyDescent="0.25">
      <c r="B85" s="16" t="s">
        <v>65</v>
      </c>
      <c r="C85" s="17" t="s">
        <v>66</v>
      </c>
      <c r="D85" s="102" t="s">
        <v>170</v>
      </c>
      <c r="E85" s="11" t="s">
        <v>171</v>
      </c>
      <c r="F85" s="11" t="s">
        <v>68</v>
      </c>
      <c r="G85" s="12">
        <v>150</v>
      </c>
      <c r="H85" s="19"/>
      <c r="I85" s="19"/>
      <c r="J85" s="85"/>
      <c r="K85" s="85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>
        <v>2</v>
      </c>
      <c r="W85" s="19">
        <f>G85*V85</f>
        <v>300</v>
      </c>
      <c r="X85" s="19"/>
      <c r="Y85" s="19"/>
      <c r="Z85" s="19"/>
      <c r="AA85" s="19"/>
      <c r="AB85" s="19"/>
      <c r="AC85" s="19"/>
      <c r="AD85" s="19"/>
      <c r="AE85" s="19"/>
      <c r="AF85" s="19">
        <f t="shared" si="19"/>
        <v>2</v>
      </c>
      <c r="AG85" s="19">
        <f t="shared" si="19"/>
        <v>300</v>
      </c>
      <c r="AH85" s="102" t="s">
        <v>170</v>
      </c>
      <c r="AI85" s="11" t="s">
        <v>171</v>
      </c>
      <c r="AJ85" s="11" t="s">
        <v>68</v>
      </c>
      <c r="AK85" s="12">
        <v>150</v>
      </c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114"/>
      <c r="BG85" s="114"/>
      <c r="BH85" s="28"/>
      <c r="BI85" s="28"/>
      <c r="BJ85" s="7">
        <f t="shared" si="20"/>
        <v>0</v>
      </c>
      <c r="BK85" s="7">
        <f t="shared" si="20"/>
        <v>0</v>
      </c>
    </row>
    <row r="86" spans="2:63" ht="24" customHeight="1" x14ac:dyDescent="0.25">
      <c r="B86" s="16" t="s">
        <v>65</v>
      </c>
      <c r="C86" s="17" t="s">
        <v>66</v>
      </c>
      <c r="D86" s="102" t="s">
        <v>172</v>
      </c>
      <c r="E86" s="11" t="s">
        <v>173</v>
      </c>
      <c r="F86" s="11" t="s">
        <v>68</v>
      </c>
      <c r="G86" s="12">
        <v>80</v>
      </c>
      <c r="H86" s="19"/>
      <c r="I86" s="19"/>
      <c r="J86" s="85"/>
      <c r="K86" s="85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>
        <v>2</v>
      </c>
      <c r="W86" s="19">
        <f>G86*V86</f>
        <v>160</v>
      </c>
      <c r="X86" s="19"/>
      <c r="Y86" s="19"/>
      <c r="Z86" s="19"/>
      <c r="AA86" s="19"/>
      <c r="AB86" s="19"/>
      <c r="AC86" s="19"/>
      <c r="AD86" s="19"/>
      <c r="AE86" s="19"/>
      <c r="AF86" s="19">
        <f t="shared" si="19"/>
        <v>2</v>
      </c>
      <c r="AG86" s="19">
        <f t="shared" si="19"/>
        <v>160</v>
      </c>
      <c r="AH86" s="102" t="s">
        <v>172</v>
      </c>
      <c r="AI86" s="11" t="s">
        <v>173</v>
      </c>
      <c r="AJ86" s="11" t="s">
        <v>68</v>
      </c>
      <c r="AK86" s="12">
        <v>80</v>
      </c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114"/>
      <c r="BG86" s="114"/>
      <c r="BH86" s="28"/>
      <c r="BI86" s="28"/>
      <c r="BJ86" s="7">
        <f t="shared" si="20"/>
        <v>0</v>
      </c>
      <c r="BK86" s="7">
        <f t="shared" si="20"/>
        <v>0</v>
      </c>
    </row>
    <row r="87" spans="2:63" ht="24" customHeight="1" x14ac:dyDescent="0.25">
      <c r="B87" s="16" t="s">
        <v>65</v>
      </c>
      <c r="C87" s="17" t="s">
        <v>66</v>
      </c>
      <c r="D87" s="102" t="s">
        <v>174</v>
      </c>
      <c r="E87" s="11" t="s">
        <v>175</v>
      </c>
      <c r="F87" s="11" t="s">
        <v>68</v>
      </c>
      <c r="G87" s="12">
        <v>40</v>
      </c>
      <c r="H87" s="19">
        <v>1</v>
      </c>
      <c r="I87" s="19">
        <f>H87*G87</f>
        <v>40</v>
      </c>
      <c r="J87" s="111">
        <v>10</v>
      </c>
      <c r="K87" s="111">
        <f>J87*I87</f>
        <v>400</v>
      </c>
      <c r="L87" s="19"/>
      <c r="M87" s="19"/>
      <c r="N87" s="19">
        <v>5</v>
      </c>
      <c r="O87" s="19">
        <f>+N87*G87</f>
        <v>200</v>
      </c>
      <c r="P87" s="19">
        <v>4</v>
      </c>
      <c r="Q87" s="19">
        <f>G87*P87</f>
        <v>160</v>
      </c>
      <c r="R87" s="19">
        <v>10</v>
      </c>
      <c r="S87" s="19">
        <f>G87*R87</f>
        <v>400</v>
      </c>
      <c r="T87" s="19"/>
      <c r="U87" s="19"/>
      <c r="V87" s="19">
        <v>10</v>
      </c>
      <c r="W87" s="19">
        <f>G87*V87</f>
        <v>400</v>
      </c>
      <c r="X87" s="19"/>
      <c r="Y87" s="19"/>
      <c r="Z87" s="19"/>
      <c r="AA87" s="19"/>
      <c r="AB87" s="19"/>
      <c r="AC87" s="19"/>
      <c r="AD87" s="19"/>
      <c r="AE87" s="19"/>
      <c r="AF87" s="19">
        <f t="shared" si="19"/>
        <v>40</v>
      </c>
      <c r="AG87" s="19">
        <f t="shared" si="19"/>
        <v>1600</v>
      </c>
      <c r="AH87" s="102" t="s">
        <v>174</v>
      </c>
      <c r="AI87" s="11" t="s">
        <v>175</v>
      </c>
      <c r="AJ87" s="11" t="s">
        <v>68</v>
      </c>
      <c r="AK87" s="12">
        <v>40</v>
      </c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114"/>
      <c r="BG87" s="114"/>
      <c r="BH87" s="28"/>
      <c r="BI87" s="28"/>
      <c r="BJ87" s="7">
        <f t="shared" si="20"/>
        <v>0</v>
      </c>
      <c r="BK87" s="7">
        <f t="shared" si="20"/>
        <v>0</v>
      </c>
    </row>
    <row r="88" spans="2:63" ht="24" customHeight="1" x14ac:dyDescent="0.25">
      <c r="B88" s="16" t="s">
        <v>65</v>
      </c>
      <c r="C88" s="17" t="s">
        <v>66</v>
      </c>
      <c r="D88" s="102" t="s">
        <v>176</v>
      </c>
      <c r="E88" s="11" t="s">
        <v>177</v>
      </c>
      <c r="F88" s="11" t="s">
        <v>68</v>
      </c>
      <c r="G88" s="12">
        <v>30</v>
      </c>
      <c r="H88" s="19"/>
      <c r="I88" s="19"/>
      <c r="J88" s="85"/>
      <c r="K88" s="85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>
        <v>5</v>
      </c>
      <c r="W88" s="19">
        <f>G88*V88</f>
        <v>150</v>
      </c>
      <c r="X88" s="19"/>
      <c r="Y88" s="19"/>
      <c r="Z88" s="19"/>
      <c r="AA88" s="19"/>
      <c r="AB88" s="19"/>
      <c r="AC88" s="19"/>
      <c r="AD88" s="19"/>
      <c r="AE88" s="19"/>
      <c r="AF88" s="19">
        <f t="shared" si="19"/>
        <v>5</v>
      </c>
      <c r="AG88" s="19">
        <f t="shared" si="19"/>
        <v>150</v>
      </c>
      <c r="AH88" s="102" t="s">
        <v>176</v>
      </c>
      <c r="AI88" s="11" t="s">
        <v>177</v>
      </c>
      <c r="AJ88" s="11" t="s">
        <v>68</v>
      </c>
      <c r="AK88" s="12">
        <v>30</v>
      </c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114"/>
      <c r="BG88" s="114"/>
      <c r="BH88" s="28"/>
      <c r="BI88" s="28"/>
      <c r="BJ88" s="7">
        <f t="shared" si="20"/>
        <v>0</v>
      </c>
      <c r="BK88" s="7">
        <f t="shared" si="20"/>
        <v>0</v>
      </c>
    </row>
    <row r="89" spans="2:63" ht="24" customHeight="1" x14ac:dyDescent="0.25">
      <c r="B89" s="16" t="s">
        <v>65</v>
      </c>
      <c r="C89" s="17" t="s">
        <v>66</v>
      </c>
      <c r="D89" s="102" t="s">
        <v>178</v>
      </c>
      <c r="E89" s="11" t="s">
        <v>179</v>
      </c>
      <c r="F89" s="11" t="s">
        <v>68</v>
      </c>
      <c r="G89" s="12">
        <v>15</v>
      </c>
      <c r="H89" s="19">
        <v>2</v>
      </c>
      <c r="I89" s="19">
        <f>H89*G89</f>
        <v>30</v>
      </c>
      <c r="J89" s="85"/>
      <c r="K89" s="85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>
        <f t="shared" si="19"/>
        <v>2</v>
      </c>
      <c r="AG89" s="19">
        <f t="shared" si="19"/>
        <v>30</v>
      </c>
      <c r="AH89" s="102" t="s">
        <v>178</v>
      </c>
      <c r="AI89" s="11" t="s">
        <v>179</v>
      </c>
      <c r="AJ89" s="11" t="s">
        <v>68</v>
      </c>
      <c r="AK89" s="12">
        <v>15</v>
      </c>
      <c r="AL89" s="28">
        <v>10</v>
      </c>
      <c r="AM89" s="28">
        <f>AL89*AK89</f>
        <v>150</v>
      </c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114"/>
      <c r="BG89" s="114"/>
      <c r="BH89" s="28"/>
      <c r="BI89" s="28"/>
      <c r="BJ89" s="7">
        <f t="shared" si="20"/>
        <v>10</v>
      </c>
      <c r="BK89" s="7">
        <f t="shared" si="20"/>
        <v>150</v>
      </c>
    </row>
    <row r="90" spans="2:63" ht="24" customHeight="1" x14ac:dyDescent="0.25">
      <c r="B90" s="16" t="s">
        <v>65</v>
      </c>
      <c r="C90" s="17" t="s">
        <v>66</v>
      </c>
      <c r="D90" s="102" t="s">
        <v>180</v>
      </c>
      <c r="E90" s="11" t="s">
        <v>181</v>
      </c>
      <c r="F90" s="11" t="s">
        <v>103</v>
      </c>
      <c r="G90" s="12">
        <v>10000</v>
      </c>
      <c r="H90" s="19"/>
      <c r="I90" s="19"/>
      <c r="J90" s="85"/>
      <c r="K90" s="85"/>
      <c r="L90" s="19"/>
      <c r="M90" s="19"/>
      <c r="N90" s="19"/>
      <c r="O90" s="19"/>
      <c r="P90" s="19"/>
      <c r="Q90" s="19"/>
      <c r="R90" s="19">
        <v>2</v>
      </c>
      <c r="S90" s="19">
        <f>G90*R90</f>
        <v>20000</v>
      </c>
      <c r="T90" s="19"/>
      <c r="U90" s="19"/>
      <c r="V90" s="19">
        <v>1</v>
      </c>
      <c r="W90" s="19">
        <f>G90*V90</f>
        <v>10000</v>
      </c>
      <c r="X90" s="19"/>
      <c r="Y90" s="19"/>
      <c r="Z90" s="19"/>
      <c r="AA90" s="19"/>
      <c r="AB90" s="19"/>
      <c r="AC90" s="19"/>
      <c r="AD90" s="19"/>
      <c r="AE90" s="19"/>
      <c r="AF90" s="19">
        <f t="shared" si="19"/>
        <v>3</v>
      </c>
      <c r="AG90" s="19">
        <f t="shared" si="19"/>
        <v>30000</v>
      </c>
      <c r="AH90" s="102" t="s">
        <v>180</v>
      </c>
      <c r="AI90" s="11" t="s">
        <v>181</v>
      </c>
      <c r="AJ90" s="11" t="s">
        <v>103</v>
      </c>
      <c r="AK90" s="12">
        <v>10000</v>
      </c>
      <c r="AL90" s="28"/>
      <c r="AM90" s="28"/>
      <c r="AN90" s="28"/>
      <c r="AO90" s="28"/>
      <c r="AP90" s="28"/>
      <c r="AQ90" s="28"/>
      <c r="AR90" s="28"/>
      <c r="AS90" s="28"/>
      <c r="AT90" s="28">
        <v>2</v>
      </c>
      <c r="AU90" s="28">
        <f>+AK90*AT90</f>
        <v>20000</v>
      </c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114"/>
      <c r="BG90" s="114"/>
      <c r="BH90" s="28"/>
      <c r="BI90" s="28"/>
      <c r="BJ90" s="7">
        <f t="shared" si="20"/>
        <v>2</v>
      </c>
      <c r="BK90" s="7">
        <f t="shared" si="20"/>
        <v>20000</v>
      </c>
    </row>
    <row r="91" spans="2:63" ht="30.75" customHeight="1" x14ac:dyDescent="0.25">
      <c r="B91" s="67"/>
      <c r="C91" s="74"/>
      <c r="D91" s="96" t="s">
        <v>182</v>
      </c>
      <c r="E91" s="97" t="s">
        <v>183</v>
      </c>
      <c r="F91" s="11"/>
      <c r="G91" s="11"/>
      <c r="H91" s="26"/>
      <c r="I91" s="26"/>
      <c r="J91" s="112"/>
      <c r="K91" s="112"/>
      <c r="L91" s="112"/>
      <c r="M91" s="112"/>
      <c r="N91" s="112"/>
      <c r="O91" s="112"/>
      <c r="P91" s="112"/>
      <c r="Q91" s="112"/>
      <c r="R91" s="26"/>
      <c r="S91" s="26"/>
      <c r="T91" s="112"/>
      <c r="U91" s="112"/>
      <c r="V91" s="112"/>
      <c r="W91" s="112"/>
      <c r="X91" s="112"/>
      <c r="Y91" s="112"/>
      <c r="Z91" s="112"/>
      <c r="AA91" s="112"/>
      <c r="AB91" s="26"/>
      <c r="AC91" s="26"/>
      <c r="AD91" s="26"/>
      <c r="AE91" s="26"/>
      <c r="AF91" s="112"/>
      <c r="AG91" s="112"/>
      <c r="AH91" s="112" t="s">
        <v>182</v>
      </c>
      <c r="AI91" s="112" t="s">
        <v>183</v>
      </c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26"/>
      <c r="BI91" s="26"/>
      <c r="BJ91" s="112"/>
      <c r="BK91" s="112"/>
    </row>
    <row r="92" spans="2:63" ht="30.75" customHeight="1" x14ac:dyDescent="0.25">
      <c r="B92" s="43" t="s">
        <v>65</v>
      </c>
      <c r="C92" s="17" t="s">
        <v>66</v>
      </c>
      <c r="D92" s="10" t="s">
        <v>184</v>
      </c>
      <c r="E92" s="106" t="s">
        <v>183</v>
      </c>
      <c r="F92" s="11" t="s">
        <v>103</v>
      </c>
      <c r="G92" s="12">
        <v>10000</v>
      </c>
      <c r="H92" s="19"/>
      <c r="I92" s="19"/>
      <c r="J92" s="26"/>
      <c r="K92" s="26"/>
      <c r="L92" s="112"/>
      <c r="M92" s="112"/>
      <c r="N92" s="104"/>
      <c r="O92" s="104"/>
      <c r="P92" s="19"/>
      <c r="Q92" s="19"/>
      <c r="R92" s="19">
        <v>3</v>
      </c>
      <c r="S92" s="19">
        <f>G92*R92</f>
        <v>30000</v>
      </c>
      <c r="T92" s="104"/>
      <c r="U92" s="104"/>
      <c r="V92" s="104"/>
      <c r="W92" s="104"/>
      <c r="X92" s="104"/>
      <c r="Y92" s="104"/>
      <c r="Z92" s="104"/>
      <c r="AA92" s="104"/>
      <c r="AB92" s="25"/>
      <c r="AC92" s="25"/>
      <c r="AD92" s="25"/>
      <c r="AE92" s="25"/>
      <c r="AF92" s="19">
        <f t="shared" ref="AF92:AG107" si="21">H92+J92+L92+N92+P92+R92+T92+V92+X92+Z92+AB92+AD92</f>
        <v>3</v>
      </c>
      <c r="AG92" s="19">
        <f t="shared" si="21"/>
        <v>30000</v>
      </c>
      <c r="AH92" s="10" t="s">
        <v>184</v>
      </c>
      <c r="AI92" s="106" t="s">
        <v>183</v>
      </c>
      <c r="AJ92" s="11" t="s">
        <v>103</v>
      </c>
      <c r="AK92" s="12">
        <v>10000</v>
      </c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"/>
      <c r="AW92" s="70"/>
      <c r="AX92" s="70"/>
      <c r="AY92" s="70"/>
      <c r="AZ92" s="70"/>
      <c r="BA92" s="70"/>
      <c r="BB92" s="70"/>
      <c r="BC92" s="70"/>
      <c r="BD92" s="70"/>
      <c r="BE92" s="70"/>
      <c r="BF92" s="157"/>
      <c r="BG92" s="157"/>
      <c r="BH92" s="70"/>
      <c r="BI92" s="70"/>
      <c r="BJ92" s="7">
        <f t="shared" ref="BJ92:BK155" si="22">AL92+AN92+AP92+AR92+AT92+AV92+AX92+AZ92+BB92+BD92+BF92+BH92</f>
        <v>0</v>
      </c>
      <c r="BK92" s="7">
        <f t="shared" si="22"/>
        <v>0</v>
      </c>
    </row>
    <row r="93" spans="2:63" ht="24" x14ac:dyDescent="0.25">
      <c r="B93" s="16" t="s">
        <v>65</v>
      </c>
      <c r="C93" s="17" t="s">
        <v>66</v>
      </c>
      <c r="D93" s="10">
        <v>1411150700068670</v>
      </c>
      <c r="E93" s="11" t="s">
        <v>185</v>
      </c>
      <c r="F93" s="11" t="s">
        <v>186</v>
      </c>
      <c r="G93" s="12">
        <v>31</v>
      </c>
      <c r="H93" s="19">
        <v>70</v>
      </c>
      <c r="I93" s="19">
        <f>H93*G93</f>
        <v>2170</v>
      </c>
      <c r="J93" s="85"/>
      <c r="K93" s="85"/>
      <c r="L93" s="19"/>
      <c r="M93" s="19"/>
      <c r="N93" s="19"/>
      <c r="O93" s="19"/>
      <c r="P93" s="20"/>
      <c r="Q93" s="19"/>
      <c r="R93" s="19"/>
      <c r="S93" s="19"/>
      <c r="T93" s="20"/>
      <c r="U93" s="20"/>
      <c r="V93" s="19"/>
      <c r="W93" s="19">
        <f>G93*V93</f>
        <v>0</v>
      </c>
      <c r="X93" s="20"/>
      <c r="Y93" s="20"/>
      <c r="Z93" s="20"/>
      <c r="AA93" s="20"/>
      <c r="AB93" s="19"/>
      <c r="AC93" s="19"/>
      <c r="AD93" s="19"/>
      <c r="AE93" s="19"/>
      <c r="AF93" s="19">
        <f t="shared" si="21"/>
        <v>70</v>
      </c>
      <c r="AG93" s="19">
        <f t="shared" si="21"/>
        <v>2170</v>
      </c>
      <c r="AH93" s="10">
        <v>1411150700068670</v>
      </c>
      <c r="AI93" s="11" t="s">
        <v>185</v>
      </c>
      <c r="AJ93" s="11" t="s">
        <v>186</v>
      </c>
      <c r="AK93" s="12">
        <v>31</v>
      </c>
      <c r="AL93" s="28">
        <v>80</v>
      </c>
      <c r="AM93" s="28">
        <f>AL93*AK93</f>
        <v>2480</v>
      </c>
      <c r="AN93" s="114"/>
      <c r="AO93" s="114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114"/>
      <c r="BG93" s="114"/>
      <c r="BH93" s="28"/>
      <c r="BI93" s="28"/>
      <c r="BJ93" s="7">
        <f t="shared" si="22"/>
        <v>80</v>
      </c>
      <c r="BK93" s="7">
        <f t="shared" si="22"/>
        <v>2480</v>
      </c>
    </row>
    <row r="94" spans="2:63" ht="24" x14ac:dyDescent="0.25">
      <c r="B94" s="16" t="s">
        <v>65</v>
      </c>
      <c r="C94" s="17" t="s">
        <v>66</v>
      </c>
      <c r="D94" s="10" t="s">
        <v>187</v>
      </c>
      <c r="E94" s="11" t="s">
        <v>188</v>
      </c>
      <c r="F94" s="11" t="s">
        <v>189</v>
      </c>
      <c r="G94" s="12">
        <v>25</v>
      </c>
      <c r="H94" s="19">
        <v>237</v>
      </c>
      <c r="I94" s="19">
        <f>H94*G94</f>
        <v>5925</v>
      </c>
      <c r="J94" s="85"/>
      <c r="K94" s="85"/>
      <c r="L94" s="19">
        <v>150</v>
      </c>
      <c r="M94" s="19">
        <f>L94*G94</f>
        <v>3750</v>
      </c>
      <c r="N94" s="19">
        <v>6</v>
      </c>
      <c r="O94" s="19">
        <f>+N94*G94</f>
        <v>150</v>
      </c>
      <c r="P94" s="19">
        <v>138</v>
      </c>
      <c r="Q94" s="19">
        <f t="shared" ref="Q94:Q112" si="23">G94*P94</f>
        <v>3450</v>
      </c>
      <c r="R94" s="19"/>
      <c r="S94" s="19"/>
      <c r="T94" s="20">
        <v>25</v>
      </c>
      <c r="U94" s="20">
        <f>+T94*G94</f>
        <v>625</v>
      </c>
      <c r="V94" s="19">
        <f>24+24+5+7.5+5</f>
        <v>65.5</v>
      </c>
      <c r="W94" s="19">
        <f>G94*V94</f>
        <v>1637.5</v>
      </c>
      <c r="X94" s="19">
        <v>175</v>
      </c>
      <c r="Y94" s="20">
        <f>+X94*G94</f>
        <v>4375</v>
      </c>
      <c r="Z94" s="20">
        <v>65</v>
      </c>
      <c r="AA94" s="20">
        <f>+Z94*G94</f>
        <v>1625</v>
      </c>
      <c r="AB94" s="19">
        <v>12</v>
      </c>
      <c r="AC94" s="19">
        <f>+AB94*G94</f>
        <v>300</v>
      </c>
      <c r="AD94" s="19">
        <v>2</v>
      </c>
      <c r="AE94" s="19">
        <f>2*G94</f>
        <v>50</v>
      </c>
      <c r="AF94" s="19">
        <f t="shared" si="21"/>
        <v>875.5</v>
      </c>
      <c r="AG94" s="19">
        <f t="shared" si="21"/>
        <v>21887.5</v>
      </c>
      <c r="AH94" s="10" t="s">
        <v>187</v>
      </c>
      <c r="AI94" s="11" t="s">
        <v>188</v>
      </c>
      <c r="AJ94" s="11" t="s">
        <v>189</v>
      </c>
      <c r="AK94" s="12">
        <v>25</v>
      </c>
      <c r="AL94" s="28">
        <f>12+18+83+55+12+20</f>
        <v>200</v>
      </c>
      <c r="AM94" s="28">
        <f>AL94*AK94</f>
        <v>5000</v>
      </c>
      <c r="AN94" s="114"/>
      <c r="AO94" s="114"/>
      <c r="AP94" s="28">
        <f>50+10+40+30</f>
        <v>130</v>
      </c>
      <c r="AQ94" s="28">
        <f>AP94*AK94</f>
        <v>3250</v>
      </c>
      <c r="AR94" s="28">
        <v>5</v>
      </c>
      <c r="AS94" s="28">
        <f>+AR94*AK94</f>
        <v>125</v>
      </c>
      <c r="AT94" s="28">
        <v>0</v>
      </c>
      <c r="AU94" s="28">
        <f t="shared" ref="AU94:AU132" si="24">+AK94*AT94</f>
        <v>0</v>
      </c>
      <c r="AV94" s="28">
        <v>10</v>
      </c>
      <c r="AW94" s="28">
        <f t="shared" ref="AW94:AW109" si="25">AK94*AV94</f>
        <v>250</v>
      </c>
      <c r="AX94" s="28">
        <v>4</v>
      </c>
      <c r="AY94" s="28">
        <f>+AX94*AK94</f>
        <v>100</v>
      </c>
      <c r="AZ94" s="28">
        <f>24+9+15+9</f>
        <v>57</v>
      </c>
      <c r="BA94" s="28">
        <f>AK94*AZ94</f>
        <v>1425</v>
      </c>
      <c r="BB94" s="28">
        <v>150</v>
      </c>
      <c r="BC94" s="114">
        <f>+BB94*AK94</f>
        <v>3750</v>
      </c>
      <c r="BD94" s="114">
        <v>65</v>
      </c>
      <c r="BE94" s="114">
        <f>+BD94*AK94</f>
        <v>1625</v>
      </c>
      <c r="BF94" s="114">
        <v>12</v>
      </c>
      <c r="BG94" s="114">
        <f>+BF94*AK94</f>
        <v>300</v>
      </c>
      <c r="BH94" s="28">
        <v>5</v>
      </c>
      <c r="BI94" s="28">
        <f>+BH94*AK94</f>
        <v>125</v>
      </c>
      <c r="BJ94" s="7">
        <f t="shared" si="22"/>
        <v>638</v>
      </c>
      <c r="BK94" s="7">
        <f t="shared" si="22"/>
        <v>15950</v>
      </c>
    </row>
    <row r="95" spans="2:63" x14ac:dyDescent="0.25">
      <c r="B95" s="16" t="s">
        <v>139</v>
      </c>
      <c r="C95" s="17" t="s">
        <v>139</v>
      </c>
      <c r="D95" s="10">
        <v>1411150700378920</v>
      </c>
      <c r="E95" s="9" t="s">
        <v>190</v>
      </c>
      <c r="F95" s="11" t="s">
        <v>186</v>
      </c>
      <c r="G95" s="12">
        <v>25</v>
      </c>
      <c r="H95" s="19"/>
      <c r="I95" s="19"/>
      <c r="J95" s="85"/>
      <c r="K95" s="85"/>
      <c r="L95" s="19"/>
      <c r="M95" s="19"/>
      <c r="N95" s="19">
        <v>25</v>
      </c>
      <c r="O95" s="19">
        <f>+N95*G95</f>
        <v>625</v>
      </c>
      <c r="P95" s="19"/>
      <c r="Q95" s="19"/>
      <c r="R95" s="19"/>
      <c r="S95" s="19"/>
      <c r="T95" s="20"/>
      <c r="U95" s="20"/>
      <c r="V95" s="19"/>
      <c r="W95" s="19"/>
      <c r="X95" s="19"/>
      <c r="Y95" s="20"/>
      <c r="Z95" s="20"/>
      <c r="AA95" s="20"/>
      <c r="AB95" s="19"/>
      <c r="AC95" s="19"/>
      <c r="AD95" s="19"/>
      <c r="AE95" s="19"/>
      <c r="AF95" s="19">
        <f t="shared" si="21"/>
        <v>25</v>
      </c>
      <c r="AG95" s="19">
        <f t="shared" si="21"/>
        <v>625</v>
      </c>
      <c r="AH95" s="10">
        <v>1411150700378920</v>
      </c>
      <c r="AI95" s="9" t="s">
        <v>190</v>
      </c>
      <c r="AJ95" s="11" t="s">
        <v>186</v>
      </c>
      <c r="AK95" s="12">
        <v>25</v>
      </c>
      <c r="AL95" s="28"/>
      <c r="AM95" s="28"/>
      <c r="AN95" s="114"/>
      <c r="AO95" s="114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114"/>
      <c r="BG95" s="114"/>
      <c r="BH95" s="28"/>
      <c r="BI95" s="28"/>
      <c r="BJ95" s="7">
        <f t="shared" si="22"/>
        <v>0</v>
      </c>
      <c r="BK95" s="7">
        <f t="shared" si="22"/>
        <v>0</v>
      </c>
    </row>
    <row r="96" spans="2:63" ht="24" x14ac:dyDescent="0.25">
      <c r="B96" s="16" t="s">
        <v>65</v>
      </c>
      <c r="C96" s="17" t="s">
        <v>66</v>
      </c>
      <c r="D96" s="10" t="s">
        <v>191</v>
      </c>
      <c r="E96" s="11" t="s">
        <v>192</v>
      </c>
      <c r="F96" s="11" t="s">
        <v>186</v>
      </c>
      <c r="G96" s="12">
        <v>28</v>
      </c>
      <c r="H96" s="19">
        <v>50</v>
      </c>
      <c r="I96" s="19">
        <f>H96*G96</f>
        <v>1400</v>
      </c>
      <c r="J96" s="85"/>
      <c r="K96" s="85"/>
      <c r="L96" s="19"/>
      <c r="M96" s="19"/>
      <c r="N96" s="19"/>
      <c r="O96" s="19"/>
      <c r="P96" s="19">
        <v>230</v>
      </c>
      <c r="Q96" s="19">
        <f t="shared" si="23"/>
        <v>6440</v>
      </c>
      <c r="R96" s="19"/>
      <c r="S96" s="19"/>
      <c r="T96" s="20"/>
      <c r="U96" s="20"/>
      <c r="V96" s="19"/>
      <c r="W96" s="19"/>
      <c r="X96" s="19"/>
      <c r="Y96" s="20"/>
      <c r="Z96" s="20"/>
      <c r="AA96" s="20"/>
      <c r="AB96" s="19"/>
      <c r="AC96" s="19"/>
      <c r="AD96" s="19"/>
      <c r="AE96" s="19"/>
      <c r="AF96" s="19">
        <f t="shared" si="21"/>
        <v>280</v>
      </c>
      <c r="AG96" s="19">
        <f t="shared" si="21"/>
        <v>7840</v>
      </c>
      <c r="AH96" s="10" t="s">
        <v>191</v>
      </c>
      <c r="AI96" s="11" t="s">
        <v>192</v>
      </c>
      <c r="AJ96" s="11" t="s">
        <v>186</v>
      </c>
      <c r="AK96" s="12">
        <v>28</v>
      </c>
      <c r="AL96" s="28">
        <v>50</v>
      </c>
      <c r="AM96" s="28">
        <f>AL96*AK96</f>
        <v>1400</v>
      </c>
      <c r="AN96" s="114"/>
      <c r="AO96" s="114"/>
      <c r="AP96" s="28"/>
      <c r="AQ96" s="28"/>
      <c r="AR96" s="28"/>
      <c r="AS96" s="28"/>
      <c r="AT96" s="28">
        <v>40</v>
      </c>
      <c r="AU96" s="28">
        <f t="shared" si="24"/>
        <v>1120</v>
      </c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114"/>
      <c r="BG96" s="114"/>
      <c r="BH96" s="28"/>
      <c r="BI96" s="28"/>
      <c r="BJ96" s="7">
        <f t="shared" si="22"/>
        <v>90</v>
      </c>
      <c r="BK96" s="7">
        <f t="shared" si="22"/>
        <v>2520</v>
      </c>
    </row>
    <row r="97" spans="2:63" ht="24" x14ac:dyDescent="0.25">
      <c r="B97" s="43" t="s">
        <v>65</v>
      </c>
      <c r="C97" s="17" t="s">
        <v>66</v>
      </c>
      <c r="D97" s="10" t="s">
        <v>191</v>
      </c>
      <c r="E97" s="11" t="s">
        <v>193</v>
      </c>
      <c r="F97" s="11" t="s">
        <v>186</v>
      </c>
      <c r="G97" s="12">
        <v>28</v>
      </c>
      <c r="H97" s="19"/>
      <c r="I97" s="19"/>
      <c r="J97" s="85"/>
      <c r="K97" s="85"/>
      <c r="L97" s="19"/>
      <c r="M97" s="19"/>
      <c r="N97" s="19"/>
      <c r="O97" s="19"/>
      <c r="P97" s="19"/>
      <c r="Q97" s="19"/>
      <c r="R97" s="19"/>
      <c r="S97" s="19"/>
      <c r="T97" s="20">
        <v>12</v>
      </c>
      <c r="U97" s="20">
        <f>+T97*G97</f>
        <v>336</v>
      </c>
      <c r="V97" s="19"/>
      <c r="W97" s="19"/>
      <c r="X97" s="19"/>
      <c r="Y97" s="20"/>
      <c r="Z97" s="20"/>
      <c r="AA97" s="20"/>
      <c r="AB97" s="19"/>
      <c r="AC97" s="19"/>
      <c r="AD97" s="19"/>
      <c r="AE97" s="19"/>
      <c r="AF97" s="19">
        <f t="shared" si="21"/>
        <v>12</v>
      </c>
      <c r="AG97" s="19">
        <f t="shared" si="21"/>
        <v>336</v>
      </c>
      <c r="AH97" s="10" t="s">
        <v>191</v>
      </c>
      <c r="AI97" s="11" t="s">
        <v>193</v>
      </c>
      <c r="AJ97" s="11" t="s">
        <v>186</v>
      </c>
      <c r="AK97" s="12">
        <v>28</v>
      </c>
      <c r="AL97" s="28"/>
      <c r="AM97" s="28"/>
      <c r="AN97" s="114"/>
      <c r="AO97" s="114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114"/>
      <c r="BG97" s="114"/>
      <c r="BH97" s="28"/>
      <c r="BI97" s="28"/>
      <c r="BJ97" s="7">
        <f t="shared" si="22"/>
        <v>0</v>
      </c>
      <c r="BK97" s="7">
        <f t="shared" si="22"/>
        <v>0</v>
      </c>
    </row>
    <row r="98" spans="2:63" ht="24" x14ac:dyDescent="0.25">
      <c r="B98" s="43" t="s">
        <v>65</v>
      </c>
      <c r="C98" s="17" t="s">
        <v>66</v>
      </c>
      <c r="D98" s="10" t="s">
        <v>194</v>
      </c>
      <c r="E98" s="11" t="s">
        <v>195</v>
      </c>
      <c r="F98" s="11" t="s">
        <v>186</v>
      </c>
      <c r="G98" s="12">
        <v>28</v>
      </c>
      <c r="H98" s="19"/>
      <c r="I98" s="19"/>
      <c r="J98" s="85"/>
      <c r="K98" s="85"/>
      <c r="L98" s="19"/>
      <c r="M98" s="19"/>
      <c r="N98" s="19"/>
      <c r="O98" s="19"/>
      <c r="P98" s="19"/>
      <c r="Q98" s="19"/>
      <c r="R98" s="19"/>
      <c r="S98" s="19"/>
      <c r="T98" s="20">
        <v>18</v>
      </c>
      <c r="U98" s="20">
        <f>+T98*G98</f>
        <v>504</v>
      </c>
      <c r="V98" s="19"/>
      <c r="W98" s="19"/>
      <c r="X98" s="19"/>
      <c r="Y98" s="20"/>
      <c r="Z98" s="20"/>
      <c r="AA98" s="20"/>
      <c r="AB98" s="19"/>
      <c r="AC98" s="19"/>
      <c r="AD98" s="19"/>
      <c r="AE98" s="19"/>
      <c r="AF98" s="19">
        <f t="shared" si="21"/>
        <v>18</v>
      </c>
      <c r="AG98" s="19">
        <f t="shared" si="21"/>
        <v>504</v>
      </c>
      <c r="AH98" s="10" t="s">
        <v>194</v>
      </c>
      <c r="AI98" s="11" t="s">
        <v>195</v>
      </c>
      <c r="AJ98" s="11" t="s">
        <v>186</v>
      </c>
      <c r="AK98" s="12">
        <v>28</v>
      </c>
      <c r="AL98" s="28"/>
      <c r="AM98" s="28"/>
      <c r="AN98" s="114"/>
      <c r="AO98" s="114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114"/>
      <c r="BG98" s="114"/>
      <c r="BH98" s="28"/>
      <c r="BI98" s="28"/>
      <c r="BJ98" s="7">
        <f t="shared" si="22"/>
        <v>0</v>
      </c>
      <c r="BK98" s="7">
        <f t="shared" si="22"/>
        <v>0</v>
      </c>
    </row>
    <row r="99" spans="2:63" ht="24" x14ac:dyDescent="0.25">
      <c r="B99" s="16" t="s">
        <v>65</v>
      </c>
      <c r="C99" s="17" t="s">
        <v>66</v>
      </c>
      <c r="D99" s="21" t="s">
        <v>196</v>
      </c>
      <c r="E99" s="11" t="s">
        <v>197</v>
      </c>
      <c r="F99" s="11" t="s">
        <v>68</v>
      </c>
      <c r="G99" s="12">
        <v>6</v>
      </c>
      <c r="H99" s="19"/>
      <c r="I99" s="19"/>
      <c r="J99" s="85"/>
      <c r="K99" s="85"/>
      <c r="L99" s="19"/>
      <c r="M99" s="19"/>
      <c r="N99" s="19"/>
      <c r="O99" s="19"/>
      <c r="P99" s="19">
        <v>48</v>
      </c>
      <c r="Q99" s="19">
        <f t="shared" si="23"/>
        <v>288</v>
      </c>
      <c r="R99" s="19"/>
      <c r="S99" s="19"/>
      <c r="T99" s="20"/>
      <c r="U99" s="20"/>
      <c r="V99" s="19"/>
      <c r="W99" s="19"/>
      <c r="X99" s="19"/>
      <c r="Y99" s="20"/>
      <c r="Z99" s="20"/>
      <c r="AA99" s="20"/>
      <c r="AB99" s="19"/>
      <c r="AC99" s="19"/>
      <c r="AD99" s="19"/>
      <c r="AE99" s="19"/>
      <c r="AF99" s="19">
        <f t="shared" si="21"/>
        <v>48</v>
      </c>
      <c r="AG99" s="19">
        <f t="shared" si="21"/>
        <v>288</v>
      </c>
      <c r="AH99" s="21" t="s">
        <v>196</v>
      </c>
      <c r="AI99" s="11" t="s">
        <v>197</v>
      </c>
      <c r="AJ99" s="11" t="s">
        <v>68</v>
      </c>
      <c r="AK99" s="12">
        <v>6</v>
      </c>
      <c r="AL99" s="28"/>
      <c r="AM99" s="28"/>
      <c r="AN99" s="114"/>
      <c r="AO99" s="114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114"/>
      <c r="BD99" s="114"/>
      <c r="BE99" s="114"/>
      <c r="BF99" s="114"/>
      <c r="BG99" s="114"/>
      <c r="BH99" s="28"/>
      <c r="BI99" s="28"/>
      <c r="BJ99" s="7">
        <f t="shared" si="22"/>
        <v>0</v>
      </c>
      <c r="BK99" s="7">
        <f t="shared" si="22"/>
        <v>0</v>
      </c>
    </row>
    <row r="100" spans="2:63" ht="24" x14ac:dyDescent="0.25">
      <c r="B100" s="16" t="s">
        <v>65</v>
      </c>
      <c r="C100" s="17" t="s">
        <v>66</v>
      </c>
      <c r="D100" s="21" t="s">
        <v>196</v>
      </c>
      <c r="E100" s="11" t="s">
        <v>198</v>
      </c>
      <c r="F100" s="11" t="s">
        <v>68</v>
      </c>
      <c r="G100" s="12">
        <v>6</v>
      </c>
      <c r="H100" s="19">
        <v>230</v>
      </c>
      <c r="I100" s="19">
        <f>H100*G100</f>
        <v>1380</v>
      </c>
      <c r="J100" s="85"/>
      <c r="K100" s="85"/>
      <c r="L100" s="19">
        <v>58</v>
      </c>
      <c r="M100" s="19">
        <f>L100*G100</f>
        <v>348</v>
      </c>
      <c r="N100" s="19">
        <v>15</v>
      </c>
      <c r="O100" s="19">
        <f>+N100*G100</f>
        <v>90</v>
      </c>
      <c r="P100" s="19">
        <v>122</v>
      </c>
      <c r="Q100" s="19">
        <f t="shared" si="23"/>
        <v>732</v>
      </c>
      <c r="R100" s="19"/>
      <c r="S100" s="19"/>
      <c r="T100" s="20">
        <v>35</v>
      </c>
      <c r="U100" s="20">
        <f>+T100*G100</f>
        <v>210</v>
      </c>
      <c r="V100" s="19">
        <v>11</v>
      </c>
      <c r="W100" s="19">
        <f t="shared" ref="W100:W133" si="26">G100*V100</f>
        <v>66</v>
      </c>
      <c r="X100" s="19">
        <v>1000</v>
      </c>
      <c r="Y100" s="20">
        <f>+X100*G100</f>
        <v>6000</v>
      </c>
      <c r="Z100" s="20">
        <v>50</v>
      </c>
      <c r="AA100" s="20">
        <f>+Z100*G100</f>
        <v>300</v>
      </c>
      <c r="AB100" s="19">
        <v>12</v>
      </c>
      <c r="AC100" s="19">
        <f>+AB100*G100</f>
        <v>72</v>
      </c>
      <c r="AD100" s="19">
        <v>20</v>
      </c>
      <c r="AE100" s="19">
        <f t="shared" ref="AE100" si="27">AD100*G100</f>
        <v>120</v>
      </c>
      <c r="AF100" s="19">
        <f t="shared" si="21"/>
        <v>1553</v>
      </c>
      <c r="AG100" s="19">
        <f t="shared" si="21"/>
        <v>9318</v>
      </c>
      <c r="AH100" s="21" t="s">
        <v>196</v>
      </c>
      <c r="AI100" s="11" t="s">
        <v>198</v>
      </c>
      <c r="AJ100" s="11" t="s">
        <v>68</v>
      </c>
      <c r="AK100" s="12">
        <v>6</v>
      </c>
      <c r="AL100" s="28">
        <v>250</v>
      </c>
      <c r="AM100" s="28">
        <f>AL100*AK100</f>
        <v>1500</v>
      </c>
      <c r="AN100" s="114"/>
      <c r="AO100" s="114"/>
      <c r="AP100" s="28">
        <v>50</v>
      </c>
      <c r="AQ100" s="28">
        <f>AP100*AK100</f>
        <v>300</v>
      </c>
      <c r="AR100" s="28">
        <v>10</v>
      </c>
      <c r="AS100" s="28">
        <f>+AR100*AK100</f>
        <v>60</v>
      </c>
      <c r="AT100" s="28">
        <v>100</v>
      </c>
      <c r="AU100" s="28">
        <f t="shared" si="24"/>
        <v>600</v>
      </c>
      <c r="AV100" s="28"/>
      <c r="AW100" s="28"/>
      <c r="AX100" s="28">
        <v>30</v>
      </c>
      <c r="AY100" s="28">
        <f>+AX100*AK100</f>
        <v>180</v>
      </c>
      <c r="AZ100" s="28">
        <v>10</v>
      </c>
      <c r="BA100" s="28">
        <f>AK100*AZ100</f>
        <v>60</v>
      </c>
      <c r="BB100" s="28">
        <v>950</v>
      </c>
      <c r="BC100" s="114">
        <f>+BB100*AK100</f>
        <v>5700</v>
      </c>
      <c r="BD100" s="114">
        <v>45</v>
      </c>
      <c r="BE100" s="114">
        <f>+BD100*AK100</f>
        <v>270</v>
      </c>
      <c r="BF100" s="114">
        <v>12</v>
      </c>
      <c r="BG100" s="114">
        <f>+BF100*AK100</f>
        <v>72</v>
      </c>
      <c r="BH100" s="28">
        <v>20</v>
      </c>
      <c r="BI100" s="28">
        <f>+BH100*AK100</f>
        <v>120</v>
      </c>
      <c r="BJ100" s="7">
        <f t="shared" si="22"/>
        <v>1477</v>
      </c>
      <c r="BK100" s="7">
        <f t="shared" si="22"/>
        <v>8862</v>
      </c>
    </row>
    <row r="101" spans="2:63" ht="24" x14ac:dyDescent="0.25">
      <c r="B101" s="16" t="s">
        <v>65</v>
      </c>
      <c r="C101" s="17" t="s">
        <v>66</v>
      </c>
      <c r="D101" s="21" t="s">
        <v>199</v>
      </c>
      <c r="E101" s="11" t="s">
        <v>200</v>
      </c>
      <c r="F101" s="11" t="s">
        <v>68</v>
      </c>
      <c r="G101" s="12">
        <v>6</v>
      </c>
      <c r="H101" s="19">
        <v>15</v>
      </c>
      <c r="I101" s="19">
        <f>H101*G101</f>
        <v>90</v>
      </c>
      <c r="J101" s="85"/>
      <c r="K101" s="85"/>
      <c r="L101" s="19"/>
      <c r="M101" s="19"/>
      <c r="N101" s="19"/>
      <c r="O101" s="19"/>
      <c r="P101" s="19"/>
      <c r="Q101" s="19"/>
      <c r="R101" s="19"/>
      <c r="S101" s="19"/>
      <c r="T101" s="20"/>
      <c r="U101" s="20"/>
      <c r="V101" s="19"/>
      <c r="W101" s="19"/>
      <c r="X101" s="19"/>
      <c r="Y101" s="20"/>
      <c r="Z101" s="20"/>
      <c r="AA101" s="20"/>
      <c r="AB101" s="19"/>
      <c r="AC101" s="19"/>
      <c r="AD101" s="19"/>
      <c r="AE101" s="19"/>
      <c r="AF101" s="19">
        <f t="shared" si="21"/>
        <v>15</v>
      </c>
      <c r="AG101" s="19">
        <f t="shared" si="21"/>
        <v>90</v>
      </c>
      <c r="AH101" s="21" t="s">
        <v>199</v>
      </c>
      <c r="AI101" s="11" t="s">
        <v>200</v>
      </c>
      <c r="AJ101" s="11" t="s">
        <v>68</v>
      </c>
      <c r="AK101" s="12">
        <v>6</v>
      </c>
      <c r="AL101" s="28">
        <v>15</v>
      </c>
      <c r="AM101" s="28">
        <f>AL101*AK101</f>
        <v>90</v>
      </c>
      <c r="AN101" s="114"/>
      <c r="AO101" s="114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114"/>
      <c r="BG101" s="114"/>
      <c r="BH101" s="28"/>
      <c r="BI101" s="28"/>
      <c r="BJ101" s="7">
        <f t="shared" si="22"/>
        <v>15</v>
      </c>
      <c r="BK101" s="7">
        <f t="shared" si="22"/>
        <v>90</v>
      </c>
    </row>
    <row r="102" spans="2:63" x14ac:dyDescent="0.25">
      <c r="B102" s="16" t="s">
        <v>139</v>
      </c>
      <c r="C102" s="17" t="s">
        <v>139</v>
      </c>
      <c r="D102" s="10">
        <v>4412200300066480</v>
      </c>
      <c r="E102" s="31" t="s">
        <v>201</v>
      </c>
      <c r="F102" s="31" t="s">
        <v>68</v>
      </c>
      <c r="G102" s="12">
        <v>6</v>
      </c>
      <c r="H102" s="19"/>
      <c r="I102" s="19"/>
      <c r="J102" s="85"/>
      <c r="K102" s="85"/>
      <c r="L102" s="19"/>
      <c r="M102" s="19"/>
      <c r="N102" s="19">
        <v>100</v>
      </c>
      <c r="O102" s="19">
        <f>+N102*G102</f>
        <v>600</v>
      </c>
      <c r="P102" s="19"/>
      <c r="Q102" s="19"/>
      <c r="R102" s="19"/>
      <c r="S102" s="19"/>
      <c r="T102" s="20"/>
      <c r="U102" s="20"/>
      <c r="V102" s="19"/>
      <c r="W102" s="19"/>
      <c r="X102" s="19"/>
      <c r="Y102" s="20"/>
      <c r="Z102" s="20"/>
      <c r="AA102" s="20"/>
      <c r="AB102" s="19"/>
      <c r="AC102" s="19"/>
      <c r="AD102" s="19"/>
      <c r="AE102" s="19"/>
      <c r="AF102" s="19">
        <f t="shared" si="21"/>
        <v>100</v>
      </c>
      <c r="AG102" s="19">
        <f t="shared" si="21"/>
        <v>600</v>
      </c>
      <c r="AH102" s="10">
        <v>4412200300066480</v>
      </c>
      <c r="AI102" s="31" t="s">
        <v>201</v>
      </c>
      <c r="AJ102" s="31" t="s">
        <v>68</v>
      </c>
      <c r="AK102" s="12">
        <v>6</v>
      </c>
      <c r="AL102" s="28"/>
      <c r="AM102" s="28"/>
      <c r="AN102" s="114"/>
      <c r="AO102" s="114"/>
      <c r="AP102" s="28"/>
      <c r="AQ102" s="28"/>
      <c r="AR102" s="28">
        <v>0</v>
      </c>
      <c r="AS102" s="28">
        <f>+AR102*AK102</f>
        <v>0</v>
      </c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114"/>
      <c r="BG102" s="114"/>
      <c r="BH102" s="28"/>
      <c r="BI102" s="28"/>
      <c r="BJ102" s="7">
        <f t="shared" si="22"/>
        <v>0</v>
      </c>
      <c r="BK102" s="7">
        <f t="shared" si="22"/>
        <v>0</v>
      </c>
    </row>
    <row r="103" spans="2:63" ht="24" x14ac:dyDescent="0.25">
      <c r="B103" s="16" t="s">
        <v>65</v>
      </c>
      <c r="C103" s="17" t="s">
        <v>66</v>
      </c>
      <c r="D103" s="21" t="s">
        <v>199</v>
      </c>
      <c r="E103" s="11" t="s">
        <v>202</v>
      </c>
      <c r="F103" s="11" t="s">
        <v>68</v>
      </c>
      <c r="G103" s="12">
        <v>6</v>
      </c>
      <c r="H103" s="19"/>
      <c r="I103" s="19"/>
      <c r="J103" s="85"/>
      <c r="K103" s="85"/>
      <c r="L103" s="19"/>
      <c r="M103" s="19"/>
      <c r="N103" s="19"/>
      <c r="O103" s="19"/>
      <c r="P103" s="19"/>
      <c r="Q103" s="19"/>
      <c r="R103" s="19"/>
      <c r="S103" s="19"/>
      <c r="T103" s="20">
        <v>20</v>
      </c>
      <c r="U103" s="20">
        <f>+T103*G103</f>
        <v>120</v>
      </c>
      <c r="V103" s="19"/>
      <c r="W103" s="19"/>
      <c r="X103" s="19"/>
      <c r="Y103" s="20"/>
      <c r="Z103" s="20"/>
      <c r="AA103" s="20"/>
      <c r="AB103" s="19"/>
      <c r="AC103" s="19"/>
      <c r="AD103" s="19"/>
      <c r="AE103" s="19"/>
      <c r="AF103" s="19">
        <f t="shared" si="21"/>
        <v>20</v>
      </c>
      <c r="AG103" s="19">
        <f t="shared" si="21"/>
        <v>120</v>
      </c>
      <c r="AH103" s="21" t="s">
        <v>199</v>
      </c>
      <c r="AI103" s="11" t="s">
        <v>202</v>
      </c>
      <c r="AJ103" s="11" t="s">
        <v>68</v>
      </c>
      <c r="AK103" s="12">
        <v>6</v>
      </c>
      <c r="AL103" s="28"/>
      <c r="AM103" s="28"/>
      <c r="AN103" s="114"/>
      <c r="AO103" s="114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114"/>
      <c r="BG103" s="114"/>
      <c r="BH103" s="28"/>
      <c r="BI103" s="28"/>
      <c r="BJ103" s="7">
        <f t="shared" si="22"/>
        <v>0</v>
      </c>
      <c r="BK103" s="7">
        <f t="shared" si="22"/>
        <v>0</v>
      </c>
    </row>
    <row r="104" spans="2:63" ht="24" x14ac:dyDescent="0.25">
      <c r="B104" s="16" t="s">
        <v>65</v>
      </c>
      <c r="C104" s="17" t="s">
        <v>66</v>
      </c>
      <c r="D104" s="10" t="s">
        <v>203</v>
      </c>
      <c r="E104" s="11" t="s">
        <v>204</v>
      </c>
      <c r="F104" s="11" t="s">
        <v>205</v>
      </c>
      <c r="G104" s="12">
        <v>7</v>
      </c>
      <c r="H104" s="19">
        <f>12+1+7+1</f>
        <v>21</v>
      </c>
      <c r="I104" s="19">
        <f>H104*G104</f>
        <v>147</v>
      </c>
      <c r="J104" s="85"/>
      <c r="K104" s="85"/>
      <c r="L104" s="19">
        <v>10</v>
      </c>
      <c r="M104" s="19">
        <f>L104*G104</f>
        <v>70</v>
      </c>
      <c r="N104" s="19"/>
      <c r="O104" s="19"/>
      <c r="P104" s="19"/>
      <c r="Q104" s="19"/>
      <c r="R104" s="19"/>
      <c r="S104" s="19"/>
      <c r="T104" s="20"/>
      <c r="U104" s="20"/>
      <c r="V104" s="19">
        <f>1+1</f>
        <v>2</v>
      </c>
      <c r="W104" s="19">
        <f t="shared" si="26"/>
        <v>14</v>
      </c>
      <c r="X104" s="19">
        <v>70</v>
      </c>
      <c r="Y104" s="20">
        <f>+X104*G104</f>
        <v>490</v>
      </c>
      <c r="Z104" s="20">
        <v>5</v>
      </c>
      <c r="AA104" s="20">
        <f>+Z104*G104</f>
        <v>35</v>
      </c>
      <c r="AB104" s="19"/>
      <c r="AC104" s="19"/>
      <c r="AD104" s="19"/>
      <c r="AE104" s="19"/>
      <c r="AF104" s="19">
        <f t="shared" si="21"/>
        <v>108</v>
      </c>
      <c r="AG104" s="19">
        <f t="shared" si="21"/>
        <v>756</v>
      </c>
      <c r="AH104" s="10" t="s">
        <v>203</v>
      </c>
      <c r="AI104" s="11" t="s">
        <v>204</v>
      </c>
      <c r="AJ104" s="11" t="s">
        <v>205</v>
      </c>
      <c r="AK104" s="12">
        <v>7</v>
      </c>
      <c r="AL104" s="28">
        <v>26</v>
      </c>
      <c r="AM104" s="28">
        <f>AL104*AK104</f>
        <v>182</v>
      </c>
      <c r="AN104" s="114"/>
      <c r="AO104" s="114"/>
      <c r="AP104" s="28">
        <v>10</v>
      </c>
      <c r="AQ104" s="28">
        <f>AP104*AK104</f>
        <v>70</v>
      </c>
      <c r="AR104" s="28"/>
      <c r="AS104" s="28"/>
      <c r="AT104" s="28"/>
      <c r="AU104" s="28"/>
      <c r="AV104" s="28"/>
      <c r="AW104" s="28"/>
      <c r="AX104" s="28"/>
      <c r="AY104" s="28"/>
      <c r="AZ104" s="28">
        <v>1</v>
      </c>
      <c r="BA104" s="28">
        <f>AK104*AZ104</f>
        <v>7</v>
      </c>
      <c r="BB104" s="28">
        <v>70</v>
      </c>
      <c r="BC104" s="114">
        <f>+BB104*AK104</f>
        <v>490</v>
      </c>
      <c r="BD104" s="114">
        <v>5</v>
      </c>
      <c r="BE104" s="114">
        <f>+BD104*AK104</f>
        <v>35</v>
      </c>
      <c r="BF104" s="114"/>
      <c r="BG104" s="114"/>
      <c r="BH104" s="28"/>
      <c r="BI104" s="28"/>
      <c r="BJ104" s="7">
        <f t="shared" si="22"/>
        <v>112</v>
      </c>
      <c r="BK104" s="7">
        <f t="shared" si="22"/>
        <v>784</v>
      </c>
    </row>
    <row r="105" spans="2:63" ht="24" x14ac:dyDescent="0.25">
      <c r="B105" s="16" t="s">
        <v>65</v>
      </c>
      <c r="C105" s="17" t="s">
        <v>66</v>
      </c>
      <c r="D105" s="10" t="s">
        <v>206</v>
      </c>
      <c r="E105" s="11" t="s">
        <v>207</v>
      </c>
      <c r="F105" s="11" t="s">
        <v>205</v>
      </c>
      <c r="G105" s="12">
        <v>6</v>
      </c>
      <c r="H105" s="19">
        <v>60.7</v>
      </c>
      <c r="I105" s="19">
        <f>H105*G105</f>
        <v>364.20000000000005</v>
      </c>
      <c r="J105" s="85"/>
      <c r="K105" s="85"/>
      <c r="L105" s="19">
        <f>4+1</f>
        <v>5</v>
      </c>
      <c r="M105" s="19">
        <f>L105*G105</f>
        <v>30</v>
      </c>
      <c r="N105" s="19">
        <v>10</v>
      </c>
      <c r="O105" s="19">
        <f>+N105*G105</f>
        <v>60</v>
      </c>
      <c r="P105" s="19">
        <v>286.64999999999998</v>
      </c>
      <c r="Q105" s="19">
        <f t="shared" si="23"/>
        <v>1719.8999999999999</v>
      </c>
      <c r="R105" s="19">
        <v>13</v>
      </c>
      <c r="S105" s="19">
        <f t="shared" ref="S105:S112" si="28">G105*R105</f>
        <v>78</v>
      </c>
      <c r="T105" s="20">
        <v>8</v>
      </c>
      <c r="U105" s="20">
        <f>+T105*G105</f>
        <v>48</v>
      </c>
      <c r="V105" s="19">
        <v>215</v>
      </c>
      <c r="W105" s="19">
        <f t="shared" si="26"/>
        <v>1290</v>
      </c>
      <c r="X105" s="19">
        <v>140</v>
      </c>
      <c r="Y105" s="20">
        <f>+X105*G105</f>
        <v>840</v>
      </c>
      <c r="Z105" s="20">
        <v>8</v>
      </c>
      <c r="AA105" s="20">
        <f>+Z105*G105</f>
        <v>48</v>
      </c>
      <c r="AB105" s="19">
        <v>4</v>
      </c>
      <c r="AC105" s="19">
        <f>+AB105*G105</f>
        <v>24</v>
      </c>
      <c r="AD105" s="19">
        <v>100</v>
      </c>
      <c r="AE105" s="19">
        <f>AD105*G105</f>
        <v>600</v>
      </c>
      <c r="AF105" s="19">
        <f t="shared" si="21"/>
        <v>850.34999999999991</v>
      </c>
      <c r="AG105" s="19">
        <f t="shared" si="21"/>
        <v>5102.1000000000004</v>
      </c>
      <c r="AH105" s="10" t="s">
        <v>206</v>
      </c>
      <c r="AI105" s="11" t="s">
        <v>207</v>
      </c>
      <c r="AJ105" s="11" t="s">
        <v>205</v>
      </c>
      <c r="AK105" s="12">
        <v>6</v>
      </c>
      <c r="AL105" s="28">
        <v>60.7</v>
      </c>
      <c r="AM105" s="28">
        <f>AL105*AK105</f>
        <v>364.20000000000005</v>
      </c>
      <c r="AN105" s="114"/>
      <c r="AO105" s="114"/>
      <c r="AP105" s="28">
        <f>4+1</f>
        <v>5</v>
      </c>
      <c r="AQ105" s="28">
        <f>AP105*AK105</f>
        <v>30</v>
      </c>
      <c r="AR105" s="28">
        <v>0</v>
      </c>
      <c r="AS105" s="28">
        <f>+AR105*AK105</f>
        <v>0</v>
      </c>
      <c r="AT105" s="28">
        <v>286.64999999999998</v>
      </c>
      <c r="AU105" s="28">
        <f t="shared" si="24"/>
        <v>1719.8999999999999</v>
      </c>
      <c r="AV105" s="28"/>
      <c r="AW105" s="28"/>
      <c r="AX105" s="28">
        <v>6</v>
      </c>
      <c r="AY105" s="28">
        <f>+AX105*AK105</f>
        <v>36</v>
      </c>
      <c r="AZ105" s="28">
        <v>215</v>
      </c>
      <c r="BA105" s="28">
        <f>AK105*AZ105</f>
        <v>1290</v>
      </c>
      <c r="BB105" s="28">
        <v>140</v>
      </c>
      <c r="BC105" s="114">
        <f>+BB105*AK105</f>
        <v>840</v>
      </c>
      <c r="BD105" s="114">
        <v>7</v>
      </c>
      <c r="BE105" s="114">
        <f>+BD105*AK105</f>
        <v>42</v>
      </c>
      <c r="BF105" s="114">
        <v>4</v>
      </c>
      <c r="BG105" s="114">
        <f>+BF105*AK105</f>
        <v>24</v>
      </c>
      <c r="BH105" s="28">
        <v>10</v>
      </c>
      <c r="BI105" s="28">
        <f>+BH105*AK105</f>
        <v>60</v>
      </c>
      <c r="BJ105" s="7">
        <f t="shared" si="22"/>
        <v>734.34999999999991</v>
      </c>
      <c r="BK105" s="7">
        <f t="shared" si="22"/>
        <v>4406.1000000000004</v>
      </c>
    </row>
    <row r="106" spans="2:63" x14ac:dyDescent="0.25">
      <c r="B106" s="16" t="s">
        <v>139</v>
      </c>
      <c r="C106" s="17" t="s">
        <v>139</v>
      </c>
      <c r="D106" s="10" t="s">
        <v>206</v>
      </c>
      <c r="E106" s="11" t="s">
        <v>207</v>
      </c>
      <c r="F106" s="11" t="s">
        <v>205</v>
      </c>
      <c r="G106" s="12">
        <v>6</v>
      </c>
      <c r="H106" s="19"/>
      <c r="I106" s="19"/>
      <c r="J106" s="85"/>
      <c r="K106" s="85"/>
      <c r="L106" s="19"/>
      <c r="M106" s="19"/>
      <c r="N106" s="19">
        <v>4</v>
      </c>
      <c r="O106" s="19">
        <f>+N106*G106</f>
        <v>24</v>
      </c>
      <c r="P106" s="19"/>
      <c r="Q106" s="19"/>
      <c r="R106" s="19"/>
      <c r="S106" s="19"/>
      <c r="T106" s="20"/>
      <c r="U106" s="20"/>
      <c r="V106" s="19"/>
      <c r="W106" s="19"/>
      <c r="X106" s="19"/>
      <c r="Y106" s="20"/>
      <c r="Z106" s="20"/>
      <c r="AA106" s="20"/>
      <c r="AB106" s="19"/>
      <c r="AC106" s="19">
        <f>+AB106*G106</f>
        <v>0</v>
      </c>
      <c r="AD106" s="19">
        <v>5</v>
      </c>
      <c r="AE106" s="19">
        <f>AD106*G106</f>
        <v>30</v>
      </c>
      <c r="AF106" s="19">
        <f t="shared" si="21"/>
        <v>9</v>
      </c>
      <c r="AG106" s="19">
        <f t="shared" si="21"/>
        <v>54</v>
      </c>
      <c r="AH106" s="10" t="s">
        <v>206</v>
      </c>
      <c r="AI106" s="11" t="s">
        <v>207</v>
      </c>
      <c r="AJ106" s="11" t="s">
        <v>205</v>
      </c>
      <c r="AK106" s="12">
        <v>6</v>
      </c>
      <c r="AL106" s="28"/>
      <c r="AM106" s="28"/>
      <c r="AN106" s="114"/>
      <c r="AO106" s="114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114"/>
      <c r="BG106" s="114"/>
      <c r="BH106" s="28">
        <v>5</v>
      </c>
      <c r="BI106" s="28">
        <f>+BH106*AK106</f>
        <v>30</v>
      </c>
      <c r="BJ106" s="7">
        <f t="shared" si="22"/>
        <v>5</v>
      </c>
      <c r="BK106" s="7">
        <f t="shared" si="22"/>
        <v>30</v>
      </c>
    </row>
    <row r="107" spans="2:63" ht="24" x14ac:dyDescent="0.25">
      <c r="B107" s="16" t="s">
        <v>65</v>
      </c>
      <c r="C107" s="17" t="s">
        <v>66</v>
      </c>
      <c r="D107" s="10" t="s">
        <v>208</v>
      </c>
      <c r="E107" s="11" t="s">
        <v>209</v>
      </c>
      <c r="F107" s="11" t="s">
        <v>210</v>
      </c>
      <c r="G107" s="12">
        <v>6</v>
      </c>
      <c r="H107" s="19">
        <v>26</v>
      </c>
      <c r="I107" s="19">
        <f>H107*G107</f>
        <v>156</v>
      </c>
      <c r="J107" s="85"/>
      <c r="K107" s="85"/>
      <c r="L107" s="19">
        <v>2</v>
      </c>
      <c r="M107" s="19">
        <f>L107*G107</f>
        <v>12</v>
      </c>
      <c r="N107" s="19">
        <v>5</v>
      </c>
      <c r="O107" s="19">
        <f>+N107*G107</f>
        <v>30</v>
      </c>
      <c r="P107" s="19">
        <v>8</v>
      </c>
      <c r="Q107" s="19">
        <f t="shared" si="23"/>
        <v>48</v>
      </c>
      <c r="R107" s="19"/>
      <c r="S107" s="19">
        <f t="shared" si="28"/>
        <v>0</v>
      </c>
      <c r="T107" s="20">
        <v>7</v>
      </c>
      <c r="U107" s="20">
        <f>+T107*G107</f>
        <v>42</v>
      </c>
      <c r="V107" s="19"/>
      <c r="W107" s="19">
        <f t="shared" si="26"/>
        <v>0</v>
      </c>
      <c r="X107" s="19">
        <v>7</v>
      </c>
      <c r="Y107" s="20">
        <f>+X107*G107</f>
        <v>42</v>
      </c>
      <c r="Z107" s="20"/>
      <c r="AA107" s="20"/>
      <c r="AB107" s="19">
        <v>15</v>
      </c>
      <c r="AC107" s="19">
        <f>+AB107*G107</f>
        <v>90</v>
      </c>
      <c r="AD107" s="19"/>
      <c r="AE107" s="19"/>
      <c r="AF107" s="19">
        <f t="shared" si="21"/>
        <v>70</v>
      </c>
      <c r="AG107" s="19">
        <f t="shared" si="21"/>
        <v>420</v>
      </c>
      <c r="AH107" s="10" t="s">
        <v>208</v>
      </c>
      <c r="AI107" s="11" t="s">
        <v>209</v>
      </c>
      <c r="AJ107" s="11" t="s">
        <v>210</v>
      </c>
      <c r="AK107" s="12">
        <v>6</v>
      </c>
      <c r="AL107" s="28">
        <v>25</v>
      </c>
      <c r="AM107" s="28">
        <f>AL107*AK107</f>
        <v>150</v>
      </c>
      <c r="AN107" s="114"/>
      <c r="AO107" s="114"/>
      <c r="AP107" s="28">
        <v>1.25</v>
      </c>
      <c r="AQ107" s="28">
        <f>AP107*AK107</f>
        <v>7.5</v>
      </c>
      <c r="AR107" s="28">
        <v>0</v>
      </c>
      <c r="AS107" s="28">
        <f>+AR107*AK107</f>
        <v>0</v>
      </c>
      <c r="AT107" s="28">
        <v>4</v>
      </c>
      <c r="AU107" s="28">
        <f t="shared" si="24"/>
        <v>24</v>
      </c>
      <c r="AV107" s="28"/>
      <c r="AW107" s="28"/>
      <c r="AX107" s="28">
        <v>4.5</v>
      </c>
      <c r="AY107" s="28">
        <f>+AX107*AK107</f>
        <v>27</v>
      </c>
      <c r="AZ107" s="28"/>
      <c r="BA107" s="28"/>
      <c r="BB107" s="28">
        <v>0</v>
      </c>
      <c r="BC107" s="114">
        <f>+BB107*AK107</f>
        <v>0</v>
      </c>
      <c r="BD107" s="28"/>
      <c r="BE107" s="28"/>
      <c r="BF107" s="114">
        <v>15</v>
      </c>
      <c r="BG107" s="114">
        <f>+BF107*AK107</f>
        <v>90</v>
      </c>
      <c r="BH107" s="28"/>
      <c r="BI107" s="28"/>
      <c r="BJ107" s="7">
        <f t="shared" si="22"/>
        <v>49.75</v>
      </c>
      <c r="BK107" s="7">
        <f t="shared" si="22"/>
        <v>298.5</v>
      </c>
    </row>
    <row r="108" spans="2:63" x14ac:dyDescent="0.25">
      <c r="B108" s="16" t="s">
        <v>139</v>
      </c>
      <c r="C108" s="17" t="s">
        <v>139</v>
      </c>
      <c r="D108" s="10">
        <v>4412211800069810</v>
      </c>
      <c r="E108" s="9" t="s">
        <v>211</v>
      </c>
      <c r="F108" s="11" t="s">
        <v>212</v>
      </c>
      <c r="G108" s="12">
        <v>6</v>
      </c>
      <c r="H108" s="19"/>
      <c r="I108" s="19"/>
      <c r="J108" s="85"/>
      <c r="K108" s="85"/>
      <c r="L108" s="19"/>
      <c r="M108" s="19"/>
      <c r="N108" s="19">
        <v>1</v>
      </c>
      <c r="O108" s="19">
        <f>+N108*G108</f>
        <v>6</v>
      </c>
      <c r="P108" s="19"/>
      <c r="Q108" s="19"/>
      <c r="R108" s="19"/>
      <c r="S108" s="19">
        <f t="shared" si="28"/>
        <v>0</v>
      </c>
      <c r="T108" s="20"/>
      <c r="U108" s="20"/>
      <c r="V108" s="19"/>
      <c r="W108" s="19">
        <f t="shared" si="26"/>
        <v>0</v>
      </c>
      <c r="X108" s="19">
        <v>7.5</v>
      </c>
      <c r="Y108" s="20">
        <f>+X108*G108</f>
        <v>45</v>
      </c>
      <c r="Z108" s="20"/>
      <c r="AA108" s="20"/>
      <c r="AB108" s="19"/>
      <c r="AC108" s="19"/>
      <c r="AD108" s="19"/>
      <c r="AE108" s="19"/>
      <c r="AF108" s="19">
        <f t="shared" ref="AF108:AG171" si="29">H108+J108+L108+N108+P108+R108+T108+V108+X108+Z108+AB108+AD108</f>
        <v>8.5</v>
      </c>
      <c r="AG108" s="19">
        <f t="shared" si="29"/>
        <v>51</v>
      </c>
      <c r="AH108" s="10">
        <v>4412211800069810</v>
      </c>
      <c r="AI108" s="9" t="s">
        <v>211</v>
      </c>
      <c r="AJ108" s="11" t="s">
        <v>212</v>
      </c>
      <c r="AK108" s="12">
        <v>6</v>
      </c>
      <c r="AL108" s="28"/>
      <c r="AM108" s="28"/>
      <c r="AN108" s="114"/>
      <c r="AO108" s="114"/>
      <c r="AP108" s="28"/>
      <c r="AQ108" s="28"/>
      <c r="AR108" s="28">
        <v>0</v>
      </c>
      <c r="AS108" s="28">
        <f>+AR108*AK108</f>
        <v>0</v>
      </c>
      <c r="AT108" s="28"/>
      <c r="AU108" s="28"/>
      <c r="AV108" s="28"/>
      <c r="AW108" s="28"/>
      <c r="AX108" s="28"/>
      <c r="AY108" s="28"/>
      <c r="AZ108" s="28"/>
      <c r="BA108" s="28"/>
      <c r="BB108" s="28">
        <v>7.5</v>
      </c>
      <c r="BC108" s="114">
        <f>+BB108*AK108</f>
        <v>45</v>
      </c>
      <c r="BD108" s="114"/>
      <c r="BE108" s="114"/>
      <c r="BF108" s="114"/>
      <c r="BG108" s="114"/>
      <c r="BH108" s="28"/>
      <c r="BI108" s="28"/>
      <c r="BJ108" s="7">
        <f t="shared" si="22"/>
        <v>7.5</v>
      </c>
      <c r="BK108" s="7">
        <f t="shared" si="22"/>
        <v>45</v>
      </c>
    </row>
    <row r="109" spans="2:63" ht="24" x14ac:dyDescent="0.25">
      <c r="B109" s="16" t="s">
        <v>65</v>
      </c>
      <c r="C109" s="17" t="s">
        <v>66</v>
      </c>
      <c r="D109" s="10" t="s">
        <v>213</v>
      </c>
      <c r="E109" s="18" t="s">
        <v>214</v>
      </c>
      <c r="F109" s="115" t="s">
        <v>215</v>
      </c>
      <c r="G109" s="12">
        <v>8</v>
      </c>
      <c r="H109" s="19">
        <v>4</v>
      </c>
      <c r="I109" s="19">
        <f>H109*G109</f>
        <v>32</v>
      </c>
      <c r="J109" s="85"/>
      <c r="K109" s="85"/>
      <c r="L109" s="19"/>
      <c r="M109" s="19"/>
      <c r="N109" s="19"/>
      <c r="O109" s="19"/>
      <c r="P109" s="20">
        <v>3</v>
      </c>
      <c r="Q109" s="19">
        <f t="shared" si="23"/>
        <v>24</v>
      </c>
      <c r="R109" s="19">
        <v>5</v>
      </c>
      <c r="S109" s="19">
        <f t="shared" si="28"/>
        <v>40</v>
      </c>
      <c r="T109" s="20"/>
      <c r="U109" s="20"/>
      <c r="V109" s="19"/>
      <c r="W109" s="19">
        <f t="shared" si="26"/>
        <v>0</v>
      </c>
      <c r="X109" s="19"/>
      <c r="Y109" s="20"/>
      <c r="Z109" s="20"/>
      <c r="AA109" s="20"/>
      <c r="AB109" s="19"/>
      <c r="AC109" s="19"/>
      <c r="AD109" s="19"/>
      <c r="AE109" s="19"/>
      <c r="AF109" s="19">
        <f t="shared" si="29"/>
        <v>12</v>
      </c>
      <c r="AG109" s="19">
        <f t="shared" si="29"/>
        <v>96</v>
      </c>
      <c r="AH109" s="10" t="s">
        <v>213</v>
      </c>
      <c r="AI109" s="18" t="s">
        <v>214</v>
      </c>
      <c r="AJ109" s="115" t="s">
        <v>215</v>
      </c>
      <c r="AK109" s="12">
        <v>8</v>
      </c>
      <c r="AL109" s="28">
        <v>3</v>
      </c>
      <c r="AM109" s="28">
        <f>AL109*AK109</f>
        <v>24</v>
      </c>
      <c r="AN109" s="114"/>
      <c r="AO109" s="114"/>
      <c r="AP109" s="28"/>
      <c r="AQ109" s="28"/>
      <c r="AR109" s="28"/>
      <c r="AS109" s="28"/>
      <c r="AT109" s="28">
        <v>3</v>
      </c>
      <c r="AU109" s="28">
        <f t="shared" si="24"/>
        <v>24</v>
      </c>
      <c r="AV109" s="28">
        <v>4</v>
      </c>
      <c r="AW109" s="28">
        <f t="shared" si="25"/>
        <v>32</v>
      </c>
      <c r="AX109" s="28"/>
      <c r="AY109" s="28"/>
      <c r="AZ109" s="28"/>
      <c r="BA109" s="28"/>
      <c r="BB109" s="28"/>
      <c r="BC109" s="28"/>
      <c r="BD109" s="28"/>
      <c r="BE109" s="28"/>
      <c r="BF109" s="114"/>
      <c r="BG109" s="114"/>
      <c r="BH109" s="28"/>
      <c r="BI109" s="28"/>
      <c r="BJ109" s="7">
        <f t="shared" si="22"/>
        <v>10</v>
      </c>
      <c r="BK109" s="7">
        <f t="shared" si="22"/>
        <v>80</v>
      </c>
    </row>
    <row r="110" spans="2:63" ht="24" x14ac:dyDescent="0.25">
      <c r="B110" s="16" t="s">
        <v>65</v>
      </c>
      <c r="C110" s="17" t="s">
        <v>66</v>
      </c>
      <c r="D110" s="10" t="s">
        <v>216</v>
      </c>
      <c r="E110" s="11" t="s">
        <v>217</v>
      </c>
      <c r="F110" s="11" t="s">
        <v>218</v>
      </c>
      <c r="G110" s="12">
        <v>12.7</v>
      </c>
      <c r="H110" s="19">
        <v>20</v>
      </c>
      <c r="I110" s="19">
        <f t="shared" ref="I110:I129" si="30">H110*G110</f>
        <v>254</v>
      </c>
      <c r="J110" s="85"/>
      <c r="K110" s="85"/>
      <c r="L110" s="19">
        <f>2+1</f>
        <v>3</v>
      </c>
      <c r="M110" s="19">
        <f>L110*G110</f>
        <v>38.099999999999994</v>
      </c>
      <c r="N110" s="19"/>
      <c r="O110" s="19"/>
      <c r="P110" s="19">
        <v>20</v>
      </c>
      <c r="Q110" s="19">
        <f t="shared" si="23"/>
        <v>254</v>
      </c>
      <c r="R110" s="19"/>
      <c r="S110" s="19">
        <f t="shared" si="28"/>
        <v>0</v>
      </c>
      <c r="T110" s="20">
        <v>5</v>
      </c>
      <c r="U110" s="20">
        <f>+T110*G110</f>
        <v>63.5</v>
      </c>
      <c r="V110" s="19">
        <f>2+2</f>
        <v>4</v>
      </c>
      <c r="W110" s="19">
        <f t="shared" si="26"/>
        <v>50.8</v>
      </c>
      <c r="X110" s="19">
        <v>140</v>
      </c>
      <c r="Y110" s="20">
        <f>+X110*G110</f>
        <v>1778</v>
      </c>
      <c r="Z110" s="20">
        <v>6</v>
      </c>
      <c r="AA110" s="20">
        <f>+Z110*G110</f>
        <v>76.199999999999989</v>
      </c>
      <c r="AB110" s="19">
        <v>1</v>
      </c>
      <c r="AC110" s="19">
        <f>+AB110*G110</f>
        <v>12.7</v>
      </c>
      <c r="AD110" s="19"/>
      <c r="AE110" s="19"/>
      <c r="AF110" s="19">
        <f t="shared" si="29"/>
        <v>199</v>
      </c>
      <c r="AG110" s="19">
        <f t="shared" si="29"/>
        <v>2527.2999999999997</v>
      </c>
      <c r="AH110" s="10" t="s">
        <v>216</v>
      </c>
      <c r="AI110" s="11" t="s">
        <v>217</v>
      </c>
      <c r="AJ110" s="11" t="s">
        <v>218</v>
      </c>
      <c r="AK110" s="12">
        <v>12.7</v>
      </c>
      <c r="AL110" s="28">
        <v>23</v>
      </c>
      <c r="AM110" s="28">
        <f t="shared" ref="AM110:AM122" si="31">AL110*AK110</f>
        <v>292.09999999999997</v>
      </c>
      <c r="AN110" s="114"/>
      <c r="AO110" s="114"/>
      <c r="AP110" s="28">
        <f>2+1</f>
        <v>3</v>
      </c>
      <c r="AQ110" s="28">
        <f>AP110*AK110</f>
        <v>38.099999999999994</v>
      </c>
      <c r="AR110" s="28"/>
      <c r="AS110" s="28"/>
      <c r="AT110" s="28">
        <v>14</v>
      </c>
      <c r="AU110" s="28">
        <f t="shared" si="24"/>
        <v>177.79999999999998</v>
      </c>
      <c r="AV110" s="28"/>
      <c r="AW110" s="28"/>
      <c r="AX110" s="28">
        <v>3</v>
      </c>
      <c r="AY110" s="28">
        <f>+AX110*AK110</f>
        <v>38.099999999999994</v>
      </c>
      <c r="AZ110" s="28">
        <v>2</v>
      </c>
      <c r="BA110" s="28">
        <f>AK110*AZ110</f>
        <v>25.4</v>
      </c>
      <c r="BB110" s="28">
        <v>140</v>
      </c>
      <c r="BC110" s="114">
        <f>+BB110*AK110</f>
        <v>1778</v>
      </c>
      <c r="BD110" s="114">
        <v>6</v>
      </c>
      <c r="BE110" s="114">
        <f>+BD110*AK110</f>
        <v>76.199999999999989</v>
      </c>
      <c r="BF110" s="114">
        <v>1</v>
      </c>
      <c r="BG110" s="114">
        <f>+BF110*AK110</f>
        <v>12.7</v>
      </c>
      <c r="BH110" s="28"/>
      <c r="BI110" s="28"/>
      <c r="BJ110" s="7">
        <f t="shared" si="22"/>
        <v>192</v>
      </c>
      <c r="BK110" s="7">
        <f t="shared" si="22"/>
        <v>2438.3999999999996</v>
      </c>
    </row>
    <row r="111" spans="2:63" ht="24" x14ac:dyDescent="0.25">
      <c r="B111" s="16" t="s">
        <v>65</v>
      </c>
      <c r="C111" s="17" t="s">
        <v>66</v>
      </c>
      <c r="D111" s="10" t="s">
        <v>219</v>
      </c>
      <c r="E111" s="11" t="s">
        <v>220</v>
      </c>
      <c r="F111" s="11" t="s">
        <v>218</v>
      </c>
      <c r="G111" s="12">
        <v>10.199999999999999</v>
      </c>
      <c r="H111" s="19">
        <f>3+2+8+12+4+3</f>
        <v>32</v>
      </c>
      <c r="I111" s="19">
        <f t="shared" si="30"/>
        <v>326.39999999999998</v>
      </c>
      <c r="J111" s="85"/>
      <c r="K111" s="85"/>
      <c r="L111" s="19">
        <f>3+2</f>
        <v>5</v>
      </c>
      <c r="M111" s="19">
        <f>L111*G111</f>
        <v>51</v>
      </c>
      <c r="N111" s="19"/>
      <c r="O111" s="19"/>
      <c r="P111" s="19">
        <f>18+2</f>
        <v>20</v>
      </c>
      <c r="Q111" s="19">
        <f t="shared" si="23"/>
        <v>204</v>
      </c>
      <c r="R111" s="19"/>
      <c r="S111" s="19"/>
      <c r="T111" s="20"/>
      <c r="U111" s="20"/>
      <c r="V111" s="19">
        <f>2+2</f>
        <v>4</v>
      </c>
      <c r="W111" s="19">
        <f t="shared" si="26"/>
        <v>40.799999999999997</v>
      </c>
      <c r="X111" s="19">
        <v>140</v>
      </c>
      <c r="Y111" s="20">
        <f>+X111*G111</f>
        <v>1428</v>
      </c>
      <c r="Z111" s="20">
        <v>5</v>
      </c>
      <c r="AA111" s="20">
        <f>+Z111*G111</f>
        <v>51</v>
      </c>
      <c r="AB111" s="19"/>
      <c r="AC111" s="19"/>
      <c r="AD111" s="19"/>
      <c r="AE111" s="19"/>
      <c r="AF111" s="19">
        <f t="shared" si="29"/>
        <v>206</v>
      </c>
      <c r="AG111" s="19">
        <f t="shared" si="29"/>
        <v>2101.1999999999998</v>
      </c>
      <c r="AH111" s="10" t="s">
        <v>219</v>
      </c>
      <c r="AI111" s="11" t="s">
        <v>220</v>
      </c>
      <c r="AJ111" s="11" t="s">
        <v>218</v>
      </c>
      <c r="AK111" s="12">
        <v>10.199999999999999</v>
      </c>
      <c r="AL111" s="28">
        <f>4+2+8+12+4+2</f>
        <v>32</v>
      </c>
      <c r="AM111" s="28">
        <f t="shared" si="31"/>
        <v>326.39999999999998</v>
      </c>
      <c r="AN111" s="114"/>
      <c r="AO111" s="114"/>
      <c r="AP111" s="28">
        <f>3+2</f>
        <v>5</v>
      </c>
      <c r="AQ111" s="28">
        <f>AP111*AK111</f>
        <v>51</v>
      </c>
      <c r="AR111" s="28"/>
      <c r="AS111" s="28"/>
      <c r="AT111" s="28">
        <v>12</v>
      </c>
      <c r="AU111" s="28">
        <f t="shared" si="24"/>
        <v>122.39999999999999</v>
      </c>
      <c r="AV111" s="28"/>
      <c r="AW111" s="28"/>
      <c r="AX111" s="28"/>
      <c r="AY111" s="28"/>
      <c r="AZ111" s="28">
        <v>2</v>
      </c>
      <c r="BA111" s="28">
        <f>AK111*AZ111</f>
        <v>20.399999999999999</v>
      </c>
      <c r="BB111" s="28">
        <v>140</v>
      </c>
      <c r="BC111" s="114">
        <f>+BB111*AK111</f>
        <v>1428</v>
      </c>
      <c r="BD111" s="114">
        <v>2</v>
      </c>
      <c r="BE111" s="114">
        <f>+BD111*AK111</f>
        <v>20.399999999999999</v>
      </c>
      <c r="BF111" s="114"/>
      <c r="BG111" s="114"/>
      <c r="BH111" s="28"/>
      <c r="BI111" s="28"/>
      <c r="BJ111" s="7">
        <f t="shared" si="22"/>
        <v>193</v>
      </c>
      <c r="BK111" s="7">
        <f t="shared" si="22"/>
        <v>1968.6</v>
      </c>
    </row>
    <row r="112" spans="2:63" ht="24" x14ac:dyDescent="0.25">
      <c r="B112" s="16" t="s">
        <v>65</v>
      </c>
      <c r="C112" s="17" t="s">
        <v>66</v>
      </c>
      <c r="D112" s="10">
        <v>4412170600067870</v>
      </c>
      <c r="E112" s="11" t="s">
        <v>221</v>
      </c>
      <c r="F112" s="11" t="s">
        <v>222</v>
      </c>
      <c r="G112" s="12">
        <v>12</v>
      </c>
      <c r="H112" s="19">
        <v>20</v>
      </c>
      <c r="I112" s="19">
        <f t="shared" si="30"/>
        <v>240</v>
      </c>
      <c r="J112" s="85"/>
      <c r="K112" s="85"/>
      <c r="L112" s="19">
        <f>2+4+1+2</f>
        <v>9</v>
      </c>
      <c r="M112" s="19">
        <f>L112*G112</f>
        <v>108</v>
      </c>
      <c r="N112" s="19"/>
      <c r="O112" s="19"/>
      <c r="P112" s="19">
        <v>3</v>
      </c>
      <c r="Q112" s="19">
        <f t="shared" si="23"/>
        <v>36</v>
      </c>
      <c r="R112" s="19">
        <v>3</v>
      </c>
      <c r="S112" s="19">
        <f t="shared" si="28"/>
        <v>36</v>
      </c>
      <c r="T112" s="20"/>
      <c r="U112" s="20"/>
      <c r="V112" s="19">
        <f>5+5</f>
        <v>10</v>
      </c>
      <c r="W112" s="19">
        <f t="shared" si="26"/>
        <v>120</v>
      </c>
      <c r="X112" s="19">
        <v>10</v>
      </c>
      <c r="Y112" s="20">
        <f>+X112*G112</f>
        <v>120</v>
      </c>
      <c r="Z112" s="20">
        <v>3</v>
      </c>
      <c r="AA112" s="20">
        <f>+Z112*G112</f>
        <v>36</v>
      </c>
      <c r="AB112" s="19">
        <v>2</v>
      </c>
      <c r="AC112" s="19">
        <f>+AB112*G112</f>
        <v>24</v>
      </c>
      <c r="AD112" s="19"/>
      <c r="AE112" s="19"/>
      <c r="AF112" s="19">
        <f t="shared" si="29"/>
        <v>60</v>
      </c>
      <c r="AG112" s="19">
        <f t="shared" si="29"/>
        <v>720</v>
      </c>
      <c r="AH112" s="10">
        <v>4412170600067870</v>
      </c>
      <c r="AI112" s="11" t="s">
        <v>221</v>
      </c>
      <c r="AJ112" s="11" t="s">
        <v>222</v>
      </c>
      <c r="AK112" s="12">
        <v>12</v>
      </c>
      <c r="AL112" s="28">
        <v>11</v>
      </c>
      <c r="AM112" s="28">
        <f t="shared" si="31"/>
        <v>132</v>
      </c>
      <c r="AN112" s="114"/>
      <c r="AO112" s="114"/>
      <c r="AP112" s="28">
        <f>2+4+1+2</f>
        <v>9</v>
      </c>
      <c r="AQ112" s="28">
        <f>AP112*AK112</f>
        <v>108</v>
      </c>
      <c r="AR112" s="28"/>
      <c r="AS112" s="28"/>
      <c r="AT112" s="28">
        <v>3</v>
      </c>
      <c r="AU112" s="28">
        <f t="shared" si="24"/>
        <v>36</v>
      </c>
      <c r="AV112" s="28">
        <v>1.5</v>
      </c>
      <c r="AW112" s="28">
        <f>AK112*AV112</f>
        <v>18</v>
      </c>
      <c r="AX112" s="28"/>
      <c r="AY112" s="28"/>
      <c r="AZ112" s="28"/>
      <c r="BA112" s="28"/>
      <c r="BB112" s="28">
        <v>10</v>
      </c>
      <c r="BC112" s="114">
        <f>+BB112*AK112</f>
        <v>120</v>
      </c>
      <c r="BD112" s="114"/>
      <c r="BE112" s="114"/>
      <c r="BF112" s="114"/>
      <c r="BG112" s="114"/>
      <c r="BH112" s="28"/>
      <c r="BI112" s="28"/>
      <c r="BJ112" s="7">
        <f t="shared" si="22"/>
        <v>34.5</v>
      </c>
      <c r="BK112" s="7">
        <f t="shared" si="22"/>
        <v>414</v>
      </c>
    </row>
    <row r="113" spans="2:63" ht="24" x14ac:dyDescent="0.25">
      <c r="B113" s="16" t="s">
        <v>65</v>
      </c>
      <c r="C113" s="17" t="s">
        <v>66</v>
      </c>
      <c r="D113" s="10" t="s">
        <v>223</v>
      </c>
      <c r="E113" s="11" t="s">
        <v>224</v>
      </c>
      <c r="F113" s="11" t="s">
        <v>225</v>
      </c>
      <c r="G113" s="12">
        <v>12</v>
      </c>
      <c r="H113" s="19">
        <v>5</v>
      </c>
      <c r="I113" s="19">
        <f t="shared" si="30"/>
        <v>60</v>
      </c>
      <c r="J113" s="85"/>
      <c r="K113" s="85"/>
      <c r="L113" s="19"/>
      <c r="M113" s="19"/>
      <c r="N113" s="19"/>
      <c r="O113" s="19"/>
      <c r="P113" s="20"/>
      <c r="Q113" s="19"/>
      <c r="R113" s="19"/>
      <c r="S113" s="19"/>
      <c r="T113" s="20"/>
      <c r="U113" s="20"/>
      <c r="V113" s="19"/>
      <c r="W113" s="19"/>
      <c r="X113" s="19"/>
      <c r="Y113" s="20"/>
      <c r="Z113" s="20"/>
      <c r="AA113" s="20"/>
      <c r="AB113" s="19"/>
      <c r="AC113" s="19"/>
      <c r="AD113" s="19"/>
      <c r="AE113" s="19"/>
      <c r="AF113" s="19">
        <f t="shared" si="29"/>
        <v>5</v>
      </c>
      <c r="AG113" s="19">
        <f t="shared" si="29"/>
        <v>60</v>
      </c>
      <c r="AH113" s="10" t="s">
        <v>223</v>
      </c>
      <c r="AI113" s="11" t="s">
        <v>224</v>
      </c>
      <c r="AJ113" s="11" t="s">
        <v>225</v>
      </c>
      <c r="AK113" s="12">
        <v>12</v>
      </c>
      <c r="AL113" s="28">
        <v>5</v>
      </c>
      <c r="AM113" s="28">
        <f t="shared" si="31"/>
        <v>60</v>
      </c>
      <c r="AN113" s="114"/>
      <c r="AO113" s="114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114"/>
      <c r="BG113" s="114"/>
      <c r="BH113" s="28"/>
      <c r="BI113" s="28"/>
      <c r="BJ113" s="7">
        <f t="shared" si="22"/>
        <v>5</v>
      </c>
      <c r="BK113" s="7">
        <f t="shared" si="22"/>
        <v>60</v>
      </c>
    </row>
    <row r="114" spans="2:63" ht="24" x14ac:dyDescent="0.25">
      <c r="B114" s="16" t="s">
        <v>65</v>
      </c>
      <c r="C114" s="17" t="s">
        <v>66</v>
      </c>
      <c r="D114" s="10">
        <v>3120151200066070</v>
      </c>
      <c r="E114" s="11" t="s">
        <v>226</v>
      </c>
      <c r="F114" s="11" t="s">
        <v>68</v>
      </c>
      <c r="G114" s="12">
        <v>2</v>
      </c>
      <c r="H114" s="19">
        <v>46</v>
      </c>
      <c r="I114" s="19">
        <f t="shared" si="30"/>
        <v>92</v>
      </c>
      <c r="J114" s="85"/>
      <c r="K114" s="85"/>
      <c r="L114" s="19">
        <v>12</v>
      </c>
      <c r="M114" s="19">
        <f>L114*G114</f>
        <v>24</v>
      </c>
      <c r="N114" s="19"/>
      <c r="O114" s="19"/>
      <c r="P114" s="19">
        <v>54</v>
      </c>
      <c r="Q114" s="19">
        <f>G114*P114</f>
        <v>108</v>
      </c>
      <c r="R114" s="19"/>
      <c r="S114" s="19"/>
      <c r="T114" s="20">
        <v>20</v>
      </c>
      <c r="U114" s="20">
        <f>+T114*G114</f>
        <v>40</v>
      </c>
      <c r="V114" s="19"/>
      <c r="W114" s="19"/>
      <c r="X114" s="19">
        <v>10</v>
      </c>
      <c r="Y114" s="20">
        <f>+X114*G114</f>
        <v>20</v>
      </c>
      <c r="Z114" s="20">
        <v>5</v>
      </c>
      <c r="AA114" s="20">
        <f>+Z114*G114</f>
        <v>10</v>
      </c>
      <c r="AB114" s="19"/>
      <c r="AC114" s="19"/>
      <c r="AD114" s="19"/>
      <c r="AE114" s="19"/>
      <c r="AF114" s="19">
        <f t="shared" si="29"/>
        <v>147</v>
      </c>
      <c r="AG114" s="19">
        <f t="shared" si="29"/>
        <v>294</v>
      </c>
      <c r="AH114" s="10">
        <v>3120151200066070</v>
      </c>
      <c r="AI114" s="11" t="s">
        <v>226</v>
      </c>
      <c r="AJ114" s="11" t="s">
        <v>68</v>
      </c>
      <c r="AK114" s="12">
        <v>2</v>
      </c>
      <c r="AL114" s="28">
        <v>30</v>
      </c>
      <c r="AM114" s="28">
        <f t="shared" si="31"/>
        <v>60</v>
      </c>
      <c r="AN114" s="114"/>
      <c r="AO114" s="114"/>
      <c r="AP114" s="28">
        <f>4+3+2</f>
        <v>9</v>
      </c>
      <c r="AQ114" s="28">
        <f>AP114*AK114</f>
        <v>18</v>
      </c>
      <c r="AR114" s="28"/>
      <c r="AS114" s="28"/>
      <c r="AT114" s="28">
        <v>40</v>
      </c>
      <c r="AU114" s="28">
        <f t="shared" si="24"/>
        <v>80</v>
      </c>
      <c r="AV114" s="28"/>
      <c r="AW114" s="28"/>
      <c r="AX114" s="28">
        <v>20</v>
      </c>
      <c r="AY114" s="28">
        <f>+AX114*AK114</f>
        <v>40</v>
      </c>
      <c r="AZ114" s="28"/>
      <c r="BA114" s="28"/>
      <c r="BB114" s="28">
        <v>10</v>
      </c>
      <c r="BC114" s="114">
        <f>+BB114*AK114</f>
        <v>20</v>
      </c>
      <c r="BD114" s="114">
        <v>5</v>
      </c>
      <c r="BE114" s="114">
        <f>+BD114*AK114</f>
        <v>10</v>
      </c>
      <c r="BF114" s="114"/>
      <c r="BG114" s="114"/>
      <c r="BH114" s="28"/>
      <c r="BI114" s="28"/>
      <c r="BJ114" s="7">
        <f t="shared" si="22"/>
        <v>114</v>
      </c>
      <c r="BK114" s="7">
        <f t="shared" si="22"/>
        <v>228</v>
      </c>
    </row>
    <row r="115" spans="2:63" ht="24" x14ac:dyDescent="0.25">
      <c r="B115" s="16" t="s">
        <v>65</v>
      </c>
      <c r="C115" s="17" t="s">
        <v>66</v>
      </c>
      <c r="D115" s="10" t="s">
        <v>227</v>
      </c>
      <c r="E115" s="11" t="s">
        <v>228</v>
      </c>
      <c r="F115" s="11" t="s">
        <v>68</v>
      </c>
      <c r="G115" s="12">
        <v>5</v>
      </c>
      <c r="H115" s="19">
        <v>141</v>
      </c>
      <c r="I115" s="19">
        <f t="shared" si="30"/>
        <v>705</v>
      </c>
      <c r="J115" s="85"/>
      <c r="K115" s="85"/>
      <c r="L115" s="19">
        <v>17</v>
      </c>
      <c r="M115" s="19">
        <f>L115*G115</f>
        <v>85</v>
      </c>
      <c r="N115" s="19">
        <v>4</v>
      </c>
      <c r="O115" s="19">
        <f>+N115*G115</f>
        <v>20</v>
      </c>
      <c r="P115" s="19">
        <v>51</v>
      </c>
      <c r="Q115" s="19">
        <f>G115*P115</f>
        <v>255</v>
      </c>
      <c r="R115" s="19"/>
      <c r="S115" s="19"/>
      <c r="T115" s="20">
        <v>20</v>
      </c>
      <c r="U115" s="20">
        <f>+T115*G115</f>
        <v>100</v>
      </c>
      <c r="V115" s="19"/>
      <c r="W115" s="19">
        <f t="shared" si="26"/>
        <v>0</v>
      </c>
      <c r="X115" s="19">
        <v>30</v>
      </c>
      <c r="Y115" s="20">
        <f>+X115*G115</f>
        <v>150</v>
      </c>
      <c r="Z115" s="20">
        <v>20</v>
      </c>
      <c r="AA115" s="20">
        <f>+Z115*G115</f>
        <v>100</v>
      </c>
      <c r="AB115" s="19">
        <v>4</v>
      </c>
      <c r="AC115" s="19">
        <f>+AB115*G115</f>
        <v>20</v>
      </c>
      <c r="AD115" s="19">
        <v>6</v>
      </c>
      <c r="AE115" s="19">
        <f>AD115*G115</f>
        <v>30</v>
      </c>
      <c r="AF115" s="19">
        <f t="shared" si="29"/>
        <v>293</v>
      </c>
      <c r="AG115" s="19">
        <f t="shared" si="29"/>
        <v>1465</v>
      </c>
      <c r="AH115" s="10" t="s">
        <v>227</v>
      </c>
      <c r="AI115" s="11" t="s">
        <v>228</v>
      </c>
      <c r="AJ115" s="11" t="s">
        <v>68</v>
      </c>
      <c r="AK115" s="12">
        <v>5</v>
      </c>
      <c r="AL115" s="28">
        <v>100</v>
      </c>
      <c r="AM115" s="28">
        <f t="shared" si="31"/>
        <v>500</v>
      </c>
      <c r="AN115" s="114"/>
      <c r="AO115" s="114"/>
      <c r="AP115" s="28">
        <v>16</v>
      </c>
      <c r="AQ115" s="28">
        <f>AP115*AK115</f>
        <v>80</v>
      </c>
      <c r="AR115" s="28"/>
      <c r="AS115" s="28"/>
      <c r="AT115" s="28"/>
      <c r="AU115" s="28"/>
      <c r="AV115" s="28"/>
      <c r="AW115" s="28"/>
      <c r="AX115" s="28">
        <v>20</v>
      </c>
      <c r="AY115" s="28">
        <f>+AX115*AK115</f>
        <v>100</v>
      </c>
      <c r="AZ115" s="28"/>
      <c r="BA115" s="28"/>
      <c r="BB115" s="28">
        <v>30</v>
      </c>
      <c r="BC115" s="114">
        <f>+BB115*AK115</f>
        <v>150</v>
      </c>
      <c r="BD115" s="114">
        <v>19</v>
      </c>
      <c r="BE115" s="114">
        <f>+BD115*AK115</f>
        <v>95</v>
      </c>
      <c r="BF115" s="114">
        <v>4</v>
      </c>
      <c r="BG115" s="114">
        <f>+BF115*AK115</f>
        <v>20</v>
      </c>
      <c r="BH115" s="28">
        <v>5</v>
      </c>
      <c r="BI115" s="28">
        <f>+BH115*AK115</f>
        <v>25</v>
      </c>
      <c r="BJ115" s="7">
        <f t="shared" si="22"/>
        <v>194</v>
      </c>
      <c r="BK115" s="7">
        <f t="shared" si="22"/>
        <v>970</v>
      </c>
    </row>
    <row r="116" spans="2:63" x14ac:dyDescent="0.25">
      <c r="B116" s="16" t="s">
        <v>139</v>
      </c>
      <c r="C116" s="17"/>
      <c r="D116" s="10">
        <v>4412163500053710</v>
      </c>
      <c r="E116" s="9" t="s">
        <v>229</v>
      </c>
      <c r="F116" s="11" t="s">
        <v>68</v>
      </c>
      <c r="G116" s="12">
        <v>5</v>
      </c>
      <c r="H116" s="19"/>
      <c r="I116" s="19"/>
      <c r="J116" s="85"/>
      <c r="K116" s="85"/>
      <c r="L116" s="19"/>
      <c r="M116" s="19"/>
      <c r="N116" s="19">
        <v>8</v>
      </c>
      <c r="O116" s="19">
        <f>+N116*G116</f>
        <v>40</v>
      </c>
      <c r="P116" s="19"/>
      <c r="Q116" s="19"/>
      <c r="R116" s="19"/>
      <c r="S116" s="19"/>
      <c r="T116" s="20"/>
      <c r="U116" s="20"/>
      <c r="V116" s="19"/>
      <c r="W116" s="19">
        <f t="shared" si="26"/>
        <v>0</v>
      </c>
      <c r="X116" s="19"/>
      <c r="Y116" s="20"/>
      <c r="Z116" s="20"/>
      <c r="AA116" s="20"/>
      <c r="AB116" s="19"/>
      <c r="AC116" s="19"/>
      <c r="AD116" s="19"/>
      <c r="AE116" s="19"/>
      <c r="AF116" s="19">
        <f t="shared" si="29"/>
        <v>8</v>
      </c>
      <c r="AG116" s="19">
        <f t="shared" si="29"/>
        <v>40</v>
      </c>
      <c r="AH116" s="10">
        <v>4412163500053710</v>
      </c>
      <c r="AI116" s="9" t="s">
        <v>229</v>
      </c>
      <c r="AJ116" s="11" t="s">
        <v>68</v>
      </c>
      <c r="AK116" s="12">
        <v>5</v>
      </c>
      <c r="AL116" s="28"/>
      <c r="AM116" s="28"/>
      <c r="AN116" s="114"/>
      <c r="AO116" s="114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114"/>
      <c r="BG116" s="114"/>
      <c r="BH116" s="28"/>
      <c r="BI116" s="28"/>
      <c r="BJ116" s="7">
        <f t="shared" si="22"/>
        <v>0</v>
      </c>
      <c r="BK116" s="7">
        <f t="shared" si="22"/>
        <v>0</v>
      </c>
    </row>
    <row r="117" spans="2:63" ht="24" x14ac:dyDescent="0.25">
      <c r="B117" s="16" t="s">
        <v>65</v>
      </c>
      <c r="C117" s="17" t="s">
        <v>66</v>
      </c>
      <c r="D117" s="10" t="s">
        <v>230</v>
      </c>
      <c r="E117" s="9" t="s">
        <v>231</v>
      </c>
      <c r="F117" s="9" t="s">
        <v>68</v>
      </c>
      <c r="G117" s="12">
        <v>3</v>
      </c>
      <c r="H117" s="19">
        <v>7</v>
      </c>
      <c r="I117" s="19">
        <f t="shared" si="30"/>
        <v>21</v>
      </c>
      <c r="J117" s="85"/>
      <c r="K117" s="85"/>
      <c r="L117" s="19"/>
      <c r="M117" s="19"/>
      <c r="N117" s="19"/>
      <c r="O117" s="19"/>
      <c r="P117" s="19">
        <v>18</v>
      </c>
      <c r="Q117" s="19">
        <f>G117*P117</f>
        <v>54</v>
      </c>
      <c r="R117" s="19"/>
      <c r="S117" s="19"/>
      <c r="T117" s="20"/>
      <c r="U117" s="20"/>
      <c r="V117" s="19"/>
      <c r="W117" s="19"/>
      <c r="X117" s="19"/>
      <c r="Y117" s="20"/>
      <c r="Z117" s="20">
        <v>5</v>
      </c>
      <c r="AA117" s="20">
        <f>+Z117*G117</f>
        <v>15</v>
      </c>
      <c r="AB117" s="19"/>
      <c r="AC117" s="19"/>
      <c r="AD117" s="19"/>
      <c r="AE117" s="19"/>
      <c r="AF117" s="19">
        <f t="shared" si="29"/>
        <v>30</v>
      </c>
      <c r="AG117" s="19">
        <f t="shared" si="29"/>
        <v>90</v>
      </c>
      <c r="AH117" s="10" t="s">
        <v>230</v>
      </c>
      <c r="AI117" s="9" t="s">
        <v>231</v>
      </c>
      <c r="AJ117" s="9" t="s">
        <v>68</v>
      </c>
      <c r="AK117" s="12">
        <v>3</v>
      </c>
      <c r="AL117" s="28">
        <v>6</v>
      </c>
      <c r="AM117" s="28">
        <f t="shared" si="31"/>
        <v>18</v>
      </c>
      <c r="AN117" s="114"/>
      <c r="AO117" s="114"/>
      <c r="AP117" s="28"/>
      <c r="AQ117" s="28"/>
      <c r="AR117" s="28"/>
      <c r="AS117" s="28"/>
      <c r="AT117" s="28">
        <v>18</v>
      </c>
      <c r="AU117" s="28">
        <f t="shared" si="24"/>
        <v>54</v>
      </c>
      <c r="AV117" s="28"/>
      <c r="AW117" s="28"/>
      <c r="AX117" s="28"/>
      <c r="AY117" s="28"/>
      <c r="AZ117" s="28"/>
      <c r="BA117" s="28"/>
      <c r="BB117" s="28"/>
      <c r="BC117" s="28"/>
      <c r="BD117" s="28">
        <v>5</v>
      </c>
      <c r="BE117" s="114">
        <f>+BD117*AK117</f>
        <v>15</v>
      </c>
      <c r="BF117" s="114"/>
      <c r="BG117" s="114"/>
      <c r="BH117" s="28"/>
      <c r="BI117" s="28"/>
      <c r="BJ117" s="7">
        <f t="shared" si="22"/>
        <v>29</v>
      </c>
      <c r="BK117" s="7">
        <f t="shared" si="22"/>
        <v>87</v>
      </c>
    </row>
    <row r="118" spans="2:63" ht="24" x14ac:dyDescent="0.25">
      <c r="B118" s="16" t="s">
        <v>65</v>
      </c>
      <c r="C118" s="17" t="s">
        <v>66</v>
      </c>
      <c r="D118" s="10" t="s">
        <v>232</v>
      </c>
      <c r="E118" s="11" t="s">
        <v>233</v>
      </c>
      <c r="F118" s="11" t="s">
        <v>222</v>
      </c>
      <c r="G118" s="12">
        <v>12</v>
      </c>
      <c r="H118" s="19">
        <v>6</v>
      </c>
      <c r="I118" s="19">
        <f t="shared" si="30"/>
        <v>72</v>
      </c>
      <c r="J118" s="85"/>
      <c r="K118" s="85"/>
      <c r="L118" s="19">
        <v>3</v>
      </c>
      <c r="M118" s="19">
        <f>L118*G118</f>
        <v>36</v>
      </c>
      <c r="N118" s="19"/>
      <c r="O118" s="19"/>
      <c r="P118" s="19">
        <v>4</v>
      </c>
      <c r="Q118" s="19">
        <f>G118*P118</f>
        <v>48</v>
      </c>
      <c r="R118" s="19"/>
      <c r="S118" s="19"/>
      <c r="T118" s="20">
        <v>6</v>
      </c>
      <c r="U118" s="20">
        <f t="shared" ref="U118:U124" si="32">+T118*G118</f>
        <v>72</v>
      </c>
      <c r="V118" s="19">
        <v>1</v>
      </c>
      <c r="W118" s="19">
        <f t="shared" si="26"/>
        <v>12</v>
      </c>
      <c r="X118" s="19">
        <v>1</v>
      </c>
      <c r="Y118" s="20">
        <f>+X118*G118</f>
        <v>12</v>
      </c>
      <c r="Z118" s="20">
        <v>3</v>
      </c>
      <c r="AA118" s="20">
        <f>+Z118*G118</f>
        <v>36</v>
      </c>
      <c r="AB118" s="19">
        <v>3</v>
      </c>
      <c r="AC118" s="19">
        <f>+AB118*G118</f>
        <v>36</v>
      </c>
      <c r="AD118" s="19"/>
      <c r="AE118" s="19"/>
      <c r="AF118" s="19">
        <f t="shared" si="29"/>
        <v>27</v>
      </c>
      <c r="AG118" s="19">
        <f t="shared" si="29"/>
        <v>324</v>
      </c>
      <c r="AH118" s="10" t="s">
        <v>232</v>
      </c>
      <c r="AI118" s="11" t="s">
        <v>233</v>
      </c>
      <c r="AJ118" s="11" t="s">
        <v>222</v>
      </c>
      <c r="AK118" s="12">
        <v>12</v>
      </c>
      <c r="AL118" s="28">
        <v>6</v>
      </c>
      <c r="AM118" s="28">
        <f t="shared" si="31"/>
        <v>72</v>
      </c>
      <c r="AN118" s="114"/>
      <c r="AO118" s="114"/>
      <c r="AP118" s="28">
        <f>0.5+0.5+0.5</f>
        <v>1.5</v>
      </c>
      <c r="AQ118" s="28">
        <f>AP118*AK118</f>
        <v>18</v>
      </c>
      <c r="AR118" s="28"/>
      <c r="AS118" s="28"/>
      <c r="AT118" s="28">
        <v>2.5</v>
      </c>
      <c r="AU118" s="28">
        <f t="shared" si="24"/>
        <v>30</v>
      </c>
      <c r="AV118" s="28"/>
      <c r="AW118" s="28"/>
      <c r="AX118" s="28">
        <v>6</v>
      </c>
      <c r="AY118" s="28">
        <f t="shared" ref="AY118:AY124" si="33">+AX118*AK118</f>
        <v>72</v>
      </c>
      <c r="AZ118" s="28">
        <v>0.5</v>
      </c>
      <c r="BA118" s="28">
        <f>AK118*AZ118</f>
        <v>6</v>
      </c>
      <c r="BB118" s="28">
        <v>1</v>
      </c>
      <c r="BC118" s="114">
        <f>+BB118*AK118</f>
        <v>12</v>
      </c>
      <c r="BD118" s="114">
        <v>3</v>
      </c>
      <c r="BE118" s="114">
        <f>+BD118*AK118</f>
        <v>36</v>
      </c>
      <c r="BF118" s="114">
        <v>3</v>
      </c>
      <c r="BG118" s="114">
        <f>+BF118*AK118</f>
        <v>36</v>
      </c>
      <c r="BH118" s="28"/>
      <c r="BI118" s="28"/>
      <c r="BJ118" s="7">
        <f t="shared" si="22"/>
        <v>23.5</v>
      </c>
      <c r="BK118" s="7">
        <f t="shared" si="22"/>
        <v>282</v>
      </c>
    </row>
    <row r="119" spans="2:63" ht="24" x14ac:dyDescent="0.25">
      <c r="B119" s="16" t="s">
        <v>65</v>
      </c>
      <c r="C119" s="17" t="s">
        <v>66</v>
      </c>
      <c r="D119" s="10">
        <v>4412210400369140</v>
      </c>
      <c r="E119" s="11" t="s">
        <v>234</v>
      </c>
      <c r="F119" s="11" t="s">
        <v>212</v>
      </c>
      <c r="G119" s="12">
        <v>3</v>
      </c>
      <c r="H119" s="19">
        <v>102</v>
      </c>
      <c r="I119" s="19">
        <f t="shared" si="30"/>
        <v>306</v>
      </c>
      <c r="J119" s="27"/>
      <c r="K119" s="27"/>
      <c r="L119" s="26">
        <v>55</v>
      </c>
      <c r="M119" s="19">
        <f>L119*G119</f>
        <v>165</v>
      </c>
      <c r="N119" s="19"/>
      <c r="O119" s="19"/>
      <c r="P119" s="19">
        <v>50</v>
      </c>
      <c r="Q119" s="19">
        <f>G119*P119</f>
        <v>150</v>
      </c>
      <c r="R119" s="19"/>
      <c r="S119" s="19"/>
      <c r="T119" s="20">
        <v>7</v>
      </c>
      <c r="U119" s="20">
        <f t="shared" si="32"/>
        <v>21</v>
      </c>
      <c r="V119" s="19">
        <f>24+24</f>
        <v>48</v>
      </c>
      <c r="W119" s="19">
        <f t="shared" si="26"/>
        <v>144</v>
      </c>
      <c r="X119" s="19">
        <v>40</v>
      </c>
      <c r="Y119" s="20">
        <f>+X119*G119</f>
        <v>120</v>
      </c>
      <c r="Z119" s="20">
        <v>15</v>
      </c>
      <c r="AA119" s="20">
        <f>+Z119*G119</f>
        <v>45</v>
      </c>
      <c r="AB119" s="19">
        <v>3</v>
      </c>
      <c r="AC119" s="19">
        <f>+AB119*G119</f>
        <v>9</v>
      </c>
      <c r="AD119" s="19">
        <v>8</v>
      </c>
      <c r="AE119" s="19">
        <f>AD119*G119</f>
        <v>24</v>
      </c>
      <c r="AF119" s="19">
        <f t="shared" si="29"/>
        <v>328</v>
      </c>
      <c r="AG119" s="19">
        <f t="shared" si="29"/>
        <v>984</v>
      </c>
      <c r="AH119" s="10">
        <v>4412210400369140</v>
      </c>
      <c r="AI119" s="11" t="s">
        <v>234</v>
      </c>
      <c r="AJ119" s="11" t="s">
        <v>212</v>
      </c>
      <c r="AK119" s="12">
        <v>3</v>
      </c>
      <c r="AL119" s="28">
        <v>100</v>
      </c>
      <c r="AM119" s="28">
        <f t="shared" si="31"/>
        <v>300</v>
      </c>
      <c r="AN119" s="81"/>
      <c r="AO119" s="81"/>
      <c r="AP119" s="7">
        <v>55</v>
      </c>
      <c r="AQ119" s="28">
        <f>AP119*AK119</f>
        <v>165</v>
      </c>
      <c r="AR119" s="28"/>
      <c r="AS119" s="28"/>
      <c r="AT119" s="28">
        <v>26</v>
      </c>
      <c r="AU119" s="28">
        <f t="shared" si="24"/>
        <v>78</v>
      </c>
      <c r="AV119" s="28"/>
      <c r="AW119" s="28"/>
      <c r="AX119" s="28">
        <v>7</v>
      </c>
      <c r="AY119" s="28">
        <f t="shared" si="33"/>
        <v>21</v>
      </c>
      <c r="AZ119" s="28">
        <v>24</v>
      </c>
      <c r="BA119" s="28">
        <f>AK119*AZ119</f>
        <v>72</v>
      </c>
      <c r="BB119" s="28">
        <v>40</v>
      </c>
      <c r="BC119" s="114">
        <f>+BB119*AK119</f>
        <v>120</v>
      </c>
      <c r="BD119" s="114">
        <v>15</v>
      </c>
      <c r="BE119" s="114">
        <f>+BD119*AK119</f>
        <v>45</v>
      </c>
      <c r="BF119" s="114">
        <v>3</v>
      </c>
      <c r="BG119" s="114">
        <f>+BF119*AK119</f>
        <v>9</v>
      </c>
      <c r="BH119" s="28">
        <v>4</v>
      </c>
      <c r="BI119" s="28">
        <f>+BH119*AK119</f>
        <v>12</v>
      </c>
      <c r="BJ119" s="7">
        <f t="shared" si="22"/>
        <v>274</v>
      </c>
      <c r="BK119" s="7">
        <f t="shared" si="22"/>
        <v>822</v>
      </c>
    </row>
    <row r="120" spans="2:63" ht="24" x14ac:dyDescent="0.25">
      <c r="B120" s="16" t="s">
        <v>65</v>
      </c>
      <c r="C120" s="17" t="s">
        <v>66</v>
      </c>
      <c r="D120" s="10">
        <v>4412210400369140</v>
      </c>
      <c r="E120" s="11" t="s">
        <v>235</v>
      </c>
      <c r="F120" s="11" t="s">
        <v>212</v>
      </c>
      <c r="G120" s="12">
        <v>6</v>
      </c>
      <c r="H120" s="19">
        <v>40</v>
      </c>
      <c r="I120" s="19">
        <f t="shared" si="30"/>
        <v>240</v>
      </c>
      <c r="J120" s="27"/>
      <c r="K120" s="27"/>
      <c r="L120" s="26">
        <f>8+5+5+2+2</f>
        <v>22</v>
      </c>
      <c r="M120" s="19">
        <f>L120*G120</f>
        <v>132</v>
      </c>
      <c r="N120" s="19"/>
      <c r="O120" s="19"/>
      <c r="P120" s="19">
        <v>20</v>
      </c>
      <c r="Q120" s="19">
        <f>G120*P120</f>
        <v>120</v>
      </c>
      <c r="R120" s="19"/>
      <c r="S120" s="19"/>
      <c r="T120" s="20">
        <v>6</v>
      </c>
      <c r="U120" s="20">
        <f t="shared" si="32"/>
        <v>36</v>
      </c>
      <c r="V120" s="19">
        <v>12</v>
      </c>
      <c r="W120" s="19">
        <f t="shared" si="26"/>
        <v>72</v>
      </c>
      <c r="X120" s="19">
        <v>40</v>
      </c>
      <c r="Y120" s="20">
        <f>+X120*G120</f>
        <v>240</v>
      </c>
      <c r="Z120" s="20"/>
      <c r="AA120" s="20"/>
      <c r="AB120" s="19"/>
      <c r="AC120" s="19"/>
      <c r="AD120" s="19"/>
      <c r="AE120" s="19"/>
      <c r="AF120" s="19">
        <f t="shared" si="29"/>
        <v>140</v>
      </c>
      <c r="AG120" s="19">
        <f t="shared" si="29"/>
        <v>840</v>
      </c>
      <c r="AH120" s="10">
        <v>4412210400369140</v>
      </c>
      <c r="AI120" s="11" t="s">
        <v>235</v>
      </c>
      <c r="AJ120" s="11" t="s">
        <v>212</v>
      </c>
      <c r="AK120" s="12">
        <v>6</v>
      </c>
      <c r="AL120" s="28">
        <v>35</v>
      </c>
      <c r="AM120" s="28">
        <f t="shared" si="31"/>
        <v>210</v>
      </c>
      <c r="AN120" s="81"/>
      <c r="AO120" s="81"/>
      <c r="AP120" s="7">
        <f>8+5+5+2+2</f>
        <v>22</v>
      </c>
      <c r="AQ120" s="28">
        <f>AP120*AK120</f>
        <v>132</v>
      </c>
      <c r="AR120" s="28"/>
      <c r="AS120" s="28"/>
      <c r="AT120" s="28">
        <v>15</v>
      </c>
      <c r="AU120" s="28">
        <f t="shared" si="24"/>
        <v>90</v>
      </c>
      <c r="AV120" s="28"/>
      <c r="AW120" s="28"/>
      <c r="AX120" s="28">
        <v>6</v>
      </c>
      <c r="AY120" s="28">
        <f t="shared" si="33"/>
        <v>36</v>
      </c>
      <c r="AZ120" s="28">
        <v>12</v>
      </c>
      <c r="BA120" s="28">
        <f>AK120*AZ120</f>
        <v>72</v>
      </c>
      <c r="BB120" s="28">
        <v>40</v>
      </c>
      <c r="BC120" s="114">
        <f>+BB120*AK120</f>
        <v>240</v>
      </c>
      <c r="BD120" s="114"/>
      <c r="BE120" s="114"/>
      <c r="BF120" s="114"/>
      <c r="BG120" s="114"/>
      <c r="BH120" s="28"/>
      <c r="BI120" s="28"/>
      <c r="BJ120" s="7">
        <f t="shared" si="22"/>
        <v>130</v>
      </c>
      <c r="BK120" s="7">
        <f t="shared" si="22"/>
        <v>780</v>
      </c>
    </row>
    <row r="121" spans="2:63" ht="24" x14ac:dyDescent="0.25">
      <c r="B121" s="16" t="s">
        <v>65</v>
      </c>
      <c r="C121" s="17" t="s">
        <v>66</v>
      </c>
      <c r="D121" s="10" t="s">
        <v>236</v>
      </c>
      <c r="E121" s="11" t="s">
        <v>237</v>
      </c>
      <c r="F121" s="11" t="s">
        <v>212</v>
      </c>
      <c r="G121" s="12">
        <v>4</v>
      </c>
      <c r="H121" s="19">
        <v>1</v>
      </c>
      <c r="I121" s="19">
        <f t="shared" si="30"/>
        <v>4</v>
      </c>
      <c r="J121" s="27"/>
      <c r="K121" s="27"/>
      <c r="L121" s="26">
        <v>3</v>
      </c>
      <c r="M121" s="19">
        <f>L121*G121</f>
        <v>12</v>
      </c>
      <c r="N121" s="19"/>
      <c r="O121" s="19"/>
      <c r="P121" s="19">
        <v>15</v>
      </c>
      <c r="Q121" s="19">
        <f>G121*P121</f>
        <v>60</v>
      </c>
      <c r="R121" s="19"/>
      <c r="S121" s="19"/>
      <c r="T121" s="20">
        <v>5</v>
      </c>
      <c r="U121" s="20">
        <f t="shared" si="32"/>
        <v>20</v>
      </c>
      <c r="V121" s="19"/>
      <c r="W121" s="19"/>
      <c r="X121" s="19"/>
      <c r="Y121" s="20"/>
      <c r="Z121" s="20">
        <v>1.5</v>
      </c>
      <c r="AA121" s="20">
        <f>+Z121*G121</f>
        <v>6</v>
      </c>
      <c r="AB121" s="19"/>
      <c r="AC121" s="19"/>
      <c r="AD121" s="19"/>
      <c r="AE121" s="19"/>
      <c r="AF121" s="19">
        <f t="shared" si="29"/>
        <v>25.5</v>
      </c>
      <c r="AG121" s="19">
        <f t="shared" si="29"/>
        <v>102</v>
      </c>
      <c r="AH121" s="10" t="s">
        <v>236</v>
      </c>
      <c r="AI121" s="11" t="s">
        <v>237</v>
      </c>
      <c r="AJ121" s="11" t="s">
        <v>212</v>
      </c>
      <c r="AK121" s="12">
        <v>4</v>
      </c>
      <c r="AL121" s="28">
        <v>1</v>
      </c>
      <c r="AM121" s="28">
        <f t="shared" si="31"/>
        <v>4</v>
      </c>
      <c r="AN121" s="81"/>
      <c r="AO121" s="81"/>
      <c r="AP121" s="7">
        <v>2</v>
      </c>
      <c r="AQ121" s="28">
        <f>AP121*AK121</f>
        <v>8</v>
      </c>
      <c r="AR121" s="28"/>
      <c r="AS121" s="28"/>
      <c r="AT121" s="28">
        <v>10</v>
      </c>
      <c r="AU121" s="28">
        <f t="shared" si="24"/>
        <v>40</v>
      </c>
      <c r="AV121" s="28"/>
      <c r="AW121" s="28"/>
      <c r="AX121" s="28">
        <v>5</v>
      </c>
      <c r="AY121" s="28">
        <f t="shared" si="33"/>
        <v>20</v>
      </c>
      <c r="AZ121" s="28"/>
      <c r="BA121" s="28"/>
      <c r="BB121" s="28"/>
      <c r="BC121" s="28"/>
      <c r="BD121" s="28">
        <v>1.5</v>
      </c>
      <c r="BE121" s="114">
        <f>+BD121*AK121</f>
        <v>6</v>
      </c>
      <c r="BF121" s="114"/>
      <c r="BG121" s="114"/>
      <c r="BH121" s="28"/>
      <c r="BI121" s="28"/>
      <c r="BJ121" s="7">
        <f t="shared" si="22"/>
        <v>19.5</v>
      </c>
      <c r="BK121" s="7">
        <f t="shared" si="22"/>
        <v>78</v>
      </c>
    </row>
    <row r="122" spans="2:63" ht="36" customHeight="1" x14ac:dyDescent="0.25">
      <c r="B122" s="16" t="s">
        <v>65</v>
      </c>
      <c r="C122" s="17" t="s">
        <v>66</v>
      </c>
      <c r="D122" s="10">
        <v>4412210400383470</v>
      </c>
      <c r="E122" s="11" t="s">
        <v>238</v>
      </c>
      <c r="F122" s="11" t="s">
        <v>212</v>
      </c>
      <c r="G122" s="12">
        <v>3</v>
      </c>
      <c r="H122" s="19">
        <v>6</v>
      </c>
      <c r="I122" s="19">
        <f t="shared" si="30"/>
        <v>18</v>
      </c>
      <c r="J122" s="27"/>
      <c r="K122" s="27"/>
      <c r="L122" s="26"/>
      <c r="M122" s="26"/>
      <c r="N122" s="19"/>
      <c r="O122" s="19"/>
      <c r="P122" s="112"/>
      <c r="Q122" s="26"/>
      <c r="R122" s="19"/>
      <c r="S122" s="19"/>
      <c r="T122" s="20">
        <v>6</v>
      </c>
      <c r="U122" s="20">
        <f t="shared" si="32"/>
        <v>18</v>
      </c>
      <c r="V122" s="19"/>
      <c r="W122" s="19">
        <f t="shared" si="26"/>
        <v>0</v>
      </c>
      <c r="X122" s="19"/>
      <c r="Y122" s="20"/>
      <c r="Z122" s="20"/>
      <c r="AA122" s="20"/>
      <c r="AB122" s="19">
        <v>4</v>
      </c>
      <c r="AC122" s="19">
        <f>+AB122*G122</f>
        <v>12</v>
      </c>
      <c r="AD122" s="19"/>
      <c r="AE122" s="19"/>
      <c r="AF122" s="19">
        <f t="shared" si="29"/>
        <v>16</v>
      </c>
      <c r="AG122" s="19">
        <f t="shared" si="29"/>
        <v>48</v>
      </c>
      <c r="AH122" s="10">
        <v>4412210400383470</v>
      </c>
      <c r="AI122" s="11" t="s">
        <v>238</v>
      </c>
      <c r="AJ122" s="11" t="s">
        <v>212</v>
      </c>
      <c r="AK122" s="12">
        <v>3</v>
      </c>
      <c r="AL122" s="28">
        <v>6</v>
      </c>
      <c r="AM122" s="28">
        <f t="shared" si="31"/>
        <v>18</v>
      </c>
      <c r="AN122" s="81"/>
      <c r="AO122" s="81"/>
      <c r="AP122" s="28"/>
      <c r="AQ122" s="28"/>
      <c r="AR122" s="28"/>
      <c r="AS122" s="28"/>
      <c r="AT122" s="28"/>
      <c r="AU122" s="28"/>
      <c r="AV122" s="28"/>
      <c r="AW122" s="28"/>
      <c r="AX122" s="28">
        <v>6</v>
      </c>
      <c r="AY122" s="28">
        <f t="shared" si="33"/>
        <v>18</v>
      </c>
      <c r="AZ122" s="28"/>
      <c r="BA122" s="28"/>
      <c r="BB122" s="28"/>
      <c r="BC122" s="28"/>
      <c r="BD122" s="28"/>
      <c r="BE122" s="28"/>
      <c r="BF122" s="114">
        <v>4</v>
      </c>
      <c r="BG122" s="114">
        <f>+BF122*AK122</f>
        <v>12</v>
      </c>
      <c r="BH122" s="28"/>
      <c r="BI122" s="28"/>
      <c r="BJ122" s="7">
        <f t="shared" si="22"/>
        <v>16</v>
      </c>
      <c r="BK122" s="7">
        <f t="shared" si="22"/>
        <v>48</v>
      </c>
    </row>
    <row r="123" spans="2:63" ht="24" x14ac:dyDescent="0.25">
      <c r="B123" s="16" t="s">
        <v>65</v>
      </c>
      <c r="C123" s="17" t="s">
        <v>66</v>
      </c>
      <c r="D123" s="10" t="s">
        <v>239</v>
      </c>
      <c r="E123" s="9" t="s">
        <v>240</v>
      </c>
      <c r="F123" s="115" t="s">
        <v>68</v>
      </c>
      <c r="G123" s="12">
        <v>8</v>
      </c>
      <c r="H123" s="19">
        <v>1</v>
      </c>
      <c r="I123" s="19">
        <f t="shared" si="30"/>
        <v>8</v>
      </c>
      <c r="J123" s="27"/>
      <c r="K123" s="27"/>
      <c r="L123" s="26"/>
      <c r="M123" s="26"/>
      <c r="N123" s="19"/>
      <c r="O123" s="19"/>
      <c r="P123" s="19">
        <v>10</v>
      </c>
      <c r="Q123" s="19">
        <f t="shared" ref="Q123:Q135" si="34">G123*P123</f>
        <v>80</v>
      </c>
      <c r="R123" s="19"/>
      <c r="S123" s="19"/>
      <c r="T123" s="20">
        <v>20</v>
      </c>
      <c r="U123" s="20">
        <f t="shared" si="32"/>
        <v>160</v>
      </c>
      <c r="V123" s="19"/>
      <c r="W123" s="19"/>
      <c r="X123" s="19"/>
      <c r="Y123" s="20"/>
      <c r="Z123" s="20"/>
      <c r="AA123" s="20"/>
      <c r="AB123" s="19">
        <v>1</v>
      </c>
      <c r="AC123" s="19">
        <f>+AB123*G123</f>
        <v>8</v>
      </c>
      <c r="AD123" s="19"/>
      <c r="AE123" s="19"/>
      <c r="AF123" s="19">
        <f t="shared" si="29"/>
        <v>32</v>
      </c>
      <c r="AG123" s="19">
        <f t="shared" si="29"/>
        <v>256</v>
      </c>
      <c r="AH123" s="10" t="s">
        <v>239</v>
      </c>
      <c r="AI123" s="9" t="s">
        <v>240</v>
      </c>
      <c r="AJ123" s="115" t="s">
        <v>68</v>
      </c>
      <c r="AK123" s="12">
        <v>8</v>
      </c>
      <c r="AL123" s="28">
        <v>0</v>
      </c>
      <c r="AM123" s="28">
        <f>AL123*AK123</f>
        <v>0</v>
      </c>
      <c r="AN123" s="81"/>
      <c r="AO123" s="81"/>
      <c r="AP123" s="28"/>
      <c r="AQ123" s="28"/>
      <c r="AR123" s="28"/>
      <c r="AS123" s="28"/>
      <c r="AT123" s="28">
        <v>10</v>
      </c>
      <c r="AU123" s="28">
        <f t="shared" si="24"/>
        <v>80</v>
      </c>
      <c r="AV123" s="28">
        <v>0</v>
      </c>
      <c r="AW123" s="28">
        <f t="shared" ref="AW123:AW132" si="35">AK123*AV123</f>
        <v>0</v>
      </c>
      <c r="AX123" s="28">
        <v>20</v>
      </c>
      <c r="AY123" s="28">
        <f t="shared" si="33"/>
        <v>160</v>
      </c>
      <c r="AZ123" s="28"/>
      <c r="BA123" s="28"/>
      <c r="BB123" s="28"/>
      <c r="BC123" s="28"/>
      <c r="BD123" s="28"/>
      <c r="BE123" s="28"/>
      <c r="BF123" s="114">
        <v>1</v>
      </c>
      <c r="BG123" s="114">
        <f>+BF123*AK123</f>
        <v>8</v>
      </c>
      <c r="BH123" s="28"/>
      <c r="BI123" s="28"/>
      <c r="BJ123" s="7">
        <f t="shared" si="22"/>
        <v>31</v>
      </c>
      <c r="BK123" s="7">
        <f t="shared" si="22"/>
        <v>248</v>
      </c>
    </row>
    <row r="124" spans="2:63" ht="24" x14ac:dyDescent="0.25">
      <c r="B124" s="16" t="s">
        <v>65</v>
      </c>
      <c r="C124" s="17" t="s">
        <v>66</v>
      </c>
      <c r="D124" s="10" t="s">
        <v>241</v>
      </c>
      <c r="E124" s="18" t="s">
        <v>242</v>
      </c>
      <c r="F124" s="115" t="s">
        <v>68</v>
      </c>
      <c r="G124" s="12">
        <v>6</v>
      </c>
      <c r="H124" s="19">
        <f>3+2</f>
        <v>5</v>
      </c>
      <c r="I124" s="19">
        <f t="shared" si="30"/>
        <v>30</v>
      </c>
      <c r="J124" s="27"/>
      <c r="K124" s="27"/>
      <c r="L124" s="26">
        <f>3+1</f>
        <v>4</v>
      </c>
      <c r="M124" s="19">
        <f>L124*G124</f>
        <v>24</v>
      </c>
      <c r="N124" s="19"/>
      <c r="O124" s="19"/>
      <c r="P124" s="19">
        <v>13</v>
      </c>
      <c r="Q124" s="26">
        <f t="shared" si="34"/>
        <v>78</v>
      </c>
      <c r="R124" s="19"/>
      <c r="S124" s="19"/>
      <c r="T124" s="20">
        <v>5</v>
      </c>
      <c r="U124" s="20">
        <f t="shared" si="32"/>
        <v>30</v>
      </c>
      <c r="V124" s="19">
        <f>3+3</f>
        <v>6</v>
      </c>
      <c r="W124" s="19">
        <f t="shared" si="26"/>
        <v>36</v>
      </c>
      <c r="X124" s="19">
        <v>20</v>
      </c>
      <c r="Y124" s="20">
        <f>+X124*G124</f>
        <v>120</v>
      </c>
      <c r="Z124" s="20"/>
      <c r="AA124" s="20"/>
      <c r="AB124" s="19">
        <v>2</v>
      </c>
      <c r="AC124" s="19">
        <f>+AB124*G124</f>
        <v>12</v>
      </c>
      <c r="AD124" s="19">
        <v>15</v>
      </c>
      <c r="AE124" s="19">
        <f>AD124*G124</f>
        <v>90</v>
      </c>
      <c r="AF124" s="19">
        <f t="shared" si="29"/>
        <v>70</v>
      </c>
      <c r="AG124" s="19">
        <f t="shared" si="29"/>
        <v>420</v>
      </c>
      <c r="AH124" s="10" t="s">
        <v>241</v>
      </c>
      <c r="AI124" s="18" t="s">
        <v>242</v>
      </c>
      <c r="AJ124" s="115" t="s">
        <v>68</v>
      </c>
      <c r="AK124" s="12">
        <v>6</v>
      </c>
      <c r="AL124" s="28">
        <f>3+2</f>
        <v>5</v>
      </c>
      <c r="AM124" s="28">
        <f>AL124*AK124</f>
        <v>30</v>
      </c>
      <c r="AN124" s="81"/>
      <c r="AO124" s="81"/>
      <c r="AP124" s="28">
        <f>3+0</f>
        <v>3</v>
      </c>
      <c r="AQ124" s="28">
        <f>AP124*AK124</f>
        <v>18</v>
      </c>
      <c r="AR124" s="28"/>
      <c r="AS124" s="28"/>
      <c r="AT124" s="28">
        <v>1</v>
      </c>
      <c r="AU124" s="28">
        <f t="shared" si="24"/>
        <v>6</v>
      </c>
      <c r="AV124" s="28">
        <v>0</v>
      </c>
      <c r="AW124" s="28">
        <f t="shared" si="35"/>
        <v>0</v>
      </c>
      <c r="AX124" s="28">
        <v>4</v>
      </c>
      <c r="AY124" s="28">
        <f t="shared" si="33"/>
        <v>24</v>
      </c>
      <c r="AZ124" s="28">
        <v>3</v>
      </c>
      <c r="BA124" s="28">
        <f>AK124*AZ124</f>
        <v>18</v>
      </c>
      <c r="BB124" s="28">
        <v>20</v>
      </c>
      <c r="BC124" s="114">
        <f>+BB124*AK124</f>
        <v>120</v>
      </c>
      <c r="BD124" s="114"/>
      <c r="BE124" s="114"/>
      <c r="BF124" s="114">
        <v>2</v>
      </c>
      <c r="BG124" s="114">
        <f>+BF124*AK124</f>
        <v>12</v>
      </c>
      <c r="BH124" s="28">
        <v>12</v>
      </c>
      <c r="BI124" s="28">
        <f>+BH124*AK124</f>
        <v>72</v>
      </c>
      <c r="BJ124" s="7">
        <f t="shared" si="22"/>
        <v>50</v>
      </c>
      <c r="BK124" s="7">
        <f t="shared" si="22"/>
        <v>300</v>
      </c>
    </row>
    <row r="125" spans="2:63" ht="24" x14ac:dyDescent="0.25">
      <c r="B125" s="16" t="s">
        <v>65</v>
      </c>
      <c r="C125" s="17" t="s">
        <v>66</v>
      </c>
      <c r="D125" s="10" t="s">
        <v>241</v>
      </c>
      <c r="E125" s="18" t="s">
        <v>243</v>
      </c>
      <c r="F125" s="115" t="s">
        <v>68</v>
      </c>
      <c r="G125" s="12">
        <v>10</v>
      </c>
      <c r="H125" s="19">
        <v>10</v>
      </c>
      <c r="I125" s="19">
        <f t="shared" si="30"/>
        <v>100</v>
      </c>
      <c r="J125" s="27"/>
      <c r="K125" s="27"/>
      <c r="L125" s="26"/>
      <c r="M125" s="19"/>
      <c r="N125" s="19"/>
      <c r="O125" s="19"/>
      <c r="P125" s="19"/>
      <c r="Q125" s="26"/>
      <c r="R125" s="19"/>
      <c r="S125" s="19"/>
      <c r="T125" s="20"/>
      <c r="U125" s="20"/>
      <c r="V125" s="19"/>
      <c r="W125" s="19"/>
      <c r="X125" s="19">
        <v>12</v>
      </c>
      <c r="Y125" s="20">
        <f>+X125*G125</f>
        <v>120</v>
      </c>
      <c r="Z125" s="20"/>
      <c r="AA125" s="20"/>
      <c r="AB125" s="19"/>
      <c r="AC125" s="19"/>
      <c r="AD125" s="19"/>
      <c r="AE125" s="19"/>
      <c r="AF125" s="19">
        <f t="shared" si="29"/>
        <v>22</v>
      </c>
      <c r="AG125" s="19">
        <f t="shared" si="29"/>
        <v>220</v>
      </c>
      <c r="AH125" s="10" t="s">
        <v>241</v>
      </c>
      <c r="AI125" s="18" t="s">
        <v>243</v>
      </c>
      <c r="AJ125" s="115" t="s">
        <v>68</v>
      </c>
      <c r="AK125" s="12">
        <v>10</v>
      </c>
      <c r="AL125" s="28">
        <v>6</v>
      </c>
      <c r="AM125" s="28">
        <f>AL125*AK125</f>
        <v>60</v>
      </c>
      <c r="AN125" s="81"/>
      <c r="AO125" s="81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>
        <v>12</v>
      </c>
      <c r="BC125" s="114">
        <f>+BB125*AK125</f>
        <v>120</v>
      </c>
      <c r="BD125" s="114"/>
      <c r="BE125" s="114"/>
      <c r="BF125" s="114"/>
      <c r="BG125" s="114"/>
      <c r="BH125" s="28"/>
      <c r="BI125" s="28"/>
      <c r="BJ125" s="7">
        <f t="shared" si="22"/>
        <v>18</v>
      </c>
      <c r="BK125" s="7">
        <f t="shared" si="22"/>
        <v>180</v>
      </c>
    </row>
    <row r="126" spans="2:63" ht="24" x14ac:dyDescent="0.25">
      <c r="B126" s="16" t="s">
        <v>65</v>
      </c>
      <c r="C126" s="17" t="s">
        <v>66</v>
      </c>
      <c r="D126" s="10" t="s">
        <v>244</v>
      </c>
      <c r="E126" s="18" t="s">
        <v>245</v>
      </c>
      <c r="F126" s="18" t="s">
        <v>68</v>
      </c>
      <c r="G126" s="12">
        <v>45</v>
      </c>
      <c r="H126" s="19"/>
      <c r="I126" s="19"/>
      <c r="J126" s="27"/>
      <c r="K126" s="27"/>
      <c r="L126" s="26"/>
      <c r="M126" s="26"/>
      <c r="N126" s="19"/>
      <c r="O126" s="19"/>
      <c r="P126" s="19">
        <v>1</v>
      </c>
      <c r="Q126" s="19">
        <f t="shared" si="34"/>
        <v>45</v>
      </c>
      <c r="R126" s="19"/>
      <c r="S126" s="19"/>
      <c r="T126" s="20"/>
      <c r="U126" s="20"/>
      <c r="V126" s="19"/>
      <c r="W126" s="19"/>
      <c r="X126" s="19"/>
      <c r="Y126" s="20"/>
      <c r="Z126" s="20"/>
      <c r="AA126" s="20"/>
      <c r="AB126" s="19"/>
      <c r="AC126" s="19"/>
      <c r="AD126" s="19">
        <v>5</v>
      </c>
      <c r="AE126" s="19">
        <f>AD126*G126</f>
        <v>225</v>
      </c>
      <c r="AF126" s="19">
        <f t="shared" si="29"/>
        <v>6</v>
      </c>
      <c r="AG126" s="19">
        <f t="shared" si="29"/>
        <v>270</v>
      </c>
      <c r="AH126" s="10" t="s">
        <v>244</v>
      </c>
      <c r="AI126" s="18" t="s">
        <v>245</v>
      </c>
      <c r="AJ126" s="18" t="s">
        <v>68</v>
      </c>
      <c r="AK126" s="12">
        <v>45</v>
      </c>
      <c r="AL126" s="28"/>
      <c r="AM126" s="28"/>
      <c r="AN126" s="81"/>
      <c r="AO126" s="81"/>
      <c r="AP126" s="28"/>
      <c r="AQ126" s="28"/>
      <c r="AR126" s="28"/>
      <c r="AS126" s="28"/>
      <c r="AT126" s="28">
        <f>1+0</f>
        <v>1</v>
      </c>
      <c r="AU126" s="28">
        <f t="shared" si="24"/>
        <v>45</v>
      </c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114"/>
      <c r="BG126" s="114"/>
      <c r="BH126" s="28">
        <v>6</v>
      </c>
      <c r="BI126" s="28">
        <f>+BH126*AK126</f>
        <v>270</v>
      </c>
      <c r="BJ126" s="7">
        <f t="shared" si="22"/>
        <v>7</v>
      </c>
      <c r="BK126" s="7">
        <f t="shared" si="22"/>
        <v>315</v>
      </c>
    </row>
    <row r="127" spans="2:63" ht="24" x14ac:dyDescent="0.25">
      <c r="B127" s="16" t="s">
        <v>65</v>
      </c>
      <c r="C127" s="17" t="s">
        <v>66</v>
      </c>
      <c r="D127" s="10" t="s">
        <v>246</v>
      </c>
      <c r="E127" s="18" t="s">
        <v>247</v>
      </c>
      <c r="F127" s="18" t="s">
        <v>68</v>
      </c>
      <c r="G127" s="12">
        <v>20</v>
      </c>
      <c r="H127" s="19"/>
      <c r="I127" s="19"/>
      <c r="J127" s="27"/>
      <c r="K127" s="27"/>
      <c r="L127" s="26"/>
      <c r="M127" s="26"/>
      <c r="N127" s="19"/>
      <c r="O127" s="19"/>
      <c r="P127" s="19"/>
      <c r="Q127" s="19"/>
      <c r="R127" s="19"/>
      <c r="S127" s="19"/>
      <c r="T127" s="20"/>
      <c r="U127" s="20"/>
      <c r="V127" s="19"/>
      <c r="W127" s="19"/>
      <c r="X127" s="19">
        <v>7</v>
      </c>
      <c r="Y127" s="20">
        <f>+X127*G127</f>
        <v>140</v>
      </c>
      <c r="Z127" s="20"/>
      <c r="AA127" s="20"/>
      <c r="AB127" s="19"/>
      <c r="AC127" s="19"/>
      <c r="AD127" s="19"/>
      <c r="AE127" s="19"/>
      <c r="AF127" s="19">
        <f t="shared" si="29"/>
        <v>7</v>
      </c>
      <c r="AG127" s="19">
        <f t="shared" si="29"/>
        <v>140</v>
      </c>
      <c r="AH127" s="10" t="s">
        <v>246</v>
      </c>
      <c r="AI127" s="18" t="s">
        <v>247</v>
      </c>
      <c r="AJ127" s="18" t="s">
        <v>68</v>
      </c>
      <c r="AK127" s="12">
        <v>20</v>
      </c>
      <c r="AL127" s="28"/>
      <c r="AM127" s="28"/>
      <c r="AN127" s="81"/>
      <c r="AO127" s="81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>
        <v>7</v>
      </c>
      <c r="BC127" s="114">
        <f>+BB127*AK127</f>
        <v>140</v>
      </c>
      <c r="BD127" s="114"/>
      <c r="BE127" s="114"/>
      <c r="BF127" s="114"/>
      <c r="BG127" s="114"/>
      <c r="BH127" s="28"/>
      <c r="BI127" s="28"/>
      <c r="BJ127" s="7">
        <f t="shared" si="22"/>
        <v>7</v>
      </c>
      <c r="BK127" s="7">
        <f t="shared" si="22"/>
        <v>140</v>
      </c>
    </row>
    <row r="128" spans="2:63" ht="24" x14ac:dyDescent="0.25">
      <c r="B128" s="43" t="s">
        <v>65</v>
      </c>
      <c r="C128" s="17" t="s">
        <v>66</v>
      </c>
      <c r="D128" s="10" t="s">
        <v>248</v>
      </c>
      <c r="E128" s="18" t="s">
        <v>249</v>
      </c>
      <c r="F128" s="18" t="s">
        <v>68</v>
      </c>
      <c r="G128" s="12">
        <v>7</v>
      </c>
      <c r="H128" s="19"/>
      <c r="I128" s="19"/>
      <c r="J128" s="27"/>
      <c r="K128" s="27"/>
      <c r="L128" s="26"/>
      <c r="M128" s="26"/>
      <c r="N128" s="19"/>
      <c r="O128" s="19"/>
      <c r="P128" s="19">
        <v>3</v>
      </c>
      <c r="Q128" s="19">
        <f t="shared" si="34"/>
        <v>21</v>
      </c>
      <c r="R128" s="19"/>
      <c r="S128" s="19"/>
      <c r="T128" s="20">
        <v>6</v>
      </c>
      <c r="U128" s="20">
        <f>+T128*G128</f>
        <v>42</v>
      </c>
      <c r="V128" s="19"/>
      <c r="W128" s="19"/>
      <c r="X128" s="19"/>
      <c r="Y128" s="20"/>
      <c r="Z128" s="20"/>
      <c r="AA128" s="20"/>
      <c r="AB128" s="19"/>
      <c r="AC128" s="19"/>
      <c r="AD128" s="19"/>
      <c r="AE128" s="19"/>
      <c r="AF128" s="19">
        <f t="shared" si="29"/>
        <v>9</v>
      </c>
      <c r="AG128" s="19">
        <f t="shared" si="29"/>
        <v>63</v>
      </c>
      <c r="AH128" s="10" t="s">
        <v>248</v>
      </c>
      <c r="AI128" s="18" t="s">
        <v>249</v>
      </c>
      <c r="AJ128" s="18" t="s">
        <v>68</v>
      </c>
      <c r="AK128" s="12">
        <v>7</v>
      </c>
      <c r="AL128" s="28"/>
      <c r="AM128" s="28"/>
      <c r="AN128" s="81"/>
      <c r="AO128" s="81"/>
      <c r="AP128" s="28"/>
      <c r="AQ128" s="28"/>
      <c r="AR128" s="28"/>
      <c r="AS128" s="28"/>
      <c r="AT128" s="28"/>
      <c r="AU128" s="28"/>
      <c r="AV128" s="28"/>
      <c r="AW128" s="28"/>
      <c r="AX128" s="28">
        <v>5</v>
      </c>
      <c r="AY128" s="28">
        <f>AX128*AK128</f>
        <v>35</v>
      </c>
      <c r="AZ128" s="28"/>
      <c r="BA128" s="28"/>
      <c r="BB128" s="28"/>
      <c r="BC128" s="114"/>
      <c r="BD128" s="114"/>
      <c r="BE128" s="114"/>
      <c r="BF128" s="114"/>
      <c r="BG128" s="114"/>
      <c r="BH128" s="28"/>
      <c r="BI128" s="28"/>
      <c r="BJ128" s="7">
        <f t="shared" si="22"/>
        <v>5</v>
      </c>
      <c r="BK128" s="7">
        <f t="shared" si="22"/>
        <v>35</v>
      </c>
    </row>
    <row r="129" spans="2:63" ht="24" x14ac:dyDescent="0.25">
      <c r="B129" s="16" t="s">
        <v>65</v>
      </c>
      <c r="C129" s="17" t="s">
        <v>66</v>
      </c>
      <c r="D129" s="10" t="s">
        <v>250</v>
      </c>
      <c r="E129" s="9" t="s">
        <v>251</v>
      </c>
      <c r="F129" s="115" t="s">
        <v>252</v>
      </c>
      <c r="G129" s="12">
        <v>7</v>
      </c>
      <c r="H129" s="19">
        <v>100</v>
      </c>
      <c r="I129" s="19">
        <f t="shared" si="30"/>
        <v>700</v>
      </c>
      <c r="J129" s="27"/>
      <c r="K129" s="27"/>
      <c r="L129" s="26">
        <v>50</v>
      </c>
      <c r="M129" s="19">
        <f>L129*G129</f>
        <v>350</v>
      </c>
      <c r="N129" s="19">
        <v>5</v>
      </c>
      <c r="O129" s="19">
        <f>+N129*G129</f>
        <v>35</v>
      </c>
      <c r="P129" s="19">
        <v>54</v>
      </c>
      <c r="Q129" s="19">
        <f t="shared" si="34"/>
        <v>378</v>
      </c>
      <c r="R129" s="19"/>
      <c r="S129" s="19"/>
      <c r="T129" s="20">
        <v>9</v>
      </c>
      <c r="U129" s="20">
        <f>+T129*G129</f>
        <v>63</v>
      </c>
      <c r="V129" s="19">
        <v>50</v>
      </c>
      <c r="W129" s="19">
        <f t="shared" si="26"/>
        <v>350</v>
      </c>
      <c r="X129" s="19">
        <v>60</v>
      </c>
      <c r="Y129" s="20">
        <f>+X129*G129</f>
        <v>420</v>
      </c>
      <c r="Z129" s="20">
        <v>4</v>
      </c>
      <c r="AA129" s="20">
        <f>+Z129*G129</f>
        <v>28</v>
      </c>
      <c r="AB129" s="19">
        <v>3</v>
      </c>
      <c r="AC129" s="19">
        <f>+AB129*G129</f>
        <v>21</v>
      </c>
      <c r="AD129" s="19">
        <v>4</v>
      </c>
      <c r="AE129" s="19">
        <f>AD129*G129</f>
        <v>28</v>
      </c>
      <c r="AF129" s="19">
        <f t="shared" si="29"/>
        <v>339</v>
      </c>
      <c r="AG129" s="19">
        <f t="shared" si="29"/>
        <v>2373</v>
      </c>
      <c r="AH129" s="10" t="s">
        <v>250</v>
      </c>
      <c r="AI129" s="9" t="s">
        <v>251</v>
      </c>
      <c r="AJ129" s="115" t="s">
        <v>252</v>
      </c>
      <c r="AK129" s="12">
        <v>7</v>
      </c>
      <c r="AL129" s="28">
        <v>80</v>
      </c>
      <c r="AM129" s="28">
        <f>AL129*AK129</f>
        <v>560</v>
      </c>
      <c r="AN129" s="81"/>
      <c r="AO129" s="81"/>
      <c r="AP129" s="7">
        <v>40</v>
      </c>
      <c r="AQ129" s="28">
        <f>AP129*AK129</f>
        <v>280</v>
      </c>
      <c r="AR129" s="28">
        <v>5</v>
      </c>
      <c r="AS129" s="28">
        <f>+AR129*AK129</f>
        <v>35</v>
      </c>
      <c r="AT129" s="28">
        <v>60</v>
      </c>
      <c r="AU129" s="28">
        <f t="shared" si="24"/>
        <v>420</v>
      </c>
      <c r="AV129" s="28">
        <v>5</v>
      </c>
      <c r="AW129" s="28">
        <f t="shared" si="35"/>
        <v>35</v>
      </c>
      <c r="AX129" s="28">
        <v>9</v>
      </c>
      <c r="AY129" s="28">
        <f>AX129*AK129</f>
        <v>63</v>
      </c>
      <c r="AZ129" s="28">
        <v>22</v>
      </c>
      <c r="BA129" s="28">
        <f>AK129*AZ129</f>
        <v>154</v>
      </c>
      <c r="BB129" s="28">
        <v>60</v>
      </c>
      <c r="BC129" s="114">
        <f>+BB129*AK129</f>
        <v>420</v>
      </c>
      <c r="BD129" s="114">
        <v>5</v>
      </c>
      <c r="BE129" s="114">
        <f>+BD129*AK129</f>
        <v>35</v>
      </c>
      <c r="BF129" s="114">
        <v>5</v>
      </c>
      <c r="BG129" s="114">
        <f>+BF129*AK129</f>
        <v>35</v>
      </c>
      <c r="BH129" s="28">
        <v>5</v>
      </c>
      <c r="BI129" s="28">
        <f>+BH129*AK129</f>
        <v>35</v>
      </c>
      <c r="BJ129" s="7">
        <f t="shared" si="22"/>
        <v>296</v>
      </c>
      <c r="BK129" s="7">
        <f t="shared" si="22"/>
        <v>2072</v>
      </c>
    </row>
    <row r="130" spans="2:63" x14ac:dyDescent="0.25">
      <c r="B130" s="16" t="s">
        <v>139</v>
      </c>
      <c r="C130" s="17" t="s">
        <v>139</v>
      </c>
      <c r="D130" s="10">
        <v>4412210700069730</v>
      </c>
      <c r="E130" s="9" t="s">
        <v>253</v>
      </c>
      <c r="F130" s="9" t="s">
        <v>252</v>
      </c>
      <c r="G130" s="12">
        <v>7</v>
      </c>
      <c r="H130" s="19"/>
      <c r="I130" s="19"/>
      <c r="J130" s="27"/>
      <c r="K130" s="27"/>
      <c r="L130" s="26"/>
      <c r="M130" s="19"/>
      <c r="N130" s="19">
        <v>8</v>
      </c>
      <c r="O130" s="19">
        <f>+N130*G130</f>
        <v>56</v>
      </c>
      <c r="P130" s="19"/>
      <c r="Q130" s="19"/>
      <c r="R130" s="19"/>
      <c r="S130" s="19"/>
      <c r="T130" s="20"/>
      <c r="U130" s="20"/>
      <c r="V130" s="19"/>
      <c r="W130" s="19"/>
      <c r="X130" s="19"/>
      <c r="Y130" s="20"/>
      <c r="Z130" s="20"/>
      <c r="AA130" s="20"/>
      <c r="AB130" s="19"/>
      <c r="AC130" s="19"/>
      <c r="AD130" s="19"/>
      <c r="AE130" s="19"/>
      <c r="AF130" s="19">
        <f t="shared" si="29"/>
        <v>8</v>
      </c>
      <c r="AG130" s="19">
        <f t="shared" si="29"/>
        <v>56</v>
      </c>
      <c r="AH130" s="10">
        <v>4412210700069730</v>
      </c>
      <c r="AI130" s="9" t="s">
        <v>253</v>
      </c>
      <c r="AJ130" s="9" t="s">
        <v>252</v>
      </c>
      <c r="AK130" s="12">
        <v>7</v>
      </c>
      <c r="AL130" s="28"/>
      <c r="AM130" s="28"/>
      <c r="AN130" s="81"/>
      <c r="AO130" s="81"/>
      <c r="AP130" s="7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114"/>
      <c r="BG130" s="114"/>
      <c r="BH130" s="28"/>
      <c r="BI130" s="28"/>
      <c r="BJ130" s="7">
        <f t="shared" si="22"/>
        <v>0</v>
      </c>
      <c r="BK130" s="7">
        <f t="shared" si="22"/>
        <v>0</v>
      </c>
    </row>
    <row r="131" spans="2:63" ht="24" x14ac:dyDescent="0.25">
      <c r="B131" s="16" t="s">
        <v>65</v>
      </c>
      <c r="C131" s="17" t="s">
        <v>66</v>
      </c>
      <c r="D131" s="10" t="s">
        <v>254</v>
      </c>
      <c r="E131" s="11" t="s">
        <v>255</v>
      </c>
      <c r="F131" s="11" t="s">
        <v>68</v>
      </c>
      <c r="G131" s="12">
        <v>7</v>
      </c>
      <c r="H131" s="19">
        <v>6</v>
      </c>
      <c r="I131" s="19">
        <f t="shared" ref="I131:I139" si="36">H131*G131</f>
        <v>42</v>
      </c>
      <c r="J131" s="85"/>
      <c r="K131" s="85"/>
      <c r="L131" s="19">
        <v>2</v>
      </c>
      <c r="M131" s="19">
        <f>L131*G131</f>
        <v>14</v>
      </c>
      <c r="N131" s="19"/>
      <c r="O131" s="19"/>
      <c r="P131" s="19">
        <f>6+2+10</f>
        <v>18</v>
      </c>
      <c r="Q131" s="19">
        <f t="shared" si="34"/>
        <v>126</v>
      </c>
      <c r="R131" s="19"/>
      <c r="S131" s="19"/>
      <c r="T131" s="20">
        <v>3</v>
      </c>
      <c r="V131" s="19"/>
      <c r="W131" s="19"/>
      <c r="X131" s="19"/>
      <c r="Y131" s="20"/>
      <c r="Z131" s="20"/>
      <c r="AA131" s="20"/>
      <c r="AB131" s="19">
        <v>2</v>
      </c>
      <c r="AC131" s="19">
        <f>+AB131*G131</f>
        <v>14</v>
      </c>
      <c r="AD131" s="19"/>
      <c r="AE131" s="19"/>
      <c r="AF131" s="19">
        <f t="shared" si="29"/>
        <v>31</v>
      </c>
      <c r="AG131" s="19">
        <f t="shared" si="29"/>
        <v>196</v>
      </c>
      <c r="AH131" s="10" t="s">
        <v>254</v>
      </c>
      <c r="AI131" s="11" t="s">
        <v>255</v>
      </c>
      <c r="AJ131" s="11" t="s">
        <v>68</v>
      </c>
      <c r="AK131" s="12">
        <v>7</v>
      </c>
      <c r="AL131" s="28">
        <v>6</v>
      </c>
      <c r="AM131" s="28">
        <f>AL131*AK131</f>
        <v>42</v>
      </c>
      <c r="AN131" s="114"/>
      <c r="AO131" s="114"/>
      <c r="AP131" s="28">
        <v>2</v>
      </c>
      <c r="AQ131" s="28">
        <f>AP131*AK131</f>
        <v>14</v>
      </c>
      <c r="AR131" s="28"/>
      <c r="AS131" s="28"/>
      <c r="AT131" s="28">
        <v>4</v>
      </c>
      <c r="AU131" s="28">
        <f t="shared" si="24"/>
        <v>28</v>
      </c>
      <c r="AV131" s="28"/>
      <c r="AW131" s="28"/>
      <c r="AX131" s="28">
        <v>3</v>
      </c>
      <c r="AZ131" s="28"/>
      <c r="BA131" s="28"/>
      <c r="BB131" s="28"/>
      <c r="BC131" s="28"/>
      <c r="BD131" s="28"/>
      <c r="BE131" s="28"/>
      <c r="BF131" s="114">
        <v>5</v>
      </c>
      <c r="BG131" s="114">
        <f>+BF131*AK131</f>
        <v>35</v>
      </c>
      <c r="BH131" s="28"/>
      <c r="BI131" s="28"/>
      <c r="BJ131" s="7">
        <f t="shared" si="22"/>
        <v>20</v>
      </c>
      <c r="BK131" s="7">
        <f t="shared" si="22"/>
        <v>119</v>
      </c>
    </row>
    <row r="132" spans="2:63" ht="24" x14ac:dyDescent="0.25">
      <c r="B132" s="16" t="s">
        <v>65</v>
      </c>
      <c r="C132" s="17" t="s">
        <v>66</v>
      </c>
      <c r="D132" s="10" t="s">
        <v>256</v>
      </c>
      <c r="E132" s="9" t="s">
        <v>257</v>
      </c>
      <c r="F132" s="115" t="s">
        <v>68</v>
      </c>
      <c r="G132" s="12">
        <v>18</v>
      </c>
      <c r="H132" s="19">
        <v>20</v>
      </c>
      <c r="I132" s="19">
        <f t="shared" si="36"/>
        <v>360</v>
      </c>
      <c r="J132" s="85"/>
      <c r="K132" s="85"/>
      <c r="L132" s="19">
        <f>4+3</f>
        <v>7</v>
      </c>
      <c r="M132" s="19">
        <f>L132*G132</f>
        <v>126</v>
      </c>
      <c r="N132" s="19"/>
      <c r="O132" s="19"/>
      <c r="P132" s="19"/>
      <c r="Q132" s="19"/>
      <c r="R132" s="19"/>
      <c r="S132" s="19"/>
      <c r="T132" s="20"/>
      <c r="U132" s="20"/>
      <c r="V132" s="19"/>
      <c r="W132" s="19"/>
      <c r="X132" s="19">
        <v>15</v>
      </c>
      <c r="Y132" s="20">
        <f>+X132*G132</f>
        <v>270</v>
      </c>
      <c r="Z132" s="20">
        <v>3</v>
      </c>
      <c r="AA132" s="20">
        <f>+Z132*G132</f>
        <v>54</v>
      </c>
      <c r="AB132" s="19"/>
      <c r="AC132" s="19"/>
      <c r="AD132" s="19"/>
      <c r="AE132" s="19"/>
      <c r="AF132" s="19">
        <f t="shared" si="29"/>
        <v>45</v>
      </c>
      <c r="AG132" s="19">
        <f t="shared" si="29"/>
        <v>810</v>
      </c>
      <c r="AH132" s="10" t="s">
        <v>256</v>
      </c>
      <c r="AI132" s="9" t="s">
        <v>257</v>
      </c>
      <c r="AJ132" s="115" t="s">
        <v>68</v>
      </c>
      <c r="AK132" s="12">
        <v>18</v>
      </c>
      <c r="AL132" s="28">
        <v>7</v>
      </c>
      <c r="AM132" s="28">
        <f t="shared" ref="AM132:AM166" si="37">AL132*AK132</f>
        <v>126</v>
      </c>
      <c r="AN132" s="114"/>
      <c r="AO132" s="114"/>
      <c r="AP132" s="7">
        <f>4+3</f>
        <v>7</v>
      </c>
      <c r="AQ132" s="28">
        <f>AP132*AK132</f>
        <v>126</v>
      </c>
      <c r="AR132" s="28"/>
      <c r="AS132" s="28"/>
      <c r="AT132" s="28">
        <f>1+8</f>
        <v>9</v>
      </c>
      <c r="AU132" s="28">
        <f t="shared" si="24"/>
        <v>162</v>
      </c>
      <c r="AV132" s="28">
        <v>0</v>
      </c>
      <c r="AW132" s="28">
        <f t="shared" si="35"/>
        <v>0</v>
      </c>
      <c r="AX132" s="28"/>
      <c r="AY132" s="28"/>
      <c r="AZ132" s="28"/>
      <c r="BA132" s="28"/>
      <c r="BB132" s="28">
        <v>25</v>
      </c>
      <c r="BC132" s="114">
        <f>+BB132*AK132</f>
        <v>450</v>
      </c>
      <c r="BD132" s="114">
        <v>4</v>
      </c>
      <c r="BE132" s="114">
        <f>+BD132*AK132</f>
        <v>72</v>
      </c>
      <c r="BF132" s="114"/>
      <c r="BG132" s="114"/>
      <c r="BH132" s="28"/>
      <c r="BI132" s="28"/>
      <c r="BJ132" s="7">
        <f t="shared" si="22"/>
        <v>52</v>
      </c>
      <c r="BK132" s="7">
        <f t="shared" si="22"/>
        <v>936</v>
      </c>
    </row>
    <row r="133" spans="2:63" ht="24" x14ac:dyDescent="0.25">
      <c r="B133" s="16" t="s">
        <v>65</v>
      </c>
      <c r="C133" s="17" t="s">
        <v>66</v>
      </c>
      <c r="D133" s="10" t="s">
        <v>258</v>
      </c>
      <c r="E133" s="11" t="s">
        <v>259</v>
      </c>
      <c r="F133" s="11" t="s">
        <v>68</v>
      </c>
      <c r="G133" s="12">
        <v>4</v>
      </c>
      <c r="H133" s="19">
        <v>13</v>
      </c>
      <c r="I133" s="19">
        <f t="shared" si="36"/>
        <v>52</v>
      </c>
      <c r="J133" s="85"/>
      <c r="K133" s="85"/>
      <c r="L133" s="19"/>
      <c r="M133" s="19"/>
      <c r="N133" s="19"/>
      <c r="O133" s="19"/>
      <c r="P133" s="19">
        <v>2</v>
      </c>
      <c r="Q133" s="19">
        <f t="shared" si="34"/>
        <v>8</v>
      </c>
      <c r="R133" s="19">
        <v>9</v>
      </c>
      <c r="S133" s="19">
        <f>G133*R133</f>
        <v>36</v>
      </c>
      <c r="T133" s="20"/>
      <c r="U133" s="20"/>
      <c r="V133" s="19"/>
      <c r="W133" s="19">
        <f t="shared" si="26"/>
        <v>0</v>
      </c>
      <c r="X133" s="19"/>
      <c r="Y133" s="20"/>
      <c r="Z133" s="20"/>
      <c r="AA133" s="20"/>
      <c r="AB133" s="19"/>
      <c r="AC133" s="19"/>
      <c r="AD133" s="19"/>
      <c r="AE133" s="19"/>
      <c r="AF133" s="19">
        <f t="shared" si="29"/>
        <v>24</v>
      </c>
      <c r="AG133" s="19">
        <f t="shared" si="29"/>
        <v>96</v>
      </c>
      <c r="AH133" s="10" t="s">
        <v>258</v>
      </c>
      <c r="AI133" s="11" t="s">
        <v>259</v>
      </c>
      <c r="AJ133" s="11" t="s">
        <v>68</v>
      </c>
      <c r="AK133" s="12">
        <v>4</v>
      </c>
      <c r="AL133" s="28">
        <v>12</v>
      </c>
      <c r="AM133" s="28">
        <f t="shared" si="37"/>
        <v>48</v>
      </c>
      <c r="AN133" s="114"/>
      <c r="AO133" s="114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114"/>
      <c r="BG133" s="114"/>
      <c r="BH133" s="28"/>
      <c r="BI133" s="28"/>
      <c r="BJ133" s="7">
        <f t="shared" si="22"/>
        <v>12</v>
      </c>
      <c r="BK133" s="7">
        <f t="shared" si="22"/>
        <v>48</v>
      </c>
    </row>
    <row r="134" spans="2:63" ht="24" x14ac:dyDescent="0.25">
      <c r="B134" s="16" t="s">
        <v>65</v>
      </c>
      <c r="C134" s="17" t="s">
        <v>66</v>
      </c>
      <c r="D134" s="10">
        <v>4412190500251590</v>
      </c>
      <c r="E134" s="11" t="s">
        <v>260</v>
      </c>
      <c r="F134" s="11" t="s">
        <v>68</v>
      </c>
      <c r="G134" s="12">
        <v>4</v>
      </c>
      <c r="H134" s="19">
        <f>1+3</f>
        <v>4</v>
      </c>
      <c r="I134" s="19">
        <f t="shared" si="36"/>
        <v>16</v>
      </c>
      <c r="J134" s="85"/>
      <c r="K134" s="85"/>
      <c r="L134" s="19"/>
      <c r="M134" s="19"/>
      <c r="N134" s="19"/>
      <c r="O134" s="19"/>
      <c r="P134" s="20"/>
      <c r="Q134" s="19"/>
      <c r="R134" s="19"/>
      <c r="S134" s="19"/>
      <c r="T134" s="20"/>
      <c r="U134" s="20"/>
      <c r="V134" s="19"/>
      <c r="W134" s="19"/>
      <c r="X134" s="19"/>
      <c r="Y134" s="20"/>
      <c r="Z134" s="20"/>
      <c r="AA134" s="20"/>
      <c r="AB134" s="19"/>
      <c r="AC134" s="19"/>
      <c r="AD134" s="19"/>
      <c r="AE134" s="19"/>
      <c r="AF134" s="19">
        <f t="shared" si="29"/>
        <v>4</v>
      </c>
      <c r="AG134" s="19">
        <f t="shared" si="29"/>
        <v>16</v>
      </c>
      <c r="AH134" s="10">
        <v>4412190500251590</v>
      </c>
      <c r="AI134" s="11" t="s">
        <v>260</v>
      </c>
      <c r="AJ134" s="11" t="s">
        <v>68</v>
      </c>
      <c r="AK134" s="12">
        <v>4</v>
      </c>
      <c r="AL134" s="28">
        <f>1+1</f>
        <v>2</v>
      </c>
      <c r="AM134" s="28">
        <f t="shared" si="37"/>
        <v>8</v>
      </c>
      <c r="AN134" s="114"/>
      <c r="AO134" s="114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114"/>
      <c r="BG134" s="114"/>
      <c r="BH134" s="28"/>
      <c r="BI134" s="28"/>
      <c r="BJ134" s="7">
        <f t="shared" si="22"/>
        <v>2</v>
      </c>
      <c r="BK134" s="7">
        <f t="shared" si="22"/>
        <v>8</v>
      </c>
    </row>
    <row r="135" spans="2:63" ht="24" x14ac:dyDescent="0.25">
      <c r="B135" s="16" t="s">
        <v>65</v>
      </c>
      <c r="C135" s="17" t="s">
        <v>66</v>
      </c>
      <c r="D135" s="10" t="s">
        <v>258</v>
      </c>
      <c r="E135" s="11" t="s">
        <v>261</v>
      </c>
      <c r="F135" s="11" t="s">
        <v>68</v>
      </c>
      <c r="G135" s="12">
        <v>4</v>
      </c>
      <c r="H135" s="19">
        <v>1</v>
      </c>
      <c r="I135" s="19">
        <f t="shared" si="36"/>
        <v>4</v>
      </c>
      <c r="J135" s="85"/>
      <c r="K135" s="85"/>
      <c r="L135" s="19"/>
      <c r="M135" s="19"/>
      <c r="N135" s="19"/>
      <c r="O135" s="19"/>
      <c r="P135" s="20">
        <v>2</v>
      </c>
      <c r="Q135" s="19">
        <f t="shared" si="34"/>
        <v>8</v>
      </c>
      <c r="R135" s="19"/>
      <c r="S135" s="19"/>
      <c r="T135" s="20"/>
      <c r="U135" s="20"/>
      <c r="V135" s="19"/>
      <c r="W135" s="19"/>
      <c r="X135" s="19"/>
      <c r="Y135" s="20"/>
      <c r="Z135" s="20"/>
      <c r="AA135" s="20"/>
      <c r="AB135" s="19"/>
      <c r="AC135" s="19"/>
      <c r="AD135" s="19"/>
      <c r="AE135" s="19"/>
      <c r="AF135" s="19">
        <f t="shared" si="29"/>
        <v>3</v>
      </c>
      <c r="AG135" s="19">
        <f t="shared" si="29"/>
        <v>12</v>
      </c>
      <c r="AH135" s="10" t="s">
        <v>258</v>
      </c>
      <c r="AI135" s="11" t="s">
        <v>261</v>
      </c>
      <c r="AJ135" s="11" t="s">
        <v>68</v>
      </c>
      <c r="AK135" s="12">
        <v>4</v>
      </c>
      <c r="AL135" s="28">
        <v>1</v>
      </c>
      <c r="AM135" s="28">
        <f t="shared" si="37"/>
        <v>4</v>
      </c>
      <c r="AN135" s="114"/>
      <c r="AO135" s="114"/>
      <c r="AP135" s="28"/>
      <c r="AQ135" s="28"/>
      <c r="AR135" s="28"/>
      <c r="AS135" s="28"/>
      <c r="AT135" s="28">
        <v>3</v>
      </c>
      <c r="AU135" s="28">
        <f t="shared" ref="AU135:AU166" si="38">+AK135*AT135</f>
        <v>12</v>
      </c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114"/>
      <c r="BG135" s="114"/>
      <c r="BH135" s="28"/>
      <c r="BI135" s="28"/>
      <c r="BJ135" s="7">
        <f t="shared" si="22"/>
        <v>4</v>
      </c>
      <c r="BK135" s="7">
        <f t="shared" si="22"/>
        <v>16</v>
      </c>
    </row>
    <row r="136" spans="2:63" ht="24" x14ac:dyDescent="0.25">
      <c r="B136" s="43" t="s">
        <v>65</v>
      </c>
      <c r="C136" s="17" t="s">
        <v>66</v>
      </c>
      <c r="D136" s="10" t="s">
        <v>262</v>
      </c>
      <c r="E136" s="11" t="s">
        <v>263</v>
      </c>
      <c r="F136" s="11" t="s">
        <v>68</v>
      </c>
      <c r="G136" s="12">
        <v>4</v>
      </c>
      <c r="H136" s="19"/>
      <c r="I136" s="19"/>
      <c r="J136" s="85"/>
      <c r="K136" s="85"/>
      <c r="L136" s="19"/>
      <c r="M136" s="19"/>
      <c r="N136" s="19"/>
      <c r="O136" s="19"/>
      <c r="P136" s="20"/>
      <c r="Q136" s="19"/>
      <c r="R136" s="19"/>
      <c r="S136" s="19"/>
      <c r="T136" s="20">
        <v>4</v>
      </c>
      <c r="U136" s="20">
        <f>+T131*G131</f>
        <v>21</v>
      </c>
      <c r="V136" s="19"/>
      <c r="W136" s="19"/>
      <c r="X136" s="19"/>
      <c r="Y136" s="20"/>
      <c r="Z136" s="20"/>
      <c r="AA136" s="20"/>
      <c r="AB136" s="19"/>
      <c r="AC136" s="19"/>
      <c r="AD136" s="19"/>
      <c r="AE136" s="19"/>
      <c r="AF136" s="19">
        <f t="shared" si="29"/>
        <v>4</v>
      </c>
      <c r="AG136" s="19">
        <f t="shared" si="29"/>
        <v>21</v>
      </c>
      <c r="AH136" s="10" t="s">
        <v>262</v>
      </c>
      <c r="AI136" s="11" t="s">
        <v>263</v>
      </c>
      <c r="AJ136" s="11" t="s">
        <v>68</v>
      </c>
      <c r="AK136" s="12">
        <v>4</v>
      </c>
      <c r="AL136" s="28"/>
      <c r="AM136" s="28"/>
      <c r="AN136" s="114"/>
      <c r="AO136" s="114"/>
      <c r="AP136" s="28"/>
      <c r="AQ136" s="28"/>
      <c r="AR136" s="28"/>
      <c r="AS136" s="28"/>
      <c r="AT136" s="28"/>
      <c r="AU136" s="28"/>
      <c r="AV136" s="28"/>
      <c r="AW136" s="28"/>
      <c r="AX136" s="28">
        <v>2</v>
      </c>
      <c r="AY136" s="28">
        <f>AX131*AK131</f>
        <v>21</v>
      </c>
      <c r="AZ136" s="28"/>
      <c r="BA136" s="28"/>
      <c r="BB136" s="28"/>
      <c r="BC136" s="28"/>
      <c r="BD136" s="28"/>
      <c r="BE136" s="28"/>
      <c r="BF136" s="114"/>
      <c r="BG136" s="114"/>
      <c r="BH136" s="28"/>
      <c r="BI136" s="28"/>
      <c r="BJ136" s="7">
        <f t="shared" si="22"/>
        <v>2</v>
      </c>
      <c r="BK136" s="7">
        <f t="shared" si="22"/>
        <v>21</v>
      </c>
    </row>
    <row r="137" spans="2:63" ht="36" x14ac:dyDescent="0.25">
      <c r="B137" s="16" t="s">
        <v>65</v>
      </c>
      <c r="C137" s="17" t="s">
        <v>66</v>
      </c>
      <c r="D137" s="10" t="s">
        <v>264</v>
      </c>
      <c r="E137" s="11" t="s">
        <v>265</v>
      </c>
      <c r="F137" s="11" t="s">
        <v>68</v>
      </c>
      <c r="G137" s="12">
        <v>25</v>
      </c>
      <c r="H137" s="19">
        <v>39</v>
      </c>
      <c r="I137" s="19">
        <f t="shared" si="36"/>
        <v>975</v>
      </c>
      <c r="J137" s="85"/>
      <c r="K137" s="85"/>
      <c r="L137" s="19">
        <f>3+1+2</f>
        <v>6</v>
      </c>
      <c r="M137" s="19">
        <f>+L137*G137</f>
        <v>150</v>
      </c>
      <c r="N137" s="19"/>
      <c r="O137" s="19"/>
      <c r="P137" s="19">
        <v>1</v>
      </c>
      <c r="Q137" s="19">
        <f>G137*P137</f>
        <v>25</v>
      </c>
      <c r="R137" s="19"/>
      <c r="S137" s="19"/>
      <c r="T137" s="20">
        <v>5</v>
      </c>
      <c r="U137" s="20">
        <f>+T137*G137</f>
        <v>125</v>
      </c>
      <c r="V137" s="19"/>
      <c r="W137" s="19">
        <f t="shared" ref="W137:W156" si="39">G137*V137</f>
        <v>0</v>
      </c>
      <c r="X137" s="19">
        <v>8</v>
      </c>
      <c r="Y137" s="20">
        <f>+X137*G137</f>
        <v>200</v>
      </c>
      <c r="Z137" s="20">
        <v>2</v>
      </c>
      <c r="AA137" s="20">
        <f>+Z137*G137</f>
        <v>50</v>
      </c>
      <c r="AB137" s="19">
        <v>1</v>
      </c>
      <c r="AC137" s="19">
        <f>+AB137*G137</f>
        <v>25</v>
      </c>
      <c r="AD137" s="19"/>
      <c r="AE137" s="19"/>
      <c r="AF137" s="19">
        <f t="shared" si="29"/>
        <v>62</v>
      </c>
      <c r="AG137" s="19">
        <f t="shared" si="29"/>
        <v>1550</v>
      </c>
      <c r="AH137" s="10" t="s">
        <v>264</v>
      </c>
      <c r="AI137" s="11" t="s">
        <v>265</v>
      </c>
      <c r="AJ137" s="11" t="s">
        <v>68</v>
      </c>
      <c r="AK137" s="12">
        <v>25</v>
      </c>
      <c r="AL137" s="28">
        <f>0+2+0+1+4+2+1+1+1</f>
        <v>12</v>
      </c>
      <c r="AM137" s="28">
        <f t="shared" si="37"/>
        <v>300</v>
      </c>
      <c r="AN137" s="114"/>
      <c r="AO137" s="114"/>
      <c r="AP137" s="28">
        <v>6</v>
      </c>
      <c r="AQ137" s="28">
        <f>+AP137*AK137</f>
        <v>150</v>
      </c>
      <c r="AR137" s="28"/>
      <c r="AS137" s="28"/>
      <c r="AT137" s="28"/>
      <c r="AU137" s="28"/>
      <c r="AV137" s="28"/>
      <c r="AW137" s="28"/>
      <c r="AX137" s="28">
        <v>5</v>
      </c>
      <c r="AY137" s="28">
        <f>AX137*AK137</f>
        <v>125</v>
      </c>
      <c r="AZ137" s="28"/>
      <c r="BA137" s="28"/>
      <c r="BB137" s="28">
        <v>15</v>
      </c>
      <c r="BC137" s="114">
        <f>+BB137*AK137</f>
        <v>375</v>
      </c>
      <c r="BD137" s="114">
        <v>8</v>
      </c>
      <c r="BE137" s="114">
        <f>+BD137*AK137</f>
        <v>200</v>
      </c>
      <c r="BF137" s="114">
        <v>3</v>
      </c>
      <c r="BG137" s="114">
        <f>+BF137*AK137</f>
        <v>75</v>
      </c>
      <c r="BH137" s="28"/>
      <c r="BI137" s="28"/>
      <c r="BJ137" s="7">
        <f t="shared" si="22"/>
        <v>49</v>
      </c>
      <c r="BK137" s="7">
        <f t="shared" si="22"/>
        <v>1225</v>
      </c>
    </row>
    <row r="138" spans="2:63" ht="24" x14ac:dyDescent="0.25">
      <c r="B138" s="16" t="s">
        <v>65</v>
      </c>
      <c r="C138" s="17" t="s">
        <v>66</v>
      </c>
      <c r="D138" s="10" t="s">
        <v>266</v>
      </c>
      <c r="E138" s="9" t="s">
        <v>267</v>
      </c>
      <c r="F138" s="9" t="s">
        <v>68</v>
      </c>
      <c r="G138" s="12">
        <v>15</v>
      </c>
      <c r="H138" s="19">
        <v>6</v>
      </c>
      <c r="I138" s="19">
        <f t="shared" si="36"/>
        <v>90</v>
      </c>
      <c r="J138" s="85"/>
      <c r="K138" s="85"/>
      <c r="L138" s="19">
        <v>3</v>
      </c>
      <c r="M138" s="19">
        <f>+L138*G138</f>
        <v>45</v>
      </c>
      <c r="N138" s="19"/>
      <c r="O138" s="19"/>
      <c r="P138" s="19"/>
      <c r="Q138" s="19"/>
      <c r="R138" s="19"/>
      <c r="S138" s="19"/>
      <c r="T138" s="20"/>
      <c r="U138" s="20"/>
      <c r="V138" s="19"/>
      <c r="W138" s="19"/>
      <c r="X138" s="19"/>
      <c r="Y138" s="20"/>
      <c r="Z138" s="20"/>
      <c r="AA138" s="20"/>
      <c r="AB138" s="19"/>
      <c r="AC138" s="19"/>
      <c r="AD138" s="19"/>
      <c r="AE138" s="19"/>
      <c r="AF138" s="19">
        <f t="shared" si="29"/>
        <v>9</v>
      </c>
      <c r="AG138" s="19">
        <f t="shared" si="29"/>
        <v>135</v>
      </c>
      <c r="AH138" s="10" t="s">
        <v>266</v>
      </c>
      <c r="AI138" s="9" t="s">
        <v>267</v>
      </c>
      <c r="AJ138" s="9" t="s">
        <v>68</v>
      </c>
      <c r="AK138" s="12">
        <v>15</v>
      </c>
      <c r="AL138" s="28">
        <v>6</v>
      </c>
      <c r="AM138" s="28">
        <f t="shared" si="37"/>
        <v>90</v>
      </c>
      <c r="AN138" s="114"/>
      <c r="AO138" s="114"/>
      <c r="AP138" s="28">
        <v>6</v>
      </c>
      <c r="AQ138" s="28">
        <f>+AP138*AK138</f>
        <v>90</v>
      </c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114"/>
      <c r="BG138" s="114"/>
      <c r="BH138" s="28"/>
      <c r="BI138" s="28"/>
      <c r="BJ138" s="7">
        <f t="shared" si="22"/>
        <v>12</v>
      </c>
      <c r="BK138" s="7">
        <f t="shared" si="22"/>
        <v>180</v>
      </c>
    </row>
    <row r="139" spans="2:63" ht="24" x14ac:dyDescent="0.25">
      <c r="B139" s="16" t="s">
        <v>65</v>
      </c>
      <c r="C139" s="17" t="s">
        <v>66</v>
      </c>
      <c r="D139" s="10" t="s">
        <v>268</v>
      </c>
      <c r="E139" s="11" t="s">
        <v>269</v>
      </c>
      <c r="F139" s="11" t="s">
        <v>68</v>
      </c>
      <c r="G139" s="12">
        <v>10</v>
      </c>
      <c r="H139" s="19">
        <v>32</v>
      </c>
      <c r="I139" s="19">
        <f t="shared" si="36"/>
        <v>320</v>
      </c>
      <c r="J139" s="85"/>
      <c r="K139" s="85"/>
      <c r="L139" s="19">
        <v>18</v>
      </c>
      <c r="M139" s="19">
        <f>+L139*G139</f>
        <v>180</v>
      </c>
      <c r="N139" s="19"/>
      <c r="O139" s="19"/>
      <c r="P139" s="19">
        <f>2+2+4</f>
        <v>8</v>
      </c>
      <c r="Q139" s="19">
        <f>G139*P139</f>
        <v>80</v>
      </c>
      <c r="R139" s="19"/>
      <c r="S139" s="19"/>
      <c r="T139" s="20">
        <v>6</v>
      </c>
      <c r="U139" s="20">
        <f>+T139*G139</f>
        <v>60</v>
      </c>
      <c r="V139" s="19">
        <f>7+7</f>
        <v>14</v>
      </c>
      <c r="W139" s="19">
        <f t="shared" si="39"/>
        <v>140</v>
      </c>
      <c r="X139" s="19">
        <v>25</v>
      </c>
      <c r="Y139" s="20">
        <f>+X139*G139</f>
        <v>250</v>
      </c>
      <c r="Z139" s="20">
        <v>3</v>
      </c>
      <c r="AA139" s="20">
        <f>+Z139*G139</f>
        <v>30</v>
      </c>
      <c r="AB139" s="19">
        <v>2</v>
      </c>
      <c r="AC139" s="19">
        <f>+AB139*G139</f>
        <v>20</v>
      </c>
      <c r="AD139" s="19"/>
      <c r="AE139" s="19"/>
      <c r="AF139" s="19">
        <f t="shared" si="29"/>
        <v>108</v>
      </c>
      <c r="AG139" s="19">
        <f t="shared" si="29"/>
        <v>1080</v>
      </c>
      <c r="AH139" s="10" t="s">
        <v>268</v>
      </c>
      <c r="AI139" s="11" t="s">
        <v>269</v>
      </c>
      <c r="AJ139" s="11" t="s">
        <v>68</v>
      </c>
      <c r="AK139" s="12">
        <v>10</v>
      </c>
      <c r="AL139" s="28">
        <v>32</v>
      </c>
      <c r="AM139" s="28">
        <f t="shared" si="37"/>
        <v>320</v>
      </c>
      <c r="AN139" s="114"/>
      <c r="AO139" s="114"/>
      <c r="AP139" s="28">
        <v>18</v>
      </c>
      <c r="AQ139" s="28">
        <f>+AP139*AK139</f>
        <v>180</v>
      </c>
      <c r="AR139" s="28"/>
      <c r="AS139" s="28"/>
      <c r="AT139" s="28">
        <v>6</v>
      </c>
      <c r="AU139" s="28">
        <f t="shared" si="38"/>
        <v>60</v>
      </c>
      <c r="AV139" s="28">
        <v>7</v>
      </c>
      <c r="AW139" s="28">
        <f>AK139*AV139</f>
        <v>70</v>
      </c>
      <c r="AX139" s="28">
        <v>3</v>
      </c>
      <c r="AY139" s="28">
        <f>AX139*AK139</f>
        <v>30</v>
      </c>
      <c r="AZ139" s="28">
        <v>6</v>
      </c>
      <c r="BA139" s="28">
        <f>AK139*AZ139</f>
        <v>60</v>
      </c>
      <c r="BB139" s="28">
        <v>20</v>
      </c>
      <c r="BC139" s="114">
        <f>+BB139*AK139</f>
        <v>200</v>
      </c>
      <c r="BD139" s="114">
        <v>6</v>
      </c>
      <c r="BE139" s="114">
        <f>+BD139*AK139</f>
        <v>60</v>
      </c>
      <c r="BF139" s="114">
        <v>3</v>
      </c>
      <c r="BG139" s="114">
        <f>+BF139*AK139</f>
        <v>30</v>
      </c>
      <c r="BH139" s="28"/>
      <c r="BI139" s="28"/>
      <c r="BJ139" s="7">
        <f t="shared" si="22"/>
        <v>101</v>
      </c>
      <c r="BK139" s="7">
        <f t="shared" si="22"/>
        <v>1010</v>
      </c>
    </row>
    <row r="140" spans="2:63" ht="24" x14ac:dyDescent="0.25">
      <c r="B140" s="16" t="s">
        <v>65</v>
      </c>
      <c r="C140" s="17" t="s">
        <v>66</v>
      </c>
      <c r="D140" s="10" t="s">
        <v>270</v>
      </c>
      <c r="E140" s="11" t="s">
        <v>271</v>
      </c>
      <c r="F140" s="11" t="s">
        <v>68</v>
      </c>
      <c r="G140" s="12">
        <v>40</v>
      </c>
      <c r="H140" s="19">
        <v>2</v>
      </c>
      <c r="I140" s="19">
        <f>H140*G140</f>
        <v>80</v>
      </c>
      <c r="J140" s="85"/>
      <c r="K140" s="85"/>
      <c r="L140" s="19"/>
      <c r="M140" s="19"/>
      <c r="N140" s="19"/>
      <c r="O140" s="19"/>
      <c r="P140" s="19"/>
      <c r="Q140" s="19"/>
      <c r="R140" s="19"/>
      <c r="S140" s="19"/>
      <c r="T140" s="20"/>
      <c r="U140" s="20"/>
      <c r="V140" s="19"/>
      <c r="W140" s="19"/>
      <c r="X140" s="19"/>
      <c r="Y140" s="20"/>
      <c r="Z140" s="20"/>
      <c r="AA140" s="20"/>
      <c r="AB140" s="19"/>
      <c r="AC140" s="19"/>
      <c r="AD140" s="19"/>
      <c r="AE140" s="19"/>
      <c r="AF140" s="19">
        <f t="shared" si="29"/>
        <v>2</v>
      </c>
      <c r="AG140" s="19">
        <f t="shared" si="29"/>
        <v>80</v>
      </c>
      <c r="AH140" s="10" t="s">
        <v>270</v>
      </c>
      <c r="AI140" s="11" t="s">
        <v>271</v>
      </c>
      <c r="AJ140" s="11" t="s">
        <v>68</v>
      </c>
      <c r="AK140" s="12">
        <v>40</v>
      </c>
      <c r="AL140" s="28">
        <v>2</v>
      </c>
      <c r="AM140" s="28">
        <f t="shared" si="37"/>
        <v>80</v>
      </c>
      <c r="AN140" s="114"/>
      <c r="AO140" s="114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114"/>
      <c r="BG140" s="114"/>
      <c r="BH140" s="28"/>
      <c r="BI140" s="28"/>
      <c r="BJ140" s="7">
        <f t="shared" si="22"/>
        <v>2</v>
      </c>
      <c r="BK140" s="7">
        <f t="shared" si="22"/>
        <v>80</v>
      </c>
    </row>
    <row r="141" spans="2:63" ht="24" x14ac:dyDescent="0.25">
      <c r="B141" s="16" t="s">
        <v>65</v>
      </c>
      <c r="C141" s="17" t="s">
        <v>66</v>
      </c>
      <c r="D141" s="10" t="s">
        <v>272</v>
      </c>
      <c r="E141" s="11" t="s">
        <v>273</v>
      </c>
      <c r="F141" s="11" t="s">
        <v>68</v>
      </c>
      <c r="G141" s="12">
        <v>15</v>
      </c>
      <c r="H141" s="19">
        <v>8</v>
      </c>
      <c r="I141" s="19">
        <f>H141*G141</f>
        <v>120</v>
      </c>
      <c r="J141" s="85"/>
      <c r="K141" s="85"/>
      <c r="L141" s="19"/>
      <c r="M141" s="19"/>
      <c r="N141" s="19"/>
      <c r="O141" s="19"/>
      <c r="P141" s="20"/>
      <c r="Q141" s="19"/>
      <c r="R141" s="19"/>
      <c r="S141" s="19"/>
      <c r="T141" s="20"/>
      <c r="U141" s="20"/>
      <c r="V141" s="19"/>
      <c r="W141" s="19"/>
      <c r="X141" s="19"/>
      <c r="Y141" s="20"/>
      <c r="Z141" s="20"/>
      <c r="AA141" s="20"/>
      <c r="AB141" s="19"/>
      <c r="AC141" s="19"/>
      <c r="AD141" s="19"/>
      <c r="AE141" s="19"/>
      <c r="AF141" s="19">
        <f t="shared" si="29"/>
        <v>8</v>
      </c>
      <c r="AG141" s="19">
        <f t="shared" si="29"/>
        <v>120</v>
      </c>
      <c r="AH141" s="10" t="s">
        <v>272</v>
      </c>
      <c r="AI141" s="11" t="s">
        <v>273</v>
      </c>
      <c r="AJ141" s="11" t="s">
        <v>68</v>
      </c>
      <c r="AK141" s="12">
        <v>15</v>
      </c>
      <c r="AL141" s="28">
        <v>8</v>
      </c>
      <c r="AM141" s="28">
        <f t="shared" si="37"/>
        <v>120</v>
      </c>
      <c r="AN141" s="114"/>
      <c r="AO141" s="114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114"/>
      <c r="BG141" s="114"/>
      <c r="BH141" s="28"/>
      <c r="BI141" s="28"/>
      <c r="BJ141" s="7">
        <f t="shared" si="22"/>
        <v>8</v>
      </c>
      <c r="BK141" s="7">
        <f t="shared" si="22"/>
        <v>120</v>
      </c>
    </row>
    <row r="142" spans="2:63" ht="24" x14ac:dyDescent="0.25">
      <c r="B142" s="16" t="s">
        <v>65</v>
      </c>
      <c r="C142" s="17" t="s">
        <v>66</v>
      </c>
      <c r="D142" s="10" t="s">
        <v>274</v>
      </c>
      <c r="E142" s="9" t="s">
        <v>275</v>
      </c>
      <c r="F142" s="115" t="s">
        <v>68</v>
      </c>
      <c r="G142" s="12">
        <v>15</v>
      </c>
      <c r="H142" s="19">
        <f>1+1+1+24+6+1+4</f>
        <v>38</v>
      </c>
      <c r="I142" s="19">
        <f>H142*G142</f>
        <v>570</v>
      </c>
      <c r="J142" s="85"/>
      <c r="K142" s="85"/>
      <c r="L142" s="19">
        <f>1+3+2</f>
        <v>6</v>
      </c>
      <c r="M142" s="19">
        <f>+L142*G142</f>
        <v>90</v>
      </c>
      <c r="N142" s="19"/>
      <c r="O142" s="19"/>
      <c r="P142" s="19">
        <v>1</v>
      </c>
      <c r="Q142" s="19">
        <f t="shared" ref="Q142:Q166" si="40">G142*P142</f>
        <v>15</v>
      </c>
      <c r="R142" s="19"/>
      <c r="S142" s="19"/>
      <c r="T142" s="20"/>
      <c r="U142" s="20"/>
      <c r="V142" s="19"/>
      <c r="W142" s="19"/>
      <c r="X142" s="19"/>
      <c r="Y142" s="20"/>
      <c r="Z142" s="20"/>
      <c r="AA142" s="20"/>
      <c r="AB142" s="19">
        <v>3</v>
      </c>
      <c r="AC142" s="19">
        <f>+AB142*G142</f>
        <v>45</v>
      </c>
      <c r="AD142" s="19"/>
      <c r="AE142" s="19"/>
      <c r="AF142" s="19">
        <f t="shared" si="29"/>
        <v>48</v>
      </c>
      <c r="AG142" s="19">
        <f t="shared" si="29"/>
        <v>720</v>
      </c>
      <c r="AH142" s="10" t="s">
        <v>274</v>
      </c>
      <c r="AI142" s="9" t="s">
        <v>275</v>
      </c>
      <c r="AJ142" s="115" t="s">
        <v>68</v>
      </c>
      <c r="AK142" s="12">
        <v>15</v>
      </c>
      <c r="AL142" s="28">
        <f>1+1+1+0+6+1+1</f>
        <v>11</v>
      </c>
      <c r="AM142" s="28">
        <f t="shared" si="37"/>
        <v>165</v>
      </c>
      <c r="AN142" s="114"/>
      <c r="AO142" s="114"/>
      <c r="AP142" s="28">
        <v>3</v>
      </c>
      <c r="AQ142" s="28">
        <f>+AP142*AK142</f>
        <v>45</v>
      </c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114">
        <v>5</v>
      </c>
      <c r="BG142" s="114">
        <f>+BF142*AK142</f>
        <v>75</v>
      </c>
      <c r="BH142" s="28"/>
      <c r="BI142" s="28"/>
      <c r="BJ142" s="7">
        <f t="shared" si="22"/>
        <v>19</v>
      </c>
      <c r="BK142" s="7">
        <f t="shared" si="22"/>
        <v>285</v>
      </c>
    </row>
    <row r="143" spans="2:63" ht="24" x14ac:dyDescent="0.25">
      <c r="B143" s="43" t="s">
        <v>65</v>
      </c>
      <c r="C143" s="17" t="s">
        <v>66</v>
      </c>
      <c r="D143" s="10" t="s">
        <v>276</v>
      </c>
      <c r="E143" s="11" t="s">
        <v>277</v>
      </c>
      <c r="F143" s="115" t="s">
        <v>278</v>
      </c>
      <c r="G143" s="12">
        <v>20</v>
      </c>
      <c r="H143" s="19"/>
      <c r="I143" s="19"/>
      <c r="J143" s="85"/>
      <c r="K143" s="85"/>
      <c r="L143" s="19"/>
      <c r="M143" s="19"/>
      <c r="N143" s="19"/>
      <c r="O143" s="19"/>
      <c r="P143" s="19"/>
      <c r="Q143" s="19"/>
      <c r="R143" s="19"/>
      <c r="S143" s="19"/>
      <c r="T143" s="20">
        <v>5</v>
      </c>
      <c r="U143" s="20">
        <f>+T143*G143</f>
        <v>100</v>
      </c>
      <c r="V143" s="19"/>
      <c r="W143" s="19"/>
      <c r="X143" s="19"/>
      <c r="Y143" s="20"/>
      <c r="Z143" s="20"/>
      <c r="AA143" s="20"/>
      <c r="AB143" s="19"/>
      <c r="AC143" s="19"/>
      <c r="AD143" s="19"/>
      <c r="AE143" s="19"/>
      <c r="AF143" s="19">
        <f t="shared" si="29"/>
        <v>5</v>
      </c>
      <c r="AG143" s="19">
        <f t="shared" si="29"/>
        <v>100</v>
      </c>
      <c r="AH143" s="10" t="s">
        <v>276</v>
      </c>
      <c r="AI143" s="11" t="s">
        <v>277</v>
      </c>
      <c r="AJ143" s="115" t="s">
        <v>278</v>
      </c>
      <c r="AK143" s="12">
        <v>20</v>
      </c>
      <c r="AL143" s="28"/>
      <c r="AM143" s="28"/>
      <c r="AN143" s="114"/>
      <c r="AO143" s="114"/>
      <c r="AP143" s="28"/>
      <c r="AQ143" s="28"/>
      <c r="AR143" s="28"/>
      <c r="AS143" s="28"/>
      <c r="AT143" s="28"/>
      <c r="AU143" s="28"/>
      <c r="AV143" s="28"/>
      <c r="AW143" s="28"/>
      <c r="AX143" s="28">
        <v>5</v>
      </c>
      <c r="AY143" s="28">
        <f>AX143*AK143</f>
        <v>100</v>
      </c>
      <c r="AZ143" s="28"/>
      <c r="BA143" s="28"/>
      <c r="BB143" s="28"/>
      <c r="BC143" s="28"/>
      <c r="BD143" s="28"/>
      <c r="BE143" s="28"/>
      <c r="BF143" s="114"/>
      <c r="BG143" s="114"/>
      <c r="BH143" s="28"/>
      <c r="BI143" s="28"/>
      <c r="BJ143" s="7">
        <f t="shared" si="22"/>
        <v>5</v>
      </c>
      <c r="BK143" s="7">
        <f t="shared" si="22"/>
        <v>100</v>
      </c>
    </row>
    <row r="144" spans="2:63" ht="24" x14ac:dyDescent="0.25">
      <c r="B144" s="43" t="s">
        <v>65</v>
      </c>
      <c r="C144" s="17" t="s">
        <v>66</v>
      </c>
      <c r="D144" s="10" t="s">
        <v>279</v>
      </c>
      <c r="E144" s="11" t="s">
        <v>280</v>
      </c>
      <c r="F144" s="115" t="s">
        <v>278</v>
      </c>
      <c r="G144" s="12">
        <v>20</v>
      </c>
      <c r="H144" s="19"/>
      <c r="I144" s="19"/>
      <c r="J144" s="85"/>
      <c r="K144" s="85"/>
      <c r="L144" s="19"/>
      <c r="M144" s="19"/>
      <c r="N144" s="19"/>
      <c r="O144" s="19"/>
      <c r="P144" s="19"/>
      <c r="Q144" s="19"/>
      <c r="R144" s="19"/>
      <c r="S144" s="19"/>
      <c r="T144" s="20">
        <v>5</v>
      </c>
      <c r="U144" s="20">
        <f t="shared" ref="U144:U146" si="41">+T144*G144</f>
        <v>100</v>
      </c>
      <c r="V144" s="19"/>
      <c r="W144" s="19"/>
      <c r="X144" s="19"/>
      <c r="Y144" s="20"/>
      <c r="Z144" s="20"/>
      <c r="AA144" s="20"/>
      <c r="AB144" s="19"/>
      <c r="AC144" s="19"/>
      <c r="AD144" s="19"/>
      <c r="AE144" s="19"/>
      <c r="AF144" s="19">
        <f t="shared" si="29"/>
        <v>5</v>
      </c>
      <c r="AG144" s="19">
        <f t="shared" si="29"/>
        <v>100</v>
      </c>
      <c r="AH144" s="10" t="s">
        <v>279</v>
      </c>
      <c r="AI144" s="11" t="s">
        <v>280</v>
      </c>
      <c r="AJ144" s="115" t="s">
        <v>278</v>
      </c>
      <c r="AK144" s="12">
        <v>20</v>
      </c>
      <c r="AL144" s="28"/>
      <c r="AM144" s="28"/>
      <c r="AN144" s="114"/>
      <c r="AO144" s="114"/>
      <c r="AP144" s="28"/>
      <c r="AQ144" s="28"/>
      <c r="AR144" s="28"/>
      <c r="AS144" s="28"/>
      <c r="AT144" s="28"/>
      <c r="AU144" s="28"/>
      <c r="AV144" s="28"/>
      <c r="AW144" s="28"/>
      <c r="AX144" s="28">
        <v>5</v>
      </c>
      <c r="AY144" s="28">
        <f t="shared" ref="AY144:AY146" si="42">AX144*AK144</f>
        <v>100</v>
      </c>
      <c r="AZ144" s="28"/>
      <c r="BA144" s="28"/>
      <c r="BB144" s="28"/>
      <c r="BC144" s="28"/>
      <c r="BD144" s="28"/>
      <c r="BE144" s="28"/>
      <c r="BF144" s="114"/>
      <c r="BG144" s="114"/>
      <c r="BH144" s="28"/>
      <c r="BI144" s="28"/>
      <c r="BJ144" s="7">
        <f t="shared" si="22"/>
        <v>5</v>
      </c>
      <c r="BK144" s="7">
        <f t="shared" si="22"/>
        <v>100</v>
      </c>
    </row>
    <row r="145" spans="2:63" ht="24" x14ac:dyDescent="0.25">
      <c r="B145" s="43" t="s">
        <v>65</v>
      </c>
      <c r="C145" s="17" t="s">
        <v>66</v>
      </c>
      <c r="D145" s="10" t="s">
        <v>281</v>
      </c>
      <c r="E145" s="11" t="s">
        <v>282</v>
      </c>
      <c r="F145" s="115" t="s">
        <v>278</v>
      </c>
      <c r="G145" s="12">
        <v>20</v>
      </c>
      <c r="H145" s="19"/>
      <c r="I145" s="19"/>
      <c r="J145" s="85"/>
      <c r="K145" s="85"/>
      <c r="L145" s="19"/>
      <c r="M145" s="19"/>
      <c r="N145" s="19"/>
      <c r="O145" s="19"/>
      <c r="P145" s="19"/>
      <c r="Q145" s="19"/>
      <c r="R145" s="19"/>
      <c r="S145" s="19"/>
      <c r="T145" s="20">
        <v>5</v>
      </c>
      <c r="U145" s="20">
        <f t="shared" si="41"/>
        <v>100</v>
      </c>
      <c r="V145" s="19"/>
      <c r="W145" s="19"/>
      <c r="X145" s="19"/>
      <c r="Y145" s="20"/>
      <c r="Z145" s="20"/>
      <c r="AA145" s="20"/>
      <c r="AB145" s="19"/>
      <c r="AC145" s="19"/>
      <c r="AD145" s="19"/>
      <c r="AE145" s="19"/>
      <c r="AF145" s="19">
        <f t="shared" si="29"/>
        <v>5</v>
      </c>
      <c r="AG145" s="19">
        <f t="shared" si="29"/>
        <v>100</v>
      </c>
      <c r="AH145" s="10" t="s">
        <v>281</v>
      </c>
      <c r="AI145" s="11" t="s">
        <v>282</v>
      </c>
      <c r="AJ145" s="115" t="s">
        <v>278</v>
      </c>
      <c r="AK145" s="12">
        <v>20</v>
      </c>
      <c r="AL145" s="28"/>
      <c r="AM145" s="28"/>
      <c r="AN145" s="114"/>
      <c r="AO145" s="114"/>
      <c r="AP145" s="28"/>
      <c r="AQ145" s="28"/>
      <c r="AR145" s="28"/>
      <c r="AS145" s="28"/>
      <c r="AT145" s="28"/>
      <c r="AU145" s="28"/>
      <c r="AV145" s="28"/>
      <c r="AW145" s="28"/>
      <c r="AX145" s="28">
        <v>5</v>
      </c>
      <c r="AY145" s="28">
        <f t="shared" si="42"/>
        <v>100</v>
      </c>
      <c r="AZ145" s="28"/>
      <c r="BA145" s="28"/>
      <c r="BB145" s="28"/>
      <c r="BC145" s="28"/>
      <c r="BD145" s="28"/>
      <c r="BE145" s="28"/>
      <c r="BF145" s="114"/>
      <c r="BG145" s="114"/>
      <c r="BH145" s="28"/>
      <c r="BI145" s="28"/>
      <c r="BJ145" s="7">
        <f t="shared" si="22"/>
        <v>5</v>
      </c>
      <c r="BK145" s="7">
        <f t="shared" si="22"/>
        <v>100</v>
      </c>
    </row>
    <row r="146" spans="2:63" ht="24" x14ac:dyDescent="0.25">
      <c r="B146" s="43" t="s">
        <v>65</v>
      </c>
      <c r="C146" s="17" t="s">
        <v>66</v>
      </c>
      <c r="D146" s="10" t="s">
        <v>283</v>
      </c>
      <c r="E146" s="11" t="s">
        <v>284</v>
      </c>
      <c r="F146" s="115" t="s">
        <v>68</v>
      </c>
      <c r="G146" s="12">
        <v>12</v>
      </c>
      <c r="H146" s="19">
        <v>5</v>
      </c>
      <c r="I146" s="19">
        <f>H146*G146</f>
        <v>60</v>
      </c>
      <c r="J146" s="85"/>
      <c r="K146" s="85"/>
      <c r="L146" s="19"/>
      <c r="M146" s="19"/>
      <c r="N146" s="19"/>
      <c r="O146" s="19"/>
      <c r="P146" s="19"/>
      <c r="Q146" s="19"/>
      <c r="R146" s="19"/>
      <c r="S146" s="19"/>
      <c r="T146" s="20">
        <v>5</v>
      </c>
      <c r="U146" s="20">
        <f t="shared" si="41"/>
        <v>60</v>
      </c>
      <c r="V146" s="19"/>
      <c r="W146" s="19"/>
      <c r="X146" s="19"/>
      <c r="Y146" s="20"/>
      <c r="Z146" s="20"/>
      <c r="AA146" s="20"/>
      <c r="AB146" s="19"/>
      <c r="AC146" s="19"/>
      <c r="AD146" s="19">
        <v>4</v>
      </c>
      <c r="AE146" s="19">
        <f>AD146*G146</f>
        <v>48</v>
      </c>
      <c r="AF146" s="19">
        <f t="shared" si="29"/>
        <v>14</v>
      </c>
      <c r="AG146" s="19">
        <f t="shared" si="29"/>
        <v>168</v>
      </c>
      <c r="AH146" s="10" t="s">
        <v>283</v>
      </c>
      <c r="AI146" s="11" t="s">
        <v>284</v>
      </c>
      <c r="AJ146" s="115" t="s">
        <v>68</v>
      </c>
      <c r="AK146" s="12">
        <v>12</v>
      </c>
      <c r="AL146" s="28">
        <v>5</v>
      </c>
      <c r="AM146" s="28">
        <f t="shared" si="37"/>
        <v>60</v>
      </c>
      <c r="AN146" s="114"/>
      <c r="AO146" s="114"/>
      <c r="AP146" s="28"/>
      <c r="AQ146" s="28"/>
      <c r="AR146" s="28"/>
      <c r="AS146" s="28"/>
      <c r="AT146" s="28"/>
      <c r="AU146" s="28"/>
      <c r="AV146" s="28"/>
      <c r="AW146" s="28"/>
      <c r="AX146" s="28">
        <v>5</v>
      </c>
      <c r="AY146" s="28">
        <f t="shared" si="42"/>
        <v>60</v>
      </c>
      <c r="AZ146" s="28"/>
      <c r="BA146" s="28"/>
      <c r="BB146" s="28"/>
      <c r="BC146" s="28"/>
      <c r="BD146" s="28"/>
      <c r="BE146" s="28"/>
      <c r="BF146" s="114"/>
      <c r="BG146" s="114"/>
      <c r="BH146" s="28">
        <v>4</v>
      </c>
      <c r="BI146" s="28">
        <f>+BH146*AK146</f>
        <v>48</v>
      </c>
      <c r="BJ146" s="7">
        <f t="shared" si="22"/>
        <v>14</v>
      </c>
      <c r="BK146" s="7">
        <f t="shared" si="22"/>
        <v>168</v>
      </c>
    </row>
    <row r="147" spans="2:63" ht="24" x14ac:dyDescent="0.25">
      <c r="B147" s="16" t="s">
        <v>65</v>
      </c>
      <c r="C147" s="17" t="s">
        <v>66</v>
      </c>
      <c r="D147" s="10" t="s">
        <v>285</v>
      </c>
      <c r="E147" s="11" t="s">
        <v>286</v>
      </c>
      <c r="F147" s="11" t="s">
        <v>68</v>
      </c>
      <c r="G147" s="12">
        <v>15</v>
      </c>
      <c r="H147" s="19">
        <v>6</v>
      </c>
      <c r="I147" s="19">
        <f>H147*G147</f>
        <v>90</v>
      </c>
      <c r="J147" s="85"/>
      <c r="K147" s="85"/>
      <c r="L147" s="19"/>
      <c r="M147" s="19"/>
      <c r="N147" s="19"/>
      <c r="O147" s="19"/>
      <c r="P147" s="19">
        <v>5</v>
      </c>
      <c r="Q147" s="19">
        <f t="shared" si="40"/>
        <v>75</v>
      </c>
      <c r="R147" s="19"/>
      <c r="S147" s="19"/>
      <c r="T147" s="20"/>
      <c r="U147" s="20"/>
      <c r="V147" s="19"/>
      <c r="W147" s="19"/>
      <c r="X147" s="19"/>
      <c r="Y147" s="20"/>
      <c r="Z147" s="20"/>
      <c r="AA147" s="20"/>
      <c r="AB147" s="19"/>
      <c r="AC147" s="19"/>
      <c r="AD147" s="19"/>
      <c r="AE147" s="19"/>
      <c r="AF147" s="19">
        <f t="shared" si="29"/>
        <v>11</v>
      </c>
      <c r="AG147" s="19">
        <f t="shared" si="29"/>
        <v>165</v>
      </c>
      <c r="AH147" s="10" t="s">
        <v>285</v>
      </c>
      <c r="AI147" s="11" t="s">
        <v>286</v>
      </c>
      <c r="AJ147" s="11" t="s">
        <v>68</v>
      </c>
      <c r="AK147" s="12">
        <v>15</v>
      </c>
      <c r="AL147" s="28">
        <v>6</v>
      </c>
      <c r="AM147" s="28">
        <f t="shared" si="37"/>
        <v>90</v>
      </c>
      <c r="AN147" s="114"/>
      <c r="AO147" s="114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114"/>
      <c r="BG147" s="114"/>
      <c r="BH147" s="28"/>
      <c r="BI147" s="28"/>
      <c r="BJ147" s="7">
        <f t="shared" si="22"/>
        <v>6</v>
      </c>
      <c r="BK147" s="7">
        <f t="shared" si="22"/>
        <v>90</v>
      </c>
    </row>
    <row r="148" spans="2:63" ht="24" x14ac:dyDescent="0.25">
      <c r="B148" s="16" t="s">
        <v>65</v>
      </c>
      <c r="C148" s="17" t="s">
        <v>66</v>
      </c>
      <c r="D148" s="10" t="s">
        <v>287</v>
      </c>
      <c r="E148" s="11" t="s">
        <v>288</v>
      </c>
      <c r="F148" s="11" t="s">
        <v>68</v>
      </c>
      <c r="G148" s="12">
        <v>45</v>
      </c>
      <c r="H148" s="19"/>
      <c r="I148" s="19"/>
      <c r="J148" s="85"/>
      <c r="K148" s="85"/>
      <c r="L148" s="19"/>
      <c r="M148" s="19"/>
      <c r="N148" s="19"/>
      <c r="O148" s="19"/>
      <c r="P148" s="19">
        <v>8</v>
      </c>
      <c r="Q148" s="19">
        <f t="shared" si="40"/>
        <v>360</v>
      </c>
      <c r="R148" s="19"/>
      <c r="S148" s="19"/>
      <c r="T148" s="20"/>
      <c r="U148" s="20"/>
      <c r="V148" s="19"/>
      <c r="W148" s="19"/>
      <c r="X148" s="19"/>
      <c r="Y148" s="20"/>
      <c r="Z148" s="20"/>
      <c r="AA148" s="20"/>
      <c r="AB148" s="19"/>
      <c r="AC148" s="19"/>
      <c r="AD148" s="19"/>
      <c r="AE148" s="19"/>
      <c r="AF148" s="19">
        <f t="shared" si="29"/>
        <v>8</v>
      </c>
      <c r="AG148" s="19">
        <f t="shared" si="29"/>
        <v>360</v>
      </c>
      <c r="AH148" s="10" t="s">
        <v>287</v>
      </c>
      <c r="AI148" s="11" t="s">
        <v>288</v>
      </c>
      <c r="AJ148" s="11" t="s">
        <v>68</v>
      </c>
      <c r="AK148" s="12">
        <v>45</v>
      </c>
      <c r="AL148" s="28"/>
      <c r="AM148" s="28"/>
      <c r="AN148" s="114"/>
      <c r="AO148" s="114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114"/>
      <c r="BG148" s="114"/>
      <c r="BH148" s="28"/>
      <c r="BI148" s="28"/>
      <c r="BJ148" s="7">
        <f t="shared" si="22"/>
        <v>0</v>
      </c>
      <c r="BK148" s="7">
        <f t="shared" si="22"/>
        <v>0</v>
      </c>
    </row>
    <row r="149" spans="2:63" ht="24" x14ac:dyDescent="0.25">
      <c r="B149" s="16" t="s">
        <v>65</v>
      </c>
      <c r="C149" s="17" t="s">
        <v>66</v>
      </c>
      <c r="D149" s="10" t="s">
        <v>289</v>
      </c>
      <c r="E149" s="11" t="s">
        <v>290</v>
      </c>
      <c r="F149" s="11" t="s">
        <v>68</v>
      </c>
      <c r="G149" s="12">
        <v>4</v>
      </c>
      <c r="H149" s="19">
        <v>20</v>
      </c>
      <c r="I149" s="19">
        <f>H149*G149</f>
        <v>80</v>
      </c>
      <c r="J149" s="85"/>
      <c r="K149" s="85"/>
      <c r="L149" s="19">
        <f>2+4+6</f>
        <v>12</v>
      </c>
      <c r="M149" s="19">
        <f>+L149*G149</f>
        <v>48</v>
      </c>
      <c r="N149" s="19"/>
      <c r="O149" s="19"/>
      <c r="P149" s="19">
        <v>13</v>
      </c>
      <c r="Q149" s="19">
        <f t="shared" si="40"/>
        <v>52</v>
      </c>
      <c r="R149" s="19"/>
      <c r="S149" s="19"/>
      <c r="T149" s="20">
        <v>10</v>
      </c>
      <c r="U149" s="20">
        <f t="shared" ref="U149:U154" si="43">+T149*G149</f>
        <v>40</v>
      </c>
      <c r="V149" s="19"/>
      <c r="W149" s="19"/>
      <c r="X149" s="19">
        <v>20</v>
      </c>
      <c r="Y149" s="20">
        <f>+X149*G149</f>
        <v>80</v>
      </c>
      <c r="Z149" s="20">
        <v>2</v>
      </c>
      <c r="AA149" s="20">
        <f t="shared" ref="AA149:AA154" si="44">+Z149*G149</f>
        <v>8</v>
      </c>
      <c r="AB149" s="19">
        <v>1</v>
      </c>
      <c r="AC149" s="19">
        <f>+AB149*G149</f>
        <v>4</v>
      </c>
      <c r="AD149" s="19"/>
      <c r="AE149" s="19"/>
      <c r="AF149" s="19">
        <f t="shared" si="29"/>
        <v>78</v>
      </c>
      <c r="AG149" s="19">
        <f t="shared" si="29"/>
        <v>312</v>
      </c>
      <c r="AH149" s="10" t="s">
        <v>289</v>
      </c>
      <c r="AI149" s="11" t="s">
        <v>290</v>
      </c>
      <c r="AJ149" s="11" t="s">
        <v>68</v>
      </c>
      <c r="AK149" s="12">
        <v>4</v>
      </c>
      <c r="AL149" s="28">
        <v>19</v>
      </c>
      <c r="AM149" s="28">
        <f t="shared" si="37"/>
        <v>76</v>
      </c>
      <c r="AN149" s="114"/>
      <c r="AO149" s="114"/>
      <c r="AP149" s="28">
        <f>2+4+4</f>
        <v>10</v>
      </c>
      <c r="AQ149" s="28">
        <f>+AP149*AK149</f>
        <v>40</v>
      </c>
      <c r="AR149" s="28"/>
      <c r="AS149" s="28"/>
      <c r="AT149" s="28"/>
      <c r="AU149" s="28"/>
      <c r="AV149" s="28"/>
      <c r="AW149" s="28"/>
      <c r="AX149" s="28">
        <v>10</v>
      </c>
      <c r="AY149" s="28">
        <f t="shared" ref="AY149:AY156" si="45">AX149*AK149</f>
        <v>40</v>
      </c>
      <c r="AZ149" s="28"/>
      <c r="BA149" s="28"/>
      <c r="BB149" s="28">
        <v>15</v>
      </c>
      <c r="BC149" s="114">
        <f t="shared" ref="BC149:BC154" si="46">+BB149*AK149</f>
        <v>60</v>
      </c>
      <c r="BD149" s="114">
        <v>2</v>
      </c>
      <c r="BE149" s="114">
        <f t="shared" ref="BE149:BE154" si="47">+BD149*AK149</f>
        <v>8</v>
      </c>
      <c r="BF149" s="114">
        <v>1</v>
      </c>
      <c r="BG149" s="114">
        <f>+BF149*AK149</f>
        <v>4</v>
      </c>
      <c r="BH149" s="28"/>
      <c r="BI149" s="28"/>
      <c r="BJ149" s="7">
        <f t="shared" si="22"/>
        <v>57</v>
      </c>
      <c r="BK149" s="7">
        <f t="shared" si="22"/>
        <v>228</v>
      </c>
    </row>
    <row r="150" spans="2:63" ht="24" x14ac:dyDescent="0.25">
      <c r="B150" s="16" t="s">
        <v>65</v>
      </c>
      <c r="C150" s="17" t="s">
        <v>66</v>
      </c>
      <c r="D150" s="10" t="s">
        <v>291</v>
      </c>
      <c r="E150" s="11" t="s">
        <v>292</v>
      </c>
      <c r="F150" s="11" t="s">
        <v>68</v>
      </c>
      <c r="G150" s="12">
        <v>4</v>
      </c>
      <c r="H150" s="19">
        <f>2+1+1+2+3+6</f>
        <v>15</v>
      </c>
      <c r="I150" s="19">
        <f t="shared" ref="I150:I169" si="48">H150*G150</f>
        <v>60</v>
      </c>
      <c r="J150" s="85"/>
      <c r="K150" s="85"/>
      <c r="L150" s="19">
        <f>4+1</f>
        <v>5</v>
      </c>
      <c r="M150" s="19">
        <f>+L150*G150</f>
        <v>20</v>
      </c>
      <c r="N150" s="19"/>
      <c r="O150" s="19"/>
      <c r="P150" s="19">
        <v>7</v>
      </c>
      <c r="Q150" s="19">
        <f t="shared" si="40"/>
        <v>28</v>
      </c>
      <c r="R150" s="19"/>
      <c r="S150" s="19"/>
      <c r="T150" s="20"/>
      <c r="U150" s="20"/>
      <c r="V150" s="19"/>
      <c r="W150" s="19">
        <f t="shared" si="39"/>
        <v>0</v>
      </c>
      <c r="X150" s="19">
        <v>20</v>
      </c>
      <c r="Y150" s="20">
        <f t="shared" ref="Y150:Y156" si="49">+X150*G150</f>
        <v>80</v>
      </c>
      <c r="Z150" s="20">
        <v>2</v>
      </c>
      <c r="AA150" s="20">
        <f t="shared" si="44"/>
        <v>8</v>
      </c>
      <c r="AB150" s="19"/>
      <c r="AC150" s="19"/>
      <c r="AD150" s="19"/>
      <c r="AE150" s="19"/>
      <c r="AF150" s="19">
        <f t="shared" si="29"/>
        <v>49</v>
      </c>
      <c r="AG150" s="19">
        <f t="shared" si="29"/>
        <v>196</v>
      </c>
      <c r="AH150" s="10" t="s">
        <v>291</v>
      </c>
      <c r="AI150" s="11" t="s">
        <v>292</v>
      </c>
      <c r="AJ150" s="11" t="s">
        <v>68</v>
      </c>
      <c r="AK150" s="12">
        <v>4</v>
      </c>
      <c r="AL150" s="28">
        <v>18</v>
      </c>
      <c r="AM150" s="28">
        <f t="shared" si="37"/>
        <v>72</v>
      </c>
      <c r="AN150" s="114"/>
      <c r="AO150" s="114"/>
      <c r="AP150" s="28">
        <f>4+1</f>
        <v>5</v>
      </c>
      <c r="AQ150" s="28">
        <f>+AP150*AK150</f>
        <v>20</v>
      </c>
      <c r="AR150" s="28"/>
      <c r="AS150" s="28"/>
      <c r="AT150" s="28">
        <v>6</v>
      </c>
      <c r="AU150" s="28">
        <f t="shared" si="38"/>
        <v>24</v>
      </c>
      <c r="AV150" s="28"/>
      <c r="AW150" s="28"/>
      <c r="AX150" s="28"/>
      <c r="AY150" s="28"/>
      <c r="AZ150" s="28"/>
      <c r="BA150" s="28"/>
      <c r="BB150" s="28">
        <v>15</v>
      </c>
      <c r="BC150" s="114">
        <f t="shared" si="46"/>
        <v>60</v>
      </c>
      <c r="BD150" s="114">
        <v>2</v>
      </c>
      <c r="BE150" s="114">
        <f t="shared" si="47"/>
        <v>8</v>
      </c>
      <c r="BF150" s="114"/>
      <c r="BG150" s="114"/>
      <c r="BH150" s="28"/>
      <c r="BI150" s="28"/>
      <c r="BJ150" s="7">
        <f t="shared" si="22"/>
        <v>46</v>
      </c>
      <c r="BK150" s="7">
        <f t="shared" si="22"/>
        <v>184</v>
      </c>
    </row>
    <row r="151" spans="2:63" ht="24" x14ac:dyDescent="0.25">
      <c r="B151" s="16" t="s">
        <v>65</v>
      </c>
      <c r="C151" s="17" t="s">
        <v>66</v>
      </c>
      <c r="D151" s="10" t="s">
        <v>293</v>
      </c>
      <c r="E151" s="11" t="s">
        <v>294</v>
      </c>
      <c r="F151" s="11" t="s">
        <v>68</v>
      </c>
      <c r="G151" s="12">
        <v>4</v>
      </c>
      <c r="H151" s="19">
        <v>25</v>
      </c>
      <c r="I151" s="19">
        <f t="shared" si="48"/>
        <v>100</v>
      </c>
      <c r="J151" s="85"/>
      <c r="K151" s="85"/>
      <c r="L151" s="19">
        <f>2+2+1</f>
        <v>5</v>
      </c>
      <c r="M151" s="19">
        <f>+L151*G151</f>
        <v>20</v>
      </c>
      <c r="N151" s="19"/>
      <c r="O151" s="19"/>
      <c r="P151" s="19">
        <v>7</v>
      </c>
      <c r="Q151" s="19">
        <f t="shared" si="40"/>
        <v>28</v>
      </c>
      <c r="R151" s="19"/>
      <c r="S151" s="19"/>
      <c r="T151" s="20">
        <v>6</v>
      </c>
      <c r="U151" s="20">
        <f t="shared" si="43"/>
        <v>24</v>
      </c>
      <c r="V151" s="19"/>
      <c r="W151" s="19">
        <f t="shared" si="39"/>
        <v>0</v>
      </c>
      <c r="X151" s="19">
        <v>20</v>
      </c>
      <c r="Y151" s="20">
        <f t="shared" si="49"/>
        <v>80</v>
      </c>
      <c r="Z151" s="20">
        <v>2</v>
      </c>
      <c r="AA151" s="20">
        <f t="shared" si="44"/>
        <v>8</v>
      </c>
      <c r="AB151" s="19">
        <v>1</v>
      </c>
      <c r="AC151" s="19">
        <f>+AB151*G151</f>
        <v>4</v>
      </c>
      <c r="AD151" s="19"/>
      <c r="AE151" s="19"/>
      <c r="AF151" s="19">
        <f t="shared" si="29"/>
        <v>66</v>
      </c>
      <c r="AG151" s="19">
        <f t="shared" si="29"/>
        <v>264</v>
      </c>
      <c r="AH151" s="10" t="s">
        <v>293</v>
      </c>
      <c r="AI151" s="11" t="s">
        <v>294</v>
      </c>
      <c r="AJ151" s="11" t="s">
        <v>68</v>
      </c>
      <c r="AK151" s="12">
        <v>4</v>
      </c>
      <c r="AL151" s="28">
        <v>20</v>
      </c>
      <c r="AM151" s="28">
        <f t="shared" si="37"/>
        <v>80</v>
      </c>
      <c r="AN151" s="114"/>
      <c r="AO151" s="114"/>
      <c r="AP151" s="28">
        <f>2+2+1</f>
        <v>5</v>
      </c>
      <c r="AQ151" s="28">
        <f>+AP151*AK151</f>
        <v>20</v>
      </c>
      <c r="AR151" s="28"/>
      <c r="AS151" s="28"/>
      <c r="AT151" s="28">
        <v>6</v>
      </c>
      <c r="AU151" s="28">
        <f t="shared" si="38"/>
        <v>24</v>
      </c>
      <c r="AV151" s="28"/>
      <c r="AW151" s="28"/>
      <c r="AX151" s="28">
        <v>4</v>
      </c>
      <c r="AY151" s="28">
        <f t="shared" si="45"/>
        <v>16</v>
      </c>
      <c r="AZ151" s="28"/>
      <c r="BA151" s="28"/>
      <c r="BB151" s="28">
        <v>15</v>
      </c>
      <c r="BC151" s="114">
        <f t="shared" si="46"/>
        <v>60</v>
      </c>
      <c r="BD151" s="114">
        <v>2</v>
      </c>
      <c r="BE151" s="114">
        <f t="shared" si="47"/>
        <v>8</v>
      </c>
      <c r="BF151" s="114">
        <v>1</v>
      </c>
      <c r="BG151" s="114">
        <f>+BF151*AK151</f>
        <v>4</v>
      </c>
      <c r="BH151" s="28"/>
      <c r="BI151" s="28"/>
      <c r="BJ151" s="7">
        <f t="shared" si="22"/>
        <v>53</v>
      </c>
      <c r="BK151" s="7">
        <f t="shared" si="22"/>
        <v>212</v>
      </c>
    </row>
    <row r="152" spans="2:63" ht="24" x14ac:dyDescent="0.25">
      <c r="B152" s="16" t="s">
        <v>65</v>
      </c>
      <c r="C152" s="17" t="s">
        <v>66</v>
      </c>
      <c r="D152" s="10" t="s">
        <v>295</v>
      </c>
      <c r="E152" s="11" t="s">
        <v>296</v>
      </c>
      <c r="F152" s="11" t="s">
        <v>297</v>
      </c>
      <c r="G152" s="12">
        <v>30</v>
      </c>
      <c r="H152" s="19">
        <v>22</v>
      </c>
      <c r="I152" s="19">
        <f t="shared" si="48"/>
        <v>660</v>
      </c>
      <c r="J152" s="85"/>
      <c r="K152" s="85"/>
      <c r="L152" s="19">
        <f>1+1.5+1.5</f>
        <v>4</v>
      </c>
      <c r="M152" s="19">
        <f t="shared" ref="M152:M154" si="50">+L152*G152</f>
        <v>120</v>
      </c>
      <c r="N152" s="19"/>
      <c r="O152" s="19"/>
      <c r="P152" s="19">
        <v>5</v>
      </c>
      <c r="Q152" s="19">
        <f t="shared" si="40"/>
        <v>150</v>
      </c>
      <c r="R152" s="19"/>
      <c r="S152" s="19"/>
      <c r="T152" s="20">
        <v>8</v>
      </c>
      <c r="U152" s="20">
        <f t="shared" si="43"/>
        <v>240</v>
      </c>
      <c r="V152" s="19">
        <v>20</v>
      </c>
      <c r="W152" s="19">
        <f t="shared" si="39"/>
        <v>600</v>
      </c>
      <c r="X152" s="19">
        <v>17</v>
      </c>
      <c r="Y152" s="20">
        <f t="shared" si="49"/>
        <v>510</v>
      </c>
      <c r="Z152" s="20">
        <v>4</v>
      </c>
      <c r="AA152" s="20">
        <f t="shared" si="44"/>
        <v>120</v>
      </c>
      <c r="AB152" s="19">
        <v>1</v>
      </c>
      <c r="AC152" s="19">
        <f>+AB152*G152</f>
        <v>30</v>
      </c>
      <c r="AD152" s="19"/>
      <c r="AE152" s="19"/>
      <c r="AF152" s="19">
        <f t="shared" si="29"/>
        <v>81</v>
      </c>
      <c r="AG152" s="19">
        <f t="shared" si="29"/>
        <v>2430</v>
      </c>
      <c r="AH152" s="10" t="s">
        <v>295</v>
      </c>
      <c r="AI152" s="11" t="s">
        <v>296</v>
      </c>
      <c r="AJ152" s="11" t="s">
        <v>297</v>
      </c>
      <c r="AK152" s="12">
        <v>30</v>
      </c>
      <c r="AL152" s="28">
        <v>20</v>
      </c>
      <c r="AM152" s="28">
        <f t="shared" si="37"/>
        <v>600</v>
      </c>
      <c r="AN152" s="114"/>
      <c r="AO152" s="114"/>
      <c r="AP152" s="28">
        <f>1+1.5+1.5</f>
        <v>4</v>
      </c>
      <c r="AQ152" s="28">
        <f t="shared" ref="AQ152:AQ154" si="51">+AP152*AK152</f>
        <v>120</v>
      </c>
      <c r="AR152" s="28"/>
      <c r="AS152" s="28"/>
      <c r="AT152" s="28">
        <v>4</v>
      </c>
      <c r="AU152" s="28">
        <f t="shared" si="38"/>
        <v>120</v>
      </c>
      <c r="AV152" s="28"/>
      <c r="AW152" s="28"/>
      <c r="AX152" s="28">
        <v>5</v>
      </c>
      <c r="AY152" s="28">
        <f t="shared" si="45"/>
        <v>150</v>
      </c>
      <c r="AZ152" s="28">
        <f>3+1+2+1</f>
        <v>7</v>
      </c>
      <c r="BA152" s="28">
        <f>AK152*AZ152</f>
        <v>210</v>
      </c>
      <c r="BB152" s="28">
        <v>15</v>
      </c>
      <c r="BC152" s="114">
        <f t="shared" si="46"/>
        <v>450</v>
      </c>
      <c r="BD152" s="114">
        <v>4</v>
      </c>
      <c r="BE152" s="114">
        <f t="shared" si="47"/>
        <v>120</v>
      </c>
      <c r="BF152" s="114">
        <v>1</v>
      </c>
      <c r="BG152" s="114">
        <f>+BF152*AK152</f>
        <v>30</v>
      </c>
      <c r="BH152" s="28"/>
      <c r="BI152" s="28"/>
      <c r="BJ152" s="7">
        <f t="shared" si="22"/>
        <v>60</v>
      </c>
      <c r="BK152" s="7">
        <f t="shared" si="22"/>
        <v>1800</v>
      </c>
    </row>
    <row r="153" spans="2:63" ht="24" x14ac:dyDescent="0.25">
      <c r="B153" s="16" t="s">
        <v>65</v>
      </c>
      <c r="C153" s="17" t="s">
        <v>66</v>
      </c>
      <c r="D153" s="10" t="s">
        <v>298</v>
      </c>
      <c r="E153" s="11" t="s">
        <v>299</v>
      </c>
      <c r="F153" s="11" t="s">
        <v>297</v>
      </c>
      <c r="G153" s="12">
        <v>30</v>
      </c>
      <c r="H153" s="19">
        <v>20.5</v>
      </c>
      <c r="I153" s="19">
        <f t="shared" si="48"/>
        <v>615</v>
      </c>
      <c r="J153" s="85"/>
      <c r="K153" s="85"/>
      <c r="L153" s="19">
        <f>1+1.5+0.5</f>
        <v>3</v>
      </c>
      <c r="M153" s="19">
        <f t="shared" si="50"/>
        <v>90</v>
      </c>
      <c r="N153" s="19"/>
      <c r="O153" s="19"/>
      <c r="P153" s="19">
        <v>4</v>
      </c>
      <c r="Q153" s="19">
        <f t="shared" si="40"/>
        <v>120</v>
      </c>
      <c r="R153" s="19"/>
      <c r="S153" s="19"/>
      <c r="T153" s="20">
        <v>8</v>
      </c>
      <c r="U153" s="20">
        <f t="shared" si="43"/>
        <v>240</v>
      </c>
      <c r="V153" s="19">
        <v>8</v>
      </c>
      <c r="W153" s="19">
        <f t="shared" si="39"/>
        <v>240</v>
      </c>
      <c r="X153" s="19">
        <v>17</v>
      </c>
      <c r="Y153" s="20">
        <f t="shared" si="49"/>
        <v>510</v>
      </c>
      <c r="Z153" s="20">
        <v>4</v>
      </c>
      <c r="AA153" s="20">
        <f t="shared" si="44"/>
        <v>120</v>
      </c>
      <c r="AB153" s="19">
        <v>1</v>
      </c>
      <c r="AC153" s="19">
        <f>+AB153*G153</f>
        <v>30</v>
      </c>
      <c r="AD153" s="19"/>
      <c r="AE153" s="19"/>
      <c r="AF153" s="19">
        <f t="shared" si="29"/>
        <v>65.5</v>
      </c>
      <c r="AG153" s="19">
        <f t="shared" si="29"/>
        <v>1965</v>
      </c>
      <c r="AH153" s="10" t="s">
        <v>298</v>
      </c>
      <c r="AI153" s="11" t="s">
        <v>299</v>
      </c>
      <c r="AJ153" s="11" t="s">
        <v>297</v>
      </c>
      <c r="AK153" s="12">
        <v>30</v>
      </c>
      <c r="AL153" s="28">
        <v>20</v>
      </c>
      <c r="AM153" s="28">
        <f t="shared" si="37"/>
        <v>600</v>
      </c>
      <c r="AN153" s="114"/>
      <c r="AO153" s="114"/>
      <c r="AP153" s="28">
        <f>1+1.5+0.5</f>
        <v>3</v>
      </c>
      <c r="AQ153" s="28">
        <f t="shared" si="51"/>
        <v>90</v>
      </c>
      <c r="AR153" s="28"/>
      <c r="AS153" s="28"/>
      <c r="AT153" s="28">
        <f>0+0+2</f>
        <v>2</v>
      </c>
      <c r="AU153" s="28">
        <f t="shared" si="38"/>
        <v>60</v>
      </c>
      <c r="AV153" s="28"/>
      <c r="AW153" s="28"/>
      <c r="AX153" s="28">
        <v>5</v>
      </c>
      <c r="AY153" s="28">
        <f t="shared" si="45"/>
        <v>150</v>
      </c>
      <c r="AZ153" s="28">
        <v>3</v>
      </c>
      <c r="BA153" s="28">
        <f>AK153*AZ153</f>
        <v>90</v>
      </c>
      <c r="BB153" s="28">
        <v>15</v>
      </c>
      <c r="BC153" s="28">
        <f t="shared" si="46"/>
        <v>450</v>
      </c>
      <c r="BD153" s="28">
        <v>4</v>
      </c>
      <c r="BE153" s="28">
        <f t="shared" si="47"/>
        <v>120</v>
      </c>
      <c r="BF153" s="114"/>
      <c r="BG153" s="114"/>
      <c r="BH153" s="28"/>
      <c r="BI153" s="28"/>
      <c r="BJ153" s="7">
        <f t="shared" si="22"/>
        <v>52</v>
      </c>
      <c r="BK153" s="7">
        <f t="shared" si="22"/>
        <v>1560</v>
      </c>
    </row>
    <row r="154" spans="2:63" ht="24" x14ac:dyDescent="0.25">
      <c r="B154" s="16" t="s">
        <v>65</v>
      </c>
      <c r="C154" s="17" t="s">
        <v>66</v>
      </c>
      <c r="D154" s="10" t="s">
        <v>300</v>
      </c>
      <c r="E154" s="11" t="s">
        <v>301</v>
      </c>
      <c r="F154" s="11" t="s">
        <v>297</v>
      </c>
      <c r="G154" s="12">
        <v>30</v>
      </c>
      <c r="H154" s="19">
        <v>22</v>
      </c>
      <c r="I154" s="19">
        <f t="shared" si="48"/>
        <v>660</v>
      </c>
      <c r="J154" s="85"/>
      <c r="K154" s="85"/>
      <c r="L154" s="19">
        <f>1+1.5</f>
        <v>2.5</v>
      </c>
      <c r="M154" s="19">
        <f t="shared" si="50"/>
        <v>75</v>
      </c>
      <c r="N154" s="19"/>
      <c r="O154" s="19"/>
      <c r="P154" s="19">
        <v>25</v>
      </c>
      <c r="Q154" s="19">
        <f t="shared" si="40"/>
        <v>750</v>
      </c>
      <c r="R154" s="19"/>
      <c r="S154" s="19"/>
      <c r="T154" s="20">
        <v>8</v>
      </c>
      <c r="U154" s="20">
        <f t="shared" si="43"/>
        <v>240</v>
      </c>
      <c r="V154" s="19">
        <v>8</v>
      </c>
      <c r="W154" s="19">
        <f t="shared" si="39"/>
        <v>240</v>
      </c>
      <c r="X154" s="19">
        <v>17</v>
      </c>
      <c r="Y154" s="20">
        <f t="shared" si="49"/>
        <v>510</v>
      </c>
      <c r="Z154" s="20">
        <v>4</v>
      </c>
      <c r="AA154" s="20">
        <f t="shared" si="44"/>
        <v>120</v>
      </c>
      <c r="AB154" s="19">
        <v>1</v>
      </c>
      <c r="AC154" s="19">
        <f>+AB154*G154</f>
        <v>30</v>
      </c>
      <c r="AD154" s="19"/>
      <c r="AE154" s="19"/>
      <c r="AF154" s="19">
        <f t="shared" si="29"/>
        <v>87.5</v>
      </c>
      <c r="AG154" s="19">
        <f t="shared" si="29"/>
        <v>2625</v>
      </c>
      <c r="AH154" s="10" t="s">
        <v>300</v>
      </c>
      <c r="AI154" s="11" t="s">
        <v>301</v>
      </c>
      <c r="AJ154" s="11" t="s">
        <v>297</v>
      </c>
      <c r="AK154" s="12">
        <v>30</v>
      </c>
      <c r="AL154" s="28">
        <v>20</v>
      </c>
      <c r="AM154" s="28">
        <f t="shared" si="37"/>
        <v>600</v>
      </c>
      <c r="AN154" s="114"/>
      <c r="AO154" s="114"/>
      <c r="AP154" s="28">
        <v>5</v>
      </c>
      <c r="AQ154" s="28">
        <f t="shared" si="51"/>
        <v>150</v>
      </c>
      <c r="AR154" s="28"/>
      <c r="AS154" s="28"/>
      <c r="AT154" s="28">
        <f>38.5-20</f>
        <v>18.5</v>
      </c>
      <c r="AU154" s="28">
        <f t="shared" si="38"/>
        <v>555</v>
      </c>
      <c r="AV154" s="28"/>
      <c r="AW154" s="28"/>
      <c r="AX154" s="28">
        <v>5</v>
      </c>
      <c r="AY154" s="28">
        <f t="shared" si="45"/>
        <v>150</v>
      </c>
      <c r="AZ154" s="28">
        <v>3</v>
      </c>
      <c r="BA154" s="28">
        <f>AK154*AZ154</f>
        <v>90</v>
      </c>
      <c r="BB154" s="28">
        <v>15</v>
      </c>
      <c r="BC154" s="114">
        <f t="shared" si="46"/>
        <v>450</v>
      </c>
      <c r="BD154" s="114">
        <v>4</v>
      </c>
      <c r="BE154" s="114">
        <f t="shared" si="47"/>
        <v>120</v>
      </c>
      <c r="BF154" s="114"/>
      <c r="BG154" s="114"/>
      <c r="BH154" s="28"/>
      <c r="BI154" s="28"/>
      <c r="BJ154" s="7">
        <f t="shared" si="22"/>
        <v>70.5</v>
      </c>
      <c r="BK154" s="7">
        <f t="shared" si="22"/>
        <v>2115</v>
      </c>
    </row>
    <row r="155" spans="2:63" ht="24" x14ac:dyDescent="0.25">
      <c r="B155" s="16" t="s">
        <v>65</v>
      </c>
      <c r="C155" s="17" t="s">
        <v>66</v>
      </c>
      <c r="D155" s="10" t="s">
        <v>302</v>
      </c>
      <c r="E155" s="11" t="s">
        <v>303</v>
      </c>
      <c r="F155" s="11" t="s">
        <v>68</v>
      </c>
      <c r="G155" s="12">
        <v>0.5</v>
      </c>
      <c r="H155" s="19">
        <v>26</v>
      </c>
      <c r="I155" s="19">
        <f t="shared" si="48"/>
        <v>13</v>
      </c>
      <c r="J155" s="85"/>
      <c r="K155" s="85"/>
      <c r="L155" s="19"/>
      <c r="M155" s="19"/>
      <c r="N155" s="19"/>
      <c r="O155" s="19"/>
      <c r="P155" s="19">
        <v>30</v>
      </c>
      <c r="Q155" s="19">
        <f t="shared" si="40"/>
        <v>15</v>
      </c>
      <c r="R155" s="19"/>
      <c r="S155" s="19"/>
      <c r="T155" s="20"/>
      <c r="U155" s="20"/>
      <c r="V155" s="19"/>
      <c r="W155" s="19"/>
      <c r="X155" s="19"/>
      <c r="Y155" s="20"/>
      <c r="Z155" s="20"/>
      <c r="AA155" s="20"/>
      <c r="AB155" s="19"/>
      <c r="AC155" s="19"/>
      <c r="AD155" s="19">
        <v>22</v>
      </c>
      <c r="AE155" s="19">
        <f>AD155*G155</f>
        <v>11</v>
      </c>
      <c r="AF155" s="19">
        <f t="shared" si="29"/>
        <v>78</v>
      </c>
      <c r="AG155" s="19">
        <f t="shared" si="29"/>
        <v>39</v>
      </c>
      <c r="AH155" s="10" t="s">
        <v>302</v>
      </c>
      <c r="AI155" s="11" t="s">
        <v>303</v>
      </c>
      <c r="AJ155" s="11" t="s">
        <v>68</v>
      </c>
      <c r="AK155" s="12">
        <v>0.5</v>
      </c>
      <c r="AL155" s="28">
        <v>26</v>
      </c>
      <c r="AM155" s="28">
        <f t="shared" si="37"/>
        <v>13</v>
      </c>
      <c r="AN155" s="114"/>
      <c r="AO155" s="114"/>
      <c r="AP155" s="28"/>
      <c r="AQ155" s="28"/>
      <c r="AR155" s="28"/>
      <c r="AS155" s="28"/>
      <c r="AT155" s="28">
        <v>25</v>
      </c>
      <c r="AU155" s="28">
        <f t="shared" si="38"/>
        <v>12.5</v>
      </c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114"/>
      <c r="BG155" s="114"/>
      <c r="BH155" s="28">
        <v>25</v>
      </c>
      <c r="BI155" s="28">
        <f>+BH155*AK155</f>
        <v>12.5</v>
      </c>
      <c r="BJ155" s="7">
        <f t="shared" si="22"/>
        <v>76</v>
      </c>
      <c r="BK155" s="7">
        <f t="shared" si="22"/>
        <v>38</v>
      </c>
    </row>
    <row r="156" spans="2:63" ht="24" x14ac:dyDescent="0.25">
      <c r="B156" s="16" t="s">
        <v>65</v>
      </c>
      <c r="C156" s="17" t="s">
        <v>66</v>
      </c>
      <c r="D156" s="10" t="s">
        <v>304</v>
      </c>
      <c r="E156" s="11" t="s">
        <v>305</v>
      </c>
      <c r="F156" s="11" t="s">
        <v>68</v>
      </c>
      <c r="G156" s="12">
        <v>1.5</v>
      </c>
      <c r="H156" s="19">
        <v>144</v>
      </c>
      <c r="I156" s="19">
        <f t="shared" si="48"/>
        <v>216</v>
      </c>
      <c r="J156" s="85"/>
      <c r="K156" s="85"/>
      <c r="L156" s="19">
        <f>10+12</f>
        <v>22</v>
      </c>
      <c r="M156" s="19">
        <f t="shared" ref="M156:M166" si="52">+L156*G156</f>
        <v>33</v>
      </c>
      <c r="N156" s="19"/>
      <c r="O156" s="19"/>
      <c r="P156" s="19">
        <v>25</v>
      </c>
      <c r="Q156" s="19">
        <f t="shared" si="40"/>
        <v>37.5</v>
      </c>
      <c r="R156" s="19"/>
      <c r="S156" s="19"/>
      <c r="T156" s="20"/>
      <c r="U156" s="20"/>
      <c r="V156" s="19">
        <v>25</v>
      </c>
      <c r="W156" s="19">
        <f t="shared" si="39"/>
        <v>37.5</v>
      </c>
      <c r="X156" s="19">
        <v>400</v>
      </c>
      <c r="Y156" s="20">
        <f t="shared" si="49"/>
        <v>600</v>
      </c>
      <c r="Z156" s="20">
        <v>30</v>
      </c>
      <c r="AA156" s="20">
        <f t="shared" ref="AA156:AA161" si="53">+Z156*G156</f>
        <v>45</v>
      </c>
      <c r="AB156" s="19">
        <v>2</v>
      </c>
      <c r="AC156" s="19">
        <f>+AB156*G156</f>
        <v>3</v>
      </c>
      <c r="AD156" s="19"/>
      <c r="AE156" s="19"/>
      <c r="AF156" s="19">
        <f t="shared" si="29"/>
        <v>648</v>
      </c>
      <c r="AG156" s="19">
        <f t="shared" si="29"/>
        <v>972</v>
      </c>
      <c r="AH156" s="10" t="s">
        <v>304</v>
      </c>
      <c r="AI156" s="11" t="s">
        <v>305</v>
      </c>
      <c r="AJ156" s="11" t="s">
        <v>68</v>
      </c>
      <c r="AK156" s="12">
        <v>1.5</v>
      </c>
      <c r="AL156" s="28">
        <v>100</v>
      </c>
      <c r="AM156" s="28">
        <f t="shared" si="37"/>
        <v>150</v>
      </c>
      <c r="AN156" s="114"/>
      <c r="AO156" s="114"/>
      <c r="AP156" s="28">
        <f>10+12</f>
        <v>22</v>
      </c>
      <c r="AQ156" s="28">
        <f>+AP156*AK156</f>
        <v>33</v>
      </c>
      <c r="AR156" s="28"/>
      <c r="AS156" s="28"/>
      <c r="AT156" s="28">
        <v>21</v>
      </c>
      <c r="AU156" s="28">
        <f t="shared" si="38"/>
        <v>31.5</v>
      </c>
      <c r="AV156" s="28"/>
      <c r="AW156" s="28"/>
      <c r="AX156" s="28">
        <v>360</v>
      </c>
      <c r="AY156" s="28">
        <f t="shared" si="45"/>
        <v>540</v>
      </c>
      <c r="AZ156" s="28">
        <v>10</v>
      </c>
      <c r="BA156" s="28">
        <f>AK156*AZ156</f>
        <v>15</v>
      </c>
      <c r="BB156" s="28">
        <f>12*30</f>
        <v>360</v>
      </c>
      <c r="BC156" s="114">
        <f>+BB156*AK156</f>
        <v>540</v>
      </c>
      <c r="BD156" s="114">
        <v>30</v>
      </c>
      <c r="BE156" s="114">
        <f>+BD156*AK156</f>
        <v>45</v>
      </c>
      <c r="BF156" s="114">
        <v>2</v>
      </c>
      <c r="BG156" s="114">
        <f>+BF156*AK156</f>
        <v>3</v>
      </c>
      <c r="BH156" s="28"/>
      <c r="BI156" s="28"/>
      <c r="BJ156" s="7">
        <f t="shared" ref="BJ156:BK219" si="54">AL156+AN156+AP156+AR156+AT156+AV156+AX156+AZ156+BB156+BD156+BF156+BH156</f>
        <v>905</v>
      </c>
      <c r="BK156" s="7">
        <f t="shared" si="54"/>
        <v>1357.5</v>
      </c>
    </row>
    <row r="157" spans="2:63" ht="24" x14ac:dyDescent="0.25">
      <c r="B157" s="16" t="s">
        <v>65</v>
      </c>
      <c r="C157" s="17" t="s">
        <v>66</v>
      </c>
      <c r="D157" s="10">
        <v>4412170100317260</v>
      </c>
      <c r="E157" s="11" t="s">
        <v>306</v>
      </c>
      <c r="F157" s="11" t="s">
        <v>68</v>
      </c>
      <c r="G157" s="12">
        <v>1.5</v>
      </c>
      <c r="H157" s="19">
        <v>156</v>
      </c>
      <c r="I157" s="19">
        <f t="shared" si="48"/>
        <v>234</v>
      </c>
      <c r="J157" s="85"/>
      <c r="K157" s="85"/>
      <c r="L157" s="19">
        <v>30</v>
      </c>
      <c r="M157" s="19">
        <f t="shared" si="52"/>
        <v>45</v>
      </c>
      <c r="N157" s="19"/>
      <c r="O157" s="19"/>
      <c r="P157" s="19">
        <v>8</v>
      </c>
      <c r="Q157" s="19">
        <f t="shared" si="40"/>
        <v>12</v>
      </c>
      <c r="R157" s="19"/>
      <c r="S157" s="19"/>
      <c r="T157" s="20"/>
      <c r="U157" s="20"/>
      <c r="V157" s="19"/>
      <c r="W157" s="19"/>
      <c r="X157" s="19"/>
      <c r="Y157" s="20"/>
      <c r="Z157" s="20">
        <v>30</v>
      </c>
      <c r="AA157" s="20">
        <f t="shared" si="53"/>
        <v>45</v>
      </c>
      <c r="AB157" s="19">
        <v>2</v>
      </c>
      <c r="AC157" s="19">
        <f>+AB157*G157</f>
        <v>3</v>
      </c>
      <c r="AD157" s="19"/>
      <c r="AE157" s="19"/>
      <c r="AF157" s="19">
        <f t="shared" si="29"/>
        <v>226</v>
      </c>
      <c r="AG157" s="19">
        <f t="shared" si="29"/>
        <v>339</v>
      </c>
      <c r="AH157" s="10">
        <v>4412170100317260</v>
      </c>
      <c r="AI157" s="11" t="s">
        <v>306</v>
      </c>
      <c r="AJ157" s="11" t="s">
        <v>68</v>
      </c>
      <c r="AK157" s="12">
        <v>1.5</v>
      </c>
      <c r="AL157" s="28">
        <v>100</v>
      </c>
      <c r="AM157" s="28">
        <f t="shared" si="37"/>
        <v>150</v>
      </c>
      <c r="AN157" s="114"/>
      <c r="AO157" s="114"/>
      <c r="AP157" s="28">
        <v>26</v>
      </c>
      <c r="AQ157" s="28">
        <f>+AP157*AK157</f>
        <v>39</v>
      </c>
      <c r="AR157" s="28"/>
      <c r="AS157" s="28"/>
      <c r="AT157" s="28">
        <v>5</v>
      </c>
      <c r="AU157" s="28">
        <f t="shared" si="38"/>
        <v>7.5</v>
      </c>
      <c r="AV157" s="28"/>
      <c r="AW157" s="28"/>
      <c r="AX157" s="28"/>
      <c r="AY157" s="28"/>
      <c r="AZ157" s="28"/>
      <c r="BA157" s="28"/>
      <c r="BB157" s="28"/>
      <c r="BC157" s="28"/>
      <c r="BD157" s="28">
        <v>30</v>
      </c>
      <c r="BE157" s="28">
        <f>+BD157*AK157</f>
        <v>45</v>
      </c>
      <c r="BF157" s="114">
        <v>2</v>
      </c>
      <c r="BG157" s="114">
        <f>+BF157*AK157</f>
        <v>3</v>
      </c>
      <c r="BH157" s="28"/>
      <c r="BI157" s="28"/>
      <c r="BJ157" s="7">
        <f t="shared" si="54"/>
        <v>163</v>
      </c>
      <c r="BK157" s="7">
        <f t="shared" si="54"/>
        <v>244.5</v>
      </c>
    </row>
    <row r="158" spans="2:63" ht="24" x14ac:dyDescent="0.25">
      <c r="B158" s="16" t="s">
        <v>65</v>
      </c>
      <c r="C158" s="17" t="s">
        <v>66</v>
      </c>
      <c r="D158" s="10">
        <v>4412170100067750</v>
      </c>
      <c r="E158" s="11" t="s">
        <v>307</v>
      </c>
      <c r="F158" s="11" t="s">
        <v>68</v>
      </c>
      <c r="G158" s="12">
        <v>1.5</v>
      </c>
      <c r="H158" s="19">
        <v>56</v>
      </c>
      <c r="I158" s="19">
        <f t="shared" si="48"/>
        <v>84</v>
      </c>
      <c r="J158" s="85"/>
      <c r="K158" s="85"/>
      <c r="L158" s="19">
        <f>5+12</f>
        <v>17</v>
      </c>
      <c r="M158" s="19">
        <f t="shared" si="52"/>
        <v>25.5</v>
      </c>
      <c r="N158" s="19"/>
      <c r="O158" s="19"/>
      <c r="P158" s="19">
        <v>12</v>
      </c>
      <c r="Q158" s="19">
        <f t="shared" si="40"/>
        <v>18</v>
      </c>
      <c r="R158" s="19"/>
      <c r="S158" s="19"/>
      <c r="T158" s="20"/>
      <c r="U158" s="20"/>
      <c r="V158" s="19"/>
      <c r="W158" s="19"/>
      <c r="X158" s="19"/>
      <c r="Y158" s="20"/>
      <c r="Z158" s="20">
        <v>22</v>
      </c>
      <c r="AA158" s="20">
        <f t="shared" si="53"/>
        <v>33</v>
      </c>
      <c r="AB158" s="19"/>
      <c r="AC158" s="19"/>
      <c r="AD158" s="19"/>
      <c r="AE158" s="19"/>
      <c r="AF158" s="19">
        <f t="shared" si="29"/>
        <v>107</v>
      </c>
      <c r="AG158" s="19">
        <f t="shared" si="29"/>
        <v>160.5</v>
      </c>
      <c r="AH158" s="10">
        <v>4412170100067750</v>
      </c>
      <c r="AI158" s="11" t="s">
        <v>307</v>
      </c>
      <c r="AJ158" s="11" t="s">
        <v>68</v>
      </c>
      <c r="AK158" s="12">
        <v>1.5</v>
      </c>
      <c r="AL158" s="28">
        <v>40</v>
      </c>
      <c r="AM158" s="28">
        <f t="shared" si="37"/>
        <v>60</v>
      </c>
      <c r="AN158" s="114"/>
      <c r="AO158" s="114"/>
      <c r="AP158" s="28">
        <f>5+12</f>
        <v>17</v>
      </c>
      <c r="AQ158" s="28">
        <f>+AP158*AK158</f>
        <v>25.5</v>
      </c>
      <c r="AR158" s="28"/>
      <c r="AS158" s="28"/>
      <c r="AT158" s="28">
        <v>11</v>
      </c>
      <c r="AU158" s="28">
        <f t="shared" si="38"/>
        <v>16.5</v>
      </c>
      <c r="AV158" s="28"/>
      <c r="AW158" s="28"/>
      <c r="AX158" s="28"/>
      <c r="AY158" s="28"/>
      <c r="AZ158" s="28"/>
      <c r="BA158" s="28"/>
      <c r="BB158" s="28"/>
      <c r="BC158" s="28"/>
      <c r="BD158" s="28">
        <v>22</v>
      </c>
      <c r="BE158" s="28">
        <f>+BD158*AK158</f>
        <v>33</v>
      </c>
      <c r="BF158" s="114"/>
      <c r="BG158" s="114"/>
      <c r="BH158" s="28"/>
      <c r="BI158" s="28"/>
      <c r="BJ158" s="7">
        <f t="shared" si="54"/>
        <v>90</v>
      </c>
      <c r="BK158" s="7">
        <f t="shared" si="54"/>
        <v>135</v>
      </c>
    </row>
    <row r="159" spans="2:63" ht="24" x14ac:dyDescent="0.25">
      <c r="B159" s="16" t="s">
        <v>65</v>
      </c>
      <c r="C159" s="17" t="s">
        <v>66</v>
      </c>
      <c r="D159" s="10" t="s">
        <v>308</v>
      </c>
      <c r="E159" s="11" t="s">
        <v>309</v>
      </c>
      <c r="F159" s="11" t="s">
        <v>68</v>
      </c>
      <c r="G159" s="12">
        <v>5</v>
      </c>
      <c r="H159" s="19">
        <v>34</v>
      </c>
      <c r="I159" s="19">
        <f t="shared" si="48"/>
        <v>170</v>
      </c>
      <c r="J159" s="85"/>
      <c r="K159" s="85"/>
      <c r="L159" s="19">
        <f>4+4+6</f>
        <v>14</v>
      </c>
      <c r="M159" s="19">
        <f t="shared" si="52"/>
        <v>70</v>
      </c>
      <c r="N159" s="19"/>
      <c r="O159" s="19"/>
      <c r="P159" s="19">
        <v>12</v>
      </c>
      <c r="Q159" s="19">
        <f t="shared" si="40"/>
        <v>60</v>
      </c>
      <c r="R159" s="19"/>
      <c r="S159" s="19"/>
      <c r="T159" s="20"/>
      <c r="U159" s="20"/>
      <c r="V159" s="19"/>
      <c r="W159" s="19"/>
      <c r="X159" s="19">
        <v>15</v>
      </c>
      <c r="Y159" s="20">
        <f t="shared" ref="Y159:Y162" si="55">+X159*G159</f>
        <v>75</v>
      </c>
      <c r="Z159" s="20">
        <v>4</v>
      </c>
      <c r="AA159" s="20">
        <f t="shared" si="53"/>
        <v>20</v>
      </c>
      <c r="AB159" s="19">
        <v>4</v>
      </c>
      <c r="AC159" s="19">
        <f>+AB159*G159</f>
        <v>20</v>
      </c>
      <c r="AD159" s="19">
        <v>6</v>
      </c>
      <c r="AE159" s="19">
        <f>AD159*G159</f>
        <v>30</v>
      </c>
      <c r="AF159" s="19">
        <f t="shared" si="29"/>
        <v>89</v>
      </c>
      <c r="AG159" s="19">
        <f t="shared" si="29"/>
        <v>445</v>
      </c>
      <c r="AH159" s="10" t="s">
        <v>308</v>
      </c>
      <c r="AI159" s="11" t="s">
        <v>309</v>
      </c>
      <c r="AJ159" s="11" t="s">
        <v>68</v>
      </c>
      <c r="AK159" s="12">
        <v>5</v>
      </c>
      <c r="AL159" s="28">
        <v>30</v>
      </c>
      <c r="AM159" s="28">
        <f t="shared" si="37"/>
        <v>150</v>
      </c>
      <c r="AN159" s="114"/>
      <c r="AO159" s="114"/>
      <c r="AP159" s="28">
        <f>4+4+6</f>
        <v>14</v>
      </c>
      <c r="AQ159" s="28">
        <f t="shared" ref="AQ159:AQ166" si="56">+AP159*AK159</f>
        <v>70</v>
      </c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>
        <v>11</v>
      </c>
      <c r="BC159" s="114">
        <f>+BB159*AK159</f>
        <v>55</v>
      </c>
      <c r="BD159" s="114"/>
      <c r="BE159" s="114"/>
      <c r="BF159" s="114"/>
      <c r="BG159" s="114"/>
      <c r="BH159" s="28"/>
      <c r="BI159" s="28"/>
      <c r="BJ159" s="7">
        <f t="shared" si="54"/>
        <v>55</v>
      </c>
      <c r="BK159" s="7">
        <f t="shared" si="54"/>
        <v>275</v>
      </c>
    </row>
    <row r="160" spans="2:63" ht="24" x14ac:dyDescent="0.25">
      <c r="B160" s="16" t="s">
        <v>65</v>
      </c>
      <c r="C160" s="17" t="s">
        <v>66</v>
      </c>
      <c r="D160" s="10" t="s">
        <v>310</v>
      </c>
      <c r="E160" s="11" t="s">
        <v>311</v>
      </c>
      <c r="F160" s="11" t="s">
        <v>68</v>
      </c>
      <c r="G160" s="12">
        <v>5</v>
      </c>
      <c r="H160" s="19">
        <v>27</v>
      </c>
      <c r="I160" s="19">
        <f t="shared" si="48"/>
        <v>135</v>
      </c>
      <c r="J160" s="85"/>
      <c r="K160" s="85"/>
      <c r="L160" s="19">
        <f>4+1</f>
        <v>5</v>
      </c>
      <c r="M160" s="19">
        <f t="shared" si="52"/>
        <v>25</v>
      </c>
      <c r="N160" s="19"/>
      <c r="O160" s="19"/>
      <c r="P160" s="19">
        <v>6</v>
      </c>
      <c r="Q160" s="19">
        <f t="shared" si="40"/>
        <v>30</v>
      </c>
      <c r="R160" s="19"/>
      <c r="S160" s="19"/>
      <c r="T160" s="20"/>
      <c r="U160" s="20"/>
      <c r="V160" s="19"/>
      <c r="W160" s="19"/>
      <c r="X160" s="19">
        <v>15</v>
      </c>
      <c r="Y160" s="20">
        <f t="shared" si="55"/>
        <v>75</v>
      </c>
      <c r="Z160" s="20">
        <v>4</v>
      </c>
      <c r="AA160" s="20">
        <f t="shared" si="53"/>
        <v>20</v>
      </c>
      <c r="AB160" s="19">
        <v>4</v>
      </c>
      <c r="AC160" s="19">
        <f>+AB160*G160</f>
        <v>20</v>
      </c>
      <c r="AD160" s="19"/>
      <c r="AE160" s="19"/>
      <c r="AF160" s="19">
        <f t="shared" si="29"/>
        <v>61</v>
      </c>
      <c r="AG160" s="19">
        <f t="shared" si="29"/>
        <v>305</v>
      </c>
      <c r="AH160" s="10" t="s">
        <v>310</v>
      </c>
      <c r="AI160" s="11" t="s">
        <v>311</v>
      </c>
      <c r="AJ160" s="11" t="s">
        <v>68</v>
      </c>
      <c r="AK160" s="12">
        <v>5</v>
      </c>
      <c r="AL160" s="28">
        <v>25</v>
      </c>
      <c r="AM160" s="28">
        <f t="shared" si="37"/>
        <v>125</v>
      </c>
      <c r="AN160" s="114"/>
      <c r="AO160" s="114"/>
      <c r="AP160" s="28">
        <v>4</v>
      </c>
      <c r="AQ160" s="28">
        <f t="shared" si="56"/>
        <v>20</v>
      </c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>
        <v>11</v>
      </c>
      <c r="BC160" s="114">
        <f>+BB160*AK160</f>
        <v>55</v>
      </c>
      <c r="BD160" s="114"/>
      <c r="BE160" s="114"/>
      <c r="BF160" s="114"/>
      <c r="BG160" s="114"/>
      <c r="BH160" s="28"/>
      <c r="BI160" s="28"/>
      <c r="BJ160" s="7">
        <f t="shared" si="54"/>
        <v>40</v>
      </c>
      <c r="BK160" s="7">
        <f t="shared" si="54"/>
        <v>200</v>
      </c>
    </row>
    <row r="161" spans="2:63" ht="24" x14ac:dyDescent="0.25">
      <c r="B161" s="16" t="s">
        <v>65</v>
      </c>
      <c r="C161" s="17" t="s">
        <v>66</v>
      </c>
      <c r="D161" s="10" t="s">
        <v>312</v>
      </c>
      <c r="E161" s="11" t="s">
        <v>313</v>
      </c>
      <c r="F161" s="11" t="s">
        <v>68</v>
      </c>
      <c r="G161" s="12">
        <v>5</v>
      </c>
      <c r="H161" s="19">
        <v>37</v>
      </c>
      <c r="I161" s="19">
        <f t="shared" si="48"/>
        <v>185</v>
      </c>
      <c r="J161" s="85"/>
      <c r="K161" s="85"/>
      <c r="L161" s="19">
        <f>4+2+1</f>
        <v>7</v>
      </c>
      <c r="M161" s="19">
        <f t="shared" si="52"/>
        <v>35</v>
      </c>
      <c r="N161" s="19"/>
      <c r="O161" s="19"/>
      <c r="P161" s="19">
        <v>5</v>
      </c>
      <c r="Q161" s="19">
        <f t="shared" si="40"/>
        <v>25</v>
      </c>
      <c r="R161" s="19"/>
      <c r="S161" s="19"/>
      <c r="T161" s="20"/>
      <c r="U161" s="20"/>
      <c r="V161" s="19"/>
      <c r="W161" s="19"/>
      <c r="X161" s="19">
        <v>15</v>
      </c>
      <c r="Y161" s="20">
        <f t="shared" si="55"/>
        <v>75</v>
      </c>
      <c r="Z161" s="20">
        <v>4</v>
      </c>
      <c r="AA161" s="20">
        <f t="shared" si="53"/>
        <v>20</v>
      </c>
      <c r="AB161" s="19">
        <v>4</v>
      </c>
      <c r="AC161" s="19">
        <f>+AB161*G161</f>
        <v>20</v>
      </c>
      <c r="AD161" s="19">
        <v>6</v>
      </c>
      <c r="AE161" s="19">
        <f>AD161*G161</f>
        <v>30</v>
      </c>
      <c r="AF161" s="19">
        <f t="shared" si="29"/>
        <v>78</v>
      </c>
      <c r="AG161" s="19">
        <f t="shared" si="29"/>
        <v>390</v>
      </c>
      <c r="AH161" s="10" t="s">
        <v>312</v>
      </c>
      <c r="AI161" s="11" t="s">
        <v>313</v>
      </c>
      <c r="AJ161" s="11" t="s">
        <v>68</v>
      </c>
      <c r="AK161" s="12">
        <v>5</v>
      </c>
      <c r="AL161" s="28">
        <v>30</v>
      </c>
      <c r="AM161" s="28">
        <f t="shared" si="37"/>
        <v>150</v>
      </c>
      <c r="AN161" s="114"/>
      <c r="AO161" s="114"/>
      <c r="AP161" s="28">
        <f>4+2+0</f>
        <v>6</v>
      </c>
      <c r="AQ161" s="28">
        <f t="shared" si="56"/>
        <v>30</v>
      </c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>
        <v>11</v>
      </c>
      <c r="BC161" s="114">
        <f>+BB161*AK161</f>
        <v>55</v>
      </c>
      <c r="BD161" s="114"/>
      <c r="BE161" s="114"/>
      <c r="BF161" s="114"/>
      <c r="BG161" s="114"/>
      <c r="BH161" s="28"/>
      <c r="BI161" s="28"/>
      <c r="BJ161" s="7">
        <f t="shared" si="54"/>
        <v>47</v>
      </c>
      <c r="BK161" s="7">
        <f t="shared" si="54"/>
        <v>235</v>
      </c>
    </row>
    <row r="162" spans="2:63" ht="24" x14ac:dyDescent="0.25">
      <c r="B162" s="16" t="s">
        <v>65</v>
      </c>
      <c r="C162" s="17" t="s">
        <v>66</v>
      </c>
      <c r="D162" s="10" t="s">
        <v>314</v>
      </c>
      <c r="E162" s="11" t="s">
        <v>315</v>
      </c>
      <c r="F162" s="11" t="s">
        <v>68</v>
      </c>
      <c r="G162" s="12">
        <v>5</v>
      </c>
      <c r="H162" s="19"/>
      <c r="I162" s="19"/>
      <c r="J162" s="85"/>
      <c r="K162" s="85"/>
      <c r="L162" s="19"/>
      <c r="M162" s="19"/>
      <c r="N162" s="19"/>
      <c r="O162" s="19"/>
      <c r="P162" s="19"/>
      <c r="Q162" s="19"/>
      <c r="R162" s="19"/>
      <c r="S162" s="19"/>
      <c r="T162" s="20"/>
      <c r="U162" s="20"/>
      <c r="V162" s="19"/>
      <c r="W162" s="19"/>
      <c r="X162" s="19">
        <v>25</v>
      </c>
      <c r="Y162" s="20">
        <f t="shared" si="55"/>
        <v>125</v>
      </c>
      <c r="Z162" s="20"/>
      <c r="AA162" s="20"/>
      <c r="AB162" s="19"/>
      <c r="AC162" s="19"/>
      <c r="AD162" s="19"/>
      <c r="AE162" s="19"/>
      <c r="AF162" s="19">
        <f t="shared" si="29"/>
        <v>25</v>
      </c>
      <c r="AG162" s="19">
        <f t="shared" si="29"/>
        <v>125</v>
      </c>
      <c r="AH162" s="10" t="s">
        <v>314</v>
      </c>
      <c r="AI162" s="11" t="s">
        <v>315</v>
      </c>
      <c r="AJ162" s="11" t="s">
        <v>68</v>
      </c>
      <c r="AK162" s="12">
        <v>5</v>
      </c>
      <c r="AL162" s="28"/>
      <c r="AM162" s="28"/>
      <c r="AN162" s="114"/>
      <c r="AO162" s="114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>
        <v>15</v>
      </c>
      <c r="BC162" s="114">
        <f>+BB162*AK162</f>
        <v>75</v>
      </c>
      <c r="BD162" s="114"/>
      <c r="BE162" s="114"/>
      <c r="BF162" s="114"/>
      <c r="BG162" s="114"/>
      <c r="BH162" s="28"/>
      <c r="BI162" s="28"/>
      <c r="BJ162" s="7">
        <f t="shared" si="54"/>
        <v>15</v>
      </c>
      <c r="BK162" s="7">
        <f t="shared" si="54"/>
        <v>75</v>
      </c>
    </row>
    <row r="163" spans="2:63" ht="24" x14ac:dyDescent="0.25">
      <c r="B163" s="16" t="s">
        <v>65</v>
      </c>
      <c r="C163" s="17" t="s">
        <v>66</v>
      </c>
      <c r="D163" s="10" t="s">
        <v>316</v>
      </c>
      <c r="E163" s="11" t="s">
        <v>317</v>
      </c>
      <c r="F163" s="11" t="s">
        <v>68</v>
      </c>
      <c r="G163" s="12">
        <v>6</v>
      </c>
      <c r="H163" s="19">
        <v>54</v>
      </c>
      <c r="I163" s="19">
        <f t="shared" si="48"/>
        <v>324</v>
      </c>
      <c r="J163" s="85"/>
      <c r="K163" s="85"/>
      <c r="L163" s="19">
        <v>19</v>
      </c>
      <c r="M163" s="19">
        <f t="shared" si="52"/>
        <v>114</v>
      </c>
      <c r="N163" s="19">
        <v>6</v>
      </c>
      <c r="O163" s="19">
        <f>+N163*G163</f>
        <v>36</v>
      </c>
      <c r="P163" s="19">
        <v>7</v>
      </c>
      <c r="Q163" s="19">
        <f t="shared" si="40"/>
        <v>42</v>
      </c>
      <c r="R163" s="19"/>
      <c r="S163" s="19"/>
      <c r="T163" s="20"/>
      <c r="U163" s="20"/>
      <c r="V163" s="19">
        <v>15</v>
      </c>
      <c r="W163" s="19">
        <f t="shared" ref="W163:W169" si="57">G163*V163</f>
        <v>90</v>
      </c>
      <c r="X163" s="19"/>
      <c r="Y163" s="20"/>
      <c r="Z163" s="20"/>
      <c r="AA163" s="20"/>
      <c r="AB163" s="19">
        <v>8</v>
      </c>
      <c r="AC163" s="19">
        <f>+AB163*G163</f>
        <v>48</v>
      </c>
      <c r="AD163" s="19"/>
      <c r="AE163" s="19"/>
      <c r="AF163" s="19">
        <f t="shared" si="29"/>
        <v>109</v>
      </c>
      <c r="AG163" s="19">
        <f t="shared" si="29"/>
        <v>654</v>
      </c>
      <c r="AH163" s="10" t="s">
        <v>316</v>
      </c>
      <c r="AI163" s="11" t="s">
        <v>317</v>
      </c>
      <c r="AJ163" s="11" t="s">
        <v>68</v>
      </c>
      <c r="AK163" s="12">
        <v>6</v>
      </c>
      <c r="AL163" s="28">
        <v>40</v>
      </c>
      <c r="AM163" s="28">
        <f t="shared" si="37"/>
        <v>240</v>
      </c>
      <c r="AN163" s="114"/>
      <c r="AO163" s="114"/>
      <c r="AP163" s="28">
        <v>15</v>
      </c>
      <c r="AQ163" s="28">
        <f t="shared" si="56"/>
        <v>90</v>
      </c>
      <c r="AR163" s="28"/>
      <c r="AS163" s="28"/>
      <c r="AT163" s="28">
        <v>6</v>
      </c>
      <c r="AU163" s="28">
        <f t="shared" si="38"/>
        <v>36</v>
      </c>
      <c r="AV163" s="28"/>
      <c r="AW163" s="28"/>
      <c r="AX163" s="28"/>
      <c r="AY163" s="28"/>
      <c r="AZ163" s="28">
        <v>6</v>
      </c>
      <c r="BA163" s="28">
        <f>AK163*AZ163</f>
        <v>36</v>
      </c>
      <c r="BB163" s="28"/>
      <c r="BC163" s="28"/>
      <c r="BD163" s="28"/>
      <c r="BE163" s="28"/>
      <c r="BF163" s="114"/>
      <c r="BG163" s="114"/>
      <c r="BH163" s="28"/>
      <c r="BI163" s="28"/>
      <c r="BJ163" s="7">
        <f t="shared" si="54"/>
        <v>67</v>
      </c>
      <c r="BK163" s="7">
        <f t="shared" si="54"/>
        <v>402</v>
      </c>
    </row>
    <row r="164" spans="2:63" x14ac:dyDescent="0.25">
      <c r="B164" s="16" t="s">
        <v>139</v>
      </c>
      <c r="C164" s="16" t="s">
        <v>139</v>
      </c>
      <c r="D164" s="10">
        <v>4412180200066820</v>
      </c>
      <c r="E164" s="9" t="s">
        <v>318</v>
      </c>
      <c r="F164" s="11" t="s">
        <v>68</v>
      </c>
      <c r="G164" s="12">
        <v>6</v>
      </c>
      <c r="H164" s="19"/>
      <c r="I164" s="19"/>
      <c r="J164" s="85"/>
      <c r="K164" s="85"/>
      <c r="L164" s="19"/>
      <c r="M164" s="19"/>
      <c r="N164" s="19">
        <v>12</v>
      </c>
      <c r="O164" s="19">
        <f>+N164*G164</f>
        <v>72</v>
      </c>
      <c r="P164" s="19"/>
      <c r="Q164" s="19"/>
      <c r="R164" s="19"/>
      <c r="S164" s="19"/>
      <c r="T164" s="20"/>
      <c r="U164" s="20"/>
      <c r="V164" s="19"/>
      <c r="W164" s="19"/>
      <c r="X164" s="19"/>
      <c r="Y164" s="20"/>
      <c r="Z164" s="20"/>
      <c r="AA164" s="20"/>
      <c r="AB164" s="19"/>
      <c r="AC164" s="19"/>
      <c r="AD164" s="19"/>
      <c r="AE164" s="19"/>
      <c r="AF164" s="19">
        <f t="shared" si="29"/>
        <v>12</v>
      </c>
      <c r="AG164" s="19">
        <f t="shared" si="29"/>
        <v>72</v>
      </c>
      <c r="AH164" s="10">
        <v>4412180200066820</v>
      </c>
      <c r="AI164" s="9" t="s">
        <v>318</v>
      </c>
      <c r="AJ164" s="11" t="s">
        <v>68</v>
      </c>
      <c r="AK164" s="12">
        <v>6</v>
      </c>
      <c r="AL164" s="28"/>
      <c r="AM164" s="28"/>
      <c r="AN164" s="114"/>
      <c r="AO164" s="114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114"/>
      <c r="BG164" s="114"/>
      <c r="BH164" s="28"/>
      <c r="BI164" s="28"/>
      <c r="BJ164" s="7">
        <f t="shared" si="54"/>
        <v>0</v>
      </c>
      <c r="BK164" s="7">
        <f t="shared" si="54"/>
        <v>0</v>
      </c>
    </row>
    <row r="165" spans="2:63" ht="24" x14ac:dyDescent="0.25">
      <c r="B165" s="16" t="s">
        <v>65</v>
      </c>
      <c r="C165" s="17" t="s">
        <v>66</v>
      </c>
      <c r="D165" s="10" t="s">
        <v>319</v>
      </c>
      <c r="E165" s="18" t="s">
        <v>320</v>
      </c>
      <c r="F165" s="9" t="s">
        <v>68</v>
      </c>
      <c r="G165" s="12">
        <v>3.5</v>
      </c>
      <c r="H165" s="19">
        <v>30</v>
      </c>
      <c r="I165" s="19">
        <f t="shared" si="48"/>
        <v>105</v>
      </c>
      <c r="J165" s="85"/>
      <c r="K165" s="85"/>
      <c r="L165" s="19">
        <v>8</v>
      </c>
      <c r="M165" s="19">
        <f t="shared" si="52"/>
        <v>28</v>
      </c>
      <c r="N165" s="19"/>
      <c r="O165" s="19"/>
      <c r="P165" s="19">
        <v>13</v>
      </c>
      <c r="Q165" s="19">
        <f t="shared" si="40"/>
        <v>45.5</v>
      </c>
      <c r="R165" s="19"/>
      <c r="S165" s="19"/>
      <c r="T165" s="20">
        <v>9</v>
      </c>
      <c r="U165" s="20">
        <f t="shared" ref="U165:U182" si="58">+T165*G165</f>
        <v>31.5</v>
      </c>
      <c r="V165" s="19"/>
      <c r="W165" s="19"/>
      <c r="X165" s="19">
        <v>17</v>
      </c>
      <c r="Y165" s="20">
        <f t="shared" ref="Y165:Y166" si="59">+X165*G165</f>
        <v>59.5</v>
      </c>
      <c r="Z165" s="20">
        <v>10</v>
      </c>
      <c r="AA165" s="20">
        <f>+Z165*G165</f>
        <v>35</v>
      </c>
      <c r="AB165" s="19"/>
      <c r="AC165" s="19"/>
      <c r="AD165" s="19">
        <v>6</v>
      </c>
      <c r="AE165" s="19">
        <f>AD165*G165</f>
        <v>21</v>
      </c>
      <c r="AF165" s="19">
        <f t="shared" si="29"/>
        <v>93</v>
      </c>
      <c r="AG165" s="19">
        <f t="shared" si="29"/>
        <v>325.5</v>
      </c>
      <c r="AH165" s="10" t="s">
        <v>319</v>
      </c>
      <c r="AI165" s="18" t="s">
        <v>320</v>
      </c>
      <c r="AJ165" s="9" t="s">
        <v>68</v>
      </c>
      <c r="AK165" s="12">
        <v>3.5</v>
      </c>
      <c r="AL165" s="28">
        <v>22</v>
      </c>
      <c r="AM165" s="28">
        <f t="shared" si="37"/>
        <v>77</v>
      </c>
      <c r="AN165" s="114"/>
      <c r="AO165" s="114"/>
      <c r="AP165" s="28">
        <v>8</v>
      </c>
      <c r="AQ165" s="28">
        <f t="shared" si="56"/>
        <v>28</v>
      </c>
      <c r="AR165" s="28"/>
      <c r="AS165" s="28"/>
      <c r="AT165" s="28">
        <v>12</v>
      </c>
      <c r="AU165" s="28">
        <f t="shared" si="38"/>
        <v>42</v>
      </c>
      <c r="AV165" s="28"/>
      <c r="AW165" s="28"/>
      <c r="AX165" s="28"/>
      <c r="AY165" s="28"/>
      <c r="AZ165" s="28"/>
      <c r="BA165" s="28"/>
      <c r="BB165" s="28">
        <v>17</v>
      </c>
      <c r="BC165" s="114">
        <f>+BB165*AK165</f>
        <v>59.5</v>
      </c>
      <c r="BD165" s="114">
        <v>10</v>
      </c>
      <c r="BE165" s="28">
        <f>+BD165*AK165</f>
        <v>35</v>
      </c>
      <c r="BF165" s="114"/>
      <c r="BG165" s="114"/>
      <c r="BH165" s="28"/>
      <c r="BI165" s="28"/>
      <c r="BJ165" s="7">
        <f t="shared" si="54"/>
        <v>69</v>
      </c>
      <c r="BK165" s="7">
        <f t="shared" si="54"/>
        <v>241.5</v>
      </c>
    </row>
    <row r="166" spans="2:63" ht="24" x14ac:dyDescent="0.25">
      <c r="B166" s="16" t="s">
        <v>65</v>
      </c>
      <c r="C166" s="17" t="s">
        <v>66</v>
      </c>
      <c r="D166" s="10" t="s">
        <v>321</v>
      </c>
      <c r="E166" s="11" t="s">
        <v>322</v>
      </c>
      <c r="F166" s="11" t="s">
        <v>68</v>
      </c>
      <c r="G166" s="12">
        <v>5</v>
      </c>
      <c r="H166" s="19">
        <v>19</v>
      </c>
      <c r="I166" s="19">
        <f t="shared" si="48"/>
        <v>95</v>
      </c>
      <c r="J166" s="85"/>
      <c r="K166" s="85"/>
      <c r="L166" s="19">
        <v>2</v>
      </c>
      <c r="M166" s="19">
        <f t="shared" si="52"/>
        <v>10</v>
      </c>
      <c r="N166" s="19"/>
      <c r="O166" s="19"/>
      <c r="P166" s="19">
        <v>19</v>
      </c>
      <c r="Q166" s="19">
        <f t="shared" si="40"/>
        <v>95</v>
      </c>
      <c r="R166" s="19">
        <v>3</v>
      </c>
      <c r="S166" s="19">
        <f t="shared" ref="S166" si="60">G166*R166</f>
        <v>15</v>
      </c>
      <c r="T166" s="20"/>
      <c r="U166" s="20"/>
      <c r="V166" s="19">
        <f>2+2</f>
        <v>4</v>
      </c>
      <c r="W166" s="19">
        <f t="shared" si="57"/>
        <v>20</v>
      </c>
      <c r="X166" s="19">
        <v>20</v>
      </c>
      <c r="Y166" s="20">
        <f t="shared" si="59"/>
        <v>100</v>
      </c>
      <c r="Z166" s="20">
        <v>5</v>
      </c>
      <c r="AA166" s="20">
        <f>+Z166*G166</f>
        <v>25</v>
      </c>
      <c r="AB166" s="19">
        <v>2</v>
      </c>
      <c r="AC166" s="19">
        <f>+AB166*G166</f>
        <v>10</v>
      </c>
      <c r="AD166" s="19"/>
      <c r="AE166" s="19"/>
      <c r="AF166" s="19">
        <f t="shared" si="29"/>
        <v>74</v>
      </c>
      <c r="AG166" s="19">
        <f t="shared" si="29"/>
        <v>370</v>
      </c>
      <c r="AH166" s="10" t="s">
        <v>321</v>
      </c>
      <c r="AI166" s="11" t="s">
        <v>322</v>
      </c>
      <c r="AJ166" s="11" t="s">
        <v>68</v>
      </c>
      <c r="AK166" s="12">
        <v>5</v>
      </c>
      <c r="AL166" s="28">
        <f>12+3</f>
        <v>15</v>
      </c>
      <c r="AM166" s="28">
        <f t="shared" si="37"/>
        <v>75</v>
      </c>
      <c r="AN166" s="114"/>
      <c r="AO166" s="114"/>
      <c r="AP166" s="28">
        <v>2</v>
      </c>
      <c r="AQ166" s="28">
        <f t="shared" si="56"/>
        <v>10</v>
      </c>
      <c r="AR166" s="28"/>
      <c r="AS166" s="28"/>
      <c r="AT166" s="28">
        <v>19</v>
      </c>
      <c r="AU166" s="28">
        <f t="shared" si="38"/>
        <v>95</v>
      </c>
      <c r="AV166" s="28">
        <v>3</v>
      </c>
      <c r="AW166" s="28">
        <f>AK166*AV166</f>
        <v>15</v>
      </c>
      <c r="AX166" s="28"/>
      <c r="AY166" s="28"/>
      <c r="AZ166" s="28">
        <v>2</v>
      </c>
      <c r="BA166" s="28">
        <f>AK166*AZ166</f>
        <v>10</v>
      </c>
      <c r="BB166" s="28">
        <v>20</v>
      </c>
      <c r="BC166" s="114">
        <f>+BB166*AK166</f>
        <v>100</v>
      </c>
      <c r="BD166" s="114"/>
      <c r="BE166" s="114"/>
      <c r="BF166" s="114"/>
      <c r="BG166" s="114"/>
      <c r="BH166" s="28"/>
      <c r="BI166" s="28"/>
      <c r="BJ166" s="7">
        <f t="shared" si="54"/>
        <v>61</v>
      </c>
      <c r="BK166" s="7">
        <f t="shared" si="54"/>
        <v>305</v>
      </c>
    </row>
    <row r="167" spans="2:63" ht="24" x14ac:dyDescent="0.25">
      <c r="B167" s="16" t="s">
        <v>65</v>
      </c>
      <c r="C167" s="17" t="s">
        <v>66</v>
      </c>
      <c r="D167" s="10">
        <v>4412170800368050</v>
      </c>
      <c r="E167" s="11" t="s">
        <v>323</v>
      </c>
      <c r="F167" s="11" t="s">
        <v>68</v>
      </c>
      <c r="G167" s="12">
        <v>4</v>
      </c>
      <c r="H167" s="19"/>
      <c r="I167" s="19"/>
      <c r="J167" s="85"/>
      <c r="K167" s="85"/>
      <c r="L167" s="19"/>
      <c r="M167" s="19"/>
      <c r="N167" s="19"/>
      <c r="O167" s="19"/>
      <c r="P167" s="19">
        <v>10</v>
      </c>
      <c r="Q167" s="19">
        <f>G167*P167</f>
        <v>40</v>
      </c>
      <c r="R167" s="19"/>
      <c r="S167" s="19"/>
      <c r="T167" s="20">
        <v>4</v>
      </c>
      <c r="U167" s="20">
        <f t="shared" si="58"/>
        <v>16</v>
      </c>
      <c r="V167" s="19"/>
      <c r="W167" s="19"/>
      <c r="X167" s="19"/>
      <c r="Y167" s="20"/>
      <c r="Z167" s="20"/>
      <c r="AA167" s="20"/>
      <c r="AB167" s="19"/>
      <c r="AC167" s="19"/>
      <c r="AD167" s="19"/>
      <c r="AE167" s="19"/>
      <c r="AF167" s="19">
        <f t="shared" si="29"/>
        <v>14</v>
      </c>
      <c r="AG167" s="19">
        <f t="shared" si="29"/>
        <v>56</v>
      </c>
      <c r="AH167" s="10">
        <v>4412170800368050</v>
      </c>
      <c r="AI167" s="11" t="s">
        <v>323</v>
      </c>
      <c r="AJ167" s="11" t="s">
        <v>68</v>
      </c>
      <c r="AK167" s="12">
        <v>4</v>
      </c>
      <c r="AL167" s="28"/>
      <c r="AM167" s="28"/>
      <c r="AN167" s="114"/>
      <c r="AO167" s="114"/>
      <c r="AP167" s="28"/>
      <c r="AQ167" s="28"/>
      <c r="AR167" s="28"/>
      <c r="AS167" s="28"/>
      <c r="AT167" s="28">
        <v>8</v>
      </c>
      <c r="AU167" s="28">
        <f>+AK167*AT167</f>
        <v>32</v>
      </c>
      <c r="AV167" s="28"/>
      <c r="AW167" s="28"/>
      <c r="AX167" s="28">
        <v>4</v>
      </c>
      <c r="AY167" s="28">
        <f t="shared" ref="AY167:AY169" si="61">AX167*AK167</f>
        <v>16</v>
      </c>
      <c r="AZ167" s="28"/>
      <c r="BA167" s="28"/>
      <c r="BB167" s="28"/>
      <c r="BC167" s="28"/>
      <c r="BD167" s="28"/>
      <c r="BE167" s="28"/>
      <c r="BF167" s="114"/>
      <c r="BG167" s="114"/>
      <c r="BH167" s="28"/>
      <c r="BI167" s="28"/>
      <c r="BJ167" s="7">
        <f t="shared" si="54"/>
        <v>12</v>
      </c>
      <c r="BK167" s="7">
        <f t="shared" si="54"/>
        <v>48</v>
      </c>
    </row>
    <row r="168" spans="2:63" ht="24" x14ac:dyDescent="0.25">
      <c r="B168" s="16" t="s">
        <v>65</v>
      </c>
      <c r="C168" s="17" t="s">
        <v>66</v>
      </c>
      <c r="D168" s="10" t="s">
        <v>324</v>
      </c>
      <c r="E168" s="11" t="s">
        <v>325</v>
      </c>
      <c r="F168" s="11" t="s">
        <v>68</v>
      </c>
      <c r="G168" s="12">
        <v>4</v>
      </c>
      <c r="H168" s="19">
        <v>5</v>
      </c>
      <c r="I168" s="19">
        <f t="shared" si="48"/>
        <v>20</v>
      </c>
      <c r="J168" s="85"/>
      <c r="K168" s="85"/>
      <c r="L168" s="19"/>
      <c r="M168" s="19"/>
      <c r="N168" s="19"/>
      <c r="O168" s="19"/>
      <c r="P168" s="19">
        <v>17</v>
      </c>
      <c r="Q168" s="19">
        <f>G168*P168</f>
        <v>68</v>
      </c>
      <c r="R168" s="19"/>
      <c r="S168" s="19"/>
      <c r="T168" s="20">
        <v>5</v>
      </c>
      <c r="U168" s="20">
        <f t="shared" si="58"/>
        <v>20</v>
      </c>
      <c r="V168" s="19"/>
      <c r="W168" s="19"/>
      <c r="X168" s="19"/>
      <c r="Y168" s="20"/>
      <c r="Z168" s="20"/>
      <c r="AA168" s="20"/>
      <c r="AB168" s="19"/>
      <c r="AC168" s="19"/>
      <c r="AD168" s="19"/>
      <c r="AE168" s="19"/>
      <c r="AF168" s="19">
        <f t="shared" si="29"/>
        <v>27</v>
      </c>
      <c r="AG168" s="19">
        <f t="shared" si="29"/>
        <v>108</v>
      </c>
      <c r="AH168" s="10" t="s">
        <v>324</v>
      </c>
      <c r="AI168" s="11" t="s">
        <v>325</v>
      </c>
      <c r="AJ168" s="11" t="s">
        <v>68</v>
      </c>
      <c r="AK168" s="12">
        <v>4</v>
      </c>
      <c r="AL168" s="28"/>
      <c r="AM168" s="28"/>
      <c r="AN168" s="114"/>
      <c r="AO168" s="114"/>
      <c r="AP168" s="28"/>
      <c r="AQ168" s="28"/>
      <c r="AR168" s="28"/>
      <c r="AS168" s="28"/>
      <c r="AT168" s="28">
        <v>15</v>
      </c>
      <c r="AU168" s="28">
        <f>+AK168*AT168</f>
        <v>60</v>
      </c>
      <c r="AV168" s="28"/>
      <c r="AW168" s="28"/>
      <c r="AX168" s="28">
        <v>5</v>
      </c>
      <c r="AY168" s="28">
        <f t="shared" si="61"/>
        <v>20</v>
      </c>
      <c r="AZ168" s="28"/>
      <c r="BA168" s="28"/>
      <c r="BB168" s="28"/>
      <c r="BC168" s="28"/>
      <c r="BD168" s="28"/>
      <c r="BE168" s="28"/>
      <c r="BF168" s="114"/>
      <c r="BG168" s="114"/>
      <c r="BH168" s="28"/>
      <c r="BI168" s="28"/>
      <c r="BJ168" s="7">
        <f t="shared" si="54"/>
        <v>20</v>
      </c>
      <c r="BK168" s="7">
        <f t="shared" si="54"/>
        <v>80</v>
      </c>
    </row>
    <row r="169" spans="2:63" ht="24" x14ac:dyDescent="0.25">
      <c r="B169" s="16" t="s">
        <v>65</v>
      </c>
      <c r="C169" s="17" t="s">
        <v>66</v>
      </c>
      <c r="D169" s="10" t="s">
        <v>326</v>
      </c>
      <c r="E169" s="11" t="s">
        <v>327</v>
      </c>
      <c r="F169" s="11" t="s">
        <v>68</v>
      </c>
      <c r="G169" s="12">
        <v>4</v>
      </c>
      <c r="H169" s="19">
        <v>6</v>
      </c>
      <c r="I169" s="19">
        <f t="shared" si="48"/>
        <v>24</v>
      </c>
      <c r="J169" s="85"/>
      <c r="K169" s="85"/>
      <c r="L169" s="19">
        <v>7</v>
      </c>
      <c r="M169" s="19">
        <f>+L169*G169</f>
        <v>28</v>
      </c>
      <c r="N169" s="19"/>
      <c r="O169" s="19"/>
      <c r="P169" s="19">
        <v>20</v>
      </c>
      <c r="Q169" s="19">
        <f>G169*P169</f>
        <v>80</v>
      </c>
      <c r="R169" s="19"/>
      <c r="S169" s="19"/>
      <c r="T169" s="20">
        <v>5</v>
      </c>
      <c r="U169" s="20">
        <f t="shared" si="58"/>
        <v>20</v>
      </c>
      <c r="V169" s="19">
        <v>5</v>
      </c>
      <c r="W169" s="19">
        <f t="shared" si="57"/>
        <v>20</v>
      </c>
      <c r="X169" s="19"/>
      <c r="Y169" s="20"/>
      <c r="Z169" s="20"/>
      <c r="AA169" s="20"/>
      <c r="AB169" s="19">
        <v>4</v>
      </c>
      <c r="AC169" s="19">
        <f>+AB169*G169</f>
        <v>16</v>
      </c>
      <c r="AD169" s="19"/>
      <c r="AE169" s="19"/>
      <c r="AF169" s="19">
        <f t="shared" si="29"/>
        <v>47</v>
      </c>
      <c r="AG169" s="19">
        <f t="shared" si="29"/>
        <v>188</v>
      </c>
      <c r="AH169" s="10" t="s">
        <v>326</v>
      </c>
      <c r="AI169" s="11" t="s">
        <v>327</v>
      </c>
      <c r="AJ169" s="11" t="s">
        <v>68</v>
      </c>
      <c r="AK169" s="12">
        <v>4</v>
      </c>
      <c r="AL169" s="28"/>
      <c r="AM169" s="28"/>
      <c r="AN169" s="114"/>
      <c r="AO169" s="114"/>
      <c r="AP169" s="28">
        <v>7</v>
      </c>
      <c r="AQ169" s="28">
        <f>+AP169*AK169</f>
        <v>28</v>
      </c>
      <c r="AR169" s="28"/>
      <c r="AS169" s="28"/>
      <c r="AT169" s="28">
        <v>21</v>
      </c>
      <c r="AU169" s="28">
        <f>+AK169*AT169</f>
        <v>84</v>
      </c>
      <c r="AV169" s="28"/>
      <c r="AW169" s="28"/>
      <c r="AX169" s="28">
        <v>5</v>
      </c>
      <c r="AY169" s="28">
        <f t="shared" si="61"/>
        <v>20</v>
      </c>
      <c r="AZ169" s="28">
        <v>4</v>
      </c>
      <c r="BA169" s="28">
        <f>AK169*AZ169</f>
        <v>16</v>
      </c>
      <c r="BB169" s="28"/>
      <c r="BC169" s="28"/>
      <c r="BD169" s="28"/>
      <c r="BE169" s="28"/>
      <c r="BF169" s="114"/>
      <c r="BG169" s="114"/>
      <c r="BH169" s="28"/>
      <c r="BI169" s="28"/>
      <c r="BJ169" s="7">
        <f t="shared" si="54"/>
        <v>37</v>
      </c>
      <c r="BK169" s="7">
        <f t="shared" si="54"/>
        <v>148</v>
      </c>
    </row>
    <row r="170" spans="2:63" ht="24" x14ac:dyDescent="0.25">
      <c r="B170" s="16" t="s">
        <v>65</v>
      </c>
      <c r="C170" s="17" t="s">
        <v>66</v>
      </c>
      <c r="D170" s="10" t="s">
        <v>328</v>
      </c>
      <c r="E170" s="11" t="s">
        <v>329</v>
      </c>
      <c r="F170" s="11" t="s">
        <v>68</v>
      </c>
      <c r="G170" s="12">
        <v>6</v>
      </c>
      <c r="H170" s="19"/>
      <c r="I170" s="19"/>
      <c r="J170" s="85"/>
      <c r="K170" s="85"/>
      <c r="L170" s="19"/>
      <c r="M170" s="19"/>
      <c r="N170" s="19"/>
      <c r="O170" s="19"/>
      <c r="P170" s="19">
        <v>21</v>
      </c>
      <c r="Q170" s="19">
        <f t="shared" ref="Q170:Q184" si="62">G170*P170</f>
        <v>126</v>
      </c>
      <c r="R170" s="19"/>
      <c r="S170" s="19"/>
      <c r="T170" s="20">
        <v>10</v>
      </c>
      <c r="U170" s="20">
        <f t="shared" si="58"/>
        <v>60</v>
      </c>
      <c r="V170" s="19"/>
      <c r="W170" s="19"/>
      <c r="X170" s="19"/>
      <c r="Y170" s="20"/>
      <c r="Z170" s="20"/>
      <c r="AA170" s="20"/>
      <c r="AB170" s="19"/>
      <c r="AC170" s="19"/>
      <c r="AD170" s="19"/>
      <c r="AE170" s="19"/>
      <c r="AF170" s="19">
        <f t="shared" si="29"/>
        <v>31</v>
      </c>
      <c r="AG170" s="19">
        <f t="shared" si="29"/>
        <v>186</v>
      </c>
      <c r="AH170" s="10" t="s">
        <v>328</v>
      </c>
      <c r="AI170" s="11" t="s">
        <v>329</v>
      </c>
      <c r="AJ170" s="11" t="s">
        <v>68</v>
      </c>
      <c r="AK170" s="12">
        <v>6</v>
      </c>
      <c r="AL170" s="28"/>
      <c r="AM170" s="28"/>
      <c r="AN170" s="114"/>
      <c r="AO170" s="114"/>
      <c r="AP170" s="28"/>
      <c r="AQ170" s="28"/>
      <c r="AR170" s="28"/>
      <c r="AS170" s="28"/>
      <c r="AT170" s="28">
        <v>20</v>
      </c>
      <c r="AU170" s="28">
        <f t="shared" ref="AU170:AU193" si="63">+AK170*AT170</f>
        <v>120</v>
      </c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114"/>
      <c r="BG170" s="114"/>
      <c r="BH170" s="28"/>
      <c r="BI170" s="28"/>
      <c r="BJ170" s="7">
        <f t="shared" si="54"/>
        <v>20</v>
      </c>
      <c r="BK170" s="7">
        <f t="shared" si="54"/>
        <v>120</v>
      </c>
    </row>
    <row r="171" spans="2:63" ht="24" x14ac:dyDescent="0.25">
      <c r="B171" s="16" t="s">
        <v>65</v>
      </c>
      <c r="C171" s="17" t="s">
        <v>66</v>
      </c>
      <c r="D171" s="10" t="s">
        <v>330</v>
      </c>
      <c r="E171" s="11" t="s">
        <v>331</v>
      </c>
      <c r="F171" s="11" t="s">
        <v>68</v>
      </c>
      <c r="G171" s="12">
        <v>6</v>
      </c>
      <c r="H171" s="19"/>
      <c r="I171" s="19"/>
      <c r="J171" s="85"/>
      <c r="K171" s="85"/>
      <c r="L171" s="19"/>
      <c r="M171" s="19"/>
      <c r="N171" s="19"/>
      <c r="O171" s="19"/>
      <c r="P171" s="19">
        <v>21</v>
      </c>
      <c r="Q171" s="19">
        <f t="shared" si="62"/>
        <v>126</v>
      </c>
      <c r="R171" s="19"/>
      <c r="S171" s="19"/>
      <c r="T171" s="20">
        <v>10</v>
      </c>
      <c r="U171" s="20">
        <f t="shared" si="58"/>
        <v>60</v>
      </c>
      <c r="V171" s="19"/>
      <c r="W171" s="19"/>
      <c r="X171" s="19"/>
      <c r="Y171" s="20"/>
      <c r="Z171" s="20"/>
      <c r="AA171" s="20"/>
      <c r="AB171" s="19"/>
      <c r="AC171" s="19"/>
      <c r="AD171" s="19"/>
      <c r="AE171" s="19"/>
      <c r="AF171" s="19">
        <f t="shared" si="29"/>
        <v>31</v>
      </c>
      <c r="AG171" s="19">
        <f t="shared" si="29"/>
        <v>186</v>
      </c>
      <c r="AH171" s="10" t="s">
        <v>330</v>
      </c>
      <c r="AI171" s="11" t="s">
        <v>331</v>
      </c>
      <c r="AJ171" s="11" t="s">
        <v>68</v>
      </c>
      <c r="AK171" s="12">
        <v>6</v>
      </c>
      <c r="AL171" s="28"/>
      <c r="AM171" s="28"/>
      <c r="AN171" s="114"/>
      <c r="AO171" s="114"/>
      <c r="AP171" s="28"/>
      <c r="AQ171" s="28"/>
      <c r="AR171" s="28"/>
      <c r="AS171" s="28"/>
      <c r="AT171" s="28">
        <v>20</v>
      </c>
      <c r="AU171" s="28">
        <f t="shared" si="63"/>
        <v>120</v>
      </c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114"/>
      <c r="BG171" s="114"/>
      <c r="BH171" s="28"/>
      <c r="BI171" s="28"/>
      <c r="BJ171" s="7">
        <f t="shared" si="54"/>
        <v>20</v>
      </c>
      <c r="BK171" s="7">
        <f t="shared" si="54"/>
        <v>120</v>
      </c>
    </row>
    <row r="172" spans="2:63" ht="24" x14ac:dyDescent="0.25">
      <c r="B172" s="16" t="s">
        <v>65</v>
      </c>
      <c r="C172" s="17" t="s">
        <v>66</v>
      </c>
      <c r="D172" s="10" t="s">
        <v>332</v>
      </c>
      <c r="E172" s="11" t="s">
        <v>333</v>
      </c>
      <c r="F172" s="11" t="s">
        <v>68</v>
      </c>
      <c r="G172" s="12">
        <v>6</v>
      </c>
      <c r="H172" s="19"/>
      <c r="I172" s="19"/>
      <c r="J172" s="85"/>
      <c r="K172" s="85"/>
      <c r="L172" s="19"/>
      <c r="M172" s="19"/>
      <c r="N172" s="19"/>
      <c r="O172" s="19"/>
      <c r="P172" s="19">
        <v>22</v>
      </c>
      <c r="Q172" s="19">
        <f t="shared" si="62"/>
        <v>132</v>
      </c>
      <c r="R172" s="19"/>
      <c r="S172" s="19"/>
      <c r="T172" s="20"/>
      <c r="U172" s="20"/>
      <c r="V172" s="19"/>
      <c r="W172" s="19"/>
      <c r="X172" s="19"/>
      <c r="Y172" s="20"/>
      <c r="Z172" s="20"/>
      <c r="AA172" s="20"/>
      <c r="AB172" s="19"/>
      <c r="AC172" s="19"/>
      <c r="AD172" s="19"/>
      <c r="AE172" s="19"/>
      <c r="AF172" s="19">
        <f t="shared" ref="AF172:AG235" si="64">H172+J172+L172+N172+P172+R172+T172+V172+X172+Z172+AB172+AD172</f>
        <v>22</v>
      </c>
      <c r="AG172" s="19">
        <f t="shared" si="64"/>
        <v>132</v>
      </c>
      <c r="AH172" s="10" t="s">
        <v>332</v>
      </c>
      <c r="AI172" s="11" t="s">
        <v>333</v>
      </c>
      <c r="AJ172" s="11" t="s">
        <v>68</v>
      </c>
      <c r="AK172" s="12">
        <v>6</v>
      </c>
      <c r="AL172" s="28"/>
      <c r="AM172" s="28"/>
      <c r="AN172" s="114"/>
      <c r="AO172" s="114"/>
      <c r="AP172" s="28"/>
      <c r="AQ172" s="28"/>
      <c r="AR172" s="28"/>
      <c r="AS172" s="28"/>
      <c r="AT172" s="28">
        <v>20</v>
      </c>
      <c r="AU172" s="28">
        <f t="shared" si="63"/>
        <v>120</v>
      </c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114"/>
      <c r="BG172" s="114"/>
      <c r="BH172" s="28"/>
      <c r="BI172" s="28"/>
      <c r="BJ172" s="7">
        <f t="shared" si="54"/>
        <v>20</v>
      </c>
      <c r="BK172" s="7">
        <f t="shared" si="54"/>
        <v>120</v>
      </c>
    </row>
    <row r="173" spans="2:63" ht="24" x14ac:dyDescent="0.25">
      <c r="B173" s="16" t="s">
        <v>65</v>
      </c>
      <c r="C173" s="17" t="s">
        <v>66</v>
      </c>
      <c r="D173" s="10" t="s">
        <v>334</v>
      </c>
      <c r="E173" s="11" t="s">
        <v>335</v>
      </c>
      <c r="F173" s="11" t="s">
        <v>222</v>
      </c>
      <c r="G173" s="12">
        <v>18</v>
      </c>
      <c r="H173" s="19">
        <v>20</v>
      </c>
      <c r="I173" s="19">
        <f t="shared" ref="I173:I181" si="65">H173*G173</f>
        <v>360</v>
      </c>
      <c r="J173" s="85"/>
      <c r="K173" s="85"/>
      <c r="L173" s="19">
        <v>1.5</v>
      </c>
      <c r="M173" s="19">
        <f>+L173*G173</f>
        <v>27</v>
      </c>
      <c r="N173" s="19"/>
      <c r="O173" s="19"/>
      <c r="P173" s="19">
        <v>5</v>
      </c>
      <c r="Q173" s="19">
        <f t="shared" si="62"/>
        <v>90</v>
      </c>
      <c r="R173" s="19"/>
      <c r="S173" s="19"/>
      <c r="T173" s="20">
        <v>5</v>
      </c>
      <c r="U173" s="20">
        <f t="shared" si="58"/>
        <v>90</v>
      </c>
      <c r="V173" s="19">
        <v>1</v>
      </c>
      <c r="W173" s="19">
        <f>G173*V173</f>
        <v>18</v>
      </c>
      <c r="X173" s="19">
        <v>1</v>
      </c>
      <c r="Y173" s="20">
        <f t="shared" ref="Y173" si="66">+X173*G173</f>
        <v>18</v>
      </c>
      <c r="Z173" s="20">
        <v>9</v>
      </c>
      <c r="AA173" s="20">
        <f>+Z173*G173</f>
        <v>162</v>
      </c>
      <c r="AB173" s="19">
        <v>4</v>
      </c>
      <c r="AC173" s="19">
        <f>+AB173*G173</f>
        <v>72</v>
      </c>
      <c r="AD173" s="19"/>
      <c r="AE173" s="19"/>
      <c r="AF173" s="19">
        <f t="shared" si="64"/>
        <v>46.5</v>
      </c>
      <c r="AG173" s="19">
        <f t="shared" si="64"/>
        <v>837</v>
      </c>
      <c r="AH173" s="10" t="s">
        <v>334</v>
      </c>
      <c r="AI173" s="11" t="s">
        <v>335</v>
      </c>
      <c r="AJ173" s="11" t="s">
        <v>222</v>
      </c>
      <c r="AK173" s="12">
        <v>18</v>
      </c>
      <c r="AL173" s="28">
        <v>20</v>
      </c>
      <c r="AM173" s="28">
        <f t="shared" ref="AM173:AM179" si="67">AL173*AK173</f>
        <v>360</v>
      </c>
      <c r="AN173" s="114"/>
      <c r="AO173" s="114"/>
      <c r="AP173" s="28">
        <v>2</v>
      </c>
      <c r="AQ173" s="28">
        <f>+AP173*AK173</f>
        <v>36</v>
      </c>
      <c r="AR173" s="28"/>
      <c r="AS173" s="28"/>
      <c r="AT173" s="28">
        <v>2</v>
      </c>
      <c r="AU173" s="28">
        <f t="shared" si="63"/>
        <v>36</v>
      </c>
      <c r="AV173" s="28"/>
      <c r="AW173" s="28"/>
      <c r="AX173" s="28">
        <v>5</v>
      </c>
      <c r="AY173" s="28">
        <f t="shared" ref="AY173:AY182" si="68">AX173*AK173</f>
        <v>90</v>
      </c>
      <c r="AZ173" s="28"/>
      <c r="BA173" s="28"/>
      <c r="BB173" s="28">
        <v>1</v>
      </c>
      <c r="BC173" s="114">
        <f>+BB173*AK173</f>
        <v>18</v>
      </c>
      <c r="BD173" s="114">
        <v>9</v>
      </c>
      <c r="BE173" s="28">
        <f>+BD173*AK173</f>
        <v>162</v>
      </c>
      <c r="BF173" s="114">
        <v>4</v>
      </c>
      <c r="BG173" s="114">
        <f>+BF173*AK173</f>
        <v>72</v>
      </c>
      <c r="BH173" s="28"/>
      <c r="BI173" s="28"/>
      <c r="BJ173" s="7">
        <f t="shared" si="54"/>
        <v>43</v>
      </c>
      <c r="BK173" s="7">
        <f t="shared" si="54"/>
        <v>774</v>
      </c>
    </row>
    <row r="174" spans="2:63" ht="24" x14ac:dyDescent="0.25">
      <c r="B174" s="16" t="s">
        <v>65</v>
      </c>
      <c r="C174" s="17" t="s">
        <v>66</v>
      </c>
      <c r="D174" s="10" t="s">
        <v>336</v>
      </c>
      <c r="E174" s="11" t="s">
        <v>337</v>
      </c>
      <c r="F174" s="11" t="s">
        <v>68</v>
      </c>
      <c r="G174" s="12">
        <v>6</v>
      </c>
      <c r="H174" s="19">
        <v>2</v>
      </c>
      <c r="I174" s="19">
        <f t="shared" si="65"/>
        <v>12</v>
      </c>
      <c r="J174" s="85"/>
      <c r="K174" s="85"/>
      <c r="L174" s="19"/>
      <c r="M174" s="19"/>
      <c r="N174" s="19"/>
      <c r="O174" s="19"/>
      <c r="P174" s="19"/>
      <c r="Q174" s="19"/>
      <c r="R174" s="19"/>
      <c r="S174" s="19"/>
      <c r="T174" s="20">
        <v>2</v>
      </c>
      <c r="U174" s="20">
        <f t="shared" si="58"/>
        <v>12</v>
      </c>
      <c r="V174" s="19"/>
      <c r="W174" s="19"/>
      <c r="X174" s="19"/>
      <c r="Y174" s="20"/>
      <c r="Z174" s="20"/>
      <c r="AA174" s="20"/>
      <c r="AB174" s="19"/>
      <c r="AC174" s="19"/>
      <c r="AD174" s="19"/>
      <c r="AE174" s="19"/>
      <c r="AF174" s="19">
        <f t="shared" si="64"/>
        <v>4</v>
      </c>
      <c r="AG174" s="19">
        <f t="shared" si="64"/>
        <v>24</v>
      </c>
      <c r="AH174" s="10" t="s">
        <v>336</v>
      </c>
      <c r="AI174" s="11" t="s">
        <v>337</v>
      </c>
      <c r="AJ174" s="11" t="s">
        <v>68</v>
      </c>
      <c r="AK174" s="12">
        <v>6</v>
      </c>
      <c r="AL174" s="28">
        <v>2</v>
      </c>
      <c r="AM174" s="28">
        <f t="shared" si="67"/>
        <v>12</v>
      </c>
      <c r="AN174" s="114"/>
      <c r="AO174" s="114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114"/>
      <c r="BG174" s="114"/>
      <c r="BH174" s="28"/>
      <c r="BI174" s="28"/>
      <c r="BJ174" s="7">
        <f t="shared" si="54"/>
        <v>2</v>
      </c>
      <c r="BK174" s="7">
        <f t="shared" si="54"/>
        <v>12</v>
      </c>
    </row>
    <row r="175" spans="2:63" ht="24" x14ac:dyDescent="0.25">
      <c r="B175" s="16" t="s">
        <v>65</v>
      </c>
      <c r="C175" s="17" t="s">
        <v>66</v>
      </c>
      <c r="D175" s="10" t="s">
        <v>338</v>
      </c>
      <c r="E175" s="11" t="s">
        <v>339</v>
      </c>
      <c r="F175" s="11" t="s">
        <v>68</v>
      </c>
      <c r="G175" s="12">
        <v>15</v>
      </c>
      <c r="H175" s="19">
        <v>8</v>
      </c>
      <c r="I175" s="19">
        <f t="shared" si="65"/>
        <v>120</v>
      </c>
      <c r="J175" s="85"/>
      <c r="K175" s="85"/>
      <c r="L175" s="19"/>
      <c r="M175" s="19"/>
      <c r="N175" s="19"/>
      <c r="O175" s="19"/>
      <c r="P175" s="19">
        <v>5</v>
      </c>
      <c r="Q175" s="19">
        <f t="shared" si="62"/>
        <v>75</v>
      </c>
      <c r="R175" s="19"/>
      <c r="S175" s="19"/>
      <c r="T175" s="20">
        <v>15</v>
      </c>
      <c r="U175" s="20">
        <f t="shared" si="58"/>
        <v>225</v>
      </c>
      <c r="V175" s="19"/>
      <c r="W175" s="19"/>
      <c r="X175" s="19"/>
      <c r="Y175" s="20"/>
      <c r="Z175" s="20"/>
      <c r="AA175" s="20"/>
      <c r="AB175" s="19"/>
      <c r="AC175" s="19"/>
      <c r="AD175" s="19"/>
      <c r="AE175" s="19"/>
      <c r="AF175" s="19">
        <f t="shared" si="64"/>
        <v>28</v>
      </c>
      <c r="AG175" s="19">
        <f t="shared" si="64"/>
        <v>420</v>
      </c>
      <c r="AH175" s="10" t="s">
        <v>338</v>
      </c>
      <c r="AI175" s="11" t="s">
        <v>339</v>
      </c>
      <c r="AJ175" s="11" t="s">
        <v>68</v>
      </c>
      <c r="AK175" s="12">
        <v>15</v>
      </c>
      <c r="AL175" s="28">
        <v>8</v>
      </c>
      <c r="AM175" s="28">
        <f t="shared" si="67"/>
        <v>120</v>
      </c>
      <c r="AN175" s="114"/>
      <c r="AO175" s="114"/>
      <c r="AP175" s="28"/>
      <c r="AQ175" s="28"/>
      <c r="AR175" s="28"/>
      <c r="AS175" s="28"/>
      <c r="AT175" s="28"/>
      <c r="AU175" s="28"/>
      <c r="AV175" s="28"/>
      <c r="AW175" s="28"/>
      <c r="AX175" s="28">
        <v>9</v>
      </c>
      <c r="AY175" s="28">
        <f t="shared" si="68"/>
        <v>135</v>
      </c>
      <c r="AZ175" s="28"/>
      <c r="BA175" s="28"/>
      <c r="BB175" s="28"/>
      <c r="BC175" s="28"/>
      <c r="BD175" s="28"/>
      <c r="BE175" s="28"/>
      <c r="BF175" s="114"/>
      <c r="BG175" s="114"/>
      <c r="BH175" s="28"/>
      <c r="BI175" s="28"/>
      <c r="BJ175" s="7">
        <f t="shared" si="54"/>
        <v>17</v>
      </c>
      <c r="BK175" s="7">
        <f t="shared" si="54"/>
        <v>255</v>
      </c>
    </row>
    <row r="176" spans="2:63" ht="24" x14ac:dyDescent="0.25">
      <c r="B176" s="16" t="s">
        <v>65</v>
      </c>
      <c r="C176" s="17" t="s">
        <v>66</v>
      </c>
      <c r="D176" s="10" t="s">
        <v>340</v>
      </c>
      <c r="E176" s="11" t="s">
        <v>341</v>
      </c>
      <c r="F176" s="11" t="s">
        <v>68</v>
      </c>
      <c r="G176" s="12">
        <v>6</v>
      </c>
      <c r="H176" s="19">
        <v>4</v>
      </c>
      <c r="I176" s="19">
        <f t="shared" si="65"/>
        <v>24</v>
      </c>
      <c r="J176" s="85"/>
      <c r="K176" s="85"/>
      <c r="L176" s="19">
        <v>5</v>
      </c>
      <c r="M176" s="19">
        <f>+L176*G176</f>
        <v>30</v>
      </c>
      <c r="N176" s="19"/>
      <c r="O176" s="19"/>
      <c r="P176" s="19">
        <v>30</v>
      </c>
      <c r="Q176" s="19">
        <f t="shared" si="62"/>
        <v>180</v>
      </c>
      <c r="R176" s="19"/>
      <c r="S176" s="19"/>
      <c r="T176" s="20"/>
      <c r="U176" s="20"/>
      <c r="V176" s="19">
        <f>4+4</f>
        <v>8</v>
      </c>
      <c r="W176" s="19">
        <f>G176*V176</f>
        <v>48</v>
      </c>
      <c r="X176" s="19"/>
      <c r="Y176" s="20"/>
      <c r="Z176" s="20">
        <v>4</v>
      </c>
      <c r="AA176" s="20">
        <f>+Z176*G176</f>
        <v>24</v>
      </c>
      <c r="AB176" s="19">
        <v>4</v>
      </c>
      <c r="AC176" s="19">
        <f>+AB176*G176</f>
        <v>24</v>
      </c>
      <c r="AD176" s="19"/>
      <c r="AE176" s="19"/>
      <c r="AF176" s="19">
        <f t="shared" si="64"/>
        <v>55</v>
      </c>
      <c r="AG176" s="19">
        <f t="shared" si="64"/>
        <v>330</v>
      </c>
      <c r="AH176" s="10" t="s">
        <v>340</v>
      </c>
      <c r="AI176" s="11" t="s">
        <v>341</v>
      </c>
      <c r="AJ176" s="11" t="s">
        <v>68</v>
      </c>
      <c r="AK176" s="12">
        <v>6</v>
      </c>
      <c r="AL176" s="28">
        <v>4</v>
      </c>
      <c r="AM176" s="28">
        <f t="shared" si="67"/>
        <v>24</v>
      </c>
      <c r="AN176" s="114"/>
      <c r="AO176" s="114"/>
      <c r="AP176" s="28">
        <v>5</v>
      </c>
      <c r="AQ176" s="28">
        <f>+AP176*AK176</f>
        <v>30</v>
      </c>
      <c r="AR176" s="28"/>
      <c r="AS176" s="28"/>
      <c r="AT176" s="28">
        <v>30</v>
      </c>
      <c r="AU176" s="28">
        <f t="shared" si="63"/>
        <v>180</v>
      </c>
      <c r="AV176" s="28">
        <v>0</v>
      </c>
      <c r="AW176" s="28">
        <f>AK176*AV176</f>
        <v>0</v>
      </c>
      <c r="AX176" s="28"/>
      <c r="AY176" s="28"/>
      <c r="AZ176" s="28">
        <v>4</v>
      </c>
      <c r="BA176" s="28">
        <f>AK176*AZ176</f>
        <v>24</v>
      </c>
      <c r="BB176" s="28"/>
      <c r="BC176" s="28"/>
      <c r="BD176" s="28"/>
      <c r="BE176" s="28"/>
      <c r="BF176" s="114"/>
      <c r="BG176" s="114"/>
      <c r="BH176" s="28"/>
      <c r="BI176" s="28"/>
      <c r="BJ176" s="7">
        <f t="shared" si="54"/>
        <v>43</v>
      </c>
      <c r="BK176" s="7">
        <f t="shared" si="54"/>
        <v>258</v>
      </c>
    </row>
    <row r="177" spans="2:63" ht="24" x14ac:dyDescent="0.25">
      <c r="B177" s="16" t="s">
        <v>65</v>
      </c>
      <c r="C177" s="17" t="s">
        <v>66</v>
      </c>
      <c r="D177" s="10" t="s">
        <v>342</v>
      </c>
      <c r="E177" s="11" t="s">
        <v>343</v>
      </c>
      <c r="F177" s="11" t="s">
        <v>344</v>
      </c>
      <c r="G177" s="12">
        <v>6</v>
      </c>
      <c r="H177" s="19">
        <v>15</v>
      </c>
      <c r="I177" s="19">
        <f t="shared" si="65"/>
        <v>90</v>
      </c>
      <c r="J177" s="85"/>
      <c r="K177" s="85"/>
      <c r="L177" s="19">
        <v>3</v>
      </c>
      <c r="M177" s="19">
        <f>+L177*G177</f>
        <v>18</v>
      </c>
      <c r="N177" s="19"/>
      <c r="O177" s="19"/>
      <c r="P177" s="19">
        <v>100</v>
      </c>
      <c r="Q177" s="19">
        <f t="shared" si="62"/>
        <v>600</v>
      </c>
      <c r="R177" s="19"/>
      <c r="S177" s="19"/>
      <c r="T177" s="20">
        <v>20</v>
      </c>
      <c r="U177" s="20">
        <f t="shared" si="58"/>
        <v>120</v>
      </c>
      <c r="V177" s="19">
        <v>1</v>
      </c>
      <c r="W177" s="19">
        <f>G177*V177</f>
        <v>6</v>
      </c>
      <c r="X177" s="19">
        <v>6</v>
      </c>
      <c r="Y177" s="20">
        <f t="shared" ref="Y177:Y178" si="69">+X177*G177</f>
        <v>36</v>
      </c>
      <c r="Z177" s="20">
        <v>15</v>
      </c>
      <c r="AA177" s="20">
        <f>+Z177*G177</f>
        <v>90</v>
      </c>
      <c r="AB177" s="19"/>
      <c r="AC177" s="19"/>
      <c r="AD177" s="19"/>
      <c r="AE177" s="19"/>
      <c r="AF177" s="19">
        <f t="shared" si="64"/>
        <v>160</v>
      </c>
      <c r="AG177" s="19">
        <f t="shared" si="64"/>
        <v>960</v>
      </c>
      <c r="AH177" s="10" t="s">
        <v>342</v>
      </c>
      <c r="AI177" s="11" t="s">
        <v>343</v>
      </c>
      <c r="AJ177" s="11" t="s">
        <v>344</v>
      </c>
      <c r="AK177" s="12">
        <v>6</v>
      </c>
      <c r="AL177" s="19">
        <v>15</v>
      </c>
      <c r="AM177" s="28">
        <f t="shared" si="67"/>
        <v>90</v>
      </c>
      <c r="AN177" s="114"/>
      <c r="AO177" s="114"/>
      <c r="AP177" s="28">
        <v>1</v>
      </c>
      <c r="AQ177" s="28">
        <f>+AP177*AK177</f>
        <v>6</v>
      </c>
      <c r="AR177" s="28"/>
      <c r="AS177" s="28"/>
      <c r="AT177" s="28">
        <v>54</v>
      </c>
      <c r="AU177" s="28">
        <f t="shared" si="63"/>
        <v>324</v>
      </c>
      <c r="AV177" s="28">
        <v>2</v>
      </c>
      <c r="AW177" s="28">
        <f>AK177*AV177</f>
        <v>12</v>
      </c>
      <c r="AX177" s="28">
        <v>20</v>
      </c>
      <c r="AY177" s="28">
        <f t="shared" si="68"/>
        <v>120</v>
      </c>
      <c r="AZ177" s="28">
        <v>0.5</v>
      </c>
      <c r="BA177" s="28">
        <f>AK177*AZ177</f>
        <v>3</v>
      </c>
      <c r="BB177" s="28">
        <v>5.5</v>
      </c>
      <c r="BC177" s="114">
        <f>+BB177*AK177</f>
        <v>33</v>
      </c>
      <c r="BD177" s="114">
        <v>15</v>
      </c>
      <c r="BE177" s="28">
        <f>+BD177*AK177</f>
        <v>90</v>
      </c>
      <c r="BF177" s="114"/>
      <c r="BG177" s="114"/>
      <c r="BH177" s="28"/>
      <c r="BI177" s="28"/>
      <c r="BJ177" s="7">
        <f t="shared" si="54"/>
        <v>113</v>
      </c>
      <c r="BK177" s="7">
        <f t="shared" si="54"/>
        <v>678</v>
      </c>
    </row>
    <row r="178" spans="2:63" ht="24" x14ac:dyDescent="0.25">
      <c r="B178" s="16" t="s">
        <v>65</v>
      </c>
      <c r="C178" s="17" t="s">
        <v>66</v>
      </c>
      <c r="D178" s="10" t="s">
        <v>345</v>
      </c>
      <c r="E178" s="11" t="s">
        <v>346</v>
      </c>
      <c r="F178" s="11" t="s">
        <v>344</v>
      </c>
      <c r="G178" s="12">
        <v>6</v>
      </c>
      <c r="H178" s="19">
        <v>15</v>
      </c>
      <c r="I178" s="19">
        <f t="shared" si="65"/>
        <v>90</v>
      </c>
      <c r="J178" s="85"/>
      <c r="K178" s="85"/>
      <c r="L178" s="19">
        <f>1.25+0.5</f>
        <v>1.75</v>
      </c>
      <c r="M178" s="19">
        <f>+L178*G178</f>
        <v>10.5</v>
      </c>
      <c r="N178" s="19">
        <v>12</v>
      </c>
      <c r="O178" s="19">
        <f t="shared" ref="O178:O179" si="70">N178*G178</f>
        <v>72</v>
      </c>
      <c r="P178" s="19">
        <v>7</v>
      </c>
      <c r="Q178" s="19">
        <v>100</v>
      </c>
      <c r="R178" s="19"/>
      <c r="S178" s="19"/>
      <c r="T178" s="20">
        <v>20</v>
      </c>
      <c r="U178" s="20">
        <f t="shared" si="58"/>
        <v>120</v>
      </c>
      <c r="V178" s="19"/>
      <c r="W178" s="19"/>
      <c r="X178" s="19">
        <v>5.833333333333333</v>
      </c>
      <c r="Y178" s="20">
        <f t="shared" si="69"/>
        <v>35</v>
      </c>
      <c r="Z178" s="20"/>
      <c r="AA178" s="20"/>
      <c r="AB178" s="19">
        <v>0.5</v>
      </c>
      <c r="AC178" s="19">
        <f>+AB178*G178</f>
        <v>3</v>
      </c>
      <c r="AD178" s="19"/>
      <c r="AE178" s="19"/>
      <c r="AF178" s="19">
        <f t="shared" si="64"/>
        <v>62.083333333333336</v>
      </c>
      <c r="AG178" s="19">
        <f t="shared" si="64"/>
        <v>430.5</v>
      </c>
      <c r="AH178" s="10" t="s">
        <v>345</v>
      </c>
      <c r="AI178" s="11" t="s">
        <v>346</v>
      </c>
      <c r="AJ178" s="11" t="s">
        <v>344</v>
      </c>
      <c r="AK178" s="12">
        <v>6</v>
      </c>
      <c r="AL178" s="19">
        <v>15</v>
      </c>
      <c r="AM178" s="28">
        <f t="shared" si="67"/>
        <v>90</v>
      </c>
      <c r="AN178" s="114"/>
      <c r="AO178" s="114"/>
      <c r="AP178" s="28">
        <v>3</v>
      </c>
      <c r="AQ178" s="28">
        <f>+AP178*AK178</f>
        <v>18</v>
      </c>
      <c r="AR178" s="28">
        <v>0</v>
      </c>
      <c r="AS178" s="28">
        <f>+AR178*AK178</f>
        <v>0</v>
      </c>
      <c r="AT178" s="28">
        <v>7</v>
      </c>
      <c r="AU178" s="28">
        <f t="shared" si="63"/>
        <v>42</v>
      </c>
      <c r="AV178" s="28"/>
      <c r="AW178" s="28"/>
      <c r="AX178" s="28">
        <v>20</v>
      </c>
      <c r="AY178" s="28">
        <f t="shared" si="68"/>
        <v>120</v>
      </c>
      <c r="AZ178" s="28"/>
      <c r="BA178" s="28"/>
      <c r="BB178" s="28">
        <v>5.833333333333333</v>
      </c>
      <c r="BC178" s="114">
        <f>+BB178*AK178</f>
        <v>35</v>
      </c>
      <c r="BD178" s="114"/>
      <c r="BE178" s="114"/>
      <c r="BF178" s="114"/>
      <c r="BG178" s="114"/>
      <c r="BH178" s="28"/>
      <c r="BI178" s="28"/>
      <c r="BJ178" s="7">
        <f t="shared" si="54"/>
        <v>50.833333333333336</v>
      </c>
      <c r="BK178" s="7">
        <f t="shared" si="54"/>
        <v>305</v>
      </c>
    </row>
    <row r="179" spans="2:63" ht="24" x14ac:dyDescent="0.25">
      <c r="B179" s="16" t="s">
        <v>65</v>
      </c>
      <c r="C179" s="17" t="s">
        <v>66</v>
      </c>
      <c r="D179" s="10" t="s">
        <v>347</v>
      </c>
      <c r="E179" s="11" t="s">
        <v>348</v>
      </c>
      <c r="F179" s="11" t="s">
        <v>344</v>
      </c>
      <c r="G179" s="12">
        <v>6</v>
      </c>
      <c r="H179" s="19">
        <v>15</v>
      </c>
      <c r="I179" s="19">
        <f t="shared" si="65"/>
        <v>90</v>
      </c>
      <c r="J179" s="85"/>
      <c r="K179" s="85"/>
      <c r="L179" s="19">
        <v>12</v>
      </c>
      <c r="M179" s="19">
        <f>+L179*G179</f>
        <v>72</v>
      </c>
      <c r="N179" s="19">
        <v>12</v>
      </c>
      <c r="O179" s="19">
        <f t="shared" si="70"/>
        <v>72</v>
      </c>
      <c r="P179" s="19">
        <v>15</v>
      </c>
      <c r="Q179" s="19">
        <f t="shared" si="62"/>
        <v>90</v>
      </c>
      <c r="R179" s="19"/>
      <c r="S179" s="19"/>
      <c r="T179" s="20">
        <v>20</v>
      </c>
      <c r="U179" s="20">
        <f t="shared" si="58"/>
        <v>120</v>
      </c>
      <c r="V179" s="19"/>
      <c r="W179" s="19"/>
      <c r="X179" s="19"/>
      <c r="Y179" s="20"/>
      <c r="Z179" s="20"/>
      <c r="AA179" s="20"/>
      <c r="AB179" s="19"/>
      <c r="AC179" s="19"/>
      <c r="AD179" s="19"/>
      <c r="AE179" s="19"/>
      <c r="AF179" s="19">
        <f t="shared" si="64"/>
        <v>74</v>
      </c>
      <c r="AG179" s="19">
        <f t="shared" si="64"/>
        <v>444</v>
      </c>
      <c r="AH179" s="10" t="s">
        <v>347</v>
      </c>
      <c r="AI179" s="11" t="s">
        <v>348</v>
      </c>
      <c r="AJ179" s="11" t="s">
        <v>344</v>
      </c>
      <c r="AK179" s="12">
        <v>6</v>
      </c>
      <c r="AL179" s="19">
        <v>15</v>
      </c>
      <c r="AM179" s="28">
        <f t="shared" si="67"/>
        <v>90</v>
      </c>
      <c r="AN179" s="114"/>
      <c r="AO179" s="114"/>
      <c r="AP179" s="28">
        <v>12</v>
      </c>
      <c r="AQ179" s="28">
        <f>+AP179*AK179</f>
        <v>72</v>
      </c>
      <c r="AR179" s="28">
        <v>0</v>
      </c>
      <c r="AS179" s="28">
        <f>+AR179*AK179</f>
        <v>0</v>
      </c>
      <c r="AT179" s="28"/>
      <c r="AU179" s="28"/>
      <c r="AV179" s="28"/>
      <c r="AW179" s="28"/>
      <c r="AX179" s="28">
        <v>20</v>
      </c>
      <c r="AY179" s="28">
        <f t="shared" si="68"/>
        <v>120</v>
      </c>
      <c r="AZ179" s="28"/>
      <c r="BA179" s="28"/>
      <c r="BB179" s="28"/>
      <c r="BC179" s="28"/>
      <c r="BD179" s="28"/>
      <c r="BE179" s="28"/>
      <c r="BF179" s="114"/>
      <c r="BG179" s="114"/>
      <c r="BH179" s="28"/>
      <c r="BI179" s="28"/>
      <c r="BJ179" s="7">
        <f t="shared" si="54"/>
        <v>47</v>
      </c>
      <c r="BK179" s="7">
        <f t="shared" si="54"/>
        <v>282</v>
      </c>
    </row>
    <row r="180" spans="2:63" ht="24" x14ac:dyDescent="0.25">
      <c r="B180" s="16" t="s">
        <v>65</v>
      </c>
      <c r="C180" s="17" t="s">
        <v>66</v>
      </c>
      <c r="D180" s="10" t="s">
        <v>349</v>
      </c>
      <c r="E180" s="11" t="s">
        <v>350</v>
      </c>
      <c r="F180" s="11" t="s">
        <v>344</v>
      </c>
      <c r="G180" s="12">
        <v>6</v>
      </c>
      <c r="H180" s="19">
        <v>15</v>
      </c>
      <c r="I180" s="19">
        <f t="shared" si="65"/>
        <v>90</v>
      </c>
      <c r="J180" s="85"/>
      <c r="K180" s="85"/>
      <c r="L180" s="19"/>
      <c r="M180" s="19"/>
      <c r="N180" s="19"/>
      <c r="O180" s="19"/>
      <c r="P180" s="19"/>
      <c r="Q180" s="19"/>
      <c r="R180" s="19"/>
      <c r="S180" s="19"/>
      <c r="T180" s="20">
        <v>20</v>
      </c>
      <c r="U180" s="20">
        <f t="shared" si="58"/>
        <v>120</v>
      </c>
      <c r="V180" s="19"/>
      <c r="W180" s="19"/>
      <c r="X180" s="19"/>
      <c r="Y180" s="20"/>
      <c r="Z180" s="20"/>
      <c r="AA180" s="20"/>
      <c r="AB180" s="19"/>
      <c r="AC180" s="19"/>
      <c r="AD180" s="19"/>
      <c r="AE180" s="19"/>
      <c r="AF180" s="19">
        <f t="shared" si="64"/>
        <v>35</v>
      </c>
      <c r="AG180" s="19">
        <f t="shared" si="64"/>
        <v>210</v>
      </c>
      <c r="AH180" s="10" t="s">
        <v>349</v>
      </c>
      <c r="AI180" s="11" t="s">
        <v>350</v>
      </c>
      <c r="AJ180" s="11" t="s">
        <v>344</v>
      </c>
      <c r="AK180" s="12">
        <v>6</v>
      </c>
      <c r="AL180" s="19">
        <v>15</v>
      </c>
      <c r="AM180" s="28"/>
      <c r="AN180" s="114"/>
      <c r="AO180" s="114"/>
      <c r="AP180" s="28"/>
      <c r="AQ180" s="28"/>
      <c r="AR180" s="28"/>
      <c r="AS180" s="28"/>
      <c r="AT180" s="28">
        <v>0</v>
      </c>
      <c r="AU180" s="28">
        <f t="shared" si="63"/>
        <v>0</v>
      </c>
      <c r="AV180" s="28"/>
      <c r="AW180" s="28"/>
      <c r="AX180" s="28">
        <v>20</v>
      </c>
      <c r="AY180" s="28">
        <f t="shared" si="68"/>
        <v>120</v>
      </c>
      <c r="AZ180" s="28"/>
      <c r="BA180" s="28"/>
      <c r="BB180" s="28"/>
      <c r="BC180" s="28"/>
      <c r="BD180" s="28"/>
      <c r="BE180" s="28"/>
      <c r="BF180" s="114"/>
      <c r="BG180" s="114"/>
      <c r="BH180" s="28"/>
      <c r="BI180" s="28"/>
      <c r="BJ180" s="7">
        <f t="shared" si="54"/>
        <v>35</v>
      </c>
      <c r="BK180" s="7">
        <f t="shared" si="54"/>
        <v>120</v>
      </c>
    </row>
    <row r="181" spans="2:63" ht="24" x14ac:dyDescent="0.25">
      <c r="B181" s="16" t="s">
        <v>65</v>
      </c>
      <c r="C181" s="17" t="s">
        <v>66</v>
      </c>
      <c r="D181" s="10" t="s">
        <v>351</v>
      </c>
      <c r="E181" s="11" t="s">
        <v>352</v>
      </c>
      <c r="F181" s="11" t="s">
        <v>344</v>
      </c>
      <c r="G181" s="12">
        <v>6</v>
      </c>
      <c r="H181" s="19">
        <v>15</v>
      </c>
      <c r="I181" s="19">
        <f t="shared" si="65"/>
        <v>90</v>
      </c>
      <c r="J181" s="85"/>
      <c r="K181" s="85"/>
      <c r="L181" s="19"/>
      <c r="M181" s="19"/>
      <c r="N181" s="19"/>
      <c r="O181" s="19"/>
      <c r="P181" s="19">
        <v>2</v>
      </c>
      <c r="Q181" s="19">
        <f t="shared" si="62"/>
        <v>12</v>
      </c>
      <c r="R181" s="19"/>
      <c r="S181" s="19"/>
      <c r="T181" s="20">
        <v>20</v>
      </c>
      <c r="U181" s="20">
        <f t="shared" si="58"/>
        <v>120</v>
      </c>
      <c r="V181" s="19"/>
      <c r="W181" s="19"/>
      <c r="X181" s="19"/>
      <c r="Y181" s="20"/>
      <c r="Z181" s="20"/>
      <c r="AA181" s="20"/>
      <c r="AB181" s="19"/>
      <c r="AC181" s="19"/>
      <c r="AD181" s="19"/>
      <c r="AE181" s="19"/>
      <c r="AF181" s="19">
        <f t="shared" si="64"/>
        <v>37</v>
      </c>
      <c r="AG181" s="19">
        <f t="shared" si="64"/>
        <v>222</v>
      </c>
      <c r="AH181" s="10" t="s">
        <v>351</v>
      </c>
      <c r="AI181" s="11" t="s">
        <v>352</v>
      </c>
      <c r="AJ181" s="11" t="s">
        <v>344</v>
      </c>
      <c r="AK181" s="12">
        <v>6</v>
      </c>
      <c r="AL181" s="19">
        <v>15</v>
      </c>
      <c r="AM181" s="28"/>
      <c r="AN181" s="114"/>
      <c r="AO181" s="114"/>
      <c r="AP181" s="28"/>
      <c r="AQ181" s="28"/>
      <c r="AR181" s="28"/>
      <c r="AS181" s="28"/>
      <c r="AT181" s="28">
        <v>0</v>
      </c>
      <c r="AU181" s="28">
        <f t="shared" si="63"/>
        <v>0</v>
      </c>
      <c r="AV181" s="28"/>
      <c r="AW181" s="28"/>
      <c r="AX181" s="28">
        <v>20</v>
      </c>
      <c r="AY181" s="28">
        <f t="shared" si="68"/>
        <v>120</v>
      </c>
      <c r="AZ181" s="28"/>
      <c r="BA181" s="28"/>
      <c r="BB181" s="28"/>
      <c r="BC181" s="28"/>
      <c r="BD181" s="28"/>
      <c r="BE181" s="28"/>
      <c r="BF181" s="114"/>
      <c r="BG181" s="114"/>
      <c r="BH181" s="28"/>
      <c r="BI181" s="28"/>
      <c r="BJ181" s="7">
        <f t="shared" si="54"/>
        <v>35</v>
      </c>
      <c r="BK181" s="7">
        <f t="shared" si="54"/>
        <v>120</v>
      </c>
    </row>
    <row r="182" spans="2:63" ht="24" x14ac:dyDescent="0.25">
      <c r="B182" s="16" t="s">
        <v>65</v>
      </c>
      <c r="C182" s="17" t="s">
        <v>66</v>
      </c>
      <c r="D182" s="10" t="s">
        <v>353</v>
      </c>
      <c r="E182" s="11" t="s">
        <v>354</v>
      </c>
      <c r="F182" s="11" t="s">
        <v>344</v>
      </c>
      <c r="G182" s="12">
        <v>6</v>
      </c>
      <c r="H182" s="19">
        <v>15</v>
      </c>
      <c r="I182" s="19">
        <f t="shared" ref="I182:I201" si="71">H182*G182</f>
        <v>90</v>
      </c>
      <c r="J182" s="85"/>
      <c r="K182" s="85"/>
      <c r="L182" s="19"/>
      <c r="M182" s="19"/>
      <c r="N182" s="19"/>
      <c r="O182" s="19"/>
      <c r="P182" s="19">
        <v>6.5</v>
      </c>
      <c r="Q182" s="19">
        <f t="shared" si="62"/>
        <v>39</v>
      </c>
      <c r="R182" s="19"/>
      <c r="S182" s="19"/>
      <c r="T182" s="20">
        <v>20</v>
      </c>
      <c r="U182" s="20">
        <f t="shared" si="58"/>
        <v>120</v>
      </c>
      <c r="V182" s="19"/>
      <c r="W182" s="19"/>
      <c r="X182" s="19"/>
      <c r="Y182" s="20"/>
      <c r="Z182" s="20"/>
      <c r="AA182" s="20"/>
      <c r="AB182" s="19"/>
      <c r="AC182" s="19"/>
      <c r="AD182" s="19">
        <v>16</v>
      </c>
      <c r="AE182" s="19">
        <f>AD182*G182</f>
        <v>96</v>
      </c>
      <c r="AF182" s="19">
        <f t="shared" si="64"/>
        <v>57.5</v>
      </c>
      <c r="AG182" s="19">
        <f t="shared" si="64"/>
        <v>345</v>
      </c>
      <c r="AH182" s="10" t="s">
        <v>353</v>
      </c>
      <c r="AI182" s="11" t="s">
        <v>354</v>
      </c>
      <c r="AJ182" s="11" t="s">
        <v>344</v>
      </c>
      <c r="AK182" s="12">
        <v>6</v>
      </c>
      <c r="AL182" s="19">
        <v>15</v>
      </c>
      <c r="AM182" s="28">
        <f t="shared" ref="AM182:AM201" si="72">AL182*AK182</f>
        <v>90</v>
      </c>
      <c r="AN182" s="114"/>
      <c r="AO182" s="114"/>
      <c r="AP182" s="28"/>
      <c r="AQ182" s="28"/>
      <c r="AR182" s="28"/>
      <c r="AS182" s="28"/>
      <c r="AT182" s="28">
        <v>0</v>
      </c>
      <c r="AU182" s="28">
        <f t="shared" si="63"/>
        <v>0</v>
      </c>
      <c r="AV182" s="28"/>
      <c r="AW182" s="28"/>
      <c r="AX182" s="28">
        <v>20</v>
      </c>
      <c r="AY182" s="28">
        <f t="shared" si="68"/>
        <v>120</v>
      </c>
      <c r="AZ182" s="28"/>
      <c r="BA182" s="28"/>
      <c r="BB182" s="28"/>
      <c r="BC182" s="28"/>
      <c r="BD182" s="28"/>
      <c r="BE182" s="28"/>
      <c r="BF182" s="114"/>
      <c r="BG182" s="114"/>
      <c r="BH182" s="28"/>
      <c r="BI182" s="28"/>
      <c r="BJ182" s="7">
        <f t="shared" si="54"/>
        <v>35</v>
      </c>
      <c r="BK182" s="7">
        <f t="shared" si="54"/>
        <v>210</v>
      </c>
    </row>
    <row r="183" spans="2:63" x14ac:dyDescent="0.25">
      <c r="B183" s="16" t="s">
        <v>139</v>
      </c>
      <c r="C183" s="16" t="s">
        <v>139</v>
      </c>
      <c r="D183" s="10">
        <v>4412180400066800</v>
      </c>
      <c r="E183" s="11" t="s">
        <v>355</v>
      </c>
      <c r="F183" s="11" t="s">
        <v>344</v>
      </c>
      <c r="G183" s="12">
        <v>6</v>
      </c>
      <c r="H183" s="19"/>
      <c r="I183" s="19"/>
      <c r="J183" s="85"/>
      <c r="K183" s="85"/>
      <c r="L183" s="19"/>
      <c r="M183" s="19"/>
      <c r="N183" s="19">
        <v>4</v>
      </c>
      <c r="O183" s="19">
        <f t="shared" ref="O183" si="73">N183*G183</f>
        <v>24</v>
      </c>
      <c r="P183" s="19"/>
      <c r="Q183" s="19"/>
      <c r="R183" s="19"/>
      <c r="S183" s="19"/>
      <c r="T183" s="20"/>
      <c r="U183" s="20"/>
      <c r="V183" s="19"/>
      <c r="W183" s="19"/>
      <c r="X183" s="19"/>
      <c r="Y183" s="20"/>
      <c r="Z183" s="20"/>
      <c r="AA183" s="20"/>
      <c r="AB183" s="19"/>
      <c r="AC183" s="19"/>
      <c r="AD183" s="19"/>
      <c r="AE183" s="19"/>
      <c r="AF183" s="19">
        <f t="shared" si="64"/>
        <v>4</v>
      </c>
      <c r="AG183" s="19">
        <f t="shared" si="64"/>
        <v>24</v>
      </c>
      <c r="AH183" s="10">
        <v>4412180400066800</v>
      </c>
      <c r="AI183" s="11" t="s">
        <v>355</v>
      </c>
      <c r="AJ183" s="11" t="s">
        <v>344</v>
      </c>
      <c r="AK183" s="12">
        <v>6</v>
      </c>
      <c r="AL183" s="28"/>
      <c r="AM183" s="28"/>
      <c r="AN183" s="114"/>
      <c r="AO183" s="114"/>
      <c r="AP183" s="28"/>
      <c r="AQ183" s="28"/>
      <c r="AR183" s="28">
        <v>0</v>
      </c>
      <c r="AS183" s="28">
        <f>+AR183*AK183</f>
        <v>0</v>
      </c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114"/>
      <c r="BG183" s="114"/>
      <c r="BH183" s="28"/>
      <c r="BI183" s="28"/>
      <c r="BJ183" s="7">
        <f t="shared" si="54"/>
        <v>0</v>
      </c>
      <c r="BK183" s="7">
        <f t="shared" si="54"/>
        <v>0</v>
      </c>
    </row>
    <row r="184" spans="2:63" ht="24" x14ac:dyDescent="0.25">
      <c r="B184" s="16" t="s">
        <v>65</v>
      </c>
      <c r="C184" s="17" t="s">
        <v>66</v>
      </c>
      <c r="D184" s="10" t="s">
        <v>356</v>
      </c>
      <c r="E184" s="11" t="s">
        <v>357</v>
      </c>
      <c r="F184" s="11" t="s">
        <v>68</v>
      </c>
      <c r="G184" s="12">
        <v>10</v>
      </c>
      <c r="H184" s="19">
        <v>6</v>
      </c>
      <c r="I184" s="19">
        <f t="shared" si="71"/>
        <v>60</v>
      </c>
      <c r="J184" s="85"/>
      <c r="K184" s="85"/>
      <c r="L184" s="19">
        <v>3</v>
      </c>
      <c r="M184" s="19">
        <f>+L184*G184</f>
        <v>30</v>
      </c>
      <c r="N184" s="19"/>
      <c r="O184" s="19"/>
      <c r="P184" s="19">
        <f>6+6</f>
        <v>12</v>
      </c>
      <c r="Q184" s="19">
        <f t="shared" si="62"/>
        <v>120</v>
      </c>
      <c r="R184" s="19"/>
      <c r="S184" s="19"/>
      <c r="T184" s="20"/>
      <c r="U184" s="20"/>
      <c r="V184" s="19"/>
      <c r="W184" s="19"/>
      <c r="X184" s="19"/>
      <c r="Y184" s="20"/>
      <c r="Z184" s="20"/>
      <c r="AA184" s="20"/>
      <c r="AB184" s="19"/>
      <c r="AC184" s="19"/>
      <c r="AD184" s="19"/>
      <c r="AE184" s="19"/>
      <c r="AF184" s="19">
        <f t="shared" si="64"/>
        <v>21</v>
      </c>
      <c r="AG184" s="19">
        <f t="shared" si="64"/>
        <v>210</v>
      </c>
      <c r="AH184" s="10" t="s">
        <v>356</v>
      </c>
      <c r="AI184" s="11" t="s">
        <v>357</v>
      </c>
      <c r="AJ184" s="11" t="s">
        <v>68</v>
      </c>
      <c r="AK184" s="12">
        <v>10</v>
      </c>
      <c r="AL184" s="28">
        <v>6</v>
      </c>
      <c r="AM184" s="28">
        <f t="shared" si="72"/>
        <v>60</v>
      </c>
      <c r="AN184" s="114"/>
      <c r="AO184" s="114"/>
      <c r="AP184" s="28">
        <v>3</v>
      </c>
      <c r="AQ184" s="28">
        <f>+AP184*AK184</f>
        <v>30</v>
      </c>
      <c r="AR184" s="28"/>
      <c r="AS184" s="28"/>
      <c r="AT184" s="28">
        <v>6</v>
      </c>
      <c r="AU184" s="28">
        <f t="shared" si="63"/>
        <v>60</v>
      </c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114"/>
      <c r="BG184" s="114"/>
      <c r="BH184" s="28"/>
      <c r="BI184" s="28"/>
      <c r="BJ184" s="7">
        <f t="shared" si="54"/>
        <v>15</v>
      </c>
      <c r="BK184" s="7">
        <f t="shared" si="54"/>
        <v>150</v>
      </c>
    </row>
    <row r="185" spans="2:63" ht="24" x14ac:dyDescent="0.25">
      <c r="B185" s="16" t="s">
        <v>65</v>
      </c>
      <c r="C185" s="17" t="s">
        <v>66</v>
      </c>
      <c r="D185" s="10" t="s">
        <v>358</v>
      </c>
      <c r="E185" s="11" t="s">
        <v>359</v>
      </c>
      <c r="F185" s="11" t="s">
        <v>138</v>
      </c>
      <c r="G185" s="12">
        <v>55</v>
      </c>
      <c r="H185" s="19">
        <v>6</v>
      </c>
      <c r="I185" s="19">
        <f t="shared" si="71"/>
        <v>330</v>
      </c>
      <c r="J185" s="85"/>
      <c r="K185" s="85"/>
      <c r="L185" s="19">
        <v>3</v>
      </c>
      <c r="M185" s="19">
        <f>+L185*G185</f>
        <v>165</v>
      </c>
      <c r="N185" s="19"/>
      <c r="O185" s="19"/>
      <c r="P185" s="19"/>
      <c r="Q185" s="19"/>
      <c r="R185" s="19"/>
      <c r="S185" s="19"/>
      <c r="T185" s="20"/>
      <c r="U185" s="20"/>
      <c r="V185" s="19"/>
      <c r="W185" s="19"/>
      <c r="X185" s="19"/>
      <c r="Y185" s="20"/>
      <c r="Z185" s="20"/>
      <c r="AA185" s="20"/>
      <c r="AB185" s="19"/>
      <c r="AC185" s="19"/>
      <c r="AD185" s="19"/>
      <c r="AE185" s="19"/>
      <c r="AF185" s="19">
        <f t="shared" si="64"/>
        <v>9</v>
      </c>
      <c r="AG185" s="19">
        <f t="shared" si="64"/>
        <v>495</v>
      </c>
      <c r="AH185" s="10" t="s">
        <v>358</v>
      </c>
      <c r="AI185" s="11" t="s">
        <v>359</v>
      </c>
      <c r="AJ185" s="11" t="s">
        <v>138</v>
      </c>
      <c r="AK185" s="12">
        <v>55</v>
      </c>
      <c r="AL185" s="28">
        <v>5</v>
      </c>
      <c r="AM185" s="28">
        <f t="shared" si="72"/>
        <v>275</v>
      </c>
      <c r="AN185" s="114"/>
      <c r="AO185" s="114"/>
      <c r="AP185" s="28">
        <v>3</v>
      </c>
      <c r="AQ185" s="28">
        <f>+AP185*AK185</f>
        <v>165</v>
      </c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114"/>
      <c r="BG185" s="114"/>
      <c r="BH185" s="28"/>
      <c r="BI185" s="28"/>
      <c r="BJ185" s="7">
        <f t="shared" si="54"/>
        <v>8</v>
      </c>
      <c r="BK185" s="7">
        <f t="shared" si="54"/>
        <v>440</v>
      </c>
    </row>
    <row r="186" spans="2:63" ht="24" x14ac:dyDescent="0.25">
      <c r="B186" s="16" t="s">
        <v>65</v>
      </c>
      <c r="C186" s="17" t="s">
        <v>66</v>
      </c>
      <c r="D186" s="10" t="s">
        <v>360</v>
      </c>
      <c r="E186" s="11" t="s">
        <v>361</v>
      </c>
      <c r="F186" s="11" t="s">
        <v>68</v>
      </c>
      <c r="G186" s="12">
        <v>12</v>
      </c>
      <c r="H186" s="19">
        <f>2+2</f>
        <v>4</v>
      </c>
      <c r="I186" s="19">
        <f t="shared" si="71"/>
        <v>48</v>
      </c>
      <c r="J186" s="85"/>
      <c r="K186" s="85"/>
      <c r="L186" s="19"/>
      <c r="M186" s="19"/>
      <c r="N186" s="19">
        <v>2</v>
      </c>
      <c r="O186" s="19">
        <f>N186*G186</f>
        <v>24</v>
      </c>
      <c r="P186" s="19"/>
      <c r="Q186" s="19"/>
      <c r="R186" s="19"/>
      <c r="S186" s="19"/>
      <c r="T186" s="20"/>
      <c r="U186" s="20"/>
      <c r="V186" s="19"/>
      <c r="W186" s="19"/>
      <c r="X186" s="19">
        <v>20</v>
      </c>
      <c r="Y186" s="20">
        <f t="shared" ref="Y186" si="74">+X186*G186</f>
        <v>240</v>
      </c>
      <c r="Z186" s="20"/>
      <c r="AA186" s="20"/>
      <c r="AB186" s="19"/>
      <c r="AC186" s="19"/>
      <c r="AD186" s="19">
        <v>5</v>
      </c>
      <c r="AE186" s="19">
        <f>AD186*G186</f>
        <v>60</v>
      </c>
      <c r="AF186" s="19">
        <f t="shared" si="64"/>
        <v>31</v>
      </c>
      <c r="AG186" s="19">
        <f t="shared" si="64"/>
        <v>372</v>
      </c>
      <c r="AH186" s="10" t="s">
        <v>360</v>
      </c>
      <c r="AI186" s="11" t="s">
        <v>361</v>
      </c>
      <c r="AJ186" s="11" t="s">
        <v>68</v>
      </c>
      <c r="AK186" s="12">
        <v>12</v>
      </c>
      <c r="AL186" s="28">
        <f>2+2</f>
        <v>4</v>
      </c>
      <c r="AM186" s="28">
        <f t="shared" si="72"/>
        <v>48</v>
      </c>
      <c r="AN186" s="114"/>
      <c r="AO186" s="114"/>
      <c r="AP186" s="28"/>
      <c r="AQ186" s="28"/>
      <c r="AR186" s="28">
        <v>0</v>
      </c>
      <c r="AS186" s="28">
        <f>+AR186*AK186</f>
        <v>0</v>
      </c>
      <c r="AT186" s="28"/>
      <c r="AU186" s="28"/>
      <c r="AV186" s="28"/>
      <c r="AW186" s="28"/>
      <c r="AX186" s="28"/>
      <c r="AY186" s="28"/>
      <c r="AZ186" s="28"/>
      <c r="BA186" s="28"/>
      <c r="BB186" s="28">
        <v>25</v>
      </c>
      <c r="BC186" s="114">
        <f>+BB186*AK186</f>
        <v>300</v>
      </c>
      <c r="BD186" s="114"/>
      <c r="BE186" s="114"/>
      <c r="BF186" s="114"/>
      <c r="BG186" s="114"/>
      <c r="BH186" s="28">
        <v>5</v>
      </c>
      <c r="BI186" s="28">
        <f>+BH186*AK186</f>
        <v>60</v>
      </c>
      <c r="BJ186" s="7">
        <f t="shared" si="54"/>
        <v>34</v>
      </c>
      <c r="BK186" s="7">
        <f t="shared" si="54"/>
        <v>408</v>
      </c>
    </row>
    <row r="187" spans="2:63" ht="24" x14ac:dyDescent="0.25">
      <c r="B187" s="16" t="s">
        <v>65</v>
      </c>
      <c r="C187" s="17" t="s">
        <v>66</v>
      </c>
      <c r="D187" s="10" t="s">
        <v>362</v>
      </c>
      <c r="E187" s="106" t="s">
        <v>363</v>
      </c>
      <c r="F187" s="11" t="s">
        <v>68</v>
      </c>
      <c r="G187" s="12">
        <v>10</v>
      </c>
      <c r="H187" s="19">
        <f>3+3+18+3</f>
        <v>27</v>
      </c>
      <c r="I187" s="19">
        <f t="shared" si="71"/>
        <v>270</v>
      </c>
      <c r="J187" s="85"/>
      <c r="K187" s="85"/>
      <c r="L187" s="19">
        <v>7</v>
      </c>
      <c r="M187" s="19">
        <f>+L187*G187</f>
        <v>70</v>
      </c>
      <c r="N187" s="19"/>
      <c r="O187" s="19"/>
      <c r="P187" s="19">
        <v>20</v>
      </c>
      <c r="Q187" s="19">
        <f>G187*P187</f>
        <v>200</v>
      </c>
      <c r="R187" s="19">
        <v>18</v>
      </c>
      <c r="S187" s="19">
        <f t="shared" ref="S187" si="75">G187*R187</f>
        <v>180</v>
      </c>
      <c r="T187" s="20"/>
      <c r="U187" s="20"/>
      <c r="V187" s="19"/>
      <c r="W187" s="19"/>
      <c r="X187" s="19"/>
      <c r="Y187" s="20"/>
      <c r="Z187" s="20"/>
      <c r="AA187" s="20"/>
      <c r="AB187" s="19"/>
      <c r="AC187" s="19"/>
      <c r="AD187" s="19"/>
      <c r="AE187" s="19"/>
      <c r="AF187" s="19">
        <f t="shared" si="64"/>
        <v>72</v>
      </c>
      <c r="AG187" s="19">
        <f t="shared" si="64"/>
        <v>720</v>
      </c>
      <c r="AH187" s="10" t="s">
        <v>362</v>
      </c>
      <c r="AI187" s="106" t="s">
        <v>363</v>
      </c>
      <c r="AJ187" s="11" t="s">
        <v>68</v>
      </c>
      <c r="AK187" s="12">
        <v>10</v>
      </c>
      <c r="AL187" s="28">
        <f>3+3+18+3</f>
        <v>27</v>
      </c>
      <c r="AM187" s="28">
        <f t="shared" si="72"/>
        <v>270</v>
      </c>
      <c r="AN187" s="114"/>
      <c r="AO187" s="114"/>
      <c r="AP187" s="28">
        <v>7</v>
      </c>
      <c r="AQ187" s="28">
        <f>+AP187*AK187</f>
        <v>70</v>
      </c>
      <c r="AR187" s="28"/>
      <c r="AS187" s="28"/>
      <c r="AT187" s="28">
        <f>0+3+5+12+0</f>
        <v>20</v>
      </c>
      <c r="AU187" s="28">
        <f t="shared" si="63"/>
        <v>200</v>
      </c>
      <c r="AV187" s="28">
        <v>18</v>
      </c>
      <c r="AW187" s="28">
        <f>AK187*AV187</f>
        <v>180</v>
      </c>
      <c r="AX187" s="28"/>
      <c r="AY187" s="28"/>
      <c r="AZ187" s="28"/>
      <c r="BA187" s="28"/>
      <c r="BB187" s="28"/>
      <c r="BC187" s="28"/>
      <c r="BD187" s="28"/>
      <c r="BE187" s="28"/>
      <c r="BF187" s="114"/>
      <c r="BG187" s="114"/>
      <c r="BH187" s="28"/>
      <c r="BI187" s="28"/>
      <c r="BJ187" s="7">
        <f t="shared" si="54"/>
        <v>72</v>
      </c>
      <c r="BK187" s="7">
        <f t="shared" si="54"/>
        <v>720</v>
      </c>
    </row>
    <row r="188" spans="2:63" x14ac:dyDescent="0.25">
      <c r="B188" s="16" t="s">
        <v>139</v>
      </c>
      <c r="C188" s="16" t="s">
        <v>139</v>
      </c>
      <c r="D188" s="10">
        <v>4410200100251420</v>
      </c>
      <c r="E188" s="9" t="s">
        <v>364</v>
      </c>
      <c r="F188" s="11" t="s">
        <v>68</v>
      </c>
      <c r="G188" s="12">
        <v>8</v>
      </c>
      <c r="H188" s="19"/>
      <c r="I188" s="19"/>
      <c r="J188" s="85"/>
      <c r="K188" s="85"/>
      <c r="L188" s="19"/>
      <c r="M188" s="19"/>
      <c r="N188" s="19">
        <v>8</v>
      </c>
      <c r="O188" s="19">
        <f>N188*G188</f>
        <v>64</v>
      </c>
      <c r="P188" s="19"/>
      <c r="Q188" s="19"/>
      <c r="R188" s="19"/>
      <c r="S188" s="19"/>
      <c r="T188" s="20"/>
      <c r="U188" s="20"/>
      <c r="V188" s="19"/>
      <c r="W188" s="19"/>
      <c r="X188" s="19"/>
      <c r="Y188" s="20"/>
      <c r="Z188" s="20"/>
      <c r="AA188" s="20"/>
      <c r="AB188" s="19"/>
      <c r="AC188" s="19"/>
      <c r="AD188" s="19"/>
      <c r="AE188" s="19"/>
      <c r="AF188" s="19">
        <f t="shared" si="64"/>
        <v>8</v>
      </c>
      <c r="AG188" s="19">
        <f t="shared" si="64"/>
        <v>64</v>
      </c>
      <c r="AH188" s="10">
        <v>4410200100251420</v>
      </c>
      <c r="AI188" s="9" t="s">
        <v>364</v>
      </c>
      <c r="AJ188" s="11" t="s">
        <v>68</v>
      </c>
      <c r="AK188" s="12">
        <v>8</v>
      </c>
      <c r="AL188" s="28"/>
      <c r="AM188" s="28"/>
      <c r="AN188" s="114"/>
      <c r="AO188" s="114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114"/>
      <c r="BG188" s="114"/>
      <c r="BH188" s="28"/>
      <c r="BI188" s="28"/>
      <c r="BJ188" s="7">
        <f t="shared" si="54"/>
        <v>0</v>
      </c>
      <c r="BK188" s="7">
        <f t="shared" si="54"/>
        <v>0</v>
      </c>
    </row>
    <row r="189" spans="2:63" ht="24" x14ac:dyDescent="0.25">
      <c r="B189" s="16" t="s">
        <v>65</v>
      </c>
      <c r="C189" s="17" t="s">
        <v>66</v>
      </c>
      <c r="D189" s="10" t="s">
        <v>365</v>
      </c>
      <c r="E189" s="11" t="s">
        <v>366</v>
      </c>
      <c r="F189" s="11"/>
      <c r="G189" s="12">
        <v>65</v>
      </c>
      <c r="H189" s="19">
        <v>3</v>
      </c>
      <c r="I189" s="19">
        <f t="shared" si="71"/>
        <v>195</v>
      </c>
      <c r="J189" s="85"/>
      <c r="K189" s="85"/>
      <c r="L189" s="19"/>
      <c r="M189" s="19"/>
      <c r="N189" s="19"/>
      <c r="O189" s="19"/>
      <c r="P189" s="19">
        <v>5</v>
      </c>
      <c r="Q189" s="19">
        <f>G189*P189</f>
        <v>325</v>
      </c>
      <c r="R189" s="19"/>
      <c r="S189" s="19"/>
      <c r="T189" s="20">
        <v>3</v>
      </c>
      <c r="U189" s="20">
        <f t="shared" ref="U189:U197" si="76">+T189*G189</f>
        <v>195</v>
      </c>
      <c r="V189" s="19"/>
      <c r="W189" s="19"/>
      <c r="X189" s="19">
        <v>10</v>
      </c>
      <c r="Y189" s="20">
        <f>+X189*G189</f>
        <v>650</v>
      </c>
      <c r="Z189" s="20"/>
      <c r="AA189" s="20"/>
      <c r="AB189" s="19"/>
      <c r="AC189" s="19"/>
      <c r="AD189" s="19"/>
      <c r="AE189" s="19"/>
      <c r="AF189" s="19">
        <f t="shared" si="64"/>
        <v>21</v>
      </c>
      <c r="AG189" s="19">
        <f t="shared" si="64"/>
        <v>1365</v>
      </c>
      <c r="AH189" s="10" t="s">
        <v>365</v>
      </c>
      <c r="AI189" s="11" t="s">
        <v>366</v>
      </c>
      <c r="AJ189" s="11"/>
      <c r="AK189" s="12">
        <v>65</v>
      </c>
      <c r="AL189" s="28">
        <v>2</v>
      </c>
      <c r="AM189" s="28">
        <f t="shared" si="72"/>
        <v>130</v>
      </c>
      <c r="AN189" s="114"/>
      <c r="AO189" s="114"/>
      <c r="AP189" s="28"/>
      <c r="AQ189" s="28"/>
      <c r="AR189" s="28"/>
      <c r="AS189" s="28"/>
      <c r="AT189" s="28">
        <v>5</v>
      </c>
      <c r="AU189" s="28">
        <f t="shared" si="63"/>
        <v>325</v>
      </c>
      <c r="AV189" s="28"/>
      <c r="AW189" s="28"/>
      <c r="AX189" s="28">
        <v>2</v>
      </c>
      <c r="AY189" s="28">
        <f t="shared" ref="AY189:AY197" si="77">AX189*AK189</f>
        <v>130</v>
      </c>
      <c r="AZ189" s="28"/>
      <c r="BA189" s="28"/>
      <c r="BB189" s="28">
        <v>10</v>
      </c>
      <c r="BC189" s="114">
        <f>+BB189*AK189</f>
        <v>650</v>
      </c>
      <c r="BD189" s="114"/>
      <c r="BE189" s="114"/>
      <c r="BF189" s="114"/>
      <c r="BG189" s="114"/>
      <c r="BH189" s="28"/>
      <c r="BI189" s="28"/>
      <c r="BJ189" s="7">
        <f t="shared" si="54"/>
        <v>19</v>
      </c>
      <c r="BK189" s="7">
        <f t="shared" si="54"/>
        <v>1235</v>
      </c>
    </row>
    <row r="190" spans="2:63" ht="24" x14ac:dyDescent="0.25">
      <c r="B190" s="16" t="s">
        <v>65</v>
      </c>
      <c r="C190" s="17" t="s">
        <v>66</v>
      </c>
      <c r="D190" s="10" t="s">
        <v>367</v>
      </c>
      <c r="E190" s="11" t="s">
        <v>368</v>
      </c>
      <c r="F190" s="11" t="s">
        <v>68</v>
      </c>
      <c r="G190" s="12">
        <v>65</v>
      </c>
      <c r="H190" s="19">
        <v>23</v>
      </c>
      <c r="I190" s="19">
        <f t="shared" si="71"/>
        <v>1495</v>
      </c>
      <c r="J190" s="85"/>
      <c r="K190" s="85"/>
      <c r="L190" s="19">
        <f>8+6+2+2</f>
        <v>18</v>
      </c>
      <c r="M190" s="19">
        <f>+L190*G190</f>
        <v>1170</v>
      </c>
      <c r="N190" s="19"/>
      <c r="O190" s="19"/>
      <c r="P190" s="19">
        <v>13</v>
      </c>
      <c r="Q190" s="19">
        <f>G190*P190</f>
        <v>845</v>
      </c>
      <c r="R190" s="19"/>
      <c r="S190" s="19"/>
      <c r="T190" s="20">
        <v>1</v>
      </c>
      <c r="U190" s="20">
        <f t="shared" si="76"/>
        <v>65</v>
      </c>
      <c r="V190" s="19">
        <f>5+5</f>
        <v>10</v>
      </c>
      <c r="W190" s="19">
        <f t="shared" ref="W190:W205" si="78">G190*V190</f>
        <v>650</v>
      </c>
      <c r="X190" s="19">
        <v>8</v>
      </c>
      <c r="Y190" s="20">
        <f>+X190*G190</f>
        <v>520</v>
      </c>
      <c r="Z190" s="20"/>
      <c r="AA190" s="20"/>
      <c r="AB190" s="19">
        <v>2</v>
      </c>
      <c r="AC190" s="19">
        <f>+AB190*G190</f>
        <v>130</v>
      </c>
      <c r="AD190" s="19"/>
      <c r="AE190" s="19"/>
      <c r="AF190" s="19">
        <f t="shared" si="64"/>
        <v>75</v>
      </c>
      <c r="AG190" s="19">
        <f t="shared" si="64"/>
        <v>4875</v>
      </c>
      <c r="AH190" s="10" t="s">
        <v>367</v>
      </c>
      <c r="AI190" s="11" t="s">
        <v>368</v>
      </c>
      <c r="AJ190" s="11" t="s">
        <v>68</v>
      </c>
      <c r="AK190" s="12">
        <v>65</v>
      </c>
      <c r="AL190" s="28">
        <v>20</v>
      </c>
      <c r="AM190" s="28">
        <f t="shared" si="72"/>
        <v>1300</v>
      </c>
      <c r="AN190" s="114"/>
      <c r="AO190" s="114"/>
      <c r="AP190" s="28">
        <f>8+6+0+140</f>
        <v>154</v>
      </c>
      <c r="AQ190" s="28">
        <f>+AP190*AK190</f>
        <v>10010</v>
      </c>
      <c r="AR190" s="28"/>
      <c r="AS190" s="28"/>
      <c r="AT190" s="28">
        <f>0+0+0+5</f>
        <v>5</v>
      </c>
      <c r="AU190" s="28">
        <f t="shared" si="63"/>
        <v>325</v>
      </c>
      <c r="AV190" s="28">
        <v>8</v>
      </c>
      <c r="AW190" s="28">
        <f>AK190*AV190</f>
        <v>520</v>
      </c>
      <c r="AX190" s="28">
        <v>1</v>
      </c>
      <c r="AY190" s="28">
        <f t="shared" si="77"/>
        <v>65</v>
      </c>
      <c r="AZ190" s="28">
        <v>5</v>
      </c>
      <c r="BA190" s="28">
        <f>AK190*AZ190</f>
        <v>325</v>
      </c>
      <c r="BB190" s="28">
        <v>8</v>
      </c>
      <c r="BC190" s="114">
        <f>+BB190*AK190</f>
        <v>520</v>
      </c>
      <c r="BD190" s="114"/>
      <c r="BE190" s="114"/>
      <c r="BF190" s="114">
        <v>3</v>
      </c>
      <c r="BG190" s="114">
        <f>+BF190*AK190</f>
        <v>195</v>
      </c>
      <c r="BH190" s="28"/>
      <c r="BI190" s="28"/>
      <c r="BJ190" s="7">
        <f t="shared" si="54"/>
        <v>204</v>
      </c>
      <c r="BK190" s="7">
        <f t="shared" si="54"/>
        <v>13260</v>
      </c>
    </row>
    <row r="191" spans="2:63" ht="24" x14ac:dyDescent="0.25">
      <c r="B191" s="16" t="s">
        <v>65</v>
      </c>
      <c r="C191" s="17" t="s">
        <v>66</v>
      </c>
      <c r="D191" s="10" t="s">
        <v>369</v>
      </c>
      <c r="E191" s="11" t="s">
        <v>370</v>
      </c>
      <c r="F191" s="11" t="s">
        <v>68</v>
      </c>
      <c r="G191" s="12">
        <v>50</v>
      </c>
      <c r="H191" s="19">
        <v>7</v>
      </c>
      <c r="I191" s="19">
        <f t="shared" si="71"/>
        <v>350</v>
      </c>
      <c r="J191" s="85"/>
      <c r="K191" s="85"/>
      <c r="L191" s="19"/>
      <c r="M191" s="19"/>
      <c r="N191" s="19"/>
      <c r="O191" s="19"/>
      <c r="P191" s="19">
        <v>3</v>
      </c>
      <c r="Q191" s="19">
        <f>G191*P191</f>
        <v>150</v>
      </c>
      <c r="R191" s="19"/>
      <c r="S191" s="19"/>
      <c r="T191" s="20">
        <v>2</v>
      </c>
      <c r="U191" s="20">
        <f t="shared" si="76"/>
        <v>100</v>
      </c>
      <c r="V191" s="19"/>
      <c r="W191" s="19"/>
      <c r="X191" s="19">
        <v>6</v>
      </c>
      <c r="Y191" s="20">
        <f>+X191*G191</f>
        <v>300</v>
      </c>
      <c r="Z191" s="20"/>
      <c r="AA191" s="20"/>
      <c r="AB191" s="19"/>
      <c r="AC191" s="19"/>
      <c r="AD191" s="19"/>
      <c r="AE191" s="19"/>
      <c r="AF191" s="19">
        <f t="shared" si="64"/>
        <v>18</v>
      </c>
      <c r="AG191" s="19">
        <f t="shared" si="64"/>
        <v>900</v>
      </c>
      <c r="AH191" s="10" t="s">
        <v>369</v>
      </c>
      <c r="AI191" s="11" t="s">
        <v>370</v>
      </c>
      <c r="AJ191" s="11" t="s">
        <v>68</v>
      </c>
      <c r="AK191" s="12">
        <v>50</v>
      </c>
      <c r="AL191" s="28">
        <v>7</v>
      </c>
      <c r="AM191" s="28">
        <f t="shared" si="72"/>
        <v>350</v>
      </c>
      <c r="AN191" s="114"/>
      <c r="AO191" s="114"/>
      <c r="AP191" s="28"/>
      <c r="AQ191" s="28"/>
      <c r="AR191" s="28"/>
      <c r="AS191" s="28"/>
      <c r="AT191" s="28">
        <v>3</v>
      </c>
      <c r="AU191" s="28">
        <f t="shared" si="63"/>
        <v>150</v>
      </c>
      <c r="AV191" s="28"/>
      <c r="AW191" s="28"/>
      <c r="AX191" s="28">
        <v>2</v>
      </c>
      <c r="AY191" s="28">
        <f t="shared" si="77"/>
        <v>100</v>
      </c>
      <c r="AZ191" s="28"/>
      <c r="BA191" s="28"/>
      <c r="BB191" s="28">
        <v>6</v>
      </c>
      <c r="BC191" s="114">
        <f>+BB191*AK191</f>
        <v>300</v>
      </c>
      <c r="BD191" s="114"/>
      <c r="BE191" s="114"/>
      <c r="BF191" s="114"/>
      <c r="BG191" s="114"/>
      <c r="BH191" s="28"/>
      <c r="BI191" s="28"/>
      <c r="BJ191" s="7">
        <f t="shared" si="54"/>
        <v>18</v>
      </c>
      <c r="BK191" s="7">
        <f t="shared" si="54"/>
        <v>900</v>
      </c>
    </row>
    <row r="192" spans="2:63" ht="24" x14ac:dyDescent="0.25">
      <c r="B192" s="16" t="s">
        <v>65</v>
      </c>
      <c r="C192" s="17" t="s">
        <v>66</v>
      </c>
      <c r="D192" s="10" t="s">
        <v>371</v>
      </c>
      <c r="E192" s="9" t="s">
        <v>372</v>
      </c>
      <c r="F192" s="115" t="s">
        <v>68</v>
      </c>
      <c r="G192" s="12">
        <v>40</v>
      </c>
      <c r="H192" s="19">
        <v>6</v>
      </c>
      <c r="I192" s="19">
        <f t="shared" si="71"/>
        <v>240</v>
      </c>
      <c r="J192" s="85"/>
      <c r="K192" s="85"/>
      <c r="L192" s="19">
        <f>8+2</f>
        <v>10</v>
      </c>
      <c r="M192" s="19">
        <f>+L192*G192</f>
        <v>400</v>
      </c>
      <c r="N192" s="19"/>
      <c r="O192" s="19"/>
      <c r="P192" s="19">
        <v>5</v>
      </c>
      <c r="Q192" s="19">
        <f>G192*P192</f>
        <v>200</v>
      </c>
      <c r="R192" s="19"/>
      <c r="S192" s="19"/>
      <c r="T192" s="20">
        <v>3</v>
      </c>
      <c r="U192" s="20">
        <f t="shared" si="76"/>
        <v>120</v>
      </c>
      <c r="V192" s="19">
        <v>3</v>
      </c>
      <c r="W192" s="19">
        <f t="shared" si="78"/>
        <v>120</v>
      </c>
      <c r="X192" s="19">
        <v>10</v>
      </c>
      <c r="Y192" s="20">
        <f>+X192*G192</f>
        <v>400</v>
      </c>
      <c r="Z192" s="20">
        <v>3</v>
      </c>
      <c r="AA192" s="20">
        <f>+Z192*G192</f>
        <v>120</v>
      </c>
      <c r="AB192" s="19">
        <v>2</v>
      </c>
      <c r="AC192" s="19">
        <f>+AB192*G192</f>
        <v>80</v>
      </c>
      <c r="AD192" s="19"/>
      <c r="AE192" s="19"/>
      <c r="AF192" s="19">
        <f t="shared" si="64"/>
        <v>42</v>
      </c>
      <c r="AG192" s="19">
        <f t="shared" si="64"/>
        <v>1680</v>
      </c>
      <c r="AH192" s="10" t="s">
        <v>371</v>
      </c>
      <c r="AI192" s="9" t="s">
        <v>372</v>
      </c>
      <c r="AJ192" s="115" t="s">
        <v>68</v>
      </c>
      <c r="AK192" s="12">
        <v>40</v>
      </c>
      <c r="AL192" s="28">
        <v>0</v>
      </c>
      <c r="AM192" s="28">
        <f t="shared" si="72"/>
        <v>0</v>
      </c>
      <c r="AN192" s="114"/>
      <c r="AO192" s="114"/>
      <c r="AP192" s="28">
        <f>8+2</f>
        <v>10</v>
      </c>
      <c r="AQ192" s="28">
        <f>+AP192*AK192</f>
        <v>400</v>
      </c>
      <c r="AR192" s="28"/>
      <c r="AS192" s="28"/>
      <c r="AT192" s="28">
        <v>3</v>
      </c>
      <c r="AU192" s="28">
        <f t="shared" si="63"/>
        <v>120</v>
      </c>
      <c r="AV192" s="28"/>
      <c r="AW192" s="28"/>
      <c r="AX192" s="28">
        <v>3</v>
      </c>
      <c r="AY192" s="28">
        <f t="shared" si="77"/>
        <v>120</v>
      </c>
      <c r="AZ192" s="28"/>
      <c r="BA192" s="28"/>
      <c r="BB192" s="28">
        <v>10</v>
      </c>
      <c r="BC192" s="114">
        <f>+BB192*AK192</f>
        <v>400</v>
      </c>
      <c r="BD192" s="114"/>
      <c r="BE192" s="114"/>
      <c r="BF192" s="114"/>
      <c r="BG192" s="114"/>
      <c r="BH192" s="28"/>
      <c r="BI192" s="28"/>
      <c r="BJ192" s="7">
        <f t="shared" si="54"/>
        <v>26</v>
      </c>
      <c r="BK192" s="7">
        <f t="shared" si="54"/>
        <v>1040</v>
      </c>
    </row>
    <row r="193" spans="2:63" ht="24" x14ac:dyDescent="0.25">
      <c r="B193" s="16" t="s">
        <v>65</v>
      </c>
      <c r="C193" s="17" t="s">
        <v>66</v>
      </c>
      <c r="D193" s="10" t="s">
        <v>373</v>
      </c>
      <c r="E193" s="9" t="s">
        <v>374</v>
      </c>
      <c r="F193" s="115" t="s">
        <v>68</v>
      </c>
      <c r="G193" s="12">
        <v>15</v>
      </c>
      <c r="H193" s="19">
        <v>15</v>
      </c>
      <c r="I193" s="19">
        <f t="shared" si="71"/>
        <v>225</v>
      </c>
      <c r="J193" s="85"/>
      <c r="K193" s="85"/>
      <c r="L193" s="19">
        <v>5</v>
      </c>
      <c r="M193" s="19">
        <f>+L193*G193</f>
        <v>75</v>
      </c>
      <c r="N193" s="19"/>
      <c r="O193" s="19"/>
      <c r="P193" s="20">
        <v>3</v>
      </c>
      <c r="Q193" s="19">
        <f>G193*P193</f>
        <v>45</v>
      </c>
      <c r="R193" s="19"/>
      <c r="S193" s="19"/>
      <c r="T193" s="20">
        <v>10</v>
      </c>
      <c r="U193" s="20">
        <f t="shared" si="76"/>
        <v>150</v>
      </c>
      <c r="V193" s="19"/>
      <c r="W193" s="19"/>
      <c r="X193" s="19"/>
      <c r="Y193" s="20"/>
      <c r="Z193" s="20"/>
      <c r="AA193" s="20"/>
      <c r="AB193" s="19"/>
      <c r="AC193" s="19"/>
      <c r="AD193" s="19"/>
      <c r="AE193" s="19"/>
      <c r="AF193" s="19">
        <f t="shared" si="64"/>
        <v>33</v>
      </c>
      <c r="AG193" s="19">
        <f t="shared" si="64"/>
        <v>495</v>
      </c>
      <c r="AH193" s="10" t="s">
        <v>373</v>
      </c>
      <c r="AI193" s="9" t="s">
        <v>374</v>
      </c>
      <c r="AJ193" s="115" t="s">
        <v>68</v>
      </c>
      <c r="AK193" s="12">
        <v>15</v>
      </c>
      <c r="AL193" s="28">
        <v>5</v>
      </c>
      <c r="AM193" s="28">
        <f t="shared" si="72"/>
        <v>75</v>
      </c>
      <c r="AN193" s="114"/>
      <c r="AO193" s="114"/>
      <c r="AP193" s="28">
        <v>5</v>
      </c>
      <c r="AQ193" s="28">
        <f>+AP193*AK193</f>
        <v>75</v>
      </c>
      <c r="AR193" s="28"/>
      <c r="AS193" s="28"/>
      <c r="AT193" s="28">
        <v>0</v>
      </c>
      <c r="AU193" s="28">
        <f t="shared" si="63"/>
        <v>0</v>
      </c>
      <c r="AV193" s="28"/>
      <c r="AW193" s="28"/>
      <c r="AX193" s="28">
        <v>9</v>
      </c>
      <c r="AY193" s="28">
        <f t="shared" si="77"/>
        <v>135</v>
      </c>
      <c r="AZ193" s="28"/>
      <c r="BA193" s="28"/>
      <c r="BB193" s="28"/>
      <c r="BC193" s="28"/>
      <c r="BD193" s="28"/>
      <c r="BE193" s="28"/>
      <c r="BF193" s="114"/>
      <c r="BG193" s="114"/>
      <c r="BH193" s="28"/>
      <c r="BI193" s="28"/>
      <c r="BJ193" s="7">
        <f t="shared" si="54"/>
        <v>19</v>
      </c>
      <c r="BK193" s="7">
        <f t="shared" si="54"/>
        <v>285</v>
      </c>
    </row>
    <row r="194" spans="2:63" ht="24" x14ac:dyDescent="0.25">
      <c r="B194" s="16" t="s">
        <v>65</v>
      </c>
      <c r="C194" s="17" t="s">
        <v>66</v>
      </c>
      <c r="D194" s="10" t="s">
        <v>375</v>
      </c>
      <c r="E194" s="9" t="s">
        <v>376</v>
      </c>
      <c r="F194" s="115" t="s">
        <v>68</v>
      </c>
      <c r="G194" s="12">
        <v>20</v>
      </c>
      <c r="H194" s="19">
        <v>20</v>
      </c>
      <c r="I194" s="19">
        <f t="shared" si="71"/>
        <v>400</v>
      </c>
      <c r="J194" s="85"/>
      <c r="K194" s="85"/>
      <c r="L194" s="19">
        <v>4</v>
      </c>
      <c r="M194" s="19">
        <f>+L194*G194</f>
        <v>80</v>
      </c>
      <c r="N194" s="19"/>
      <c r="O194" s="19"/>
      <c r="P194" s="20"/>
      <c r="Q194" s="19"/>
      <c r="R194" s="19"/>
      <c r="S194" s="19"/>
      <c r="T194" s="20"/>
      <c r="U194" s="20"/>
      <c r="V194" s="19">
        <v>4</v>
      </c>
      <c r="W194" s="19">
        <f t="shared" si="78"/>
        <v>80</v>
      </c>
      <c r="X194" s="19"/>
      <c r="Y194" s="20"/>
      <c r="Z194" s="20"/>
      <c r="AA194" s="20"/>
      <c r="AB194" s="19">
        <v>2</v>
      </c>
      <c r="AC194" s="19">
        <f>+AB194*G194</f>
        <v>40</v>
      </c>
      <c r="AD194" s="19"/>
      <c r="AE194" s="19"/>
      <c r="AF194" s="19">
        <f t="shared" si="64"/>
        <v>30</v>
      </c>
      <c r="AG194" s="19">
        <f t="shared" si="64"/>
        <v>600</v>
      </c>
      <c r="AH194" s="10" t="s">
        <v>375</v>
      </c>
      <c r="AI194" s="9" t="s">
        <v>376</v>
      </c>
      <c r="AJ194" s="115" t="s">
        <v>68</v>
      </c>
      <c r="AK194" s="12">
        <v>20</v>
      </c>
      <c r="AL194" s="28">
        <v>8</v>
      </c>
      <c r="AM194" s="28">
        <f t="shared" si="72"/>
        <v>160</v>
      </c>
      <c r="AN194" s="114"/>
      <c r="AO194" s="114"/>
      <c r="AP194" s="28">
        <v>4</v>
      </c>
      <c r="AQ194" s="28">
        <f>+AP194*AK194</f>
        <v>80</v>
      </c>
      <c r="AR194" s="28"/>
      <c r="AS194" s="28"/>
      <c r="AT194" s="28"/>
      <c r="AU194" s="28"/>
      <c r="AV194" s="28"/>
      <c r="AW194" s="28"/>
      <c r="AX194" s="28"/>
      <c r="AY194" s="28"/>
      <c r="AZ194" s="28">
        <v>4</v>
      </c>
      <c r="BA194" s="28">
        <f>AK194*AZ194</f>
        <v>80</v>
      </c>
      <c r="BB194" s="28"/>
      <c r="BC194" s="28"/>
      <c r="BD194" s="28"/>
      <c r="BE194" s="28"/>
      <c r="BF194" s="114"/>
      <c r="BG194" s="114"/>
      <c r="BH194" s="28"/>
      <c r="BI194" s="28"/>
      <c r="BJ194" s="7">
        <f t="shared" si="54"/>
        <v>16</v>
      </c>
      <c r="BK194" s="7">
        <f t="shared" si="54"/>
        <v>320</v>
      </c>
    </row>
    <row r="195" spans="2:63" ht="24" x14ac:dyDescent="0.25">
      <c r="B195" s="16" t="s">
        <v>65</v>
      </c>
      <c r="C195" s="17" t="s">
        <v>66</v>
      </c>
      <c r="D195" s="10" t="s">
        <v>377</v>
      </c>
      <c r="E195" s="9" t="s">
        <v>378</v>
      </c>
      <c r="F195" s="115" t="s">
        <v>68</v>
      </c>
      <c r="G195" s="12">
        <v>1</v>
      </c>
      <c r="H195" s="19">
        <v>30</v>
      </c>
      <c r="I195" s="19">
        <f t="shared" si="71"/>
        <v>30</v>
      </c>
      <c r="J195" s="85"/>
      <c r="K195" s="85"/>
      <c r="L195" s="19">
        <v>20</v>
      </c>
      <c r="M195" s="19">
        <f>+L195*G195</f>
        <v>20</v>
      </c>
      <c r="N195" s="19"/>
      <c r="O195" s="19"/>
      <c r="P195" s="19">
        <v>20</v>
      </c>
      <c r="Q195" s="19">
        <f>G195*P195</f>
        <v>20</v>
      </c>
      <c r="R195" s="19"/>
      <c r="S195" s="19"/>
      <c r="T195" s="20">
        <v>21</v>
      </c>
      <c r="U195" s="20">
        <f t="shared" si="76"/>
        <v>21</v>
      </c>
      <c r="V195" s="19">
        <f>2+2</f>
        <v>4</v>
      </c>
      <c r="W195" s="19">
        <f t="shared" si="78"/>
        <v>4</v>
      </c>
      <c r="X195" s="19">
        <v>7</v>
      </c>
      <c r="Y195" s="20">
        <f>+X195*G195</f>
        <v>7</v>
      </c>
      <c r="Z195" s="20">
        <v>4</v>
      </c>
      <c r="AA195" s="20">
        <f>+Z195*G195</f>
        <v>4</v>
      </c>
      <c r="AB195" s="19">
        <v>4</v>
      </c>
      <c r="AC195" s="19">
        <f>+AB195*G195</f>
        <v>4</v>
      </c>
      <c r="AD195" s="19"/>
      <c r="AE195" s="19"/>
      <c r="AF195" s="19">
        <f t="shared" si="64"/>
        <v>110</v>
      </c>
      <c r="AG195" s="19">
        <f t="shared" si="64"/>
        <v>110</v>
      </c>
      <c r="AH195" s="10" t="s">
        <v>377</v>
      </c>
      <c r="AI195" s="9" t="s">
        <v>378</v>
      </c>
      <c r="AJ195" s="115" t="s">
        <v>68</v>
      </c>
      <c r="AK195" s="12">
        <v>1</v>
      </c>
      <c r="AL195" s="28">
        <f>1+3+4+6+2+9+0</f>
        <v>25</v>
      </c>
      <c r="AM195" s="28">
        <f t="shared" si="72"/>
        <v>25</v>
      </c>
      <c r="AN195" s="114"/>
      <c r="AO195" s="114"/>
      <c r="AP195" s="28">
        <v>9</v>
      </c>
      <c r="AQ195" s="28">
        <f>+AP195*AK195</f>
        <v>9</v>
      </c>
      <c r="AR195" s="28"/>
      <c r="AS195" s="28"/>
      <c r="AT195" s="28">
        <v>10</v>
      </c>
      <c r="AU195" s="28">
        <f t="shared" ref="AU195:AU201" si="79">+AK195*AT195</f>
        <v>10</v>
      </c>
      <c r="AV195" s="28"/>
      <c r="AW195" s="28"/>
      <c r="AX195" s="28">
        <v>21</v>
      </c>
      <c r="AY195" s="28">
        <f t="shared" si="77"/>
        <v>21</v>
      </c>
      <c r="AZ195" s="28">
        <v>2</v>
      </c>
      <c r="BA195" s="28">
        <f>AK195*AZ195</f>
        <v>2</v>
      </c>
      <c r="BB195" s="28">
        <v>7</v>
      </c>
      <c r="BC195" s="114">
        <f>+BB195*AK195</f>
        <v>7</v>
      </c>
      <c r="BD195" s="114"/>
      <c r="BE195" s="114"/>
      <c r="BF195" s="114"/>
      <c r="BG195" s="114"/>
      <c r="BH195" s="28"/>
      <c r="BI195" s="28"/>
      <c r="BJ195" s="7">
        <f t="shared" si="54"/>
        <v>74</v>
      </c>
      <c r="BK195" s="7">
        <f t="shared" si="54"/>
        <v>74</v>
      </c>
    </row>
    <row r="196" spans="2:63" ht="24" x14ac:dyDescent="0.25">
      <c r="B196" s="16" t="s">
        <v>65</v>
      </c>
      <c r="C196" s="17" t="s">
        <v>66</v>
      </c>
      <c r="D196" s="10" t="s">
        <v>379</v>
      </c>
      <c r="E196" s="11" t="s">
        <v>380</v>
      </c>
      <c r="F196" s="11" t="s">
        <v>68</v>
      </c>
      <c r="G196" s="12">
        <v>1.5</v>
      </c>
      <c r="H196" s="19">
        <v>10</v>
      </c>
      <c r="I196" s="19">
        <f t="shared" si="71"/>
        <v>15</v>
      </c>
      <c r="J196" s="85"/>
      <c r="K196" s="85"/>
      <c r="L196" s="19"/>
      <c r="M196" s="19"/>
      <c r="N196" s="19"/>
      <c r="O196" s="19"/>
      <c r="P196" s="20"/>
      <c r="Q196" s="19"/>
      <c r="R196" s="19"/>
      <c r="S196" s="19"/>
      <c r="T196" s="20"/>
      <c r="U196" s="20"/>
      <c r="V196" s="19"/>
      <c r="W196" s="19">
        <f t="shared" si="78"/>
        <v>0</v>
      </c>
      <c r="X196" s="19"/>
      <c r="Y196" s="20"/>
      <c r="Z196" s="20"/>
      <c r="AA196" s="20"/>
      <c r="AB196" s="19"/>
      <c r="AC196" s="19"/>
      <c r="AD196" s="19"/>
      <c r="AE196" s="19"/>
      <c r="AF196" s="19">
        <f t="shared" si="64"/>
        <v>10</v>
      </c>
      <c r="AG196" s="19">
        <f t="shared" si="64"/>
        <v>15</v>
      </c>
      <c r="AH196" s="10" t="s">
        <v>379</v>
      </c>
      <c r="AI196" s="11" t="s">
        <v>380</v>
      </c>
      <c r="AJ196" s="11" t="s">
        <v>68</v>
      </c>
      <c r="AK196" s="12">
        <v>1.5</v>
      </c>
      <c r="AL196" s="28">
        <v>10</v>
      </c>
      <c r="AM196" s="28">
        <f t="shared" si="72"/>
        <v>15</v>
      </c>
      <c r="AN196" s="114"/>
      <c r="AO196" s="114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114"/>
      <c r="BG196" s="114"/>
      <c r="BH196" s="28"/>
      <c r="BI196" s="28"/>
      <c r="BJ196" s="7">
        <f t="shared" si="54"/>
        <v>10</v>
      </c>
      <c r="BK196" s="7">
        <f t="shared" si="54"/>
        <v>15</v>
      </c>
    </row>
    <row r="197" spans="2:63" ht="24" x14ac:dyDescent="0.25">
      <c r="B197" s="16" t="s">
        <v>65</v>
      </c>
      <c r="C197" s="17" t="s">
        <v>66</v>
      </c>
      <c r="D197" s="10" t="s">
        <v>381</v>
      </c>
      <c r="E197" s="11" t="s">
        <v>382</v>
      </c>
      <c r="F197" s="11" t="s">
        <v>68</v>
      </c>
      <c r="G197" s="12">
        <v>15</v>
      </c>
      <c r="H197" s="19">
        <f>39+6+12+6</f>
        <v>63</v>
      </c>
      <c r="I197" s="19">
        <f t="shared" si="71"/>
        <v>945</v>
      </c>
      <c r="J197" s="85"/>
      <c r="K197" s="85"/>
      <c r="L197" s="19">
        <v>50</v>
      </c>
      <c r="M197" s="19">
        <f>+L197*G197</f>
        <v>750</v>
      </c>
      <c r="N197" s="19"/>
      <c r="O197" s="19"/>
      <c r="P197" s="19">
        <v>7</v>
      </c>
      <c r="Q197" s="19">
        <f t="shared" ref="Q197:Q202" si="80">G197*P197</f>
        <v>105</v>
      </c>
      <c r="R197" s="19"/>
      <c r="S197" s="19"/>
      <c r="T197" s="20">
        <v>20</v>
      </c>
      <c r="U197" s="20">
        <f t="shared" si="76"/>
        <v>300</v>
      </c>
      <c r="V197" s="19">
        <v>54</v>
      </c>
      <c r="W197" s="19">
        <f t="shared" si="78"/>
        <v>810</v>
      </c>
      <c r="X197" s="19"/>
      <c r="Y197" s="20"/>
      <c r="Z197" s="20">
        <v>40</v>
      </c>
      <c r="AA197" s="20">
        <f>+Z197*G197</f>
        <v>600</v>
      </c>
      <c r="AB197" s="19">
        <v>5</v>
      </c>
      <c r="AC197" s="19">
        <f>+AB197*G197</f>
        <v>75</v>
      </c>
      <c r="AD197" s="19"/>
      <c r="AE197" s="19"/>
      <c r="AF197" s="19">
        <f t="shared" si="64"/>
        <v>239</v>
      </c>
      <c r="AG197" s="19">
        <f t="shared" si="64"/>
        <v>3585</v>
      </c>
      <c r="AH197" s="10" t="s">
        <v>381</v>
      </c>
      <c r="AI197" s="11" t="s">
        <v>382</v>
      </c>
      <c r="AJ197" s="11" t="s">
        <v>68</v>
      </c>
      <c r="AK197" s="12">
        <v>15</v>
      </c>
      <c r="AL197" s="28">
        <f>39+6+12+3</f>
        <v>60</v>
      </c>
      <c r="AM197" s="28">
        <f t="shared" si="72"/>
        <v>900</v>
      </c>
      <c r="AN197" s="114"/>
      <c r="AO197" s="114"/>
      <c r="AP197" s="28">
        <v>48</v>
      </c>
      <c r="AQ197" s="28">
        <f>+AP197*AK197</f>
        <v>720</v>
      </c>
      <c r="AR197" s="28"/>
      <c r="AS197" s="28"/>
      <c r="AT197" s="28">
        <v>7</v>
      </c>
      <c r="AU197" s="28">
        <f t="shared" si="79"/>
        <v>105</v>
      </c>
      <c r="AV197" s="28"/>
      <c r="AW197" s="28"/>
      <c r="AX197" s="28">
        <v>20</v>
      </c>
      <c r="AY197" s="28">
        <f t="shared" si="77"/>
        <v>300</v>
      </c>
      <c r="AZ197" s="28">
        <v>53</v>
      </c>
      <c r="BA197" s="28">
        <f>AK197*AZ197</f>
        <v>795</v>
      </c>
      <c r="BB197" s="28"/>
      <c r="BC197" s="28"/>
      <c r="BD197" s="28">
        <v>40</v>
      </c>
      <c r="BE197" s="28">
        <f>+BD197*AK197</f>
        <v>600</v>
      </c>
      <c r="BF197" s="114">
        <v>5</v>
      </c>
      <c r="BG197" s="114">
        <f>+BF197*AK197</f>
        <v>75</v>
      </c>
      <c r="BH197" s="28"/>
      <c r="BI197" s="28"/>
      <c r="BJ197" s="7">
        <f t="shared" si="54"/>
        <v>233</v>
      </c>
      <c r="BK197" s="7">
        <f t="shared" si="54"/>
        <v>3495</v>
      </c>
    </row>
    <row r="198" spans="2:63" ht="24" x14ac:dyDescent="0.25">
      <c r="B198" s="16" t="s">
        <v>65</v>
      </c>
      <c r="C198" s="17" t="s">
        <v>66</v>
      </c>
      <c r="D198" s="10" t="s">
        <v>383</v>
      </c>
      <c r="E198" s="11" t="s">
        <v>384</v>
      </c>
      <c r="F198" s="11" t="s">
        <v>68</v>
      </c>
      <c r="G198" s="12">
        <v>15</v>
      </c>
      <c r="H198" s="19">
        <v>50</v>
      </c>
      <c r="I198" s="19">
        <f t="shared" si="71"/>
        <v>750</v>
      </c>
      <c r="J198" s="85"/>
      <c r="K198" s="85"/>
      <c r="L198" s="19">
        <f>15+8+1</f>
        <v>24</v>
      </c>
      <c r="M198" s="19">
        <f>+L198*G198</f>
        <v>360</v>
      </c>
      <c r="N198" s="19"/>
      <c r="O198" s="19"/>
      <c r="P198" s="19">
        <f>2+6</f>
        <v>8</v>
      </c>
      <c r="Q198" s="19">
        <f t="shared" si="80"/>
        <v>120</v>
      </c>
      <c r="R198" s="19"/>
      <c r="S198" s="19"/>
      <c r="T198" s="20"/>
      <c r="U198" s="20"/>
      <c r="V198" s="19"/>
      <c r="W198" s="19">
        <f t="shared" si="78"/>
        <v>0</v>
      </c>
      <c r="X198" s="19"/>
      <c r="Y198" s="20"/>
      <c r="Z198" s="20"/>
      <c r="AA198" s="20"/>
      <c r="AB198" s="19"/>
      <c r="AC198" s="19"/>
      <c r="AD198" s="19"/>
      <c r="AE198" s="19"/>
      <c r="AF198" s="19">
        <f t="shared" si="64"/>
        <v>82</v>
      </c>
      <c r="AG198" s="19">
        <f t="shared" si="64"/>
        <v>1230</v>
      </c>
      <c r="AH198" s="10" t="s">
        <v>383</v>
      </c>
      <c r="AI198" s="11" t="s">
        <v>384</v>
      </c>
      <c r="AJ198" s="11" t="s">
        <v>68</v>
      </c>
      <c r="AK198" s="12">
        <v>15</v>
      </c>
      <c r="AL198" s="28">
        <v>48</v>
      </c>
      <c r="AM198" s="28">
        <f t="shared" si="72"/>
        <v>720</v>
      </c>
      <c r="AN198" s="114"/>
      <c r="AO198" s="114"/>
      <c r="AP198" s="28">
        <f>15+8+1</f>
        <v>24</v>
      </c>
      <c r="AQ198" s="28">
        <f>+AP198*AK198</f>
        <v>360</v>
      </c>
      <c r="AR198" s="28"/>
      <c r="AS198" s="28"/>
      <c r="AT198" s="28">
        <f>2+6</f>
        <v>8</v>
      </c>
      <c r="AU198" s="28">
        <f t="shared" si="79"/>
        <v>120</v>
      </c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114"/>
      <c r="BG198" s="114"/>
      <c r="BH198" s="28"/>
      <c r="BI198" s="28"/>
      <c r="BJ198" s="7">
        <f t="shared" si="54"/>
        <v>80</v>
      </c>
      <c r="BK198" s="7">
        <f t="shared" si="54"/>
        <v>1200</v>
      </c>
    </row>
    <row r="199" spans="2:63" ht="24" x14ac:dyDescent="0.25">
      <c r="B199" s="16" t="s">
        <v>65</v>
      </c>
      <c r="C199" s="17" t="s">
        <v>66</v>
      </c>
      <c r="D199" s="10" t="s">
        <v>383</v>
      </c>
      <c r="E199" s="11" t="s">
        <v>385</v>
      </c>
      <c r="F199" s="11" t="s">
        <v>68</v>
      </c>
      <c r="G199" s="12">
        <v>45</v>
      </c>
      <c r="H199" s="19"/>
      <c r="I199" s="19"/>
      <c r="J199" s="85"/>
      <c r="K199" s="85"/>
      <c r="L199" s="19">
        <v>6</v>
      </c>
      <c r="M199" s="19">
        <f>+L199*G199</f>
        <v>270</v>
      </c>
      <c r="N199" s="19"/>
      <c r="O199" s="19"/>
      <c r="P199" s="19">
        <v>2</v>
      </c>
      <c r="Q199" s="19">
        <f t="shared" si="80"/>
        <v>90</v>
      </c>
      <c r="R199" s="19"/>
      <c r="S199" s="19"/>
      <c r="T199" s="20"/>
      <c r="U199" s="20"/>
      <c r="V199" s="19"/>
      <c r="W199" s="19"/>
      <c r="X199" s="19"/>
      <c r="Y199" s="20"/>
      <c r="Z199" s="20"/>
      <c r="AA199" s="20"/>
      <c r="AB199" s="19"/>
      <c r="AC199" s="19"/>
      <c r="AD199" s="19"/>
      <c r="AE199" s="19"/>
      <c r="AF199" s="19">
        <f t="shared" si="64"/>
        <v>8</v>
      </c>
      <c r="AG199" s="19">
        <f t="shared" si="64"/>
        <v>360</v>
      </c>
      <c r="AH199" s="10" t="s">
        <v>383</v>
      </c>
      <c r="AI199" s="11" t="s">
        <v>385</v>
      </c>
      <c r="AJ199" s="11" t="s">
        <v>68</v>
      </c>
      <c r="AK199" s="12">
        <v>45</v>
      </c>
      <c r="AL199" s="28"/>
      <c r="AM199" s="28"/>
      <c r="AN199" s="114"/>
      <c r="AO199" s="114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114"/>
      <c r="BG199" s="114"/>
      <c r="BH199" s="28"/>
      <c r="BI199" s="28"/>
      <c r="BJ199" s="7">
        <f t="shared" si="54"/>
        <v>0</v>
      </c>
      <c r="BK199" s="7">
        <f t="shared" si="54"/>
        <v>0</v>
      </c>
    </row>
    <row r="200" spans="2:63" ht="24" x14ac:dyDescent="0.25">
      <c r="B200" s="16" t="s">
        <v>65</v>
      </c>
      <c r="C200" s="17" t="s">
        <v>66</v>
      </c>
      <c r="D200" s="10" t="s">
        <v>386</v>
      </c>
      <c r="E200" s="11" t="s">
        <v>387</v>
      </c>
      <c r="F200" s="11" t="s">
        <v>68</v>
      </c>
      <c r="G200" s="12">
        <v>50</v>
      </c>
      <c r="H200" s="19">
        <v>25</v>
      </c>
      <c r="I200" s="19">
        <f t="shared" si="71"/>
        <v>1250</v>
      </c>
      <c r="J200" s="85"/>
      <c r="K200" s="85"/>
      <c r="L200" s="19"/>
      <c r="M200" s="19"/>
      <c r="N200" s="19"/>
      <c r="O200" s="19"/>
      <c r="P200" s="19">
        <v>11</v>
      </c>
      <c r="Q200" s="19">
        <f t="shared" si="80"/>
        <v>550</v>
      </c>
      <c r="R200" s="19"/>
      <c r="S200" s="19"/>
      <c r="T200" s="20"/>
      <c r="U200" s="20"/>
      <c r="V200" s="19"/>
      <c r="W200" s="19"/>
      <c r="X200" s="19"/>
      <c r="Y200" s="20"/>
      <c r="Z200" s="20">
        <v>2</v>
      </c>
      <c r="AA200" s="20">
        <f>+Z200*G200</f>
        <v>100</v>
      </c>
      <c r="AB200" s="19">
        <v>2</v>
      </c>
      <c r="AC200" s="19">
        <f>+AB200*G200</f>
        <v>100</v>
      </c>
      <c r="AD200" s="19">
        <v>4</v>
      </c>
      <c r="AE200" s="19">
        <f>AD200*G200</f>
        <v>200</v>
      </c>
      <c r="AF200" s="19">
        <f t="shared" si="64"/>
        <v>44</v>
      </c>
      <c r="AG200" s="19">
        <f t="shared" si="64"/>
        <v>2200</v>
      </c>
      <c r="AH200" s="10" t="s">
        <v>386</v>
      </c>
      <c r="AI200" s="11" t="s">
        <v>387</v>
      </c>
      <c r="AJ200" s="11" t="s">
        <v>68</v>
      </c>
      <c r="AK200" s="12">
        <v>50</v>
      </c>
      <c r="AL200" s="28">
        <v>20</v>
      </c>
      <c r="AM200" s="28">
        <f t="shared" si="72"/>
        <v>1000</v>
      </c>
      <c r="AN200" s="114"/>
      <c r="AO200" s="114"/>
      <c r="AP200" s="28"/>
      <c r="AQ200" s="28"/>
      <c r="AR200" s="28"/>
      <c r="AS200" s="28"/>
      <c r="AT200" s="28">
        <v>10</v>
      </c>
      <c r="AU200" s="28">
        <f t="shared" si="79"/>
        <v>500</v>
      </c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114"/>
      <c r="BG200" s="114"/>
      <c r="BH200" s="28"/>
      <c r="BI200" s="28"/>
      <c r="BJ200" s="7">
        <f t="shared" si="54"/>
        <v>30</v>
      </c>
      <c r="BK200" s="7">
        <f t="shared" si="54"/>
        <v>1500</v>
      </c>
    </row>
    <row r="201" spans="2:63" ht="24" x14ac:dyDescent="0.25">
      <c r="B201" s="16" t="s">
        <v>65</v>
      </c>
      <c r="C201" s="17" t="s">
        <v>66</v>
      </c>
      <c r="D201" s="10" t="s">
        <v>388</v>
      </c>
      <c r="E201" s="11" t="s">
        <v>389</v>
      </c>
      <c r="F201" s="11" t="s">
        <v>68</v>
      </c>
      <c r="G201" s="12">
        <v>50</v>
      </c>
      <c r="H201" s="19">
        <v>2</v>
      </c>
      <c r="I201" s="19">
        <f t="shared" si="71"/>
        <v>100</v>
      </c>
      <c r="J201" s="85"/>
      <c r="K201" s="85"/>
      <c r="L201" s="19">
        <v>2</v>
      </c>
      <c r="M201" s="19">
        <f>+L201*G201</f>
        <v>100</v>
      </c>
      <c r="N201" s="19"/>
      <c r="O201" s="19"/>
      <c r="P201" s="19">
        <v>8</v>
      </c>
      <c r="Q201" s="19">
        <f t="shared" si="80"/>
        <v>400</v>
      </c>
      <c r="R201" s="19"/>
      <c r="S201" s="19"/>
      <c r="T201" s="20"/>
      <c r="U201" s="20"/>
      <c r="V201" s="19"/>
      <c r="W201" s="19"/>
      <c r="X201" s="19">
        <v>15</v>
      </c>
      <c r="Y201" s="20">
        <f>+X201*G201</f>
        <v>750</v>
      </c>
      <c r="Z201" s="20"/>
      <c r="AA201" s="20"/>
      <c r="AB201" s="19"/>
      <c r="AC201" s="19"/>
      <c r="AD201" s="19"/>
      <c r="AE201" s="19"/>
      <c r="AF201" s="19">
        <f t="shared" si="64"/>
        <v>27</v>
      </c>
      <c r="AG201" s="19">
        <f t="shared" si="64"/>
        <v>1350</v>
      </c>
      <c r="AH201" s="10" t="s">
        <v>388</v>
      </c>
      <c r="AI201" s="11" t="s">
        <v>389</v>
      </c>
      <c r="AJ201" s="11" t="s">
        <v>68</v>
      </c>
      <c r="AK201" s="12">
        <v>50</v>
      </c>
      <c r="AL201" s="28">
        <v>2</v>
      </c>
      <c r="AM201" s="28">
        <f t="shared" si="72"/>
        <v>100</v>
      </c>
      <c r="AN201" s="114"/>
      <c r="AO201" s="114"/>
      <c r="AP201" s="28"/>
      <c r="AQ201" s="28"/>
      <c r="AR201" s="28"/>
      <c r="AS201" s="28"/>
      <c r="AT201" s="28">
        <v>8</v>
      </c>
      <c r="AU201" s="28">
        <f t="shared" si="79"/>
        <v>400</v>
      </c>
      <c r="AV201" s="28"/>
      <c r="AW201" s="28"/>
      <c r="AX201" s="28"/>
      <c r="AY201" s="28"/>
      <c r="AZ201" s="28"/>
      <c r="BA201" s="28"/>
      <c r="BB201" s="28">
        <v>15</v>
      </c>
      <c r="BC201" s="114">
        <f>+BB201*AK201</f>
        <v>750</v>
      </c>
      <c r="BD201" s="114"/>
      <c r="BE201" s="114"/>
      <c r="BF201" s="114"/>
      <c r="BG201" s="114"/>
      <c r="BH201" s="28"/>
      <c r="BI201" s="28"/>
      <c r="BJ201" s="7">
        <f t="shared" si="54"/>
        <v>25</v>
      </c>
      <c r="BK201" s="7">
        <f t="shared" si="54"/>
        <v>1250</v>
      </c>
    </row>
    <row r="202" spans="2:63" ht="24" x14ac:dyDescent="0.25">
      <c r="B202" s="16" t="s">
        <v>65</v>
      </c>
      <c r="C202" s="17" t="s">
        <v>66</v>
      </c>
      <c r="D202" s="10" t="s">
        <v>390</v>
      </c>
      <c r="E202" s="9" t="s">
        <v>391</v>
      </c>
      <c r="F202" s="115" t="s">
        <v>68</v>
      </c>
      <c r="G202" s="12">
        <v>11</v>
      </c>
      <c r="H202" s="19"/>
      <c r="I202" s="19"/>
      <c r="J202" s="85"/>
      <c r="K202" s="85"/>
      <c r="L202" s="19"/>
      <c r="M202" s="19"/>
      <c r="N202" s="19"/>
      <c r="O202" s="19"/>
      <c r="P202" s="19">
        <v>3</v>
      </c>
      <c r="Q202" s="19">
        <f t="shared" si="80"/>
        <v>33</v>
      </c>
      <c r="R202" s="19"/>
      <c r="S202" s="19"/>
      <c r="T202" s="20"/>
      <c r="U202" s="20"/>
      <c r="V202" s="19">
        <f>4+4</f>
        <v>8</v>
      </c>
      <c r="W202" s="19">
        <f t="shared" si="78"/>
        <v>88</v>
      </c>
      <c r="X202" s="19"/>
      <c r="Y202" s="20"/>
      <c r="Z202" s="20"/>
      <c r="AA202" s="20"/>
      <c r="AB202" s="19"/>
      <c r="AC202" s="19"/>
      <c r="AD202" s="19"/>
      <c r="AE202" s="19"/>
      <c r="AF202" s="19">
        <f t="shared" si="64"/>
        <v>11</v>
      </c>
      <c r="AG202" s="19">
        <f t="shared" si="64"/>
        <v>121</v>
      </c>
      <c r="AH202" s="10" t="s">
        <v>390</v>
      </c>
      <c r="AI202" s="9" t="s">
        <v>391</v>
      </c>
      <c r="AJ202" s="115" t="s">
        <v>68</v>
      </c>
      <c r="AK202" s="12">
        <v>11</v>
      </c>
      <c r="AL202" s="28"/>
      <c r="AM202" s="28"/>
      <c r="AN202" s="114"/>
      <c r="AO202" s="114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>
        <v>4</v>
      </c>
      <c r="BA202" s="28">
        <f>AK202*AZ202</f>
        <v>44</v>
      </c>
      <c r="BB202" s="28"/>
      <c r="BC202" s="28"/>
      <c r="BD202" s="28"/>
      <c r="BE202" s="28"/>
      <c r="BF202" s="114"/>
      <c r="BG202" s="114"/>
      <c r="BH202" s="28"/>
      <c r="BI202" s="28"/>
      <c r="BJ202" s="7">
        <f t="shared" si="54"/>
        <v>4</v>
      </c>
      <c r="BK202" s="7">
        <f t="shared" si="54"/>
        <v>44</v>
      </c>
    </row>
    <row r="203" spans="2:63" ht="24" x14ac:dyDescent="0.25">
      <c r="B203" s="16" t="s">
        <v>65</v>
      </c>
      <c r="C203" s="17" t="s">
        <v>66</v>
      </c>
      <c r="D203" s="10" t="s">
        <v>392</v>
      </c>
      <c r="E203" s="11" t="s">
        <v>393</v>
      </c>
      <c r="F203" s="11" t="s">
        <v>68</v>
      </c>
      <c r="G203" s="12">
        <v>300</v>
      </c>
      <c r="H203" s="19">
        <v>10</v>
      </c>
      <c r="I203" s="19">
        <f>H203*G203</f>
        <v>3000</v>
      </c>
      <c r="J203" s="85"/>
      <c r="K203" s="85"/>
      <c r="L203" s="19"/>
      <c r="M203" s="19"/>
      <c r="N203" s="19"/>
      <c r="O203" s="19"/>
      <c r="P203" s="20"/>
      <c r="Q203" s="19"/>
      <c r="R203" s="19"/>
      <c r="S203" s="19"/>
      <c r="T203" s="20"/>
      <c r="U203" s="20"/>
      <c r="V203" s="19"/>
      <c r="W203" s="19"/>
      <c r="X203" s="19"/>
      <c r="Y203" s="20"/>
      <c r="Z203" s="20"/>
      <c r="AA203" s="20"/>
      <c r="AB203" s="19"/>
      <c r="AC203" s="19"/>
      <c r="AD203" s="19"/>
      <c r="AE203" s="19"/>
      <c r="AF203" s="19">
        <f t="shared" si="64"/>
        <v>10</v>
      </c>
      <c r="AG203" s="19">
        <f t="shared" si="64"/>
        <v>3000</v>
      </c>
      <c r="AH203" s="10" t="s">
        <v>392</v>
      </c>
      <c r="AI203" s="11" t="s">
        <v>393</v>
      </c>
      <c r="AJ203" s="11" t="s">
        <v>68</v>
      </c>
      <c r="AK203" s="12">
        <v>300</v>
      </c>
      <c r="AL203" s="19">
        <v>10</v>
      </c>
      <c r="AM203" s="28">
        <f>AL203*AK203</f>
        <v>3000</v>
      </c>
      <c r="AN203" s="114"/>
      <c r="AO203" s="114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114"/>
      <c r="BG203" s="114"/>
      <c r="BH203" s="28"/>
      <c r="BI203" s="28"/>
      <c r="BJ203" s="7">
        <f t="shared" si="54"/>
        <v>10</v>
      </c>
      <c r="BK203" s="7">
        <f t="shared" si="54"/>
        <v>3000</v>
      </c>
    </row>
    <row r="204" spans="2:63" ht="24" x14ac:dyDescent="0.25">
      <c r="B204" s="16" t="s">
        <v>65</v>
      </c>
      <c r="C204" s="17" t="s">
        <v>66</v>
      </c>
      <c r="D204" s="10" t="s">
        <v>394</v>
      </c>
      <c r="E204" s="11" t="s">
        <v>395</v>
      </c>
      <c r="F204" s="11" t="s">
        <v>68</v>
      </c>
      <c r="G204" s="12">
        <v>270</v>
      </c>
      <c r="H204" s="19">
        <v>10</v>
      </c>
      <c r="I204" s="19">
        <f>H204*G204</f>
        <v>2700</v>
      </c>
      <c r="J204" s="85"/>
      <c r="K204" s="85"/>
      <c r="L204" s="19"/>
      <c r="M204" s="19"/>
      <c r="N204" s="19"/>
      <c r="O204" s="19"/>
      <c r="P204" s="20"/>
      <c r="Q204" s="19"/>
      <c r="R204" s="19"/>
      <c r="S204" s="19"/>
      <c r="T204" s="20">
        <v>12</v>
      </c>
      <c r="U204" s="20">
        <f t="shared" ref="U204" si="81">+T204*G204</f>
        <v>3240</v>
      </c>
      <c r="V204" s="19">
        <f>15+8</f>
        <v>23</v>
      </c>
      <c r="W204" s="19">
        <f t="shared" si="78"/>
        <v>6210</v>
      </c>
      <c r="X204" s="19"/>
      <c r="Y204" s="20"/>
      <c r="Z204" s="20"/>
      <c r="AA204" s="20"/>
      <c r="AB204" s="19"/>
      <c r="AC204" s="19"/>
      <c r="AD204" s="19"/>
      <c r="AE204" s="19"/>
      <c r="AF204" s="19">
        <f t="shared" si="64"/>
        <v>45</v>
      </c>
      <c r="AG204" s="19">
        <f t="shared" si="64"/>
        <v>12150</v>
      </c>
      <c r="AH204" s="10" t="s">
        <v>394</v>
      </c>
      <c r="AI204" s="11" t="s">
        <v>395</v>
      </c>
      <c r="AJ204" s="11" t="s">
        <v>68</v>
      </c>
      <c r="AK204" s="12">
        <v>270</v>
      </c>
      <c r="AL204" s="19">
        <v>10</v>
      </c>
      <c r="AM204" s="28">
        <f>AL204*AK204</f>
        <v>2700</v>
      </c>
      <c r="AN204" s="114"/>
      <c r="AO204" s="114"/>
      <c r="AP204" s="28"/>
      <c r="AQ204" s="28"/>
      <c r="AR204" s="28"/>
      <c r="AS204" s="28"/>
      <c r="AT204" s="28"/>
      <c r="AU204" s="28"/>
      <c r="AV204" s="28"/>
      <c r="AW204" s="28"/>
      <c r="AX204" s="28">
        <v>12</v>
      </c>
      <c r="AY204" s="28">
        <f t="shared" ref="AY204" si="82">AX204*AK204</f>
        <v>3240</v>
      </c>
      <c r="AZ204" s="28">
        <v>13</v>
      </c>
      <c r="BA204" s="28">
        <f>AK204*AZ204</f>
        <v>3510</v>
      </c>
      <c r="BB204" s="28"/>
      <c r="BC204" s="28"/>
      <c r="BD204" s="28"/>
      <c r="BE204" s="28"/>
      <c r="BF204" s="114"/>
      <c r="BG204" s="114"/>
      <c r="BH204" s="28"/>
      <c r="BI204" s="28"/>
      <c r="BJ204" s="7">
        <f t="shared" si="54"/>
        <v>35</v>
      </c>
      <c r="BK204" s="7">
        <f t="shared" si="54"/>
        <v>9450</v>
      </c>
    </row>
    <row r="205" spans="2:63" ht="24" x14ac:dyDescent="0.25">
      <c r="B205" s="16" t="s">
        <v>65</v>
      </c>
      <c r="C205" s="17" t="s">
        <v>66</v>
      </c>
      <c r="D205" s="10">
        <v>4410310300355570</v>
      </c>
      <c r="E205" s="11" t="s">
        <v>396</v>
      </c>
      <c r="F205" s="11" t="s">
        <v>68</v>
      </c>
      <c r="G205" s="12">
        <v>270</v>
      </c>
      <c r="H205" s="19">
        <v>10</v>
      </c>
      <c r="I205" s="19">
        <f>H205*G205</f>
        <v>2700</v>
      </c>
      <c r="J205" s="85"/>
      <c r="K205" s="85"/>
      <c r="L205" s="19">
        <v>8</v>
      </c>
      <c r="M205" s="19">
        <f>+L205*G205</f>
        <v>2160</v>
      </c>
      <c r="N205" s="19">
        <f>2</f>
        <v>2</v>
      </c>
      <c r="O205" s="19">
        <f>+N205*G205</f>
        <v>540</v>
      </c>
      <c r="P205" s="20"/>
      <c r="Q205" s="19"/>
      <c r="R205" s="19"/>
      <c r="S205" s="19"/>
      <c r="T205" s="20"/>
      <c r="U205" s="20"/>
      <c r="V205" s="19">
        <f>15+8+3+4+3</f>
        <v>33</v>
      </c>
      <c r="W205" s="19">
        <f t="shared" si="78"/>
        <v>8910</v>
      </c>
      <c r="X205" s="19"/>
      <c r="Y205" s="20"/>
      <c r="Z205" s="20"/>
      <c r="AA205" s="20"/>
      <c r="AB205" s="19"/>
      <c r="AC205" s="19"/>
      <c r="AD205" s="19"/>
      <c r="AE205" s="19"/>
      <c r="AF205" s="19">
        <f t="shared" si="64"/>
        <v>53</v>
      </c>
      <c r="AG205" s="19">
        <f t="shared" si="64"/>
        <v>14310</v>
      </c>
      <c r="AH205" s="10">
        <v>4410310300355570</v>
      </c>
      <c r="AI205" s="11" t="s">
        <v>396</v>
      </c>
      <c r="AJ205" s="11" t="s">
        <v>68</v>
      </c>
      <c r="AK205" s="12">
        <v>270</v>
      </c>
      <c r="AL205" s="19">
        <v>10</v>
      </c>
      <c r="AM205" s="28">
        <f>AL205*AK205</f>
        <v>2700</v>
      </c>
      <c r="AN205" s="114"/>
      <c r="AO205" s="114"/>
      <c r="AP205" s="28">
        <v>8</v>
      </c>
      <c r="AQ205" s="28">
        <f>+AP205*AK205</f>
        <v>2160</v>
      </c>
      <c r="AR205" s="28"/>
      <c r="AS205" s="28"/>
      <c r="AT205" s="28"/>
      <c r="AU205" s="28"/>
      <c r="AV205" s="28"/>
      <c r="AW205" s="28"/>
      <c r="AX205" s="28"/>
      <c r="AY205" s="28"/>
      <c r="AZ205" s="28">
        <f>13+3+4+3</f>
        <v>23</v>
      </c>
      <c r="BA205" s="28">
        <f>AK205*AZ205</f>
        <v>6210</v>
      </c>
      <c r="BB205" s="28"/>
      <c r="BC205" s="28"/>
      <c r="BD205" s="28"/>
      <c r="BE205" s="28"/>
      <c r="BF205" s="114"/>
      <c r="BG205" s="114"/>
      <c r="BH205" s="28"/>
      <c r="BI205" s="28"/>
      <c r="BJ205" s="7">
        <f t="shared" si="54"/>
        <v>41</v>
      </c>
      <c r="BK205" s="7">
        <f t="shared" si="54"/>
        <v>11070</v>
      </c>
    </row>
    <row r="206" spans="2:63" x14ac:dyDescent="0.25">
      <c r="B206" s="16" t="s">
        <v>139</v>
      </c>
      <c r="C206" s="17" t="s">
        <v>139</v>
      </c>
      <c r="D206" s="10">
        <v>4410310300355570</v>
      </c>
      <c r="E206" s="11" t="s">
        <v>396</v>
      </c>
      <c r="F206" s="11" t="s">
        <v>68</v>
      </c>
      <c r="G206" s="12">
        <v>280</v>
      </c>
      <c r="H206" s="19"/>
      <c r="I206" s="19"/>
      <c r="J206" s="85"/>
      <c r="K206" s="85"/>
      <c r="L206" s="19"/>
      <c r="M206" s="19"/>
      <c r="N206" s="19">
        <v>4</v>
      </c>
      <c r="O206" s="19">
        <f>+N206*G206</f>
        <v>1120</v>
      </c>
      <c r="P206" s="20"/>
      <c r="Q206" s="19"/>
      <c r="R206" s="19"/>
      <c r="S206" s="19"/>
      <c r="T206" s="20"/>
      <c r="U206" s="20"/>
      <c r="V206" s="19"/>
      <c r="W206" s="19"/>
      <c r="X206" s="19"/>
      <c r="Y206" s="20"/>
      <c r="Z206" s="20"/>
      <c r="AA206" s="20"/>
      <c r="AB206" s="19"/>
      <c r="AC206" s="19"/>
      <c r="AD206" s="19"/>
      <c r="AE206" s="19"/>
      <c r="AF206" s="19">
        <f t="shared" si="64"/>
        <v>4</v>
      </c>
      <c r="AG206" s="19">
        <f t="shared" si="64"/>
        <v>1120</v>
      </c>
      <c r="AH206" s="10">
        <v>4410310300355570</v>
      </c>
      <c r="AI206" s="11" t="s">
        <v>396</v>
      </c>
      <c r="AJ206" s="11" t="s">
        <v>68</v>
      </c>
      <c r="AK206" s="12">
        <v>280</v>
      </c>
      <c r="AL206" s="19"/>
      <c r="AM206" s="28"/>
      <c r="AN206" s="114"/>
      <c r="AO206" s="114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114"/>
      <c r="BG206" s="114"/>
      <c r="BH206" s="28"/>
      <c r="BI206" s="28"/>
      <c r="BJ206" s="7">
        <f t="shared" si="54"/>
        <v>0</v>
      </c>
      <c r="BK206" s="7">
        <f t="shared" si="54"/>
        <v>0</v>
      </c>
    </row>
    <row r="207" spans="2:63" ht="24" x14ac:dyDescent="0.25">
      <c r="B207" s="16" t="s">
        <v>65</v>
      </c>
      <c r="C207" s="17" t="s">
        <v>66</v>
      </c>
      <c r="D207" s="10" t="s">
        <v>394</v>
      </c>
      <c r="E207" s="11" t="s">
        <v>397</v>
      </c>
      <c r="F207" s="11" t="s">
        <v>68</v>
      </c>
      <c r="G207" s="12">
        <v>300</v>
      </c>
      <c r="H207" s="19">
        <v>10</v>
      </c>
      <c r="I207" s="19">
        <f>H207*G207</f>
        <v>3000</v>
      </c>
      <c r="J207" s="85"/>
      <c r="K207" s="85"/>
      <c r="L207" s="19"/>
      <c r="M207" s="19"/>
      <c r="N207" s="19"/>
      <c r="O207" s="19"/>
      <c r="P207" s="20"/>
      <c r="Q207" s="19"/>
      <c r="R207" s="19"/>
      <c r="S207" s="19"/>
      <c r="T207" s="20"/>
      <c r="U207" s="20"/>
      <c r="V207" s="19"/>
      <c r="W207" s="19"/>
      <c r="X207" s="19"/>
      <c r="Y207" s="20"/>
      <c r="Z207" s="20"/>
      <c r="AA207" s="20"/>
      <c r="AB207" s="19"/>
      <c r="AC207" s="19"/>
      <c r="AD207" s="19"/>
      <c r="AE207" s="19"/>
      <c r="AF207" s="19">
        <f t="shared" si="64"/>
        <v>10</v>
      </c>
      <c r="AG207" s="19">
        <f t="shared" si="64"/>
        <v>3000</v>
      </c>
      <c r="AH207" s="10" t="s">
        <v>394</v>
      </c>
      <c r="AI207" s="11" t="s">
        <v>397</v>
      </c>
      <c r="AJ207" s="11" t="s">
        <v>68</v>
      </c>
      <c r="AK207" s="12">
        <v>300</v>
      </c>
      <c r="AL207" s="19">
        <v>10</v>
      </c>
      <c r="AM207" s="28">
        <f>AL207*AK207</f>
        <v>3000</v>
      </c>
      <c r="AN207" s="114"/>
      <c r="AO207" s="114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114"/>
      <c r="BG207" s="114"/>
      <c r="BH207" s="28"/>
      <c r="BI207" s="28"/>
      <c r="BJ207" s="7">
        <f t="shared" si="54"/>
        <v>10</v>
      </c>
      <c r="BK207" s="7">
        <f t="shared" si="54"/>
        <v>3000</v>
      </c>
    </row>
    <row r="208" spans="2:63" ht="25.5" customHeight="1" x14ac:dyDescent="0.25">
      <c r="B208" s="16" t="s">
        <v>65</v>
      </c>
      <c r="C208" s="17" t="s">
        <v>66</v>
      </c>
      <c r="D208" s="10" t="s">
        <v>392</v>
      </c>
      <c r="E208" s="11" t="s">
        <v>398</v>
      </c>
      <c r="F208" s="11" t="s">
        <v>68</v>
      </c>
      <c r="G208" s="12">
        <v>500</v>
      </c>
      <c r="H208" s="19">
        <v>15</v>
      </c>
      <c r="I208" s="19">
        <f t="shared" ref="I208:I217" si="83">H208*G208</f>
        <v>7500</v>
      </c>
      <c r="J208" s="85"/>
      <c r="K208" s="85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20"/>
      <c r="Z208" s="19"/>
      <c r="AA208" s="19"/>
      <c r="AB208" s="19"/>
      <c r="AC208" s="19"/>
      <c r="AD208" s="19"/>
      <c r="AE208" s="19"/>
      <c r="AF208" s="19">
        <f t="shared" si="64"/>
        <v>15</v>
      </c>
      <c r="AG208" s="19">
        <f t="shared" si="64"/>
        <v>7500</v>
      </c>
      <c r="AH208" s="10" t="s">
        <v>392</v>
      </c>
      <c r="AI208" s="11" t="s">
        <v>398</v>
      </c>
      <c r="AJ208" s="11" t="s">
        <v>68</v>
      </c>
      <c r="AK208" s="12">
        <v>500</v>
      </c>
      <c r="AL208" s="19">
        <v>15</v>
      </c>
      <c r="AM208" s="28">
        <f t="shared" ref="AM208:AM217" si="84">AL208*AK208</f>
        <v>7500</v>
      </c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114"/>
      <c r="BG208" s="114"/>
      <c r="BH208" s="28"/>
      <c r="BI208" s="28"/>
      <c r="BJ208" s="7">
        <f t="shared" si="54"/>
        <v>15</v>
      </c>
      <c r="BK208" s="7">
        <f t="shared" si="54"/>
        <v>7500</v>
      </c>
    </row>
    <row r="209" spans="2:63" ht="25.5" customHeight="1" x14ac:dyDescent="0.25">
      <c r="B209" s="16" t="s">
        <v>65</v>
      </c>
      <c r="C209" s="17" t="s">
        <v>66</v>
      </c>
      <c r="D209" s="10">
        <v>4410312700367330</v>
      </c>
      <c r="E209" s="11" t="s">
        <v>399</v>
      </c>
      <c r="F209" s="11" t="s">
        <v>68</v>
      </c>
      <c r="G209" s="12">
        <v>300</v>
      </c>
      <c r="H209" s="19">
        <v>10</v>
      </c>
      <c r="I209" s="19">
        <f t="shared" si="83"/>
        <v>3000</v>
      </c>
      <c r="J209" s="85"/>
      <c r="K209" s="85"/>
      <c r="L209" s="19">
        <v>1</v>
      </c>
      <c r="M209" s="19">
        <f>+L209*G209</f>
        <v>300</v>
      </c>
      <c r="N209" s="19">
        <v>1</v>
      </c>
      <c r="O209" s="19">
        <f>+N209*G209</f>
        <v>300</v>
      </c>
      <c r="P209" s="19"/>
      <c r="Q209" s="19"/>
      <c r="R209" s="19"/>
      <c r="S209" s="19"/>
      <c r="T209" s="19"/>
      <c r="U209" s="19"/>
      <c r="V209" s="19"/>
      <c r="W209" s="19"/>
      <c r="X209" s="19"/>
      <c r="Y209" s="20"/>
      <c r="Z209" s="19"/>
      <c r="AA209" s="19"/>
      <c r="AB209" s="19"/>
      <c r="AC209" s="19"/>
      <c r="AD209" s="19"/>
      <c r="AE209" s="19"/>
      <c r="AF209" s="19">
        <f t="shared" si="64"/>
        <v>12</v>
      </c>
      <c r="AG209" s="19">
        <f t="shared" si="64"/>
        <v>3600</v>
      </c>
      <c r="AH209" s="10">
        <v>4410312700367330</v>
      </c>
      <c r="AI209" s="11" t="s">
        <v>399</v>
      </c>
      <c r="AJ209" s="11" t="s">
        <v>68</v>
      </c>
      <c r="AK209" s="12">
        <v>300</v>
      </c>
      <c r="AL209" s="19">
        <v>10</v>
      </c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114"/>
      <c r="BG209" s="114"/>
      <c r="BH209" s="28"/>
      <c r="BI209" s="28"/>
      <c r="BJ209" s="7">
        <f t="shared" si="54"/>
        <v>10</v>
      </c>
      <c r="BK209" s="7">
        <f t="shared" si="54"/>
        <v>0</v>
      </c>
    </row>
    <row r="210" spans="2:63" x14ac:dyDescent="0.25">
      <c r="B210" s="16" t="s">
        <v>139</v>
      </c>
      <c r="C210" s="16" t="s">
        <v>139</v>
      </c>
      <c r="D210" s="10">
        <v>4410312700367330</v>
      </c>
      <c r="E210" s="11" t="s">
        <v>399</v>
      </c>
      <c r="F210" s="11" t="s">
        <v>68</v>
      </c>
      <c r="G210" s="12">
        <v>300</v>
      </c>
      <c r="H210" s="19"/>
      <c r="I210" s="19"/>
      <c r="J210" s="85"/>
      <c r="K210" s="85"/>
      <c r="L210" s="19"/>
      <c r="M210" s="19"/>
      <c r="N210" s="19">
        <v>2</v>
      </c>
      <c r="O210" s="19">
        <f>+N210*G210</f>
        <v>600</v>
      </c>
      <c r="P210" s="19"/>
      <c r="Q210" s="19"/>
      <c r="R210" s="19"/>
      <c r="S210" s="19"/>
      <c r="T210" s="19"/>
      <c r="U210" s="19"/>
      <c r="V210" s="19"/>
      <c r="W210" s="19"/>
      <c r="X210" s="19"/>
      <c r="Y210" s="20"/>
      <c r="Z210" s="19"/>
      <c r="AA210" s="19"/>
      <c r="AB210" s="19"/>
      <c r="AC210" s="19"/>
      <c r="AD210" s="19"/>
      <c r="AE210" s="19"/>
      <c r="AF210" s="19">
        <f t="shared" si="64"/>
        <v>2</v>
      </c>
      <c r="AG210" s="19">
        <f t="shared" si="64"/>
        <v>600</v>
      </c>
      <c r="AH210" s="10">
        <v>4410312700367330</v>
      </c>
      <c r="AI210" s="11" t="s">
        <v>399</v>
      </c>
      <c r="AJ210" s="11" t="s">
        <v>68</v>
      </c>
      <c r="AK210" s="12">
        <v>300</v>
      </c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114"/>
      <c r="BG210" s="114"/>
      <c r="BH210" s="28"/>
      <c r="BI210" s="28"/>
      <c r="BJ210" s="7">
        <f t="shared" si="54"/>
        <v>0</v>
      </c>
      <c r="BK210" s="7">
        <f t="shared" si="54"/>
        <v>0</v>
      </c>
    </row>
    <row r="211" spans="2:63" ht="24" x14ac:dyDescent="0.25">
      <c r="B211" s="43" t="s">
        <v>65</v>
      </c>
      <c r="C211" s="17" t="s">
        <v>66</v>
      </c>
      <c r="D211" s="10" t="s">
        <v>392</v>
      </c>
      <c r="E211" s="11" t="s">
        <v>400</v>
      </c>
      <c r="F211" s="11" t="s">
        <v>68</v>
      </c>
      <c r="G211" s="12">
        <v>300</v>
      </c>
      <c r="H211" s="19">
        <v>10</v>
      </c>
      <c r="I211" s="19">
        <f t="shared" si="83"/>
        <v>3000</v>
      </c>
      <c r="J211" s="85"/>
      <c r="K211" s="85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20"/>
      <c r="Z211" s="19"/>
      <c r="AA211" s="19"/>
      <c r="AB211" s="19"/>
      <c r="AC211" s="19"/>
      <c r="AD211" s="19"/>
      <c r="AE211" s="19"/>
      <c r="AF211" s="19">
        <f t="shared" si="64"/>
        <v>10</v>
      </c>
      <c r="AG211" s="19">
        <f t="shared" si="64"/>
        <v>3000</v>
      </c>
      <c r="AH211" s="10" t="s">
        <v>392</v>
      </c>
      <c r="AI211" s="11" t="s">
        <v>400</v>
      </c>
      <c r="AJ211" s="11" t="s">
        <v>68</v>
      </c>
      <c r="AK211" s="12">
        <v>300</v>
      </c>
      <c r="AL211" s="28">
        <v>10</v>
      </c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114"/>
      <c r="BG211" s="114"/>
      <c r="BH211" s="28"/>
      <c r="BI211" s="28"/>
      <c r="BJ211" s="7">
        <f t="shared" si="54"/>
        <v>10</v>
      </c>
      <c r="BK211" s="7">
        <f t="shared" si="54"/>
        <v>0</v>
      </c>
    </row>
    <row r="212" spans="2:63" ht="24" x14ac:dyDescent="0.25">
      <c r="B212" s="16" t="s">
        <v>65</v>
      </c>
      <c r="C212" s="17" t="s">
        <v>66</v>
      </c>
      <c r="D212" s="10" t="s">
        <v>401</v>
      </c>
      <c r="E212" s="11" t="s">
        <v>402</v>
      </c>
      <c r="F212" s="11" t="s">
        <v>68</v>
      </c>
      <c r="G212" s="12">
        <v>3.5</v>
      </c>
      <c r="H212" s="19">
        <v>20</v>
      </c>
      <c r="I212" s="19">
        <f t="shared" si="83"/>
        <v>70</v>
      </c>
      <c r="J212" s="85"/>
      <c r="K212" s="85"/>
      <c r="L212" s="19">
        <v>8</v>
      </c>
      <c r="M212" s="19">
        <f>+L212*G212</f>
        <v>28</v>
      </c>
      <c r="N212" s="19"/>
      <c r="O212" s="19"/>
      <c r="P212" s="20">
        <v>20</v>
      </c>
      <c r="Q212" s="19">
        <f t="shared" ref="Q212:Q227" si="85">G212*P212</f>
        <v>70</v>
      </c>
      <c r="R212" s="19"/>
      <c r="S212" s="19"/>
      <c r="T212" s="20">
        <v>8</v>
      </c>
      <c r="U212" s="20">
        <f t="shared" ref="U212" si="86">+T212*G212</f>
        <v>28</v>
      </c>
      <c r="V212" s="19">
        <f>5+5</f>
        <v>10</v>
      </c>
      <c r="W212" s="19">
        <f t="shared" ref="W212:W218" si="87">G212*V212</f>
        <v>35</v>
      </c>
      <c r="X212" s="19"/>
      <c r="Y212" s="20"/>
      <c r="Z212" s="20">
        <v>4</v>
      </c>
      <c r="AA212" s="20">
        <f>+Z212*G212</f>
        <v>14</v>
      </c>
      <c r="AB212" s="19">
        <v>2</v>
      </c>
      <c r="AC212" s="19">
        <f>+AB212*G212</f>
        <v>7</v>
      </c>
      <c r="AD212" s="19"/>
      <c r="AE212" s="19"/>
      <c r="AF212" s="19">
        <f t="shared" si="64"/>
        <v>72</v>
      </c>
      <c r="AG212" s="19">
        <f t="shared" si="64"/>
        <v>252</v>
      </c>
      <c r="AH212" s="10" t="s">
        <v>401</v>
      </c>
      <c r="AI212" s="11" t="s">
        <v>402</v>
      </c>
      <c r="AJ212" s="11" t="s">
        <v>68</v>
      </c>
      <c r="AK212" s="12">
        <v>3.5</v>
      </c>
      <c r="AL212" s="28">
        <v>12</v>
      </c>
      <c r="AM212" s="28">
        <f t="shared" si="84"/>
        <v>42</v>
      </c>
      <c r="AN212" s="114"/>
      <c r="AO212" s="114"/>
      <c r="AP212" s="28">
        <v>6</v>
      </c>
      <c r="AQ212" s="28">
        <f>+AP212*AK212</f>
        <v>21</v>
      </c>
      <c r="AR212" s="28"/>
      <c r="AS212" s="28"/>
      <c r="AT212" s="28">
        <v>10</v>
      </c>
      <c r="AU212" s="28">
        <f t="shared" ref="AU212:AU217" si="88">+AK212*AT212</f>
        <v>35</v>
      </c>
      <c r="AV212" s="28"/>
      <c r="AW212" s="28"/>
      <c r="AX212" s="28"/>
      <c r="AY212" s="28"/>
      <c r="AZ212" s="28">
        <v>5</v>
      </c>
      <c r="BA212" s="28">
        <f>AK212*AZ212</f>
        <v>17.5</v>
      </c>
      <c r="BB212" s="28"/>
      <c r="BC212" s="28"/>
      <c r="BD212" s="28"/>
      <c r="BE212" s="28"/>
      <c r="BF212" s="114"/>
      <c r="BG212" s="114"/>
      <c r="BH212" s="28"/>
      <c r="BI212" s="28"/>
      <c r="BJ212" s="7">
        <f t="shared" si="54"/>
        <v>33</v>
      </c>
      <c r="BK212" s="7">
        <f t="shared" si="54"/>
        <v>115.5</v>
      </c>
    </row>
    <row r="213" spans="2:63" ht="24" x14ac:dyDescent="0.25">
      <c r="B213" s="16" t="s">
        <v>65</v>
      </c>
      <c r="C213" s="17" t="s">
        <v>66</v>
      </c>
      <c r="D213" s="10" t="s">
        <v>403</v>
      </c>
      <c r="E213" s="11" t="s">
        <v>404</v>
      </c>
      <c r="F213" s="11" t="s">
        <v>68</v>
      </c>
      <c r="G213" s="12">
        <v>70</v>
      </c>
      <c r="H213" s="19">
        <f>3+4+4+3</f>
        <v>14</v>
      </c>
      <c r="I213" s="19">
        <f t="shared" si="83"/>
        <v>980</v>
      </c>
      <c r="J213" s="85"/>
      <c r="K213" s="85"/>
      <c r="L213" s="19">
        <v>5</v>
      </c>
      <c r="M213" s="19">
        <f>+L213*G213</f>
        <v>350</v>
      </c>
      <c r="N213" s="19"/>
      <c r="O213" s="19"/>
      <c r="P213" s="20">
        <v>9</v>
      </c>
      <c r="Q213" s="19">
        <f t="shared" si="85"/>
        <v>630</v>
      </c>
      <c r="R213" s="19"/>
      <c r="S213" s="19"/>
      <c r="T213" s="20"/>
      <c r="U213" s="20"/>
      <c r="V213" s="19"/>
      <c r="W213" s="19">
        <f t="shared" si="87"/>
        <v>0</v>
      </c>
      <c r="X213" s="19"/>
      <c r="Y213" s="20"/>
      <c r="Z213" s="20"/>
      <c r="AA213" s="20"/>
      <c r="AB213" s="19"/>
      <c r="AC213" s="19"/>
      <c r="AD213" s="19"/>
      <c r="AE213" s="19"/>
      <c r="AF213" s="19">
        <f t="shared" si="64"/>
        <v>28</v>
      </c>
      <c r="AG213" s="19">
        <f t="shared" si="64"/>
        <v>1960</v>
      </c>
      <c r="AH213" s="10" t="s">
        <v>403</v>
      </c>
      <c r="AI213" s="11" t="s">
        <v>404</v>
      </c>
      <c r="AJ213" s="11" t="s">
        <v>68</v>
      </c>
      <c r="AK213" s="12">
        <v>70</v>
      </c>
      <c r="AL213" s="28">
        <f>3+4+4+3</f>
        <v>14</v>
      </c>
      <c r="AM213" s="28">
        <f t="shared" si="84"/>
        <v>980</v>
      </c>
      <c r="AN213" s="114"/>
      <c r="AO213" s="114"/>
      <c r="AP213" s="28">
        <v>2</v>
      </c>
      <c r="AQ213" s="28">
        <f>+AP213*AK213</f>
        <v>140</v>
      </c>
      <c r="AR213" s="28"/>
      <c r="AS213" s="28"/>
      <c r="AT213" s="28">
        <v>9</v>
      </c>
      <c r="AU213" s="28">
        <f t="shared" si="88"/>
        <v>630</v>
      </c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114"/>
      <c r="BG213" s="114"/>
      <c r="BH213" s="28"/>
      <c r="BI213" s="28"/>
      <c r="BJ213" s="7">
        <f t="shared" si="54"/>
        <v>25</v>
      </c>
      <c r="BK213" s="7">
        <f t="shared" si="54"/>
        <v>1750</v>
      </c>
    </row>
    <row r="214" spans="2:63" ht="24" x14ac:dyDescent="0.25">
      <c r="B214" s="16" t="s">
        <v>65</v>
      </c>
      <c r="C214" s="17" t="s">
        <v>66</v>
      </c>
      <c r="D214" s="10" t="s">
        <v>405</v>
      </c>
      <c r="E214" s="11" t="s">
        <v>406</v>
      </c>
      <c r="F214" s="11" t="s">
        <v>68</v>
      </c>
      <c r="G214" s="12">
        <v>70</v>
      </c>
      <c r="H214" s="19">
        <f>3+4+4</f>
        <v>11</v>
      </c>
      <c r="I214" s="19">
        <f t="shared" si="83"/>
        <v>770</v>
      </c>
      <c r="J214" s="85"/>
      <c r="K214" s="85"/>
      <c r="L214" s="19"/>
      <c r="M214" s="19"/>
      <c r="N214" s="19"/>
      <c r="O214" s="19"/>
      <c r="P214" s="20">
        <v>6</v>
      </c>
      <c r="Q214" s="19">
        <f t="shared" si="85"/>
        <v>420</v>
      </c>
      <c r="R214" s="19"/>
      <c r="S214" s="19"/>
      <c r="T214" s="20"/>
      <c r="U214" s="20"/>
      <c r="V214" s="19"/>
      <c r="W214" s="19">
        <f t="shared" si="87"/>
        <v>0</v>
      </c>
      <c r="X214" s="19"/>
      <c r="Y214" s="20"/>
      <c r="Z214" s="20"/>
      <c r="AA214" s="20"/>
      <c r="AB214" s="19"/>
      <c r="AC214" s="19"/>
      <c r="AD214" s="19"/>
      <c r="AE214" s="19"/>
      <c r="AF214" s="19">
        <f t="shared" si="64"/>
        <v>17</v>
      </c>
      <c r="AG214" s="19">
        <f t="shared" si="64"/>
        <v>1190</v>
      </c>
      <c r="AH214" s="10" t="s">
        <v>405</v>
      </c>
      <c r="AI214" s="11" t="s">
        <v>406</v>
      </c>
      <c r="AJ214" s="11" t="s">
        <v>68</v>
      </c>
      <c r="AK214" s="12">
        <v>70</v>
      </c>
      <c r="AL214" s="28">
        <f>3+4+4</f>
        <v>11</v>
      </c>
      <c r="AM214" s="28">
        <f t="shared" si="84"/>
        <v>770</v>
      </c>
      <c r="AN214" s="114"/>
      <c r="AO214" s="114"/>
      <c r="AP214" s="28"/>
      <c r="AQ214" s="28"/>
      <c r="AR214" s="28"/>
      <c r="AS214" s="28"/>
      <c r="AT214" s="28">
        <v>6</v>
      </c>
      <c r="AU214" s="28">
        <f t="shared" si="88"/>
        <v>420</v>
      </c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114"/>
      <c r="BG214" s="114"/>
      <c r="BH214" s="28"/>
      <c r="BI214" s="28"/>
      <c r="BJ214" s="7">
        <f t="shared" si="54"/>
        <v>17</v>
      </c>
      <c r="BK214" s="7">
        <f t="shared" si="54"/>
        <v>1190</v>
      </c>
    </row>
    <row r="215" spans="2:63" ht="24" x14ac:dyDescent="0.25">
      <c r="B215" s="16" t="s">
        <v>65</v>
      </c>
      <c r="C215" s="17" t="s">
        <v>66</v>
      </c>
      <c r="D215" s="10" t="s">
        <v>407</v>
      </c>
      <c r="E215" s="11" t="s">
        <v>408</v>
      </c>
      <c r="F215" s="11" t="s">
        <v>68</v>
      </c>
      <c r="G215" s="12">
        <v>70</v>
      </c>
      <c r="H215" s="19">
        <f>3+4+4+3</f>
        <v>14</v>
      </c>
      <c r="I215" s="19">
        <f t="shared" si="83"/>
        <v>980</v>
      </c>
      <c r="J215" s="85"/>
      <c r="K215" s="85"/>
      <c r="L215" s="19">
        <v>2</v>
      </c>
      <c r="M215" s="19">
        <f>+L215*G215</f>
        <v>140</v>
      </c>
      <c r="N215" s="19"/>
      <c r="O215" s="19"/>
      <c r="P215" s="20">
        <v>9</v>
      </c>
      <c r="Q215" s="19">
        <f t="shared" si="85"/>
        <v>630</v>
      </c>
      <c r="R215" s="19"/>
      <c r="S215" s="19"/>
      <c r="T215" s="20"/>
      <c r="U215" s="20"/>
      <c r="V215" s="19"/>
      <c r="W215" s="19">
        <f t="shared" si="87"/>
        <v>0</v>
      </c>
      <c r="X215" s="19"/>
      <c r="Y215" s="20"/>
      <c r="Z215" s="20"/>
      <c r="AA215" s="20"/>
      <c r="AB215" s="19"/>
      <c r="AC215" s="19"/>
      <c r="AD215" s="19"/>
      <c r="AE215" s="19"/>
      <c r="AF215" s="19">
        <f t="shared" si="64"/>
        <v>25</v>
      </c>
      <c r="AG215" s="19">
        <f t="shared" si="64"/>
        <v>1750</v>
      </c>
      <c r="AH215" s="10" t="s">
        <v>407</v>
      </c>
      <c r="AI215" s="11" t="s">
        <v>408</v>
      </c>
      <c r="AJ215" s="11" t="s">
        <v>68</v>
      </c>
      <c r="AK215" s="12">
        <v>70</v>
      </c>
      <c r="AL215" s="28">
        <f>3+4+4+3</f>
        <v>14</v>
      </c>
      <c r="AM215" s="28">
        <f t="shared" si="84"/>
        <v>980</v>
      </c>
      <c r="AN215" s="114"/>
      <c r="AO215" s="114"/>
      <c r="AP215" s="28">
        <v>2</v>
      </c>
      <c r="AQ215" s="28">
        <f>+AP215*AK215</f>
        <v>140</v>
      </c>
      <c r="AR215" s="28"/>
      <c r="AS215" s="28"/>
      <c r="AT215" s="28">
        <v>9</v>
      </c>
      <c r="AU215" s="28">
        <f t="shared" si="88"/>
        <v>630</v>
      </c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114"/>
      <c r="BG215" s="114"/>
      <c r="BH215" s="28"/>
      <c r="BI215" s="28"/>
      <c r="BJ215" s="7">
        <f t="shared" si="54"/>
        <v>25</v>
      </c>
      <c r="BK215" s="7">
        <f t="shared" si="54"/>
        <v>1750</v>
      </c>
    </row>
    <row r="216" spans="2:63" ht="24" x14ac:dyDescent="0.25">
      <c r="B216" s="16" t="s">
        <v>65</v>
      </c>
      <c r="C216" s="17" t="s">
        <v>66</v>
      </c>
      <c r="D216" s="10" t="s">
        <v>409</v>
      </c>
      <c r="E216" s="9" t="s">
        <v>410</v>
      </c>
      <c r="F216" s="11" t="s">
        <v>68</v>
      </c>
      <c r="G216" s="12">
        <v>70</v>
      </c>
      <c r="H216" s="19">
        <f>3+4+4+3</f>
        <v>14</v>
      </c>
      <c r="I216" s="19">
        <f t="shared" si="83"/>
        <v>980</v>
      </c>
      <c r="J216" s="85"/>
      <c r="K216" s="85"/>
      <c r="L216" s="19">
        <v>2</v>
      </c>
      <c r="M216" s="19">
        <f>+L216*G216</f>
        <v>140</v>
      </c>
      <c r="N216" s="19"/>
      <c r="O216" s="19"/>
      <c r="P216" s="20">
        <v>9</v>
      </c>
      <c r="Q216" s="19">
        <f t="shared" si="85"/>
        <v>630</v>
      </c>
      <c r="R216" s="19"/>
      <c r="S216" s="19"/>
      <c r="T216" s="20"/>
      <c r="U216" s="20"/>
      <c r="V216" s="19"/>
      <c r="W216" s="19"/>
      <c r="X216" s="19"/>
      <c r="Y216" s="20"/>
      <c r="Z216" s="20"/>
      <c r="AA216" s="20"/>
      <c r="AB216" s="19"/>
      <c r="AC216" s="19"/>
      <c r="AD216" s="19"/>
      <c r="AE216" s="19"/>
      <c r="AF216" s="19">
        <f t="shared" si="64"/>
        <v>25</v>
      </c>
      <c r="AG216" s="19">
        <f t="shared" si="64"/>
        <v>1750</v>
      </c>
      <c r="AH216" s="10" t="s">
        <v>409</v>
      </c>
      <c r="AI216" s="9" t="s">
        <v>410</v>
      </c>
      <c r="AJ216" s="11" t="s">
        <v>68</v>
      </c>
      <c r="AK216" s="12">
        <v>70</v>
      </c>
      <c r="AL216" s="28">
        <f>3+4+4+3</f>
        <v>14</v>
      </c>
      <c r="AM216" s="28">
        <f t="shared" si="84"/>
        <v>980</v>
      </c>
      <c r="AN216" s="114"/>
      <c r="AO216" s="114"/>
      <c r="AP216" s="28">
        <v>2</v>
      </c>
      <c r="AQ216" s="28">
        <f>+AP216*AK216</f>
        <v>140</v>
      </c>
      <c r="AR216" s="28"/>
      <c r="AS216" s="28"/>
      <c r="AT216" s="28">
        <v>9</v>
      </c>
      <c r="AU216" s="28">
        <f t="shared" si="88"/>
        <v>630</v>
      </c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114"/>
      <c r="BG216" s="114"/>
      <c r="BH216" s="28"/>
      <c r="BI216" s="28"/>
      <c r="BJ216" s="7">
        <f t="shared" si="54"/>
        <v>25</v>
      </c>
      <c r="BK216" s="7">
        <f t="shared" si="54"/>
        <v>1750</v>
      </c>
    </row>
    <row r="217" spans="2:63" ht="24" x14ac:dyDescent="0.25">
      <c r="B217" s="16" t="s">
        <v>65</v>
      </c>
      <c r="C217" s="17" t="s">
        <v>66</v>
      </c>
      <c r="D217" s="10" t="s">
        <v>411</v>
      </c>
      <c r="E217" s="11" t="s">
        <v>412</v>
      </c>
      <c r="F217" s="11" t="s">
        <v>68</v>
      </c>
      <c r="G217" s="12">
        <v>70</v>
      </c>
      <c r="H217" s="19">
        <f>3+4+4+3</f>
        <v>14</v>
      </c>
      <c r="I217" s="19">
        <f t="shared" si="83"/>
        <v>980</v>
      </c>
      <c r="J217" s="85"/>
      <c r="K217" s="85"/>
      <c r="L217" s="19">
        <v>2</v>
      </c>
      <c r="M217" s="19">
        <f>+L217*G217</f>
        <v>140</v>
      </c>
      <c r="N217" s="19"/>
      <c r="O217" s="19"/>
      <c r="P217" s="19">
        <v>9</v>
      </c>
      <c r="Q217" s="19">
        <f t="shared" si="85"/>
        <v>630</v>
      </c>
      <c r="R217" s="19"/>
      <c r="S217" s="19"/>
      <c r="T217" s="20"/>
      <c r="U217" s="20"/>
      <c r="V217" s="19"/>
      <c r="W217" s="19">
        <f t="shared" si="87"/>
        <v>0</v>
      </c>
      <c r="X217" s="19"/>
      <c r="Y217" s="20"/>
      <c r="Z217" s="20"/>
      <c r="AA217" s="20"/>
      <c r="AB217" s="19"/>
      <c r="AC217" s="19"/>
      <c r="AD217" s="19"/>
      <c r="AE217" s="19"/>
      <c r="AF217" s="19">
        <f t="shared" si="64"/>
        <v>25</v>
      </c>
      <c r="AG217" s="19">
        <f t="shared" si="64"/>
        <v>1750</v>
      </c>
      <c r="AH217" s="10" t="s">
        <v>411</v>
      </c>
      <c r="AI217" s="11" t="s">
        <v>412</v>
      </c>
      <c r="AJ217" s="11" t="s">
        <v>68</v>
      </c>
      <c r="AK217" s="12">
        <v>70</v>
      </c>
      <c r="AL217" s="28">
        <f>3+4+4+3</f>
        <v>14</v>
      </c>
      <c r="AM217" s="28">
        <f t="shared" si="84"/>
        <v>980</v>
      </c>
      <c r="AN217" s="114"/>
      <c r="AO217" s="114"/>
      <c r="AP217" s="28">
        <v>2</v>
      </c>
      <c r="AQ217" s="28">
        <f>+AP217*AK217</f>
        <v>140</v>
      </c>
      <c r="AR217" s="28"/>
      <c r="AS217" s="28"/>
      <c r="AT217" s="28">
        <v>9</v>
      </c>
      <c r="AU217" s="28">
        <f t="shared" si="88"/>
        <v>630</v>
      </c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114"/>
      <c r="BG217" s="114"/>
      <c r="BH217" s="28"/>
      <c r="BI217" s="28"/>
      <c r="BJ217" s="7">
        <f t="shared" si="54"/>
        <v>25</v>
      </c>
      <c r="BK217" s="7">
        <f t="shared" si="54"/>
        <v>1750</v>
      </c>
    </row>
    <row r="218" spans="2:63" ht="24" x14ac:dyDescent="0.25">
      <c r="B218" s="16" t="s">
        <v>65</v>
      </c>
      <c r="C218" s="17" t="s">
        <v>66</v>
      </c>
      <c r="D218" s="10" t="s">
        <v>411</v>
      </c>
      <c r="E218" s="11" t="s">
        <v>413</v>
      </c>
      <c r="F218" s="11" t="s">
        <v>68</v>
      </c>
      <c r="G218" s="12">
        <v>160</v>
      </c>
      <c r="H218" s="19"/>
      <c r="I218" s="19"/>
      <c r="J218" s="85"/>
      <c r="K218" s="85"/>
      <c r="L218" s="19"/>
      <c r="M218" s="19"/>
      <c r="N218" s="19"/>
      <c r="O218" s="19"/>
      <c r="P218" s="19">
        <v>10</v>
      </c>
      <c r="Q218" s="19">
        <f t="shared" si="85"/>
        <v>1600</v>
      </c>
      <c r="R218" s="19"/>
      <c r="S218" s="19"/>
      <c r="T218" s="20"/>
      <c r="U218" s="20"/>
      <c r="V218" s="19"/>
      <c r="W218" s="19">
        <f t="shared" si="87"/>
        <v>0</v>
      </c>
      <c r="X218" s="19"/>
      <c r="Y218" s="20"/>
      <c r="Z218" s="20"/>
      <c r="AA218" s="20"/>
      <c r="AB218" s="19"/>
      <c r="AC218" s="19"/>
      <c r="AD218" s="19"/>
      <c r="AE218" s="19"/>
      <c r="AF218" s="19">
        <f t="shared" si="64"/>
        <v>10</v>
      </c>
      <c r="AG218" s="19">
        <f t="shared" si="64"/>
        <v>1600</v>
      </c>
      <c r="AH218" s="10" t="s">
        <v>411</v>
      </c>
      <c r="AI218" s="11" t="s">
        <v>413</v>
      </c>
      <c r="AJ218" s="11" t="s">
        <v>68</v>
      </c>
      <c r="AK218" s="12">
        <v>160</v>
      </c>
      <c r="AL218" s="28"/>
      <c r="AM218" s="28"/>
      <c r="AN218" s="114"/>
      <c r="AO218" s="114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114"/>
      <c r="BG218" s="114"/>
      <c r="BH218" s="28"/>
      <c r="BI218" s="28"/>
      <c r="BJ218" s="7">
        <f t="shared" si="54"/>
        <v>0</v>
      </c>
      <c r="BK218" s="7">
        <f t="shared" si="54"/>
        <v>0</v>
      </c>
    </row>
    <row r="219" spans="2:63" ht="24" x14ac:dyDescent="0.25">
      <c r="B219" s="16" t="s">
        <v>65</v>
      </c>
      <c r="C219" s="17" t="s">
        <v>66</v>
      </c>
      <c r="D219" s="10" t="s">
        <v>414</v>
      </c>
      <c r="E219" s="11" t="s">
        <v>415</v>
      </c>
      <c r="F219" s="11" t="s">
        <v>68</v>
      </c>
      <c r="G219" s="12">
        <v>160</v>
      </c>
      <c r="H219" s="19"/>
      <c r="I219" s="19"/>
      <c r="J219" s="85"/>
      <c r="K219" s="85"/>
      <c r="L219" s="19"/>
      <c r="M219" s="19"/>
      <c r="N219" s="19"/>
      <c r="O219" s="19"/>
      <c r="P219" s="19">
        <v>10</v>
      </c>
      <c r="Q219" s="19">
        <f t="shared" si="85"/>
        <v>1600</v>
      </c>
      <c r="R219" s="19"/>
      <c r="S219" s="19"/>
      <c r="T219" s="20"/>
      <c r="U219" s="20"/>
      <c r="V219" s="19"/>
      <c r="W219" s="19"/>
      <c r="X219" s="19"/>
      <c r="Y219" s="20"/>
      <c r="Z219" s="20"/>
      <c r="AA219" s="20"/>
      <c r="AB219" s="19"/>
      <c r="AC219" s="19"/>
      <c r="AD219" s="19"/>
      <c r="AE219" s="19"/>
      <c r="AF219" s="19">
        <f t="shared" si="64"/>
        <v>10</v>
      </c>
      <c r="AG219" s="19">
        <f t="shared" si="64"/>
        <v>1600</v>
      </c>
      <c r="AH219" s="10" t="s">
        <v>414</v>
      </c>
      <c r="AI219" s="11" t="s">
        <v>415</v>
      </c>
      <c r="AJ219" s="11" t="s">
        <v>68</v>
      </c>
      <c r="AK219" s="12">
        <v>160</v>
      </c>
      <c r="AL219" s="28"/>
      <c r="AM219" s="28"/>
      <c r="AN219" s="114"/>
      <c r="AO219" s="114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114"/>
      <c r="BG219" s="114"/>
      <c r="BH219" s="28"/>
      <c r="BI219" s="28"/>
      <c r="BJ219" s="7">
        <f t="shared" si="54"/>
        <v>0</v>
      </c>
      <c r="BK219" s="7">
        <f t="shared" si="54"/>
        <v>0</v>
      </c>
    </row>
    <row r="220" spans="2:63" ht="24" x14ac:dyDescent="0.25">
      <c r="B220" s="16" t="s">
        <v>65</v>
      </c>
      <c r="C220" s="17" t="s">
        <v>66</v>
      </c>
      <c r="D220" s="10" t="s">
        <v>416</v>
      </c>
      <c r="E220" s="11" t="s">
        <v>417</v>
      </c>
      <c r="F220" s="11" t="s">
        <v>68</v>
      </c>
      <c r="G220" s="12">
        <v>160</v>
      </c>
      <c r="H220" s="19"/>
      <c r="I220" s="19"/>
      <c r="J220" s="85"/>
      <c r="K220" s="85"/>
      <c r="L220" s="19"/>
      <c r="M220" s="19"/>
      <c r="N220" s="19"/>
      <c r="O220" s="19"/>
      <c r="P220" s="19">
        <v>10</v>
      </c>
      <c r="Q220" s="19">
        <f t="shared" si="85"/>
        <v>1600</v>
      </c>
      <c r="R220" s="19"/>
      <c r="S220" s="19"/>
      <c r="T220" s="20"/>
      <c r="U220" s="20"/>
      <c r="V220" s="19"/>
      <c r="W220" s="19"/>
      <c r="X220" s="19"/>
      <c r="Y220" s="20"/>
      <c r="Z220" s="20"/>
      <c r="AA220" s="20"/>
      <c r="AB220" s="19"/>
      <c r="AC220" s="19"/>
      <c r="AD220" s="19"/>
      <c r="AE220" s="19"/>
      <c r="AF220" s="19">
        <f t="shared" si="64"/>
        <v>10</v>
      </c>
      <c r="AG220" s="19">
        <f t="shared" si="64"/>
        <v>1600</v>
      </c>
      <c r="AH220" s="10" t="s">
        <v>416</v>
      </c>
      <c r="AI220" s="11" t="s">
        <v>417</v>
      </c>
      <c r="AJ220" s="11" t="s">
        <v>68</v>
      </c>
      <c r="AK220" s="12">
        <v>160</v>
      </c>
      <c r="AL220" s="28"/>
      <c r="AM220" s="28"/>
      <c r="AN220" s="114"/>
      <c r="AO220" s="114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114"/>
      <c r="BG220" s="114"/>
      <c r="BH220" s="28"/>
      <c r="BI220" s="28"/>
      <c r="BJ220" s="7">
        <f t="shared" ref="BJ220:BK251" si="89">AL220+AN220+AP220+AR220+AT220+AV220+AX220+AZ220+BB220+BD220+BF220+BH220</f>
        <v>0</v>
      </c>
      <c r="BK220" s="7">
        <f t="shared" si="89"/>
        <v>0</v>
      </c>
    </row>
    <row r="221" spans="2:63" ht="24" x14ac:dyDescent="0.25">
      <c r="B221" s="16" t="s">
        <v>65</v>
      </c>
      <c r="C221" s="17" t="s">
        <v>66</v>
      </c>
      <c r="D221" s="10" t="s">
        <v>418</v>
      </c>
      <c r="E221" s="11" t="s">
        <v>419</v>
      </c>
      <c r="F221" s="11" t="s">
        <v>68</v>
      </c>
      <c r="G221" s="12">
        <v>160</v>
      </c>
      <c r="H221" s="19"/>
      <c r="I221" s="19"/>
      <c r="J221" s="85"/>
      <c r="K221" s="85"/>
      <c r="L221" s="19"/>
      <c r="M221" s="19"/>
      <c r="N221" s="19"/>
      <c r="O221" s="19"/>
      <c r="P221" s="19">
        <v>10</v>
      </c>
      <c r="Q221" s="19">
        <f t="shared" si="85"/>
        <v>1600</v>
      </c>
      <c r="R221" s="19"/>
      <c r="S221" s="19"/>
      <c r="T221" s="20"/>
      <c r="U221" s="20"/>
      <c r="V221" s="19"/>
      <c r="W221" s="19"/>
      <c r="X221" s="19"/>
      <c r="Y221" s="20"/>
      <c r="Z221" s="20"/>
      <c r="AA221" s="20"/>
      <c r="AB221" s="19"/>
      <c r="AC221" s="19"/>
      <c r="AD221" s="19"/>
      <c r="AE221" s="19"/>
      <c r="AF221" s="19">
        <f t="shared" si="64"/>
        <v>10</v>
      </c>
      <c r="AG221" s="19">
        <f t="shared" si="64"/>
        <v>1600</v>
      </c>
      <c r="AH221" s="10" t="s">
        <v>418</v>
      </c>
      <c r="AI221" s="11" t="s">
        <v>419</v>
      </c>
      <c r="AJ221" s="11" t="s">
        <v>68</v>
      </c>
      <c r="AK221" s="12">
        <v>160</v>
      </c>
      <c r="AL221" s="28"/>
      <c r="AM221" s="28"/>
      <c r="AN221" s="114"/>
      <c r="AO221" s="114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114"/>
      <c r="BG221" s="114"/>
      <c r="BH221" s="28"/>
      <c r="BI221" s="28"/>
      <c r="BJ221" s="7">
        <f t="shared" si="89"/>
        <v>0</v>
      </c>
      <c r="BK221" s="7">
        <f t="shared" si="89"/>
        <v>0</v>
      </c>
    </row>
    <row r="222" spans="2:63" ht="24" x14ac:dyDescent="0.25">
      <c r="B222" s="16" t="s">
        <v>65</v>
      </c>
      <c r="C222" s="17" t="s">
        <v>66</v>
      </c>
      <c r="D222" s="10">
        <v>767400051823</v>
      </c>
      <c r="E222" s="9" t="s">
        <v>420</v>
      </c>
      <c r="F222" s="11" t="s">
        <v>68</v>
      </c>
      <c r="G222" s="12">
        <v>150</v>
      </c>
      <c r="H222" s="19">
        <v>15</v>
      </c>
      <c r="I222" s="19">
        <f t="shared" ref="I222:I232" si="90">H222*G222</f>
        <v>2250</v>
      </c>
      <c r="J222" s="85"/>
      <c r="K222" s="85"/>
      <c r="L222" s="19"/>
      <c r="M222" s="19"/>
      <c r="N222" s="19"/>
      <c r="O222" s="19"/>
      <c r="P222" s="19">
        <v>5</v>
      </c>
      <c r="Q222" s="19">
        <f t="shared" si="85"/>
        <v>750</v>
      </c>
      <c r="R222" s="19"/>
      <c r="S222" s="19"/>
      <c r="T222" s="20"/>
      <c r="U222" s="20"/>
      <c r="V222" s="19"/>
      <c r="W222" s="19"/>
      <c r="X222" s="19"/>
      <c r="Y222" s="20"/>
      <c r="Z222" s="20"/>
      <c r="AA222" s="20"/>
      <c r="AB222" s="19"/>
      <c r="AC222" s="19"/>
      <c r="AD222" s="19"/>
      <c r="AE222" s="19"/>
      <c r="AF222" s="19">
        <f t="shared" si="64"/>
        <v>20</v>
      </c>
      <c r="AG222" s="19">
        <f t="shared" si="64"/>
        <v>3000</v>
      </c>
      <c r="AH222" s="10">
        <v>767400051823</v>
      </c>
      <c r="AI222" s="9" t="s">
        <v>420</v>
      </c>
      <c r="AJ222" s="11" t="s">
        <v>68</v>
      </c>
      <c r="AK222" s="12">
        <v>150</v>
      </c>
      <c r="AL222" s="19">
        <v>15</v>
      </c>
      <c r="AM222" s="28">
        <f t="shared" ref="AM222:AM231" si="91">AL222*AK222</f>
        <v>2250</v>
      </c>
      <c r="AN222" s="114"/>
      <c r="AO222" s="114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114"/>
      <c r="BG222" s="114"/>
      <c r="BH222" s="28"/>
      <c r="BI222" s="28"/>
      <c r="BJ222" s="7">
        <f t="shared" si="89"/>
        <v>15</v>
      </c>
      <c r="BK222" s="7">
        <f t="shared" si="89"/>
        <v>2250</v>
      </c>
    </row>
    <row r="223" spans="2:63" ht="24" x14ac:dyDescent="0.25">
      <c r="B223" s="16" t="s">
        <v>65</v>
      </c>
      <c r="C223" s="17" t="s">
        <v>66</v>
      </c>
      <c r="D223" s="10">
        <v>767400051809</v>
      </c>
      <c r="E223" s="9" t="s">
        <v>421</v>
      </c>
      <c r="F223" s="11" t="s">
        <v>68</v>
      </c>
      <c r="G223" s="12">
        <v>150</v>
      </c>
      <c r="H223" s="19">
        <v>15</v>
      </c>
      <c r="I223" s="19">
        <f t="shared" si="90"/>
        <v>2250</v>
      </c>
      <c r="J223" s="85"/>
      <c r="K223" s="85"/>
      <c r="L223" s="19"/>
      <c r="M223" s="19"/>
      <c r="N223" s="19"/>
      <c r="O223" s="19"/>
      <c r="P223" s="19">
        <v>3</v>
      </c>
      <c r="Q223" s="19">
        <f t="shared" si="85"/>
        <v>450</v>
      </c>
      <c r="R223" s="19"/>
      <c r="S223" s="19"/>
      <c r="T223" s="20"/>
      <c r="U223" s="20"/>
      <c r="V223" s="19"/>
      <c r="W223" s="19"/>
      <c r="X223" s="19"/>
      <c r="Y223" s="20"/>
      <c r="Z223" s="20"/>
      <c r="AA223" s="20"/>
      <c r="AB223" s="19"/>
      <c r="AC223" s="19"/>
      <c r="AD223" s="19"/>
      <c r="AE223" s="19"/>
      <c r="AF223" s="19">
        <f t="shared" si="64"/>
        <v>18</v>
      </c>
      <c r="AG223" s="19">
        <f t="shared" si="64"/>
        <v>2700</v>
      </c>
      <c r="AH223" s="10">
        <v>767400051809</v>
      </c>
      <c r="AI223" s="9" t="s">
        <v>421</v>
      </c>
      <c r="AJ223" s="11" t="s">
        <v>68</v>
      </c>
      <c r="AK223" s="12">
        <v>150</v>
      </c>
      <c r="AL223" s="19">
        <v>15</v>
      </c>
      <c r="AM223" s="28">
        <f t="shared" si="91"/>
        <v>2250</v>
      </c>
      <c r="AN223" s="114"/>
      <c r="AO223" s="114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114"/>
      <c r="BG223" s="114"/>
      <c r="BH223" s="28"/>
      <c r="BI223" s="28"/>
      <c r="BJ223" s="7">
        <f t="shared" si="89"/>
        <v>15</v>
      </c>
      <c r="BK223" s="7">
        <f t="shared" si="89"/>
        <v>2250</v>
      </c>
    </row>
    <row r="224" spans="2:63" ht="24" x14ac:dyDescent="0.25">
      <c r="B224" s="16" t="s">
        <v>65</v>
      </c>
      <c r="C224" s="17" t="s">
        <v>66</v>
      </c>
      <c r="D224" s="10">
        <v>767400050045</v>
      </c>
      <c r="E224" s="9" t="s">
        <v>422</v>
      </c>
      <c r="F224" s="11" t="s">
        <v>68</v>
      </c>
      <c r="G224" s="12">
        <v>150</v>
      </c>
      <c r="H224" s="19">
        <v>15</v>
      </c>
      <c r="I224" s="19">
        <f t="shared" si="90"/>
        <v>2250</v>
      </c>
      <c r="J224" s="85"/>
      <c r="K224" s="85"/>
      <c r="L224" s="19"/>
      <c r="M224" s="19"/>
      <c r="N224" s="19"/>
      <c r="O224" s="19"/>
      <c r="P224" s="19">
        <v>3</v>
      </c>
      <c r="Q224" s="19">
        <f t="shared" si="85"/>
        <v>450</v>
      </c>
      <c r="R224" s="19"/>
      <c r="S224" s="19"/>
      <c r="T224" s="20"/>
      <c r="U224" s="20"/>
      <c r="V224" s="19"/>
      <c r="W224" s="19"/>
      <c r="X224" s="19"/>
      <c r="Y224" s="20"/>
      <c r="Z224" s="20"/>
      <c r="AA224" s="20"/>
      <c r="AB224" s="19"/>
      <c r="AC224" s="19"/>
      <c r="AD224" s="19"/>
      <c r="AE224" s="19"/>
      <c r="AF224" s="19">
        <f t="shared" si="64"/>
        <v>18</v>
      </c>
      <c r="AG224" s="19">
        <f t="shared" si="64"/>
        <v>2700</v>
      </c>
      <c r="AH224" s="10">
        <v>767400050045</v>
      </c>
      <c r="AI224" s="9" t="s">
        <v>422</v>
      </c>
      <c r="AJ224" s="11" t="s">
        <v>68</v>
      </c>
      <c r="AK224" s="12">
        <v>150</v>
      </c>
      <c r="AL224" s="19">
        <v>15</v>
      </c>
      <c r="AM224" s="28">
        <f t="shared" si="91"/>
        <v>2250</v>
      </c>
      <c r="AN224" s="114"/>
      <c r="AO224" s="114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114"/>
      <c r="BG224" s="114"/>
      <c r="BH224" s="28"/>
      <c r="BI224" s="28"/>
      <c r="BJ224" s="7">
        <f t="shared" si="89"/>
        <v>15</v>
      </c>
      <c r="BK224" s="7">
        <f t="shared" si="89"/>
        <v>2250</v>
      </c>
    </row>
    <row r="225" spans="1:63" ht="24" x14ac:dyDescent="0.25">
      <c r="B225" s="16" t="s">
        <v>65</v>
      </c>
      <c r="C225" s="17" t="s">
        <v>66</v>
      </c>
      <c r="D225" s="10">
        <v>767400050044</v>
      </c>
      <c r="E225" s="9" t="s">
        <v>423</v>
      </c>
      <c r="F225" s="11" t="s">
        <v>68</v>
      </c>
      <c r="G225" s="12">
        <v>150</v>
      </c>
      <c r="H225" s="19">
        <v>15</v>
      </c>
      <c r="I225" s="19">
        <f t="shared" si="90"/>
        <v>2250</v>
      </c>
      <c r="J225" s="85"/>
      <c r="K225" s="85"/>
      <c r="L225" s="19"/>
      <c r="M225" s="19"/>
      <c r="N225" s="19"/>
      <c r="O225" s="19"/>
      <c r="P225" s="19">
        <v>3</v>
      </c>
      <c r="Q225" s="19">
        <f t="shared" si="85"/>
        <v>450</v>
      </c>
      <c r="R225" s="19"/>
      <c r="S225" s="19"/>
      <c r="T225" s="20"/>
      <c r="U225" s="20"/>
      <c r="V225" s="19"/>
      <c r="W225" s="19"/>
      <c r="X225" s="19"/>
      <c r="Y225" s="20"/>
      <c r="Z225" s="20"/>
      <c r="AA225" s="20"/>
      <c r="AB225" s="19"/>
      <c r="AC225" s="19"/>
      <c r="AD225" s="19"/>
      <c r="AE225" s="19"/>
      <c r="AF225" s="19">
        <f t="shared" si="64"/>
        <v>18</v>
      </c>
      <c r="AG225" s="19">
        <f t="shared" si="64"/>
        <v>2700</v>
      </c>
      <c r="AH225" s="10">
        <v>767400050044</v>
      </c>
      <c r="AI225" s="9" t="s">
        <v>423</v>
      </c>
      <c r="AJ225" s="11" t="s">
        <v>68</v>
      </c>
      <c r="AK225" s="12">
        <v>150</v>
      </c>
      <c r="AL225" s="19">
        <v>15</v>
      </c>
      <c r="AM225" s="28">
        <f t="shared" si="91"/>
        <v>2250</v>
      </c>
      <c r="AN225" s="114"/>
      <c r="AO225" s="114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114"/>
      <c r="BG225" s="114"/>
      <c r="BH225" s="28"/>
      <c r="BI225" s="28"/>
      <c r="BJ225" s="7">
        <f t="shared" si="89"/>
        <v>15</v>
      </c>
      <c r="BK225" s="7">
        <f t="shared" si="89"/>
        <v>2250</v>
      </c>
    </row>
    <row r="226" spans="1:63" ht="24" x14ac:dyDescent="0.25">
      <c r="B226" s="16" t="s">
        <v>65</v>
      </c>
      <c r="C226" s="17" t="s">
        <v>66</v>
      </c>
      <c r="D226" s="10">
        <v>767400050046</v>
      </c>
      <c r="E226" s="9" t="s">
        <v>424</v>
      </c>
      <c r="F226" s="11" t="s">
        <v>68</v>
      </c>
      <c r="G226" s="12">
        <v>150</v>
      </c>
      <c r="H226" s="19">
        <v>25</v>
      </c>
      <c r="I226" s="19">
        <f t="shared" si="90"/>
        <v>3750</v>
      </c>
      <c r="J226" s="85"/>
      <c r="K226" s="85"/>
      <c r="L226" s="19"/>
      <c r="M226" s="19"/>
      <c r="N226" s="19"/>
      <c r="O226" s="19"/>
      <c r="P226" s="19">
        <v>3</v>
      </c>
      <c r="Q226" s="19">
        <f t="shared" si="85"/>
        <v>450</v>
      </c>
      <c r="R226" s="19"/>
      <c r="S226" s="19"/>
      <c r="T226" s="20"/>
      <c r="U226" s="20"/>
      <c r="V226" s="19"/>
      <c r="W226" s="19"/>
      <c r="X226" s="19"/>
      <c r="Y226" s="20"/>
      <c r="Z226" s="20"/>
      <c r="AA226" s="20"/>
      <c r="AB226" s="19"/>
      <c r="AC226" s="19"/>
      <c r="AD226" s="19"/>
      <c r="AE226" s="19"/>
      <c r="AF226" s="19">
        <f t="shared" si="64"/>
        <v>28</v>
      </c>
      <c r="AG226" s="19">
        <f t="shared" si="64"/>
        <v>4200</v>
      </c>
      <c r="AH226" s="10">
        <v>767400050046</v>
      </c>
      <c r="AI226" s="9" t="s">
        <v>424</v>
      </c>
      <c r="AJ226" s="11" t="s">
        <v>68</v>
      </c>
      <c r="AK226" s="12">
        <v>150</v>
      </c>
      <c r="AL226" s="19">
        <v>25</v>
      </c>
      <c r="AM226" s="28">
        <f t="shared" si="91"/>
        <v>3750</v>
      </c>
      <c r="AN226" s="114"/>
      <c r="AO226" s="114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114"/>
      <c r="BG226" s="114"/>
      <c r="BH226" s="28"/>
      <c r="BI226" s="28"/>
      <c r="BJ226" s="7">
        <f t="shared" si="89"/>
        <v>25</v>
      </c>
      <c r="BK226" s="7">
        <f t="shared" si="89"/>
        <v>3750</v>
      </c>
    </row>
    <row r="227" spans="1:63" ht="24" x14ac:dyDescent="0.25">
      <c r="B227" s="16" t="s">
        <v>65</v>
      </c>
      <c r="C227" s="17" t="s">
        <v>66</v>
      </c>
      <c r="D227" s="10">
        <v>4410310500356160</v>
      </c>
      <c r="E227" s="18" t="s">
        <v>425</v>
      </c>
      <c r="F227" s="11" t="s">
        <v>68</v>
      </c>
      <c r="G227" s="12">
        <v>45</v>
      </c>
      <c r="H227" s="19"/>
      <c r="I227" s="19"/>
      <c r="J227" s="85"/>
      <c r="K227" s="85"/>
      <c r="L227" s="19"/>
      <c r="M227" s="19"/>
      <c r="N227" s="19">
        <v>3</v>
      </c>
      <c r="O227" s="19">
        <f>+N227*G227</f>
        <v>135</v>
      </c>
      <c r="P227" s="19">
        <v>2</v>
      </c>
      <c r="Q227" s="19">
        <f t="shared" si="85"/>
        <v>90</v>
      </c>
      <c r="R227" s="19"/>
      <c r="S227" s="19"/>
      <c r="T227" s="20"/>
      <c r="U227" s="20"/>
      <c r="V227" s="19"/>
      <c r="W227" s="19"/>
      <c r="X227" s="19"/>
      <c r="Y227" s="20"/>
      <c r="Z227" s="20"/>
      <c r="AA227" s="20"/>
      <c r="AB227" s="19"/>
      <c r="AC227" s="19"/>
      <c r="AD227" s="19"/>
      <c r="AE227" s="19"/>
      <c r="AF227" s="19">
        <f t="shared" si="64"/>
        <v>5</v>
      </c>
      <c r="AG227" s="19">
        <f t="shared" si="64"/>
        <v>225</v>
      </c>
      <c r="AH227" s="10">
        <v>4410310500356160</v>
      </c>
      <c r="AI227" s="18" t="s">
        <v>425</v>
      </c>
      <c r="AJ227" s="11" t="s">
        <v>68</v>
      </c>
      <c r="AK227" s="12">
        <v>45</v>
      </c>
      <c r="AL227" s="28"/>
      <c r="AM227" s="28"/>
      <c r="AN227" s="114"/>
      <c r="AO227" s="114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114"/>
      <c r="BG227" s="114"/>
      <c r="BH227" s="28"/>
      <c r="BI227" s="28"/>
      <c r="BJ227" s="7">
        <f t="shared" si="89"/>
        <v>0</v>
      </c>
      <c r="BK227" s="7">
        <f t="shared" si="89"/>
        <v>0</v>
      </c>
    </row>
    <row r="228" spans="1:63" ht="30" customHeight="1" x14ac:dyDescent="0.25">
      <c r="B228" s="16" t="s">
        <v>139</v>
      </c>
      <c r="C228" s="17" t="s">
        <v>139</v>
      </c>
      <c r="D228" s="10">
        <v>4410310500356160</v>
      </c>
      <c r="E228" s="18" t="s">
        <v>425</v>
      </c>
      <c r="F228" s="11" t="s">
        <v>68</v>
      </c>
      <c r="G228" s="12">
        <v>45</v>
      </c>
      <c r="H228" s="19"/>
      <c r="I228" s="19"/>
      <c r="J228" s="85"/>
      <c r="K228" s="85"/>
      <c r="L228" s="19"/>
      <c r="M228" s="19"/>
      <c r="N228" s="19">
        <v>9</v>
      </c>
      <c r="O228" s="19">
        <f>+N228*G228</f>
        <v>405</v>
      </c>
      <c r="P228" s="19"/>
      <c r="Q228" s="19"/>
      <c r="R228" s="19"/>
      <c r="S228" s="19"/>
      <c r="T228" s="20"/>
      <c r="U228" s="20"/>
      <c r="V228" s="19"/>
      <c r="W228" s="19"/>
      <c r="X228" s="19"/>
      <c r="Y228" s="20"/>
      <c r="Z228" s="20"/>
      <c r="AA228" s="20"/>
      <c r="AB228" s="19"/>
      <c r="AC228" s="19"/>
      <c r="AD228" s="19"/>
      <c r="AE228" s="19"/>
      <c r="AF228" s="19">
        <f t="shared" si="64"/>
        <v>9</v>
      </c>
      <c r="AG228" s="19">
        <f t="shared" si="64"/>
        <v>405</v>
      </c>
      <c r="AH228" s="10">
        <v>4410310500356160</v>
      </c>
      <c r="AI228" s="18" t="s">
        <v>425</v>
      </c>
      <c r="AJ228" s="11" t="s">
        <v>68</v>
      </c>
      <c r="AK228" s="12">
        <v>45</v>
      </c>
      <c r="AL228" s="28"/>
      <c r="AM228" s="28"/>
      <c r="AN228" s="114"/>
      <c r="AO228" s="114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114"/>
      <c r="BG228" s="114"/>
      <c r="BH228" s="28"/>
      <c r="BI228" s="28"/>
      <c r="BJ228" s="7">
        <f t="shared" si="89"/>
        <v>0</v>
      </c>
      <c r="BK228" s="7">
        <f t="shared" si="89"/>
        <v>0</v>
      </c>
    </row>
    <row r="229" spans="1:63" ht="24" x14ac:dyDescent="0.25">
      <c r="A229" s="118" t="s">
        <v>426</v>
      </c>
      <c r="B229" s="16" t="s">
        <v>65</v>
      </c>
      <c r="C229" s="17" t="s">
        <v>66</v>
      </c>
      <c r="D229" s="10" t="s">
        <v>362</v>
      </c>
      <c r="E229" s="11" t="s">
        <v>427</v>
      </c>
      <c r="F229" s="11" t="s">
        <v>68</v>
      </c>
      <c r="G229" s="12">
        <v>10</v>
      </c>
      <c r="H229" s="19">
        <v>25</v>
      </c>
      <c r="I229" s="19">
        <f t="shared" si="90"/>
        <v>250</v>
      </c>
      <c r="J229" s="85"/>
      <c r="K229" s="85"/>
      <c r="L229" s="19">
        <f>4+2</f>
        <v>6</v>
      </c>
      <c r="M229" s="19">
        <f>+L229*G229</f>
        <v>60</v>
      </c>
      <c r="N229" s="19"/>
      <c r="O229" s="19"/>
      <c r="P229" s="19">
        <v>4</v>
      </c>
      <c r="Q229" s="19">
        <f>G229*P229</f>
        <v>40</v>
      </c>
      <c r="R229" s="19"/>
      <c r="S229" s="19"/>
      <c r="T229" s="20">
        <v>30</v>
      </c>
      <c r="U229" s="20">
        <f t="shared" ref="U229" si="92">+T229*G229</f>
        <v>300</v>
      </c>
      <c r="V229" s="19">
        <f>3+3</f>
        <v>6</v>
      </c>
      <c r="W229" s="19">
        <f>G229*V229</f>
        <v>60</v>
      </c>
      <c r="X229" s="19"/>
      <c r="Y229" s="20"/>
      <c r="Z229" s="20"/>
      <c r="AA229" s="20"/>
      <c r="AB229" s="19"/>
      <c r="AC229" s="19"/>
      <c r="AD229" s="19"/>
      <c r="AE229" s="19"/>
      <c r="AF229" s="19">
        <f t="shared" si="64"/>
        <v>71</v>
      </c>
      <c r="AG229" s="19">
        <f t="shared" si="64"/>
        <v>710</v>
      </c>
      <c r="AH229" s="10" t="s">
        <v>362</v>
      </c>
      <c r="AI229" s="11" t="s">
        <v>427</v>
      </c>
      <c r="AJ229" s="11" t="s">
        <v>68</v>
      </c>
      <c r="AK229" s="12">
        <v>10</v>
      </c>
      <c r="AL229" s="19">
        <v>25</v>
      </c>
      <c r="AM229" s="28">
        <f t="shared" si="91"/>
        <v>250</v>
      </c>
      <c r="AN229" s="114"/>
      <c r="AO229" s="114"/>
      <c r="AP229" s="28">
        <f>4+2</f>
        <v>6</v>
      </c>
      <c r="AQ229" s="28">
        <f>+AP229*AK229</f>
        <v>60</v>
      </c>
      <c r="AR229" s="28"/>
      <c r="AS229" s="28"/>
      <c r="AT229" s="28"/>
      <c r="AU229" s="28"/>
      <c r="AV229" s="28"/>
      <c r="AW229" s="28"/>
      <c r="AX229" s="28">
        <v>10</v>
      </c>
      <c r="AY229" s="28">
        <f t="shared" ref="AY229" si="93">AX229*AK229</f>
        <v>100</v>
      </c>
      <c r="AZ229" s="28">
        <v>3</v>
      </c>
      <c r="BA229" s="28">
        <f>AK229*AZ229</f>
        <v>30</v>
      </c>
      <c r="BB229" s="28"/>
      <c r="BC229" s="28"/>
      <c r="BD229" s="28"/>
      <c r="BE229" s="28"/>
      <c r="BF229" s="114"/>
      <c r="BG229" s="114"/>
      <c r="BH229" s="28"/>
      <c r="BI229" s="28"/>
      <c r="BJ229" s="7">
        <f t="shared" si="89"/>
        <v>44</v>
      </c>
      <c r="BK229" s="7">
        <f t="shared" si="89"/>
        <v>440</v>
      </c>
    </row>
    <row r="230" spans="1:63" ht="24" x14ac:dyDescent="0.25">
      <c r="B230" s="16" t="s">
        <v>65</v>
      </c>
      <c r="C230" s="17" t="s">
        <v>66</v>
      </c>
      <c r="D230" s="10" t="s">
        <v>428</v>
      </c>
      <c r="E230" s="11" t="s">
        <v>429</v>
      </c>
      <c r="F230" s="11" t="s">
        <v>68</v>
      </c>
      <c r="G230" s="12">
        <v>1</v>
      </c>
      <c r="H230" s="19">
        <v>11</v>
      </c>
      <c r="I230" s="19">
        <f t="shared" si="90"/>
        <v>11</v>
      </c>
      <c r="J230" s="85"/>
      <c r="K230" s="85"/>
      <c r="L230" s="19">
        <v>6</v>
      </c>
      <c r="M230" s="19">
        <f>+L230*G230</f>
        <v>6</v>
      </c>
      <c r="N230" s="19"/>
      <c r="O230" s="19"/>
      <c r="P230" s="19">
        <f>1200+24</f>
        <v>1224</v>
      </c>
      <c r="Q230" s="19">
        <f t="shared" ref="Q230:Q239" si="94">G230*P230</f>
        <v>1224</v>
      </c>
      <c r="R230" s="19"/>
      <c r="S230" s="19"/>
      <c r="T230" s="20"/>
      <c r="U230" s="20"/>
      <c r="V230" s="19"/>
      <c r="W230" s="19"/>
      <c r="X230" s="19"/>
      <c r="Y230" s="20"/>
      <c r="Z230" s="20"/>
      <c r="AA230" s="20"/>
      <c r="AB230" s="19"/>
      <c r="AC230" s="19"/>
      <c r="AD230" s="19"/>
      <c r="AE230" s="19"/>
      <c r="AF230" s="19">
        <f t="shared" si="64"/>
        <v>1241</v>
      </c>
      <c r="AG230" s="19">
        <f t="shared" si="64"/>
        <v>1241</v>
      </c>
      <c r="AH230" s="10" t="s">
        <v>428</v>
      </c>
      <c r="AI230" s="11" t="s">
        <v>429</v>
      </c>
      <c r="AJ230" s="11" t="s">
        <v>68</v>
      </c>
      <c r="AK230" s="12">
        <v>1</v>
      </c>
      <c r="AL230" s="19">
        <v>11</v>
      </c>
      <c r="AM230" s="28">
        <f t="shared" si="91"/>
        <v>11</v>
      </c>
      <c r="AN230" s="114"/>
      <c r="AO230" s="114"/>
      <c r="AP230" s="28">
        <v>6</v>
      </c>
      <c r="AQ230" s="28">
        <f>+AP230*AK230</f>
        <v>6</v>
      </c>
      <c r="AR230" s="28"/>
      <c r="AS230" s="28"/>
      <c r="AT230" s="28">
        <f>0+24</f>
        <v>24</v>
      </c>
      <c r="AU230" s="28">
        <f t="shared" ref="AU230:AU238" si="95">+AK230*AT230</f>
        <v>24</v>
      </c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114"/>
      <c r="BG230" s="114"/>
      <c r="BH230" s="28"/>
      <c r="BI230" s="28"/>
      <c r="BJ230" s="7">
        <f t="shared" si="89"/>
        <v>41</v>
      </c>
      <c r="BK230" s="7">
        <f t="shared" si="89"/>
        <v>41</v>
      </c>
    </row>
    <row r="231" spans="1:63" ht="24" x14ac:dyDescent="0.25">
      <c r="B231" s="16" t="s">
        <v>65</v>
      </c>
      <c r="C231" s="17" t="s">
        <v>66</v>
      </c>
      <c r="D231" s="10" t="s">
        <v>430</v>
      </c>
      <c r="E231" s="11" t="s">
        <v>431</v>
      </c>
      <c r="F231" s="11" t="s">
        <v>68</v>
      </c>
      <c r="G231" s="12">
        <v>60</v>
      </c>
      <c r="H231" s="19">
        <v>8</v>
      </c>
      <c r="I231" s="19">
        <f t="shared" si="90"/>
        <v>480</v>
      </c>
      <c r="J231" s="85"/>
      <c r="K231" s="85"/>
      <c r="L231" s="19"/>
      <c r="M231" s="19"/>
      <c r="N231" s="19"/>
      <c r="O231" s="19"/>
      <c r="P231" s="19"/>
      <c r="Q231" s="19"/>
      <c r="R231" s="19"/>
      <c r="S231" s="19"/>
      <c r="T231" s="20"/>
      <c r="U231" s="20"/>
      <c r="V231" s="19"/>
      <c r="W231" s="19"/>
      <c r="X231" s="19"/>
      <c r="Y231" s="20"/>
      <c r="Z231" s="20"/>
      <c r="AA231" s="20"/>
      <c r="AB231" s="19">
        <v>2</v>
      </c>
      <c r="AC231" s="19">
        <f>+AB231*G231</f>
        <v>120</v>
      </c>
      <c r="AD231" s="19"/>
      <c r="AE231" s="19"/>
      <c r="AF231" s="19">
        <f t="shared" si="64"/>
        <v>10</v>
      </c>
      <c r="AG231" s="19">
        <f t="shared" si="64"/>
        <v>600</v>
      </c>
      <c r="AH231" s="10" t="s">
        <v>430</v>
      </c>
      <c r="AI231" s="11" t="s">
        <v>431</v>
      </c>
      <c r="AJ231" s="11" t="s">
        <v>68</v>
      </c>
      <c r="AK231" s="12">
        <v>60</v>
      </c>
      <c r="AL231" s="19">
        <v>8</v>
      </c>
      <c r="AM231" s="28">
        <f t="shared" si="91"/>
        <v>480</v>
      </c>
      <c r="AN231" s="114"/>
      <c r="AO231" s="114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114"/>
      <c r="BG231" s="114"/>
      <c r="BH231" s="28"/>
      <c r="BI231" s="28"/>
      <c r="BJ231" s="7">
        <f t="shared" si="89"/>
        <v>8</v>
      </c>
      <c r="BK231" s="7">
        <f t="shared" si="89"/>
        <v>480</v>
      </c>
    </row>
    <row r="232" spans="1:63" ht="24" x14ac:dyDescent="0.25">
      <c r="B232" s="16" t="s">
        <v>65</v>
      </c>
      <c r="C232" s="17" t="s">
        <v>66</v>
      </c>
      <c r="D232" s="10" t="s">
        <v>432</v>
      </c>
      <c r="E232" s="11" t="s">
        <v>433</v>
      </c>
      <c r="F232" s="11" t="s">
        <v>68</v>
      </c>
      <c r="G232" s="12">
        <v>1.5</v>
      </c>
      <c r="H232" s="19">
        <v>8</v>
      </c>
      <c r="I232" s="19">
        <f t="shared" si="90"/>
        <v>12</v>
      </c>
      <c r="J232" s="85"/>
      <c r="K232" s="85"/>
      <c r="L232" s="19"/>
      <c r="M232" s="19"/>
      <c r="N232" s="19"/>
      <c r="O232" s="19"/>
      <c r="P232" s="19">
        <v>5</v>
      </c>
      <c r="Q232" s="19">
        <f t="shared" si="94"/>
        <v>7.5</v>
      </c>
      <c r="R232" s="19"/>
      <c r="S232" s="19"/>
      <c r="T232" s="20"/>
      <c r="U232" s="20"/>
      <c r="V232" s="20"/>
      <c r="W232" s="20"/>
      <c r="X232" s="19"/>
      <c r="Y232" s="20"/>
      <c r="Z232" s="20"/>
      <c r="AA232" s="20"/>
      <c r="AB232" s="19"/>
      <c r="AC232" s="19"/>
      <c r="AD232" s="19"/>
      <c r="AE232" s="19"/>
      <c r="AF232" s="19">
        <f t="shared" si="64"/>
        <v>13</v>
      </c>
      <c r="AG232" s="19">
        <f t="shared" si="64"/>
        <v>19.5</v>
      </c>
      <c r="AH232" s="10" t="s">
        <v>432</v>
      </c>
      <c r="AI232" s="11" t="s">
        <v>433</v>
      </c>
      <c r="AJ232" s="11" t="s">
        <v>68</v>
      </c>
      <c r="AK232" s="12">
        <v>1.5</v>
      </c>
      <c r="AL232" s="19">
        <v>8</v>
      </c>
      <c r="AM232" s="28"/>
      <c r="AN232" s="114"/>
      <c r="AO232" s="114"/>
      <c r="AP232" s="28"/>
      <c r="AQ232" s="28"/>
      <c r="AR232" s="28"/>
      <c r="AS232" s="28"/>
      <c r="AT232" s="28"/>
      <c r="AU232" s="28"/>
      <c r="AV232" s="28"/>
      <c r="AW232" s="114"/>
      <c r="AX232" s="114"/>
      <c r="AY232" s="114"/>
      <c r="AZ232" s="28"/>
      <c r="BA232" s="114"/>
      <c r="BB232" s="114"/>
      <c r="BC232" s="114"/>
      <c r="BD232" s="114"/>
      <c r="BE232" s="114"/>
      <c r="BF232" s="114"/>
      <c r="BG232" s="114"/>
      <c r="BH232" s="28"/>
      <c r="BI232" s="28"/>
      <c r="BJ232" s="7">
        <f t="shared" si="89"/>
        <v>8</v>
      </c>
      <c r="BK232" s="7">
        <f t="shared" si="89"/>
        <v>0</v>
      </c>
    </row>
    <row r="233" spans="1:63" ht="24" x14ac:dyDescent="0.25">
      <c r="B233" s="16" t="s">
        <v>65</v>
      </c>
      <c r="C233" s="17" t="s">
        <v>66</v>
      </c>
      <c r="D233" s="10" t="s">
        <v>434</v>
      </c>
      <c r="E233" s="11" t="s">
        <v>435</v>
      </c>
      <c r="F233" s="11" t="s">
        <v>68</v>
      </c>
      <c r="G233" s="12">
        <v>7</v>
      </c>
      <c r="H233" s="19">
        <v>35</v>
      </c>
      <c r="I233" s="19">
        <f>H233*G233</f>
        <v>245</v>
      </c>
      <c r="J233" s="27"/>
      <c r="K233" s="27"/>
      <c r="L233" s="26">
        <v>6</v>
      </c>
      <c r="M233" s="19">
        <f>+L233*G233</f>
        <v>42</v>
      </c>
      <c r="N233" s="19">
        <v>1</v>
      </c>
      <c r="O233" s="19">
        <f>+N233*G233</f>
        <v>7</v>
      </c>
      <c r="P233" s="19">
        <v>20</v>
      </c>
      <c r="Q233" s="19">
        <f t="shared" si="94"/>
        <v>140</v>
      </c>
      <c r="R233" s="26"/>
      <c r="S233" s="26"/>
      <c r="T233" s="112"/>
      <c r="U233" s="112"/>
      <c r="V233" s="112"/>
      <c r="W233" s="112"/>
      <c r="X233" s="19">
        <v>20</v>
      </c>
      <c r="Y233" s="20">
        <f>+X233*G233</f>
        <v>140</v>
      </c>
      <c r="Z233" s="112">
        <v>8</v>
      </c>
      <c r="AA233" s="20">
        <f>+Z233*G233</f>
        <v>56</v>
      </c>
      <c r="AB233" s="26">
        <v>4</v>
      </c>
      <c r="AC233" s="19">
        <f>+AB233*G233</f>
        <v>28</v>
      </c>
      <c r="AD233" s="26"/>
      <c r="AE233" s="26"/>
      <c r="AF233" s="19">
        <f t="shared" si="64"/>
        <v>94</v>
      </c>
      <c r="AG233" s="19">
        <f t="shared" si="64"/>
        <v>658</v>
      </c>
      <c r="AH233" s="10" t="s">
        <v>434</v>
      </c>
      <c r="AI233" s="11" t="s">
        <v>435</v>
      </c>
      <c r="AJ233" s="11" t="s">
        <v>68</v>
      </c>
      <c r="AK233" s="12">
        <v>7</v>
      </c>
      <c r="AL233" s="19">
        <v>35</v>
      </c>
      <c r="AM233" s="28">
        <f>AL233*AK233</f>
        <v>245</v>
      </c>
      <c r="AN233" s="81"/>
      <c r="AO233" s="81"/>
      <c r="AP233" s="7">
        <f>3+2</f>
        <v>5</v>
      </c>
      <c r="AQ233" s="28">
        <f>+AP233*AK233</f>
        <v>35</v>
      </c>
      <c r="AR233" s="28">
        <v>0</v>
      </c>
      <c r="AS233" s="28">
        <f>+AR233*AK233</f>
        <v>0</v>
      </c>
      <c r="AT233" s="28">
        <v>11</v>
      </c>
      <c r="AU233" s="28">
        <f t="shared" si="95"/>
        <v>77</v>
      </c>
      <c r="AV233" s="7"/>
      <c r="AW233" s="81"/>
      <c r="AX233" s="81"/>
      <c r="AY233" s="81"/>
      <c r="AZ233" s="28"/>
      <c r="BA233" s="81"/>
      <c r="BB233" s="28">
        <v>20</v>
      </c>
      <c r="BC233" s="114">
        <f>+BB233*AK233</f>
        <v>140</v>
      </c>
      <c r="BD233" s="114"/>
      <c r="BE233" s="114"/>
      <c r="BF233" s="114"/>
      <c r="BG233" s="114"/>
      <c r="BH233" s="28"/>
      <c r="BI233" s="28"/>
      <c r="BJ233" s="7">
        <f t="shared" si="89"/>
        <v>71</v>
      </c>
      <c r="BK233" s="7">
        <f t="shared" si="89"/>
        <v>497</v>
      </c>
    </row>
    <row r="234" spans="1:63" x14ac:dyDescent="0.25">
      <c r="B234" s="16" t="s">
        <v>139</v>
      </c>
      <c r="C234" s="16" t="s">
        <v>139</v>
      </c>
      <c r="D234" s="10">
        <v>6012150900068360</v>
      </c>
      <c r="E234" s="11" t="s">
        <v>436</v>
      </c>
      <c r="F234" s="11" t="s">
        <v>68</v>
      </c>
      <c r="G234" s="12">
        <v>7</v>
      </c>
      <c r="H234" s="19"/>
      <c r="I234" s="19"/>
      <c r="J234" s="27"/>
      <c r="K234" s="27"/>
      <c r="L234" s="26"/>
      <c r="M234" s="19"/>
      <c r="N234" s="19">
        <v>10</v>
      </c>
      <c r="O234" s="19">
        <f>+N234*G234</f>
        <v>70</v>
      </c>
      <c r="P234" s="19"/>
      <c r="Q234" s="19"/>
      <c r="R234" s="26"/>
      <c r="S234" s="26"/>
      <c r="T234" s="112"/>
      <c r="U234" s="112"/>
      <c r="V234" s="112"/>
      <c r="W234" s="112"/>
      <c r="X234" s="19"/>
      <c r="Y234" s="20"/>
      <c r="Z234" s="112"/>
      <c r="AA234" s="112"/>
      <c r="AB234" s="26"/>
      <c r="AC234" s="26"/>
      <c r="AD234" s="26"/>
      <c r="AE234" s="26"/>
      <c r="AF234" s="19">
        <f t="shared" si="64"/>
        <v>10</v>
      </c>
      <c r="AG234" s="19">
        <f t="shared" si="64"/>
        <v>70</v>
      </c>
      <c r="AH234" s="10">
        <v>6012150900068360</v>
      </c>
      <c r="AI234" s="11" t="s">
        <v>436</v>
      </c>
      <c r="AJ234" s="11" t="s">
        <v>68</v>
      </c>
      <c r="AK234" s="12">
        <v>7</v>
      </c>
      <c r="AL234" s="28"/>
      <c r="AM234" s="28"/>
      <c r="AN234" s="81"/>
      <c r="AO234" s="81"/>
      <c r="AP234" s="7"/>
      <c r="AQ234" s="28"/>
      <c r="AR234" s="28"/>
      <c r="AS234" s="28"/>
      <c r="AT234" s="28"/>
      <c r="AU234" s="28"/>
      <c r="AV234" s="7"/>
      <c r="AW234" s="81"/>
      <c r="AX234" s="81"/>
      <c r="AY234" s="81"/>
      <c r="AZ234" s="28"/>
      <c r="BA234" s="81"/>
      <c r="BB234" s="81"/>
      <c r="BC234" s="81"/>
      <c r="BD234" s="81"/>
      <c r="BE234" s="81"/>
      <c r="BF234" s="81"/>
      <c r="BG234" s="81"/>
      <c r="BH234" s="7"/>
      <c r="BI234" s="7"/>
      <c r="BJ234" s="7">
        <f t="shared" si="89"/>
        <v>0</v>
      </c>
      <c r="BK234" s="7">
        <f t="shared" si="89"/>
        <v>0</v>
      </c>
    </row>
    <row r="235" spans="1:63" ht="24" x14ac:dyDescent="0.25">
      <c r="B235" s="16" t="s">
        <v>65</v>
      </c>
      <c r="C235" s="17" t="s">
        <v>66</v>
      </c>
      <c r="D235" s="10" t="s">
        <v>437</v>
      </c>
      <c r="E235" s="11" t="s">
        <v>438</v>
      </c>
      <c r="F235" s="11" t="s">
        <v>68</v>
      </c>
      <c r="G235" s="12">
        <v>2</v>
      </c>
      <c r="H235" s="19">
        <v>6</v>
      </c>
      <c r="I235" s="19">
        <f>H235*G235</f>
        <v>12</v>
      </c>
      <c r="J235" s="85"/>
      <c r="K235" s="85"/>
      <c r="L235" s="19"/>
      <c r="M235" s="19"/>
      <c r="N235" s="19"/>
      <c r="O235" s="19"/>
      <c r="P235" s="19">
        <v>2</v>
      </c>
      <c r="Q235" s="19">
        <f t="shared" si="94"/>
        <v>4</v>
      </c>
      <c r="R235" s="19"/>
      <c r="S235" s="19"/>
      <c r="T235" s="19"/>
      <c r="U235" s="19"/>
      <c r="V235" s="19"/>
      <c r="W235" s="19"/>
      <c r="X235" s="19"/>
      <c r="Y235" s="20"/>
      <c r="Z235" s="19"/>
      <c r="AA235" s="19"/>
      <c r="AB235" s="19"/>
      <c r="AC235" s="19"/>
      <c r="AD235" s="19"/>
      <c r="AE235" s="19"/>
      <c r="AF235" s="19">
        <f t="shared" si="64"/>
        <v>8</v>
      </c>
      <c r="AG235" s="19">
        <f t="shared" si="64"/>
        <v>16</v>
      </c>
      <c r="AH235" s="10" t="s">
        <v>437</v>
      </c>
      <c r="AI235" s="11" t="s">
        <v>438</v>
      </c>
      <c r="AJ235" s="11" t="s">
        <v>68</v>
      </c>
      <c r="AK235" s="12">
        <v>2</v>
      </c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114"/>
      <c r="BG235" s="114"/>
      <c r="BH235" s="28"/>
      <c r="BI235" s="28"/>
      <c r="BJ235" s="7">
        <f t="shared" si="89"/>
        <v>0</v>
      </c>
      <c r="BK235" s="7">
        <f t="shared" si="89"/>
        <v>0</v>
      </c>
    </row>
    <row r="236" spans="1:63" ht="24" x14ac:dyDescent="0.25">
      <c r="B236" s="16" t="s">
        <v>65</v>
      </c>
      <c r="C236" s="17" t="s">
        <v>66</v>
      </c>
      <c r="D236" s="10" t="s">
        <v>439</v>
      </c>
      <c r="E236" s="11" t="s">
        <v>440</v>
      </c>
      <c r="F236" s="11" t="s">
        <v>68</v>
      </c>
      <c r="G236" s="12">
        <v>3</v>
      </c>
      <c r="H236" s="19">
        <v>5</v>
      </c>
      <c r="I236" s="19">
        <f>H236*G236</f>
        <v>15</v>
      </c>
      <c r="J236" s="85"/>
      <c r="K236" s="85"/>
      <c r="L236" s="19"/>
      <c r="M236" s="19"/>
      <c r="N236" s="19"/>
      <c r="O236" s="19"/>
      <c r="P236" s="19">
        <v>8</v>
      </c>
      <c r="Q236" s="19">
        <f t="shared" si="94"/>
        <v>24</v>
      </c>
      <c r="R236" s="19"/>
      <c r="S236" s="19"/>
      <c r="T236" s="19">
        <v>12</v>
      </c>
      <c r="U236" s="20">
        <f t="shared" ref="U236" si="96">+T236*G236</f>
        <v>36</v>
      </c>
      <c r="V236" s="19"/>
      <c r="W236" s="19"/>
      <c r="X236" s="19"/>
      <c r="Y236" s="20"/>
      <c r="Z236" s="19"/>
      <c r="AA236" s="19"/>
      <c r="AB236" s="19"/>
      <c r="AC236" s="19"/>
      <c r="AD236" s="19"/>
      <c r="AE236" s="19"/>
      <c r="AF236" s="19">
        <f t="shared" ref="AF236:AG251" si="97">H236+J236+L236+N236+P236+R236+T236+V236+X236+Z236+AB236+AD236</f>
        <v>25</v>
      </c>
      <c r="AG236" s="19">
        <f t="shared" si="97"/>
        <v>75</v>
      </c>
      <c r="AH236" s="10" t="s">
        <v>439</v>
      </c>
      <c r="AI236" s="11" t="s">
        <v>440</v>
      </c>
      <c r="AJ236" s="11" t="s">
        <v>68</v>
      </c>
      <c r="AK236" s="12">
        <v>3</v>
      </c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114"/>
      <c r="BG236" s="114"/>
      <c r="BH236" s="28"/>
      <c r="BI236" s="28"/>
      <c r="BJ236" s="7">
        <f t="shared" si="89"/>
        <v>0</v>
      </c>
      <c r="BK236" s="7">
        <f t="shared" si="89"/>
        <v>0</v>
      </c>
    </row>
    <row r="237" spans="1:63" ht="24" x14ac:dyDescent="0.25">
      <c r="B237" s="16" t="s">
        <v>65</v>
      </c>
      <c r="C237" s="17" t="s">
        <v>66</v>
      </c>
      <c r="D237" s="10" t="s">
        <v>441</v>
      </c>
      <c r="E237" s="11" t="s">
        <v>442</v>
      </c>
      <c r="F237" s="11" t="s">
        <v>212</v>
      </c>
      <c r="G237" s="12">
        <v>2.5</v>
      </c>
      <c r="H237" s="19"/>
      <c r="I237" s="19"/>
      <c r="J237" s="85"/>
      <c r="K237" s="85"/>
      <c r="L237" s="19"/>
      <c r="M237" s="19"/>
      <c r="N237" s="19"/>
      <c r="O237" s="19"/>
      <c r="P237" s="19">
        <v>20</v>
      </c>
      <c r="Q237" s="19">
        <f t="shared" si="94"/>
        <v>50</v>
      </c>
      <c r="R237" s="19"/>
      <c r="S237" s="19"/>
      <c r="T237" s="19"/>
      <c r="U237" s="19"/>
      <c r="V237" s="19"/>
      <c r="W237" s="19"/>
      <c r="X237" s="19"/>
      <c r="Y237" s="20"/>
      <c r="Z237" s="19"/>
      <c r="AA237" s="19"/>
      <c r="AB237" s="19"/>
      <c r="AC237" s="19"/>
      <c r="AD237" s="19"/>
      <c r="AE237" s="19"/>
      <c r="AF237" s="19">
        <f t="shared" si="97"/>
        <v>20</v>
      </c>
      <c r="AG237" s="19">
        <f t="shared" si="97"/>
        <v>50</v>
      </c>
      <c r="AH237" s="10" t="s">
        <v>441</v>
      </c>
      <c r="AI237" s="11" t="s">
        <v>442</v>
      </c>
      <c r="AJ237" s="11" t="s">
        <v>212</v>
      </c>
      <c r="AK237" s="12">
        <v>2.5</v>
      </c>
      <c r="AL237" s="28"/>
      <c r="AM237" s="28"/>
      <c r="AN237" s="28"/>
      <c r="AO237" s="28"/>
      <c r="AP237" s="28"/>
      <c r="AQ237" s="28"/>
      <c r="AR237" s="28"/>
      <c r="AS237" s="28"/>
      <c r="AT237" s="28">
        <v>10</v>
      </c>
      <c r="AU237" s="28">
        <f t="shared" si="95"/>
        <v>25</v>
      </c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114"/>
      <c r="BG237" s="114"/>
      <c r="BH237" s="28"/>
      <c r="BI237" s="28"/>
      <c r="BJ237" s="7">
        <f t="shared" si="89"/>
        <v>10</v>
      </c>
      <c r="BK237" s="7">
        <f t="shared" si="89"/>
        <v>25</v>
      </c>
    </row>
    <row r="238" spans="1:63" ht="24" x14ac:dyDescent="0.25">
      <c r="B238" s="16" t="s">
        <v>65</v>
      </c>
      <c r="C238" s="17" t="s">
        <v>66</v>
      </c>
      <c r="D238" s="10" t="s">
        <v>443</v>
      </c>
      <c r="E238" s="11" t="s">
        <v>444</v>
      </c>
      <c r="F238" s="11" t="s">
        <v>68</v>
      </c>
      <c r="G238" s="12">
        <v>1</v>
      </c>
      <c r="H238" s="19"/>
      <c r="I238" s="19"/>
      <c r="J238" s="85"/>
      <c r="K238" s="85"/>
      <c r="L238" s="19"/>
      <c r="M238" s="19"/>
      <c r="N238" s="19"/>
      <c r="O238" s="19"/>
      <c r="P238" s="19">
        <v>100</v>
      </c>
      <c r="Q238" s="19">
        <f t="shared" si="94"/>
        <v>100</v>
      </c>
      <c r="R238" s="19"/>
      <c r="S238" s="19"/>
      <c r="T238" s="19"/>
      <c r="U238" s="19"/>
      <c r="V238" s="19"/>
      <c r="W238" s="19"/>
      <c r="X238" s="19"/>
      <c r="Y238" s="20"/>
      <c r="Z238" s="19"/>
      <c r="AA238" s="19"/>
      <c r="AB238" s="19"/>
      <c r="AC238" s="19"/>
      <c r="AD238" s="19"/>
      <c r="AE238" s="19"/>
      <c r="AF238" s="19">
        <f t="shared" si="97"/>
        <v>100</v>
      </c>
      <c r="AG238" s="19">
        <f t="shared" si="97"/>
        <v>100</v>
      </c>
      <c r="AH238" s="10" t="s">
        <v>443</v>
      </c>
      <c r="AI238" s="11" t="s">
        <v>444</v>
      </c>
      <c r="AJ238" s="11" t="s">
        <v>68</v>
      </c>
      <c r="AK238" s="12">
        <v>1</v>
      </c>
      <c r="AL238" s="28"/>
      <c r="AM238" s="28"/>
      <c r="AN238" s="28"/>
      <c r="AO238" s="28"/>
      <c r="AP238" s="28"/>
      <c r="AQ238" s="28"/>
      <c r="AR238" s="28"/>
      <c r="AS238" s="28"/>
      <c r="AT238" s="28">
        <v>10</v>
      </c>
      <c r="AU238" s="28">
        <f t="shared" si="95"/>
        <v>10</v>
      </c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114"/>
      <c r="BG238" s="114"/>
      <c r="BH238" s="28"/>
      <c r="BI238" s="28"/>
      <c r="BJ238" s="7">
        <f t="shared" si="89"/>
        <v>10</v>
      </c>
      <c r="BK238" s="7">
        <f t="shared" si="89"/>
        <v>10</v>
      </c>
    </row>
    <row r="239" spans="1:63" ht="24" x14ac:dyDescent="0.25">
      <c r="B239" s="16" t="s">
        <v>65</v>
      </c>
      <c r="C239" s="17" t="s">
        <v>66</v>
      </c>
      <c r="D239" s="10" t="s">
        <v>445</v>
      </c>
      <c r="E239" s="11" t="s">
        <v>446</v>
      </c>
      <c r="F239" s="11" t="s">
        <v>68</v>
      </c>
      <c r="G239" s="12">
        <v>2.08</v>
      </c>
      <c r="H239" s="19">
        <v>1000</v>
      </c>
      <c r="I239" s="19">
        <f t="shared" ref="I239:I244" si="98">H239*G239</f>
        <v>2080</v>
      </c>
      <c r="J239" s="85"/>
      <c r="K239" s="85"/>
      <c r="L239" s="19">
        <v>1000</v>
      </c>
      <c r="M239" s="19">
        <f>+L239*G239</f>
        <v>2080</v>
      </c>
      <c r="N239" s="19"/>
      <c r="O239" s="19"/>
      <c r="P239" s="19">
        <v>20</v>
      </c>
      <c r="Q239" s="19">
        <f t="shared" si="94"/>
        <v>41.6</v>
      </c>
      <c r="R239" s="19"/>
      <c r="S239" s="19"/>
      <c r="T239" s="19"/>
      <c r="U239" s="19"/>
      <c r="V239" s="19"/>
      <c r="W239" s="19"/>
      <c r="X239" s="19"/>
      <c r="Y239" s="20"/>
      <c r="Z239" s="19"/>
      <c r="AA239" s="19"/>
      <c r="AB239" s="19"/>
      <c r="AC239" s="19"/>
      <c r="AD239" s="19"/>
      <c r="AE239" s="19"/>
      <c r="AF239" s="19">
        <f t="shared" si="97"/>
        <v>2020</v>
      </c>
      <c r="AG239" s="19">
        <f t="shared" si="97"/>
        <v>4201.6000000000004</v>
      </c>
      <c r="AH239" s="10" t="s">
        <v>445</v>
      </c>
      <c r="AI239" s="11" t="s">
        <v>446</v>
      </c>
      <c r="AJ239" s="11" t="s">
        <v>68</v>
      </c>
      <c r="AK239" s="11">
        <v>2.08</v>
      </c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114"/>
      <c r="BG239" s="114"/>
      <c r="BH239" s="28"/>
      <c r="BI239" s="28"/>
      <c r="BJ239" s="7">
        <f t="shared" si="89"/>
        <v>0</v>
      </c>
      <c r="BK239" s="7">
        <f t="shared" si="89"/>
        <v>0</v>
      </c>
    </row>
    <row r="240" spans="1:63" ht="24" x14ac:dyDescent="0.25">
      <c r="B240" s="16" t="s">
        <v>65</v>
      </c>
      <c r="C240" s="17" t="s">
        <v>66</v>
      </c>
      <c r="D240" s="10" t="s">
        <v>447</v>
      </c>
      <c r="E240" s="11" t="s">
        <v>448</v>
      </c>
      <c r="F240" s="11" t="s">
        <v>68</v>
      </c>
      <c r="G240" s="12">
        <v>35</v>
      </c>
      <c r="H240" s="19">
        <v>3</v>
      </c>
      <c r="I240" s="19">
        <f t="shared" si="98"/>
        <v>105</v>
      </c>
      <c r="J240" s="85"/>
      <c r="K240" s="85"/>
      <c r="L240" s="19">
        <v>3</v>
      </c>
      <c r="M240" s="19">
        <f>+L240*G240</f>
        <v>105</v>
      </c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20"/>
      <c r="Z240" s="19"/>
      <c r="AA240" s="19"/>
      <c r="AB240" s="19"/>
      <c r="AC240" s="19"/>
      <c r="AD240" s="19"/>
      <c r="AE240" s="19"/>
      <c r="AF240" s="19">
        <f t="shared" si="97"/>
        <v>6</v>
      </c>
      <c r="AG240" s="19">
        <f t="shared" si="97"/>
        <v>210</v>
      </c>
      <c r="AH240" s="10" t="s">
        <v>447</v>
      </c>
      <c r="AI240" s="11" t="s">
        <v>448</v>
      </c>
      <c r="AJ240" s="11" t="s">
        <v>68</v>
      </c>
      <c r="AK240" s="112">
        <v>35</v>
      </c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114"/>
      <c r="BG240" s="114"/>
      <c r="BH240" s="28"/>
      <c r="BI240" s="28"/>
      <c r="BJ240" s="7">
        <f t="shared" si="89"/>
        <v>0</v>
      </c>
      <c r="BK240" s="7">
        <f t="shared" si="89"/>
        <v>0</v>
      </c>
    </row>
    <row r="241" spans="2:63" ht="24" x14ac:dyDescent="0.25">
      <c r="B241" s="16" t="s">
        <v>65</v>
      </c>
      <c r="C241" s="17" t="s">
        <v>66</v>
      </c>
      <c r="D241" s="10" t="s">
        <v>449</v>
      </c>
      <c r="E241" s="11" t="s">
        <v>450</v>
      </c>
      <c r="F241" s="11" t="s">
        <v>68</v>
      </c>
      <c r="G241" s="12">
        <v>100</v>
      </c>
      <c r="H241" s="19">
        <v>1</v>
      </c>
      <c r="I241" s="19">
        <f t="shared" si="98"/>
        <v>100</v>
      </c>
      <c r="J241" s="85"/>
      <c r="K241" s="85"/>
      <c r="L241" s="19">
        <v>1</v>
      </c>
      <c r="M241" s="19">
        <f>+L241*G241</f>
        <v>100</v>
      </c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20"/>
      <c r="Z241" s="19"/>
      <c r="AA241" s="19"/>
      <c r="AB241" s="19"/>
      <c r="AC241" s="19"/>
      <c r="AD241" s="19"/>
      <c r="AE241" s="19"/>
      <c r="AF241" s="19">
        <f t="shared" si="97"/>
        <v>2</v>
      </c>
      <c r="AG241" s="19">
        <f t="shared" si="97"/>
        <v>200</v>
      </c>
      <c r="AH241" s="10" t="s">
        <v>449</v>
      </c>
      <c r="AI241" s="11" t="s">
        <v>450</v>
      </c>
      <c r="AJ241" s="11" t="s">
        <v>68</v>
      </c>
      <c r="AK241" s="112">
        <v>100</v>
      </c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114"/>
      <c r="BG241" s="114"/>
      <c r="BH241" s="28"/>
      <c r="BI241" s="28"/>
      <c r="BJ241" s="7">
        <f t="shared" si="89"/>
        <v>0</v>
      </c>
      <c r="BK241" s="7">
        <f t="shared" si="89"/>
        <v>0</v>
      </c>
    </row>
    <row r="242" spans="2:63" ht="24" x14ac:dyDescent="0.25">
      <c r="B242" s="16" t="s">
        <v>65</v>
      </c>
      <c r="C242" s="17" t="s">
        <v>66</v>
      </c>
      <c r="D242" s="10" t="s">
        <v>451</v>
      </c>
      <c r="E242" s="11" t="s">
        <v>452</v>
      </c>
      <c r="F242" s="11" t="s">
        <v>68</v>
      </c>
      <c r="G242" s="12">
        <v>30</v>
      </c>
      <c r="H242" s="19">
        <v>6</v>
      </c>
      <c r="I242" s="19">
        <f t="shared" si="98"/>
        <v>180</v>
      </c>
      <c r="J242" s="85"/>
      <c r="K242" s="85"/>
      <c r="L242" s="19">
        <v>6</v>
      </c>
      <c r="M242" s="19">
        <f>+L242*G242</f>
        <v>180</v>
      </c>
      <c r="N242" s="19"/>
      <c r="O242" s="19"/>
      <c r="P242" s="19">
        <v>7</v>
      </c>
      <c r="Q242" s="19">
        <f t="shared" ref="Q242" si="99">G242*P242</f>
        <v>210</v>
      </c>
      <c r="R242" s="19"/>
      <c r="S242" s="19"/>
      <c r="T242" s="19"/>
      <c r="U242" s="19"/>
      <c r="V242" s="19"/>
      <c r="W242" s="19"/>
      <c r="X242" s="19"/>
      <c r="Y242" s="20"/>
      <c r="Z242" s="19"/>
      <c r="AA242" s="19"/>
      <c r="AB242" s="19"/>
      <c r="AC242" s="19"/>
      <c r="AD242" s="19"/>
      <c r="AE242" s="19"/>
      <c r="AF242" s="19">
        <f t="shared" si="97"/>
        <v>19</v>
      </c>
      <c r="AG242" s="19">
        <f t="shared" si="97"/>
        <v>570</v>
      </c>
      <c r="AH242" s="10" t="s">
        <v>451</v>
      </c>
      <c r="AI242" s="11" t="s">
        <v>452</v>
      </c>
      <c r="AJ242" s="11" t="s">
        <v>68</v>
      </c>
      <c r="AK242" s="112">
        <v>30</v>
      </c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114"/>
      <c r="BG242" s="114"/>
      <c r="BH242" s="28"/>
      <c r="BI242" s="28"/>
      <c r="BJ242" s="7">
        <f t="shared" si="89"/>
        <v>0</v>
      </c>
      <c r="BK242" s="7">
        <f t="shared" si="89"/>
        <v>0</v>
      </c>
    </row>
    <row r="243" spans="2:63" ht="24" x14ac:dyDescent="0.25">
      <c r="B243" s="16" t="s">
        <v>65</v>
      </c>
      <c r="C243" s="17" t="s">
        <v>66</v>
      </c>
      <c r="D243" s="10" t="s">
        <v>453</v>
      </c>
      <c r="E243" s="9" t="s">
        <v>454</v>
      </c>
      <c r="F243" s="9" t="s">
        <v>455</v>
      </c>
      <c r="G243" s="12">
        <v>50</v>
      </c>
      <c r="H243" s="19">
        <v>150</v>
      </c>
      <c r="I243" s="19">
        <f t="shared" si="98"/>
        <v>7500</v>
      </c>
      <c r="J243" s="85"/>
      <c r="K243" s="85"/>
      <c r="L243" s="19">
        <v>50</v>
      </c>
      <c r="M243" s="19">
        <f t="shared" ref="M243:M244" si="100">+L243*G243</f>
        <v>2500</v>
      </c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20"/>
      <c r="Z243" s="19"/>
      <c r="AA243" s="19"/>
      <c r="AB243" s="19"/>
      <c r="AC243" s="19"/>
      <c r="AD243" s="19"/>
      <c r="AE243" s="19"/>
      <c r="AF243" s="19">
        <f t="shared" si="97"/>
        <v>200</v>
      </c>
      <c r="AG243" s="19">
        <f t="shared" si="97"/>
        <v>10000</v>
      </c>
      <c r="AH243" s="10" t="s">
        <v>453</v>
      </c>
      <c r="AI243" s="9" t="s">
        <v>454</v>
      </c>
      <c r="AJ243" s="9" t="s">
        <v>455</v>
      </c>
      <c r="AK243" s="112">
        <v>50</v>
      </c>
      <c r="AL243" s="28">
        <v>50</v>
      </c>
      <c r="AM243" s="28">
        <f>AL243*AK243</f>
        <v>2500</v>
      </c>
      <c r="AN243" s="28"/>
      <c r="AO243" s="28"/>
      <c r="AP243" s="28">
        <v>50</v>
      </c>
      <c r="AQ243" s="28">
        <f t="shared" ref="AQ243:AQ244" si="101">+AP243*AK243</f>
        <v>2500</v>
      </c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114"/>
      <c r="BG243" s="114"/>
      <c r="BH243" s="28"/>
      <c r="BI243" s="28"/>
      <c r="BJ243" s="7">
        <f t="shared" si="89"/>
        <v>100</v>
      </c>
      <c r="BK243" s="7">
        <f t="shared" si="89"/>
        <v>5000</v>
      </c>
    </row>
    <row r="244" spans="2:63" ht="24" x14ac:dyDescent="0.25">
      <c r="B244" s="16" t="s">
        <v>65</v>
      </c>
      <c r="C244" s="17" t="s">
        <v>66</v>
      </c>
      <c r="D244" s="10" t="s">
        <v>456</v>
      </c>
      <c r="E244" s="9" t="s">
        <v>457</v>
      </c>
      <c r="F244" s="9" t="s">
        <v>68</v>
      </c>
      <c r="G244" s="12">
        <v>100</v>
      </c>
      <c r="H244" s="19">
        <v>200</v>
      </c>
      <c r="I244" s="19">
        <f t="shared" si="98"/>
        <v>20000</v>
      </c>
      <c r="J244" s="85"/>
      <c r="K244" s="85"/>
      <c r="L244" s="19">
        <v>100</v>
      </c>
      <c r="M244" s="19">
        <f t="shared" si="100"/>
        <v>10000</v>
      </c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20"/>
      <c r="Z244" s="19"/>
      <c r="AA244" s="19"/>
      <c r="AB244" s="19"/>
      <c r="AC244" s="19"/>
      <c r="AD244" s="19"/>
      <c r="AE244" s="19"/>
      <c r="AF244" s="19">
        <f t="shared" si="97"/>
        <v>300</v>
      </c>
      <c r="AG244" s="19">
        <f t="shared" si="97"/>
        <v>30000</v>
      </c>
      <c r="AH244" s="10" t="s">
        <v>456</v>
      </c>
      <c r="AI244" s="9" t="s">
        <v>457</v>
      </c>
      <c r="AJ244" s="9" t="s">
        <v>68</v>
      </c>
      <c r="AK244" s="112">
        <v>100</v>
      </c>
      <c r="AL244" s="28">
        <v>200</v>
      </c>
      <c r="AM244" s="28">
        <f>AL244*AK244</f>
        <v>20000</v>
      </c>
      <c r="AN244" s="28"/>
      <c r="AO244" s="28"/>
      <c r="AP244" s="28">
        <v>100</v>
      </c>
      <c r="AQ244" s="28">
        <f t="shared" si="101"/>
        <v>10000</v>
      </c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114"/>
      <c r="BG244" s="114"/>
      <c r="BH244" s="28"/>
      <c r="BI244" s="28"/>
      <c r="BJ244" s="7">
        <f t="shared" si="89"/>
        <v>300</v>
      </c>
      <c r="BK244" s="7">
        <f t="shared" si="89"/>
        <v>30000</v>
      </c>
    </row>
    <row r="245" spans="2:63" ht="24" x14ac:dyDescent="0.25">
      <c r="B245" s="16" t="s">
        <v>65</v>
      </c>
      <c r="C245" s="17" t="s">
        <v>66</v>
      </c>
      <c r="D245" s="10" t="s">
        <v>458</v>
      </c>
      <c r="E245" s="9" t="s">
        <v>459</v>
      </c>
      <c r="F245" s="9" t="s">
        <v>68</v>
      </c>
      <c r="G245" s="12">
        <v>15</v>
      </c>
      <c r="H245" s="19"/>
      <c r="I245" s="19"/>
      <c r="J245" s="85"/>
      <c r="K245" s="85"/>
      <c r="L245" s="19"/>
      <c r="M245" s="19"/>
      <c r="N245" s="19"/>
      <c r="O245" s="19"/>
      <c r="P245" s="19">
        <v>6</v>
      </c>
      <c r="Q245" s="19">
        <f t="shared" ref="Q245" si="102">G245*P245</f>
        <v>90</v>
      </c>
      <c r="R245" s="19"/>
      <c r="S245" s="19"/>
      <c r="T245" s="19"/>
      <c r="U245" s="19"/>
      <c r="V245" s="19"/>
      <c r="W245" s="19"/>
      <c r="X245" s="19">
        <v>10</v>
      </c>
      <c r="Y245" s="20">
        <f>+X245*G245</f>
        <v>150</v>
      </c>
      <c r="Z245" s="19"/>
      <c r="AA245" s="19"/>
      <c r="AB245" s="19"/>
      <c r="AC245" s="19"/>
      <c r="AD245" s="19"/>
      <c r="AE245" s="19"/>
      <c r="AF245" s="19">
        <f t="shared" si="97"/>
        <v>16</v>
      </c>
      <c r="AG245" s="19">
        <f t="shared" si="97"/>
        <v>240</v>
      </c>
      <c r="AH245" s="10" t="s">
        <v>458</v>
      </c>
      <c r="AI245" s="9" t="s">
        <v>459</v>
      </c>
      <c r="AJ245" s="9" t="s">
        <v>68</v>
      </c>
      <c r="AK245" s="112">
        <v>15</v>
      </c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>
        <v>15</v>
      </c>
      <c r="BC245" s="28">
        <f>BB245*AK245</f>
        <v>225</v>
      </c>
      <c r="BD245" s="28"/>
      <c r="BE245" s="28"/>
      <c r="BF245" s="114"/>
      <c r="BG245" s="114"/>
      <c r="BH245" s="28"/>
      <c r="BI245" s="28"/>
      <c r="BJ245" s="7">
        <f t="shared" si="89"/>
        <v>15</v>
      </c>
      <c r="BK245" s="7">
        <f t="shared" si="89"/>
        <v>225</v>
      </c>
    </row>
    <row r="246" spans="2:63" ht="24" x14ac:dyDescent="0.25">
      <c r="B246" s="16" t="s">
        <v>65</v>
      </c>
      <c r="C246" s="17" t="s">
        <v>66</v>
      </c>
      <c r="D246" s="10" t="s">
        <v>460</v>
      </c>
      <c r="E246" s="18" t="s">
        <v>461</v>
      </c>
      <c r="F246" s="9" t="s">
        <v>462</v>
      </c>
      <c r="G246" s="12">
        <v>7</v>
      </c>
      <c r="H246" s="19"/>
      <c r="I246" s="19"/>
      <c r="J246" s="85"/>
      <c r="K246" s="85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>
        <v>250</v>
      </c>
      <c r="Y246" s="20">
        <f>+X246*G246</f>
        <v>1750</v>
      </c>
      <c r="Z246" s="19"/>
      <c r="AA246" s="19"/>
      <c r="AB246" s="19"/>
      <c r="AC246" s="19"/>
      <c r="AD246" s="19"/>
      <c r="AE246" s="19"/>
      <c r="AF246" s="19">
        <f t="shared" si="97"/>
        <v>250</v>
      </c>
      <c r="AG246" s="19">
        <f t="shared" si="97"/>
        <v>1750</v>
      </c>
      <c r="AH246" s="10" t="s">
        <v>460</v>
      </c>
      <c r="AI246" s="18" t="s">
        <v>461</v>
      </c>
      <c r="AJ246" s="9" t="s">
        <v>462</v>
      </c>
      <c r="AK246" s="112">
        <v>7</v>
      </c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>
        <v>100</v>
      </c>
      <c r="BC246" s="28">
        <f>BB246*AK246</f>
        <v>700</v>
      </c>
      <c r="BD246" s="28"/>
      <c r="BE246" s="28"/>
      <c r="BF246" s="114"/>
      <c r="BG246" s="114"/>
      <c r="BH246" s="28"/>
      <c r="BI246" s="28"/>
      <c r="BJ246" s="7">
        <f t="shared" si="89"/>
        <v>100</v>
      </c>
      <c r="BK246" s="7">
        <f t="shared" si="89"/>
        <v>700</v>
      </c>
    </row>
    <row r="247" spans="2:63" ht="24" x14ac:dyDescent="0.25">
      <c r="B247" s="16" t="s">
        <v>65</v>
      </c>
      <c r="C247" s="17" t="s">
        <v>66</v>
      </c>
      <c r="D247" s="10" t="s">
        <v>463</v>
      </c>
      <c r="E247" s="18" t="s">
        <v>464</v>
      </c>
      <c r="F247" s="9" t="s">
        <v>68</v>
      </c>
      <c r="G247" s="12">
        <v>100</v>
      </c>
      <c r="H247" s="19">
        <v>3</v>
      </c>
      <c r="I247" s="19">
        <f>H247*G247</f>
        <v>300</v>
      </c>
      <c r="J247" s="85"/>
      <c r="K247" s="85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20"/>
      <c r="Z247" s="19"/>
      <c r="AA247" s="19"/>
      <c r="AB247" s="19"/>
      <c r="AC247" s="19"/>
      <c r="AD247" s="19"/>
      <c r="AE247" s="19"/>
      <c r="AF247" s="19">
        <f t="shared" si="97"/>
        <v>3</v>
      </c>
      <c r="AG247" s="19">
        <f t="shared" si="97"/>
        <v>300</v>
      </c>
      <c r="AH247" s="10" t="s">
        <v>463</v>
      </c>
      <c r="AI247" s="18" t="s">
        <v>464</v>
      </c>
      <c r="AJ247" s="9" t="s">
        <v>68</v>
      </c>
      <c r="AK247" s="112">
        <v>100</v>
      </c>
      <c r="AL247" s="28">
        <v>1</v>
      </c>
      <c r="AM247" s="28">
        <f>AL247*AK247</f>
        <v>100</v>
      </c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114"/>
      <c r="BG247" s="114"/>
      <c r="BH247" s="28"/>
      <c r="BI247" s="28"/>
      <c r="BJ247" s="7">
        <f t="shared" si="89"/>
        <v>1</v>
      </c>
      <c r="BK247" s="7">
        <f t="shared" si="89"/>
        <v>100</v>
      </c>
    </row>
    <row r="248" spans="2:63" ht="24" x14ac:dyDescent="0.25">
      <c r="B248" s="16" t="s">
        <v>65</v>
      </c>
      <c r="C248" s="17" t="s">
        <v>66</v>
      </c>
      <c r="D248" s="10" t="s">
        <v>465</v>
      </c>
      <c r="E248" s="9" t="s">
        <v>466</v>
      </c>
      <c r="F248" s="11" t="s">
        <v>68</v>
      </c>
      <c r="G248" s="12">
        <v>6</v>
      </c>
      <c r="H248" s="19">
        <f>2+3</f>
        <v>5</v>
      </c>
      <c r="I248" s="19">
        <f>H248*G248</f>
        <v>30</v>
      </c>
      <c r="J248" s="119"/>
      <c r="K248" s="111"/>
      <c r="L248" s="26"/>
      <c r="M248" s="26"/>
      <c r="N248" s="26"/>
      <c r="O248" s="26"/>
      <c r="P248" s="26"/>
      <c r="Q248" s="19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19">
        <f t="shared" si="97"/>
        <v>5</v>
      </c>
      <c r="AG248" s="19">
        <f t="shared" si="97"/>
        <v>30</v>
      </c>
      <c r="AH248" s="10" t="s">
        <v>465</v>
      </c>
      <c r="AI248" s="9" t="s">
        <v>466</v>
      </c>
      <c r="AJ248" s="11" t="s">
        <v>68</v>
      </c>
      <c r="AK248" s="12">
        <v>6</v>
      </c>
      <c r="AL248" s="7">
        <v>2</v>
      </c>
      <c r="AM248" s="28">
        <f>AL248*AK248</f>
        <v>12</v>
      </c>
      <c r="AN248" s="7"/>
      <c r="AO248" s="7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114"/>
      <c r="BG248" s="114"/>
      <c r="BH248" s="28"/>
      <c r="BI248" s="28"/>
      <c r="BJ248" s="7">
        <f t="shared" si="89"/>
        <v>2</v>
      </c>
      <c r="BK248" s="7">
        <f t="shared" si="89"/>
        <v>12</v>
      </c>
    </row>
    <row r="249" spans="2:63" ht="24" x14ac:dyDescent="0.25">
      <c r="B249" s="16" t="s">
        <v>65</v>
      </c>
      <c r="C249" s="17" t="s">
        <v>66</v>
      </c>
      <c r="D249" s="10" t="s">
        <v>467</v>
      </c>
      <c r="E249" s="9" t="s">
        <v>468</v>
      </c>
      <c r="F249" s="11" t="s">
        <v>68</v>
      </c>
      <c r="G249" s="12">
        <v>10</v>
      </c>
      <c r="H249" s="19">
        <v>20</v>
      </c>
      <c r="I249" s="19">
        <f>H249*G249</f>
        <v>200</v>
      </c>
      <c r="J249" s="119"/>
      <c r="K249" s="111"/>
      <c r="L249" s="26"/>
      <c r="M249" s="26"/>
      <c r="N249" s="26"/>
      <c r="O249" s="26"/>
      <c r="P249" s="26"/>
      <c r="Q249" s="19"/>
      <c r="R249" s="26"/>
      <c r="S249" s="26"/>
      <c r="T249" s="26">
        <v>40</v>
      </c>
      <c r="U249" s="20">
        <f t="shared" ref="U249:U251" si="103">+T249*G249</f>
        <v>400</v>
      </c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19">
        <f t="shared" si="97"/>
        <v>60</v>
      </c>
      <c r="AG249" s="19">
        <f t="shared" si="97"/>
        <v>600</v>
      </c>
      <c r="AH249" s="10" t="s">
        <v>467</v>
      </c>
      <c r="AI249" s="9" t="s">
        <v>468</v>
      </c>
      <c r="AJ249" s="11" t="s">
        <v>68</v>
      </c>
      <c r="AK249" s="12">
        <v>10</v>
      </c>
      <c r="AL249" s="7"/>
      <c r="AM249" s="28"/>
      <c r="AN249" s="7"/>
      <c r="AO249" s="7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114"/>
      <c r="BG249" s="114"/>
      <c r="BH249" s="28"/>
      <c r="BI249" s="28"/>
      <c r="BJ249" s="7">
        <f t="shared" si="89"/>
        <v>0</v>
      </c>
      <c r="BK249" s="7">
        <f t="shared" si="89"/>
        <v>0</v>
      </c>
    </row>
    <row r="250" spans="2:63" ht="24" x14ac:dyDescent="0.25">
      <c r="B250" s="16" t="s">
        <v>65</v>
      </c>
      <c r="C250" s="17" t="s">
        <v>66</v>
      </c>
      <c r="D250" s="10" t="s">
        <v>469</v>
      </c>
      <c r="E250" s="9" t="s">
        <v>470</v>
      </c>
      <c r="F250" s="11" t="s">
        <v>68</v>
      </c>
      <c r="G250" s="12">
        <v>3</v>
      </c>
      <c r="H250" s="19"/>
      <c r="I250" s="19"/>
      <c r="J250" s="119"/>
      <c r="K250" s="111"/>
      <c r="L250" s="26"/>
      <c r="M250" s="26"/>
      <c r="N250" s="26"/>
      <c r="O250" s="26"/>
      <c r="P250" s="26"/>
      <c r="Q250" s="19"/>
      <c r="R250" s="26"/>
      <c r="S250" s="26"/>
      <c r="T250" s="26">
        <v>20</v>
      </c>
      <c r="U250" s="20">
        <f t="shared" si="103"/>
        <v>60</v>
      </c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19">
        <f t="shared" si="97"/>
        <v>20</v>
      </c>
      <c r="AG250" s="19">
        <f t="shared" si="97"/>
        <v>60</v>
      </c>
      <c r="AH250" s="10" t="s">
        <v>469</v>
      </c>
      <c r="AI250" s="9" t="s">
        <v>470</v>
      </c>
      <c r="AJ250" s="11" t="s">
        <v>68</v>
      </c>
      <c r="AK250" s="12">
        <v>3</v>
      </c>
      <c r="AL250" s="7"/>
      <c r="AM250" s="28"/>
      <c r="AN250" s="7"/>
      <c r="AO250" s="7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114"/>
      <c r="BG250" s="114"/>
      <c r="BH250" s="28"/>
      <c r="BI250" s="28"/>
      <c r="BJ250" s="7">
        <f t="shared" si="89"/>
        <v>0</v>
      </c>
      <c r="BK250" s="7">
        <f t="shared" si="89"/>
        <v>0</v>
      </c>
    </row>
    <row r="251" spans="2:63" ht="24" x14ac:dyDescent="0.25">
      <c r="B251" s="16" t="s">
        <v>65</v>
      </c>
      <c r="C251" s="17" t="s">
        <v>66</v>
      </c>
      <c r="D251" s="10" t="s">
        <v>471</v>
      </c>
      <c r="E251" s="9" t="s">
        <v>472</v>
      </c>
      <c r="F251" s="11" t="s">
        <v>90</v>
      </c>
      <c r="G251" s="12">
        <v>3</v>
      </c>
      <c r="H251" s="19"/>
      <c r="I251" s="19"/>
      <c r="J251" s="119"/>
      <c r="K251" s="111"/>
      <c r="L251" s="26"/>
      <c r="M251" s="26"/>
      <c r="N251" s="26"/>
      <c r="O251" s="26"/>
      <c r="P251" s="26">
        <v>6</v>
      </c>
      <c r="Q251" s="19">
        <f t="shared" ref="Q251" si="104">G251*P251</f>
        <v>18</v>
      </c>
      <c r="R251" s="26"/>
      <c r="S251" s="26"/>
      <c r="T251" s="26">
        <v>8</v>
      </c>
      <c r="U251" s="20">
        <f t="shared" si="103"/>
        <v>24</v>
      </c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19">
        <f t="shared" si="97"/>
        <v>14</v>
      </c>
      <c r="AG251" s="19">
        <f t="shared" si="97"/>
        <v>42</v>
      </c>
      <c r="AH251" s="10" t="s">
        <v>471</v>
      </c>
      <c r="AI251" s="9" t="s">
        <v>472</v>
      </c>
      <c r="AJ251" s="11" t="s">
        <v>90</v>
      </c>
      <c r="AK251" s="12">
        <v>3</v>
      </c>
      <c r="AL251" s="7"/>
      <c r="AM251" s="28"/>
      <c r="AN251" s="7"/>
      <c r="AO251" s="7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114"/>
      <c r="BG251" s="114"/>
      <c r="BH251" s="28"/>
      <c r="BI251" s="28"/>
      <c r="BJ251" s="7">
        <f t="shared" si="89"/>
        <v>0</v>
      </c>
      <c r="BK251" s="7">
        <f t="shared" si="89"/>
        <v>0</v>
      </c>
    </row>
    <row r="252" spans="2:63" x14ac:dyDescent="0.25">
      <c r="B252" s="69"/>
      <c r="C252" s="93"/>
      <c r="D252" s="73" t="s">
        <v>473</v>
      </c>
      <c r="E252" s="95" t="s">
        <v>474</v>
      </c>
      <c r="F252" s="90"/>
      <c r="G252" s="90"/>
      <c r="H252" s="78"/>
      <c r="I252" s="78"/>
      <c r="J252" s="77"/>
      <c r="K252" s="77"/>
      <c r="L252" s="77"/>
      <c r="M252" s="77"/>
      <c r="N252" s="77"/>
      <c r="O252" s="77"/>
      <c r="P252" s="77"/>
      <c r="Q252" s="77"/>
      <c r="R252" s="78"/>
      <c r="S252" s="78"/>
      <c r="T252" s="77"/>
      <c r="U252" s="77"/>
      <c r="V252" s="77"/>
      <c r="W252" s="77"/>
      <c r="X252" s="77"/>
      <c r="Y252" s="77"/>
      <c r="Z252" s="77"/>
      <c r="AA252" s="77"/>
      <c r="AB252" s="78"/>
      <c r="AC252" s="78"/>
      <c r="AD252" s="78"/>
      <c r="AE252" s="78"/>
      <c r="AF252" s="77"/>
      <c r="AG252" s="77"/>
      <c r="AH252" s="73" t="s">
        <v>473</v>
      </c>
      <c r="AI252" s="95" t="s">
        <v>474</v>
      </c>
      <c r="AJ252" s="91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0"/>
      <c r="BI252" s="80"/>
      <c r="BJ252" s="82"/>
      <c r="BK252" s="82"/>
    </row>
    <row r="253" spans="2:63" x14ac:dyDescent="0.25">
      <c r="B253" s="67"/>
      <c r="C253" s="74"/>
      <c r="D253" s="84" t="s">
        <v>475</v>
      </c>
      <c r="E253" s="97" t="s">
        <v>476</v>
      </c>
      <c r="F253" s="90"/>
      <c r="G253" s="90"/>
      <c r="H253" s="100"/>
      <c r="I253" s="100"/>
      <c r="J253" s="90"/>
      <c r="K253" s="90"/>
      <c r="L253" s="90"/>
      <c r="M253" s="90"/>
      <c r="N253" s="90"/>
      <c r="O253" s="90"/>
      <c r="P253" s="90"/>
      <c r="Q253" s="90"/>
      <c r="R253" s="100"/>
      <c r="S253" s="100"/>
      <c r="T253" s="90"/>
      <c r="U253" s="90"/>
      <c r="V253" s="90"/>
      <c r="W253" s="90"/>
      <c r="X253" s="90"/>
      <c r="Y253" s="90"/>
      <c r="Z253" s="90"/>
      <c r="AA253" s="90"/>
      <c r="AB253" s="100"/>
      <c r="AC253" s="100"/>
      <c r="AD253" s="100"/>
      <c r="AE253" s="100"/>
      <c r="AF253" s="90"/>
      <c r="AG253" s="90"/>
      <c r="AH253" s="84" t="s">
        <v>475</v>
      </c>
      <c r="AI253" s="97" t="s">
        <v>476</v>
      </c>
      <c r="AJ253" s="94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157"/>
      <c r="BG253" s="157"/>
      <c r="BH253" s="70"/>
      <c r="BI253" s="70"/>
      <c r="BJ253" s="70"/>
      <c r="BK253" s="70"/>
    </row>
    <row r="254" spans="2:63" ht="24" x14ac:dyDescent="0.25">
      <c r="B254" s="16" t="s">
        <v>65</v>
      </c>
      <c r="C254" s="17" t="s">
        <v>66</v>
      </c>
      <c r="D254" s="17" t="s">
        <v>477</v>
      </c>
      <c r="E254" s="120" t="s">
        <v>478</v>
      </c>
      <c r="F254" s="11" t="s">
        <v>479</v>
      </c>
      <c r="G254" s="12">
        <v>15</v>
      </c>
      <c r="H254" s="19">
        <f>12+3+20</f>
        <v>35</v>
      </c>
      <c r="I254" s="19">
        <f>H254*G254</f>
        <v>525</v>
      </c>
      <c r="J254" s="111"/>
      <c r="K254" s="111"/>
      <c r="L254" s="19"/>
      <c r="M254" s="19"/>
      <c r="N254" s="19"/>
      <c r="O254" s="19"/>
      <c r="P254" s="20">
        <v>156</v>
      </c>
      <c r="Q254" s="19">
        <f t="shared" ref="Q254:Q255" si="105">G254*P254</f>
        <v>2340</v>
      </c>
      <c r="R254" s="19"/>
      <c r="S254" s="19"/>
      <c r="T254" s="20"/>
      <c r="U254" s="20"/>
      <c r="V254" s="19"/>
      <c r="W254" s="19"/>
      <c r="X254" s="20">
        <v>15</v>
      </c>
      <c r="Y254" s="20">
        <f>+X254*G254</f>
        <v>225</v>
      </c>
      <c r="Z254" s="20"/>
      <c r="AA254" s="20"/>
      <c r="AB254" s="19">
        <v>8</v>
      </c>
      <c r="AC254" s="19">
        <f>+AB254*G254</f>
        <v>120</v>
      </c>
      <c r="AD254" s="19"/>
      <c r="AE254" s="19"/>
      <c r="AF254" s="19">
        <f t="shared" ref="AF254:AG315" si="106">H254+J254+L254+N254+P254+R254+T254+V254+X254+Z254+AB254+AD254</f>
        <v>214</v>
      </c>
      <c r="AG254" s="19">
        <f t="shared" si="106"/>
        <v>3210</v>
      </c>
      <c r="AH254" s="17" t="s">
        <v>477</v>
      </c>
      <c r="AI254" s="120" t="s">
        <v>478</v>
      </c>
      <c r="AJ254" s="11" t="s">
        <v>479</v>
      </c>
      <c r="AK254" s="12">
        <v>15</v>
      </c>
      <c r="AL254" s="28">
        <f>12+3+20</f>
        <v>35</v>
      </c>
      <c r="AM254" s="28">
        <f>AL254*AK254</f>
        <v>525</v>
      </c>
      <c r="AN254" s="121"/>
      <c r="AO254" s="121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114">
        <v>20</v>
      </c>
      <c r="BC254" s="114">
        <f>+BB254*AK254</f>
        <v>300</v>
      </c>
      <c r="BD254" s="114"/>
      <c r="BE254" s="114"/>
      <c r="BF254" s="114"/>
      <c r="BG254" s="114"/>
      <c r="BH254" s="28"/>
      <c r="BI254" s="28"/>
      <c r="BJ254" s="7">
        <f t="shared" ref="BJ254:BK315" si="107">AL254+AN254+AP254+AR254+AT254+AV254+AX254+AZ254+BB254+BD254+BF254+BH254</f>
        <v>55</v>
      </c>
      <c r="BK254" s="7">
        <f t="shared" si="107"/>
        <v>825</v>
      </c>
    </row>
    <row r="255" spans="2:63" ht="24" x14ac:dyDescent="0.25">
      <c r="B255" s="16" t="s">
        <v>65</v>
      </c>
      <c r="C255" s="17" t="s">
        <v>66</v>
      </c>
      <c r="D255" s="17" t="s">
        <v>480</v>
      </c>
      <c r="E255" s="120" t="s">
        <v>481</v>
      </c>
      <c r="F255" s="11" t="s">
        <v>479</v>
      </c>
      <c r="G255" s="12">
        <v>18</v>
      </c>
      <c r="H255" s="19">
        <f>30+3+10</f>
        <v>43</v>
      </c>
      <c r="I255" s="19">
        <f>H255*G255</f>
        <v>774</v>
      </c>
      <c r="J255" s="111"/>
      <c r="K255" s="111"/>
      <c r="L255" s="19">
        <v>5</v>
      </c>
      <c r="M255" s="19">
        <f>+L255*G255</f>
        <v>90</v>
      </c>
      <c r="N255" s="19"/>
      <c r="O255" s="19"/>
      <c r="P255" s="19">
        <v>6</v>
      </c>
      <c r="Q255" s="19">
        <f t="shared" si="105"/>
        <v>108</v>
      </c>
      <c r="R255" s="19"/>
      <c r="S255" s="19"/>
      <c r="T255" s="20">
        <v>12</v>
      </c>
      <c r="U255" s="20">
        <f t="shared" ref="U255" si="108">+T255*G255</f>
        <v>216</v>
      </c>
      <c r="V255" s="19"/>
      <c r="W255" s="19"/>
      <c r="X255" s="20"/>
      <c r="Y255" s="20"/>
      <c r="Z255" s="20"/>
      <c r="AA255" s="20"/>
      <c r="AB255" s="19">
        <v>4</v>
      </c>
      <c r="AC255" s="19">
        <f>+AB255*G255</f>
        <v>72</v>
      </c>
      <c r="AD255" s="19">
        <v>10</v>
      </c>
      <c r="AE255" s="19">
        <f>AD255*G255</f>
        <v>180</v>
      </c>
      <c r="AF255" s="19">
        <f t="shared" si="106"/>
        <v>80</v>
      </c>
      <c r="AG255" s="19">
        <f t="shared" si="106"/>
        <v>1440</v>
      </c>
      <c r="AH255" s="17" t="s">
        <v>480</v>
      </c>
      <c r="AI255" s="120" t="s">
        <v>481</v>
      </c>
      <c r="AJ255" s="11" t="s">
        <v>479</v>
      </c>
      <c r="AK255" s="12">
        <v>18</v>
      </c>
      <c r="AL255" s="28">
        <f>30+3+10</f>
        <v>43</v>
      </c>
      <c r="AM255" s="28">
        <f>AL255*AK255</f>
        <v>774</v>
      </c>
      <c r="AN255" s="114"/>
      <c r="AO255" s="114"/>
      <c r="AP255" s="28"/>
      <c r="AQ255" s="28"/>
      <c r="AR255" s="28"/>
      <c r="AS255" s="28"/>
      <c r="AT255" s="28"/>
      <c r="AU255" s="28"/>
      <c r="AV255" s="28"/>
      <c r="AW255" s="28"/>
      <c r="AX255" s="28">
        <v>12</v>
      </c>
      <c r="AY255" s="28">
        <f t="shared" ref="AY255" si="109">AX255*AK255</f>
        <v>216</v>
      </c>
      <c r="AZ255" s="28"/>
      <c r="BA255" s="28"/>
      <c r="BB255" s="28"/>
      <c r="BC255" s="28"/>
      <c r="BD255" s="28"/>
      <c r="BE255" s="28"/>
      <c r="BF255" s="114"/>
      <c r="BG255" s="114"/>
      <c r="BH255" s="28"/>
      <c r="BI255" s="28"/>
      <c r="BJ255" s="7">
        <f t="shared" si="107"/>
        <v>55</v>
      </c>
      <c r="BK255" s="7">
        <f t="shared" si="107"/>
        <v>990</v>
      </c>
    </row>
    <row r="256" spans="2:63" ht="24" x14ac:dyDescent="0.25">
      <c r="B256" s="16" t="s">
        <v>65</v>
      </c>
      <c r="C256" s="17" t="s">
        <v>66</v>
      </c>
      <c r="D256" s="17">
        <v>353800020006</v>
      </c>
      <c r="E256" s="120" t="s">
        <v>482</v>
      </c>
      <c r="F256" s="11" t="s">
        <v>479</v>
      </c>
      <c r="G256" s="12">
        <v>15</v>
      </c>
      <c r="H256" s="19">
        <v>2</v>
      </c>
      <c r="I256" s="19">
        <f>H256*G256</f>
        <v>30</v>
      </c>
      <c r="J256" s="111"/>
      <c r="K256" s="111"/>
      <c r="L256" s="19">
        <v>192</v>
      </c>
      <c r="M256" s="19">
        <f>+L256*G256</f>
        <v>2880</v>
      </c>
      <c r="N256" s="19"/>
      <c r="O256" s="19"/>
      <c r="P256" s="20"/>
      <c r="Q256" s="19"/>
      <c r="R256" s="19"/>
      <c r="S256" s="19"/>
      <c r="T256" s="20"/>
      <c r="U256" s="20"/>
      <c r="V256" s="19"/>
      <c r="W256" s="19"/>
      <c r="X256" s="20"/>
      <c r="Y256" s="20"/>
      <c r="Z256" s="20"/>
      <c r="AA256" s="20"/>
      <c r="AB256" s="19"/>
      <c r="AC256" s="19"/>
      <c r="AD256" s="19"/>
      <c r="AE256" s="19"/>
      <c r="AF256" s="19">
        <f t="shared" si="106"/>
        <v>194</v>
      </c>
      <c r="AG256" s="19">
        <f t="shared" si="106"/>
        <v>2910</v>
      </c>
      <c r="AH256" s="17">
        <v>353800020006</v>
      </c>
      <c r="AI256" s="120" t="s">
        <v>482</v>
      </c>
      <c r="AJ256" s="11" t="s">
        <v>479</v>
      </c>
      <c r="AK256" s="12">
        <v>15</v>
      </c>
      <c r="AL256" s="28">
        <v>2</v>
      </c>
      <c r="AM256" s="28">
        <f>AL256*AK256</f>
        <v>30</v>
      </c>
      <c r="AN256" s="114"/>
      <c r="AO256" s="114"/>
      <c r="AP256" s="28">
        <f>32*6</f>
        <v>192</v>
      </c>
      <c r="AQ256" s="28">
        <f t="shared" ref="AQ256" si="110">+AP256*AK256</f>
        <v>2880</v>
      </c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114"/>
      <c r="BG256" s="114"/>
      <c r="BH256" s="28"/>
      <c r="BI256" s="28"/>
      <c r="BJ256" s="7">
        <f t="shared" si="107"/>
        <v>194</v>
      </c>
      <c r="BK256" s="7">
        <f t="shared" si="107"/>
        <v>2910</v>
      </c>
    </row>
    <row r="257" spans="2:63" ht="24" x14ac:dyDescent="0.25">
      <c r="B257" s="16" t="s">
        <v>65</v>
      </c>
      <c r="C257" s="17" t="s">
        <v>66</v>
      </c>
      <c r="D257" s="10" t="s">
        <v>483</v>
      </c>
      <c r="E257" s="11" t="s">
        <v>484</v>
      </c>
      <c r="F257" s="11" t="s">
        <v>479</v>
      </c>
      <c r="G257" s="12">
        <v>15</v>
      </c>
      <c r="H257" s="19">
        <v>3</v>
      </c>
      <c r="I257" s="19">
        <f>H257*G257</f>
        <v>45</v>
      </c>
      <c r="J257" s="111"/>
      <c r="K257" s="111"/>
      <c r="L257" s="19">
        <v>5</v>
      </c>
      <c r="M257" s="19">
        <f>+L257*G257</f>
        <v>75</v>
      </c>
      <c r="N257" s="19"/>
      <c r="O257" s="19"/>
      <c r="P257" s="20"/>
      <c r="Q257" s="19"/>
      <c r="R257" s="19"/>
      <c r="S257" s="19"/>
      <c r="T257" s="20"/>
      <c r="U257" s="20"/>
      <c r="V257" s="19"/>
      <c r="W257" s="19"/>
      <c r="X257" s="20"/>
      <c r="Y257" s="20"/>
      <c r="Z257" s="20"/>
      <c r="AA257" s="20"/>
      <c r="AB257" s="19"/>
      <c r="AC257" s="19"/>
      <c r="AD257" s="19"/>
      <c r="AE257" s="19"/>
      <c r="AF257" s="19">
        <f t="shared" si="106"/>
        <v>8</v>
      </c>
      <c r="AG257" s="19">
        <f t="shared" si="106"/>
        <v>120</v>
      </c>
      <c r="AH257" s="10" t="s">
        <v>483</v>
      </c>
      <c r="AI257" s="11" t="s">
        <v>484</v>
      </c>
      <c r="AJ257" s="11" t="s">
        <v>479</v>
      </c>
      <c r="AK257" s="12">
        <v>15</v>
      </c>
      <c r="AL257" s="28">
        <v>3</v>
      </c>
      <c r="AM257" s="28">
        <f>AL257*AK257</f>
        <v>45</v>
      </c>
      <c r="AN257" s="114"/>
      <c r="AO257" s="114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114"/>
      <c r="BG257" s="114"/>
      <c r="BH257" s="28"/>
      <c r="BI257" s="28"/>
      <c r="BJ257" s="7">
        <f t="shared" si="107"/>
        <v>3</v>
      </c>
      <c r="BK257" s="7">
        <f t="shared" si="107"/>
        <v>45</v>
      </c>
    </row>
    <row r="258" spans="2:63" ht="24" x14ac:dyDescent="0.25">
      <c r="B258" s="16" t="s">
        <v>65</v>
      </c>
      <c r="C258" s="17" t="s">
        <v>66</v>
      </c>
      <c r="D258" s="10" t="s">
        <v>485</v>
      </c>
      <c r="E258" s="11" t="s">
        <v>486</v>
      </c>
      <c r="F258" s="11" t="s">
        <v>487</v>
      </c>
      <c r="G258" s="12">
        <v>25</v>
      </c>
      <c r="H258" s="19">
        <v>2</v>
      </c>
      <c r="I258" s="19">
        <f t="shared" ref="I258:I278" si="111">H258*G258</f>
        <v>50</v>
      </c>
      <c r="J258" s="111"/>
      <c r="K258" s="111"/>
      <c r="L258" s="19"/>
      <c r="M258" s="19"/>
      <c r="N258" s="19"/>
      <c r="O258" s="19"/>
      <c r="P258" s="20"/>
      <c r="Q258" s="19"/>
      <c r="R258" s="19"/>
      <c r="S258" s="19"/>
      <c r="T258" s="20"/>
      <c r="U258" s="20"/>
      <c r="V258" s="19"/>
      <c r="W258" s="19"/>
      <c r="X258" s="20"/>
      <c r="Y258" s="20"/>
      <c r="Z258" s="20"/>
      <c r="AA258" s="20"/>
      <c r="AB258" s="19"/>
      <c r="AC258" s="19"/>
      <c r="AD258" s="19"/>
      <c r="AE258" s="19"/>
      <c r="AF258" s="19">
        <f t="shared" si="106"/>
        <v>2</v>
      </c>
      <c r="AG258" s="19">
        <f t="shared" si="106"/>
        <v>50</v>
      </c>
      <c r="AH258" s="10" t="s">
        <v>485</v>
      </c>
      <c r="AI258" s="11" t="s">
        <v>486</v>
      </c>
      <c r="AJ258" s="11" t="s">
        <v>487</v>
      </c>
      <c r="AK258" s="12">
        <v>25</v>
      </c>
      <c r="AL258" s="28">
        <v>2</v>
      </c>
      <c r="AM258" s="28">
        <f t="shared" ref="AM258:AM278" si="112">AL258*AK258</f>
        <v>50</v>
      </c>
      <c r="AN258" s="114"/>
      <c r="AO258" s="114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114"/>
      <c r="BG258" s="114"/>
      <c r="BH258" s="28"/>
      <c r="BI258" s="28"/>
      <c r="BJ258" s="7">
        <f t="shared" si="107"/>
        <v>2</v>
      </c>
      <c r="BK258" s="7">
        <f t="shared" si="107"/>
        <v>50</v>
      </c>
    </row>
    <row r="259" spans="2:63" ht="24" x14ac:dyDescent="0.25">
      <c r="B259" s="16" t="s">
        <v>65</v>
      </c>
      <c r="C259" s="17" t="s">
        <v>66</v>
      </c>
      <c r="D259" s="10" t="s">
        <v>488</v>
      </c>
      <c r="E259" s="11" t="s">
        <v>489</v>
      </c>
      <c r="F259" s="11" t="s">
        <v>68</v>
      </c>
      <c r="G259" s="12">
        <v>5</v>
      </c>
      <c r="H259" s="19">
        <v>10</v>
      </c>
      <c r="I259" s="19">
        <f t="shared" si="111"/>
        <v>50</v>
      </c>
      <c r="J259" s="111"/>
      <c r="K259" s="111"/>
      <c r="L259" s="19"/>
      <c r="M259" s="19"/>
      <c r="N259" s="19"/>
      <c r="O259" s="19"/>
      <c r="P259" s="20"/>
      <c r="Q259" s="19"/>
      <c r="R259" s="19"/>
      <c r="S259" s="19"/>
      <c r="T259" s="20"/>
      <c r="U259" s="20"/>
      <c r="V259" s="19"/>
      <c r="W259" s="19"/>
      <c r="X259" s="20"/>
      <c r="Y259" s="20"/>
      <c r="Z259" s="20"/>
      <c r="AA259" s="20"/>
      <c r="AB259" s="19"/>
      <c r="AC259" s="19"/>
      <c r="AD259" s="19">
        <v>35</v>
      </c>
      <c r="AE259" s="19">
        <f>AD259*G259</f>
        <v>175</v>
      </c>
      <c r="AF259" s="19">
        <f t="shared" si="106"/>
        <v>45</v>
      </c>
      <c r="AG259" s="19">
        <f t="shared" si="106"/>
        <v>225</v>
      </c>
      <c r="AH259" s="10" t="s">
        <v>488</v>
      </c>
      <c r="AI259" s="11" t="s">
        <v>489</v>
      </c>
      <c r="AJ259" s="11" t="s">
        <v>68</v>
      </c>
      <c r="AK259" s="12">
        <v>5</v>
      </c>
      <c r="AL259" s="28">
        <v>10</v>
      </c>
      <c r="AM259" s="28">
        <f t="shared" si="112"/>
        <v>50</v>
      </c>
      <c r="AN259" s="114"/>
      <c r="AO259" s="114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114"/>
      <c r="BG259" s="114"/>
      <c r="BH259" s="28">
        <v>25</v>
      </c>
      <c r="BI259" s="28">
        <f>+BH259*AK259</f>
        <v>125</v>
      </c>
      <c r="BJ259" s="7">
        <f t="shared" si="107"/>
        <v>35</v>
      </c>
      <c r="BK259" s="7">
        <f t="shared" si="107"/>
        <v>175</v>
      </c>
    </row>
    <row r="260" spans="2:63" ht="24" x14ac:dyDescent="0.25">
      <c r="B260" s="16" t="s">
        <v>65</v>
      </c>
      <c r="C260" s="17" t="s">
        <v>66</v>
      </c>
      <c r="D260" s="10" t="s">
        <v>490</v>
      </c>
      <c r="E260" s="11" t="s">
        <v>491</v>
      </c>
      <c r="F260" s="11" t="s">
        <v>68</v>
      </c>
      <c r="G260" s="12">
        <v>7</v>
      </c>
      <c r="H260" s="19">
        <v>15</v>
      </c>
      <c r="I260" s="19">
        <f t="shared" si="111"/>
        <v>105</v>
      </c>
      <c r="J260" s="111"/>
      <c r="K260" s="111"/>
      <c r="L260" s="19">
        <v>8</v>
      </c>
      <c r="M260" s="19">
        <f>+L260*G260</f>
        <v>56</v>
      </c>
      <c r="N260" s="19"/>
      <c r="O260" s="19"/>
      <c r="P260" s="20"/>
      <c r="Q260" s="19"/>
      <c r="R260" s="19"/>
      <c r="S260" s="19"/>
      <c r="T260" s="20"/>
      <c r="U260" s="20"/>
      <c r="V260" s="19"/>
      <c r="W260" s="19"/>
      <c r="X260" s="20"/>
      <c r="Y260" s="20"/>
      <c r="Z260" s="20"/>
      <c r="AA260" s="20"/>
      <c r="AB260" s="19"/>
      <c r="AC260" s="19"/>
      <c r="AD260" s="19"/>
      <c r="AE260" s="19"/>
      <c r="AF260" s="19">
        <f t="shared" si="106"/>
        <v>23</v>
      </c>
      <c r="AG260" s="19">
        <f t="shared" si="106"/>
        <v>161</v>
      </c>
      <c r="AH260" s="10" t="s">
        <v>490</v>
      </c>
      <c r="AI260" s="11" t="s">
        <v>491</v>
      </c>
      <c r="AJ260" s="11" t="s">
        <v>68</v>
      </c>
      <c r="AK260" s="12">
        <v>7</v>
      </c>
      <c r="AL260" s="28">
        <v>15</v>
      </c>
      <c r="AM260" s="28">
        <f t="shared" si="112"/>
        <v>105</v>
      </c>
      <c r="AN260" s="114"/>
      <c r="AO260" s="114"/>
      <c r="AP260" s="28">
        <v>8</v>
      </c>
      <c r="AQ260" s="28">
        <f t="shared" ref="AQ260:AQ261" si="113">+AP260*AK260</f>
        <v>56</v>
      </c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114"/>
      <c r="BG260" s="114"/>
      <c r="BH260" s="28"/>
      <c r="BI260" s="28"/>
      <c r="BJ260" s="7">
        <f t="shared" si="107"/>
        <v>23</v>
      </c>
      <c r="BK260" s="7">
        <f t="shared" si="107"/>
        <v>161</v>
      </c>
    </row>
    <row r="261" spans="2:63" ht="24" x14ac:dyDescent="0.25">
      <c r="B261" s="16" t="s">
        <v>65</v>
      </c>
      <c r="C261" s="17" t="s">
        <v>66</v>
      </c>
      <c r="D261" s="10" t="s">
        <v>492</v>
      </c>
      <c r="E261" s="11" t="s">
        <v>493</v>
      </c>
      <c r="F261" s="11" t="s">
        <v>494</v>
      </c>
      <c r="G261" s="12">
        <v>8</v>
      </c>
      <c r="H261" s="19">
        <v>20</v>
      </c>
      <c r="I261" s="19">
        <f t="shared" si="111"/>
        <v>160</v>
      </c>
      <c r="J261" s="111"/>
      <c r="K261" s="111"/>
      <c r="L261" s="19">
        <f>2+2</f>
        <v>4</v>
      </c>
      <c r="M261" s="19">
        <f>+L261*G261</f>
        <v>32</v>
      </c>
      <c r="N261" s="19"/>
      <c r="O261" s="19"/>
      <c r="P261" s="20">
        <v>8</v>
      </c>
      <c r="Q261" s="19">
        <f>G261*P261</f>
        <v>64</v>
      </c>
      <c r="R261" s="19"/>
      <c r="S261" s="19"/>
      <c r="T261" s="20"/>
      <c r="U261" s="20"/>
      <c r="V261" s="19"/>
      <c r="W261" s="19"/>
      <c r="X261" s="20"/>
      <c r="Y261" s="20"/>
      <c r="Z261" s="20"/>
      <c r="AA261" s="20"/>
      <c r="AB261" s="19">
        <v>4</v>
      </c>
      <c r="AC261" s="19">
        <f>+AB261*G261</f>
        <v>32</v>
      </c>
      <c r="AD261" s="19"/>
      <c r="AE261" s="19"/>
      <c r="AF261" s="19">
        <f t="shared" si="106"/>
        <v>36</v>
      </c>
      <c r="AG261" s="19">
        <f t="shared" si="106"/>
        <v>288</v>
      </c>
      <c r="AH261" s="10" t="s">
        <v>492</v>
      </c>
      <c r="AI261" s="11" t="s">
        <v>493</v>
      </c>
      <c r="AJ261" s="11" t="s">
        <v>494</v>
      </c>
      <c r="AK261" s="12">
        <v>8</v>
      </c>
      <c r="AL261" s="28">
        <v>11</v>
      </c>
      <c r="AM261" s="28">
        <f t="shared" si="112"/>
        <v>88</v>
      </c>
      <c r="AN261" s="114"/>
      <c r="AO261" s="114"/>
      <c r="AP261" s="28">
        <f>2+2</f>
        <v>4</v>
      </c>
      <c r="AQ261" s="28">
        <f t="shared" si="113"/>
        <v>32</v>
      </c>
      <c r="AR261" s="121"/>
      <c r="AS261" s="28"/>
      <c r="AT261" s="28">
        <v>8</v>
      </c>
      <c r="AU261" s="28">
        <f t="shared" ref="AU261" si="114">+AK261*AT261</f>
        <v>64</v>
      </c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114"/>
      <c r="BG261" s="114"/>
      <c r="BH261" s="28"/>
      <c r="BI261" s="28"/>
      <c r="BJ261" s="7">
        <f t="shared" si="107"/>
        <v>23</v>
      </c>
      <c r="BK261" s="7">
        <f t="shared" si="107"/>
        <v>184</v>
      </c>
    </row>
    <row r="262" spans="2:63" ht="24" x14ac:dyDescent="0.25">
      <c r="B262" s="16" t="s">
        <v>65</v>
      </c>
      <c r="C262" s="17" t="s">
        <v>66</v>
      </c>
      <c r="D262" s="10" t="s">
        <v>495</v>
      </c>
      <c r="E262" s="11" t="s">
        <v>496</v>
      </c>
      <c r="F262" s="11" t="s">
        <v>479</v>
      </c>
      <c r="G262" s="12">
        <v>10</v>
      </c>
      <c r="H262" s="19">
        <v>1</v>
      </c>
      <c r="I262" s="19">
        <f t="shared" si="111"/>
        <v>10</v>
      </c>
      <c r="J262" s="111"/>
      <c r="K262" s="111"/>
      <c r="L262" s="19"/>
      <c r="M262" s="19"/>
      <c r="N262" s="19"/>
      <c r="O262" s="19"/>
      <c r="P262" s="19">
        <v>3</v>
      </c>
      <c r="Q262" s="19">
        <f>G262*P262</f>
        <v>30</v>
      </c>
      <c r="R262" s="19"/>
      <c r="S262" s="19"/>
      <c r="T262" s="20"/>
      <c r="U262" s="20"/>
      <c r="V262" s="19"/>
      <c r="W262" s="19"/>
      <c r="X262" s="20"/>
      <c r="Y262" s="20"/>
      <c r="Z262" s="20"/>
      <c r="AA262" s="20"/>
      <c r="AB262" s="19"/>
      <c r="AC262" s="19"/>
      <c r="AD262" s="19">
        <v>10</v>
      </c>
      <c r="AE262" s="19">
        <f>AD262*G262</f>
        <v>100</v>
      </c>
      <c r="AF262" s="19">
        <f t="shared" si="106"/>
        <v>14</v>
      </c>
      <c r="AG262" s="19">
        <f t="shared" si="106"/>
        <v>140</v>
      </c>
      <c r="AH262" s="10" t="s">
        <v>495</v>
      </c>
      <c r="AI262" s="11" t="s">
        <v>496</v>
      </c>
      <c r="AJ262" s="11" t="s">
        <v>479</v>
      </c>
      <c r="AK262" s="12">
        <v>10</v>
      </c>
      <c r="AL262" s="28">
        <v>1</v>
      </c>
      <c r="AM262" s="28">
        <f t="shared" si="112"/>
        <v>10</v>
      </c>
      <c r="AN262" s="114"/>
      <c r="AO262" s="114"/>
      <c r="AP262" s="28"/>
      <c r="AQ262" s="28"/>
      <c r="AR262" s="121"/>
      <c r="AS262" s="121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114"/>
      <c r="BG262" s="114"/>
      <c r="BH262" s="28"/>
      <c r="BI262" s="28"/>
      <c r="BJ262" s="7">
        <f t="shared" si="107"/>
        <v>1</v>
      </c>
      <c r="BK262" s="7">
        <f t="shared" si="107"/>
        <v>10</v>
      </c>
    </row>
    <row r="263" spans="2:63" x14ac:dyDescent="0.25">
      <c r="B263" s="16" t="s">
        <v>139</v>
      </c>
      <c r="C263" s="16" t="s">
        <v>139</v>
      </c>
      <c r="D263" s="10">
        <v>4713181600005440</v>
      </c>
      <c r="E263" s="9" t="s">
        <v>497</v>
      </c>
      <c r="F263" s="9" t="s">
        <v>68</v>
      </c>
      <c r="G263" s="12">
        <v>20</v>
      </c>
      <c r="H263" s="19"/>
      <c r="I263" s="19"/>
      <c r="J263" s="111"/>
      <c r="K263" s="111"/>
      <c r="L263" s="19"/>
      <c r="M263" s="19"/>
      <c r="N263" s="19">
        <v>0</v>
      </c>
      <c r="O263" s="19">
        <f>+N263*G263</f>
        <v>0</v>
      </c>
      <c r="P263" s="19"/>
      <c r="Q263" s="19"/>
      <c r="R263" s="19"/>
      <c r="S263" s="19"/>
      <c r="T263" s="20"/>
      <c r="U263" s="20"/>
      <c r="V263" s="19"/>
      <c r="W263" s="19"/>
      <c r="X263" s="20"/>
      <c r="Y263" s="20"/>
      <c r="Z263" s="20"/>
      <c r="AA263" s="20"/>
      <c r="AB263" s="19"/>
      <c r="AC263" s="19"/>
      <c r="AD263" s="19"/>
      <c r="AE263" s="19"/>
      <c r="AF263" s="19">
        <f t="shared" si="106"/>
        <v>0</v>
      </c>
      <c r="AG263" s="19">
        <f t="shared" si="106"/>
        <v>0</v>
      </c>
      <c r="AH263" s="10">
        <v>4713181600005440</v>
      </c>
      <c r="AI263" s="9" t="s">
        <v>497</v>
      </c>
      <c r="AJ263" s="9" t="s">
        <v>68</v>
      </c>
      <c r="AK263" s="12">
        <v>20</v>
      </c>
      <c r="AL263" s="28"/>
      <c r="AM263" s="28"/>
      <c r="AN263" s="114"/>
      <c r="AO263" s="114"/>
      <c r="AP263" s="28"/>
      <c r="AQ263" s="28"/>
      <c r="AR263" s="28">
        <v>2</v>
      </c>
      <c r="AS263" s="28">
        <f>+AR263*AK263</f>
        <v>40</v>
      </c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114"/>
      <c r="BG263" s="114"/>
      <c r="BH263" s="28"/>
      <c r="BI263" s="28"/>
      <c r="BJ263" s="7">
        <f t="shared" si="107"/>
        <v>2</v>
      </c>
      <c r="BK263" s="7">
        <f t="shared" si="107"/>
        <v>40</v>
      </c>
    </row>
    <row r="264" spans="2:63" ht="24" x14ac:dyDescent="0.25">
      <c r="B264" s="16" t="s">
        <v>65</v>
      </c>
      <c r="C264" s="17" t="s">
        <v>66</v>
      </c>
      <c r="D264" s="10">
        <v>4713181600005440</v>
      </c>
      <c r="E264" s="9" t="s">
        <v>497</v>
      </c>
      <c r="F264" s="9" t="s">
        <v>68</v>
      </c>
      <c r="G264" s="12">
        <v>20</v>
      </c>
      <c r="H264" s="19">
        <v>15</v>
      </c>
      <c r="I264" s="19">
        <f t="shared" si="111"/>
        <v>300</v>
      </c>
      <c r="J264" s="111"/>
      <c r="K264" s="111"/>
      <c r="L264" s="19"/>
      <c r="M264" s="19"/>
      <c r="N264" s="19">
        <v>2</v>
      </c>
      <c r="O264" s="19">
        <f>+N264*G264</f>
        <v>40</v>
      </c>
      <c r="P264" s="19"/>
      <c r="Q264" s="19"/>
      <c r="R264" s="19"/>
      <c r="S264" s="19"/>
      <c r="T264" s="20">
        <v>12</v>
      </c>
      <c r="U264" s="20">
        <f t="shared" ref="U264" si="115">+T264*G264</f>
        <v>240</v>
      </c>
      <c r="V264" s="19">
        <v>9</v>
      </c>
      <c r="W264" s="19">
        <f>G264*V264</f>
        <v>180</v>
      </c>
      <c r="X264" s="20"/>
      <c r="Y264" s="20"/>
      <c r="Z264" s="20"/>
      <c r="AA264" s="20"/>
      <c r="AB264" s="19"/>
      <c r="AC264" s="19"/>
      <c r="AD264" s="19"/>
      <c r="AE264" s="19"/>
      <c r="AF264" s="19">
        <f t="shared" si="106"/>
        <v>38</v>
      </c>
      <c r="AG264" s="19">
        <f t="shared" si="106"/>
        <v>760</v>
      </c>
      <c r="AH264" s="10">
        <v>4713181600005440</v>
      </c>
      <c r="AI264" s="9" t="s">
        <v>497</v>
      </c>
      <c r="AJ264" s="9" t="s">
        <v>68</v>
      </c>
      <c r="AK264" s="12">
        <v>20</v>
      </c>
      <c r="AL264" s="28">
        <v>15</v>
      </c>
      <c r="AM264" s="28">
        <f t="shared" si="112"/>
        <v>300</v>
      </c>
      <c r="AN264" s="114"/>
      <c r="AO264" s="114"/>
      <c r="AP264" s="28"/>
      <c r="AQ264" s="28"/>
      <c r="AR264" s="28">
        <v>0</v>
      </c>
      <c r="AS264" s="28">
        <f>+AR264*AK264</f>
        <v>0</v>
      </c>
      <c r="AT264" s="28"/>
      <c r="AU264" s="28"/>
      <c r="AV264" s="28"/>
      <c r="AW264" s="28"/>
      <c r="AX264" s="28">
        <v>12</v>
      </c>
      <c r="AY264" s="28">
        <f t="shared" ref="AY264" si="116">AX264*AK264</f>
        <v>240</v>
      </c>
      <c r="AZ264" s="28">
        <v>9</v>
      </c>
      <c r="BA264" s="28">
        <f>AK264*AZ264</f>
        <v>180</v>
      </c>
      <c r="BB264" s="28"/>
      <c r="BC264" s="28"/>
      <c r="BD264" s="28"/>
      <c r="BE264" s="28"/>
      <c r="BF264" s="114"/>
      <c r="BG264" s="114"/>
      <c r="BH264" s="28"/>
      <c r="BI264" s="28"/>
      <c r="BJ264" s="7">
        <f t="shared" si="107"/>
        <v>36</v>
      </c>
      <c r="BK264" s="7">
        <f t="shared" si="107"/>
        <v>720</v>
      </c>
    </row>
    <row r="265" spans="2:63" ht="24" x14ac:dyDescent="0.25">
      <c r="B265" s="16" t="s">
        <v>65</v>
      </c>
      <c r="C265" s="17" t="s">
        <v>66</v>
      </c>
      <c r="D265" s="10" t="s">
        <v>498</v>
      </c>
      <c r="E265" s="11" t="s">
        <v>499</v>
      </c>
      <c r="F265" s="11" t="s">
        <v>68</v>
      </c>
      <c r="G265" s="12">
        <v>10</v>
      </c>
      <c r="H265" s="19">
        <v>1</v>
      </c>
      <c r="I265" s="19">
        <f t="shared" si="111"/>
        <v>10</v>
      </c>
      <c r="J265" s="111"/>
      <c r="K265" s="111"/>
      <c r="L265" s="19">
        <v>5</v>
      </c>
      <c r="M265" s="19">
        <f>+L265*G265</f>
        <v>50</v>
      </c>
      <c r="N265" s="19"/>
      <c r="O265" s="19"/>
      <c r="P265" s="20">
        <v>4</v>
      </c>
      <c r="Q265" s="19">
        <f>G265*P265</f>
        <v>40</v>
      </c>
      <c r="R265" s="19"/>
      <c r="S265" s="19"/>
      <c r="T265" s="20"/>
      <c r="U265" s="20"/>
      <c r="V265" s="19"/>
      <c r="W265" s="19"/>
      <c r="X265" s="20"/>
      <c r="Y265" s="20"/>
      <c r="Z265" s="20"/>
      <c r="AA265" s="20"/>
      <c r="AB265" s="19"/>
      <c r="AC265" s="19"/>
      <c r="AD265" s="19"/>
      <c r="AE265" s="19"/>
      <c r="AF265" s="19">
        <f t="shared" si="106"/>
        <v>10</v>
      </c>
      <c r="AG265" s="19">
        <f t="shared" si="106"/>
        <v>100</v>
      </c>
      <c r="AH265" s="10" t="s">
        <v>498</v>
      </c>
      <c r="AI265" s="11" t="s">
        <v>499</v>
      </c>
      <c r="AJ265" s="11" t="s">
        <v>68</v>
      </c>
      <c r="AK265" s="12">
        <v>10</v>
      </c>
      <c r="AL265" s="28">
        <v>1</v>
      </c>
      <c r="AM265" s="28">
        <f t="shared" si="112"/>
        <v>10</v>
      </c>
      <c r="AN265" s="114"/>
      <c r="AO265" s="114"/>
      <c r="AP265" s="28"/>
      <c r="AQ265" s="28"/>
      <c r="AR265" s="121"/>
      <c r="AS265" s="121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114"/>
      <c r="BG265" s="114"/>
      <c r="BH265" s="28"/>
      <c r="BI265" s="28"/>
      <c r="BJ265" s="7">
        <f t="shared" si="107"/>
        <v>1</v>
      </c>
      <c r="BK265" s="7">
        <f t="shared" si="107"/>
        <v>10</v>
      </c>
    </row>
    <row r="266" spans="2:63" ht="24" x14ac:dyDescent="0.25">
      <c r="B266" s="16" t="s">
        <v>65</v>
      </c>
      <c r="C266" s="17" t="s">
        <v>66</v>
      </c>
      <c r="D266" s="10" t="s">
        <v>500</v>
      </c>
      <c r="E266" s="11" t="s">
        <v>501</v>
      </c>
      <c r="F266" s="11" t="s">
        <v>68</v>
      </c>
      <c r="G266" s="12">
        <v>5</v>
      </c>
      <c r="H266" s="19">
        <v>300</v>
      </c>
      <c r="I266" s="19">
        <f t="shared" si="111"/>
        <v>1500</v>
      </c>
      <c r="J266" s="111"/>
      <c r="K266" s="111"/>
      <c r="L266" s="19"/>
      <c r="M266" s="19"/>
      <c r="N266" s="19"/>
      <c r="O266" s="19"/>
      <c r="P266" s="20">
        <v>5</v>
      </c>
      <c r="Q266" s="19">
        <f>G266*P266</f>
        <v>25</v>
      </c>
      <c r="R266" s="19"/>
      <c r="S266" s="19"/>
      <c r="T266" s="20"/>
      <c r="U266" s="20"/>
      <c r="V266" s="19"/>
      <c r="W266" s="19"/>
      <c r="X266" s="20"/>
      <c r="Y266" s="20"/>
      <c r="Z266" s="20"/>
      <c r="AA266" s="20"/>
      <c r="AB266" s="19"/>
      <c r="AC266" s="19"/>
      <c r="AD266" s="19"/>
      <c r="AE266" s="19"/>
      <c r="AF266" s="19">
        <f t="shared" si="106"/>
        <v>305</v>
      </c>
      <c r="AG266" s="19">
        <f t="shared" si="106"/>
        <v>1525</v>
      </c>
      <c r="AH266" s="10" t="s">
        <v>500</v>
      </c>
      <c r="AI266" s="11" t="s">
        <v>501</v>
      </c>
      <c r="AJ266" s="11" t="s">
        <v>68</v>
      </c>
      <c r="AK266" s="12">
        <v>5</v>
      </c>
      <c r="AL266" s="19">
        <v>300</v>
      </c>
      <c r="AM266" s="28">
        <f t="shared" si="112"/>
        <v>1500</v>
      </c>
      <c r="AN266" s="114"/>
      <c r="AO266" s="114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114"/>
      <c r="BG266" s="114"/>
      <c r="BH266" s="28"/>
      <c r="BI266" s="28"/>
      <c r="BJ266" s="7">
        <f t="shared" si="107"/>
        <v>300</v>
      </c>
      <c r="BK266" s="7">
        <f t="shared" si="107"/>
        <v>1500</v>
      </c>
    </row>
    <row r="267" spans="2:63" ht="24" x14ac:dyDescent="0.25">
      <c r="B267" s="16" t="s">
        <v>65</v>
      </c>
      <c r="C267" s="17" t="s">
        <v>66</v>
      </c>
      <c r="D267" s="10">
        <v>5313160800006490</v>
      </c>
      <c r="E267" s="11" t="s">
        <v>502</v>
      </c>
      <c r="F267" s="11" t="s">
        <v>68</v>
      </c>
      <c r="G267" s="12">
        <v>8</v>
      </c>
      <c r="H267" s="19"/>
      <c r="I267" s="19"/>
      <c r="J267" s="111"/>
      <c r="K267" s="111"/>
      <c r="L267" s="19"/>
      <c r="M267" s="19"/>
      <c r="N267" s="19">
        <v>10</v>
      </c>
      <c r="O267" s="19">
        <f>+N267*G267</f>
        <v>80</v>
      </c>
      <c r="P267" s="19">
        <v>30</v>
      </c>
      <c r="Q267" s="19">
        <f>G267*P267</f>
        <v>240</v>
      </c>
      <c r="R267" s="19"/>
      <c r="S267" s="19"/>
      <c r="T267" s="20">
        <v>12</v>
      </c>
      <c r="U267" s="20">
        <f t="shared" ref="U267" si="117">+T267*G267</f>
        <v>96</v>
      </c>
      <c r="V267" s="19"/>
      <c r="W267" s="19"/>
      <c r="X267" s="20"/>
      <c r="Y267" s="20"/>
      <c r="Z267" s="20"/>
      <c r="AA267" s="20"/>
      <c r="AB267" s="19"/>
      <c r="AC267" s="19"/>
      <c r="AD267" s="19"/>
      <c r="AE267" s="19"/>
      <c r="AF267" s="19">
        <f t="shared" si="106"/>
        <v>52</v>
      </c>
      <c r="AG267" s="19">
        <f t="shared" si="106"/>
        <v>416</v>
      </c>
      <c r="AH267" s="10">
        <v>5313160800006490</v>
      </c>
      <c r="AI267" s="11" t="s">
        <v>502</v>
      </c>
      <c r="AJ267" s="11" t="s">
        <v>68</v>
      </c>
      <c r="AK267" s="12">
        <v>8</v>
      </c>
      <c r="AL267" s="28"/>
      <c r="AM267" s="28"/>
      <c r="AN267" s="114"/>
      <c r="AO267" s="114"/>
      <c r="AP267" s="28"/>
      <c r="AQ267" s="28"/>
      <c r="AR267" s="28">
        <v>0</v>
      </c>
      <c r="AS267" s="28">
        <f>+AR267*AK267</f>
        <v>0</v>
      </c>
      <c r="AT267" s="28">
        <v>30</v>
      </c>
      <c r="AU267" s="28">
        <f t="shared" ref="AU267:AU269" si="118">+AK267*AT267</f>
        <v>240</v>
      </c>
      <c r="AV267" s="28"/>
      <c r="AW267" s="28"/>
      <c r="AX267" s="28">
        <v>12</v>
      </c>
      <c r="AY267" s="28">
        <f t="shared" ref="AY267" si="119">AX267*AK267</f>
        <v>96</v>
      </c>
      <c r="AZ267" s="28"/>
      <c r="BA267" s="28"/>
      <c r="BB267" s="28"/>
      <c r="BC267" s="28"/>
      <c r="BD267" s="28"/>
      <c r="BE267" s="28"/>
      <c r="BF267" s="114"/>
      <c r="BG267" s="114"/>
      <c r="BH267" s="28"/>
      <c r="BI267" s="28"/>
      <c r="BJ267" s="7">
        <f t="shared" si="107"/>
        <v>42</v>
      </c>
      <c r="BK267" s="7">
        <f t="shared" si="107"/>
        <v>336</v>
      </c>
    </row>
    <row r="268" spans="2:63" x14ac:dyDescent="0.25">
      <c r="B268" s="16" t="s">
        <v>139</v>
      </c>
      <c r="C268" s="16" t="s">
        <v>139</v>
      </c>
      <c r="D268" s="10">
        <v>5313160800006490</v>
      </c>
      <c r="E268" s="11" t="s">
        <v>502</v>
      </c>
      <c r="F268" s="11" t="s">
        <v>68</v>
      </c>
      <c r="G268" s="12">
        <v>8</v>
      </c>
      <c r="H268" s="19"/>
      <c r="I268" s="19"/>
      <c r="J268" s="111"/>
      <c r="K268" s="111"/>
      <c r="L268" s="19"/>
      <c r="M268" s="19"/>
      <c r="N268" s="19">
        <v>0</v>
      </c>
      <c r="O268" s="19">
        <f>+N268*G268</f>
        <v>0</v>
      </c>
      <c r="P268" s="19"/>
      <c r="Q268" s="19"/>
      <c r="R268" s="19"/>
      <c r="S268" s="19"/>
      <c r="T268" s="20"/>
      <c r="U268" s="20"/>
      <c r="V268" s="19"/>
      <c r="W268" s="19"/>
      <c r="X268" s="20"/>
      <c r="Y268" s="20"/>
      <c r="Z268" s="20"/>
      <c r="AA268" s="20"/>
      <c r="AB268" s="19"/>
      <c r="AC268" s="19"/>
      <c r="AD268" s="19"/>
      <c r="AE268" s="19"/>
      <c r="AF268" s="19">
        <f t="shared" si="106"/>
        <v>0</v>
      </c>
      <c r="AG268" s="19">
        <f t="shared" si="106"/>
        <v>0</v>
      </c>
      <c r="AH268" s="10">
        <v>5313160800006490</v>
      </c>
      <c r="AI268" s="11" t="s">
        <v>502</v>
      </c>
      <c r="AJ268" s="11" t="s">
        <v>68</v>
      </c>
      <c r="AK268" s="12">
        <v>8</v>
      </c>
      <c r="AL268" s="28"/>
      <c r="AM268" s="28"/>
      <c r="AN268" s="114"/>
      <c r="AO268" s="114"/>
      <c r="AP268" s="28"/>
      <c r="AQ268" s="28"/>
      <c r="AR268" s="28">
        <v>5</v>
      </c>
      <c r="AS268" s="28">
        <f>+AR268*AK268</f>
        <v>40</v>
      </c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114"/>
      <c r="BG268" s="114"/>
      <c r="BH268" s="28"/>
      <c r="BI268" s="28"/>
      <c r="BJ268" s="7">
        <f t="shared" si="107"/>
        <v>5</v>
      </c>
      <c r="BK268" s="7">
        <f t="shared" si="107"/>
        <v>40</v>
      </c>
    </row>
    <row r="269" spans="2:63" ht="24" x14ac:dyDescent="0.25">
      <c r="B269" s="16" t="s">
        <v>65</v>
      </c>
      <c r="C269" s="17" t="s">
        <v>66</v>
      </c>
      <c r="D269" s="10" t="s">
        <v>503</v>
      </c>
      <c r="E269" s="11" t="s">
        <v>504</v>
      </c>
      <c r="F269" s="11" t="s">
        <v>68</v>
      </c>
      <c r="G269" s="12">
        <v>3.4</v>
      </c>
      <c r="H269" s="19">
        <v>25</v>
      </c>
      <c r="I269" s="19">
        <f t="shared" si="111"/>
        <v>85</v>
      </c>
      <c r="J269" s="111"/>
      <c r="K269" s="111"/>
      <c r="L269" s="19"/>
      <c r="M269" s="19"/>
      <c r="N269" s="19"/>
      <c r="O269" s="19"/>
      <c r="P269" s="20">
        <v>25</v>
      </c>
      <c r="Q269" s="19">
        <f>G269*P269</f>
        <v>85</v>
      </c>
      <c r="R269" s="19"/>
      <c r="S269" s="19"/>
      <c r="T269" s="20"/>
      <c r="U269" s="20"/>
      <c r="V269" s="19"/>
      <c r="W269" s="19"/>
      <c r="X269" s="20"/>
      <c r="Y269" s="20"/>
      <c r="Z269" s="20"/>
      <c r="AA269" s="20"/>
      <c r="AB269" s="19"/>
      <c r="AC269" s="19"/>
      <c r="AD269" s="19"/>
      <c r="AE269" s="19"/>
      <c r="AF269" s="19">
        <f t="shared" si="106"/>
        <v>50</v>
      </c>
      <c r="AG269" s="19">
        <f t="shared" si="106"/>
        <v>170</v>
      </c>
      <c r="AH269" s="10" t="s">
        <v>503</v>
      </c>
      <c r="AI269" s="11" t="s">
        <v>504</v>
      </c>
      <c r="AJ269" s="11" t="s">
        <v>68</v>
      </c>
      <c r="AK269" s="12">
        <v>3.4</v>
      </c>
      <c r="AL269" s="19">
        <v>25</v>
      </c>
      <c r="AM269" s="28">
        <f t="shared" si="112"/>
        <v>85</v>
      </c>
      <c r="AN269" s="114"/>
      <c r="AO269" s="114"/>
      <c r="AP269" s="28"/>
      <c r="AQ269" s="28"/>
      <c r="AR269" s="28"/>
      <c r="AS269" s="28"/>
      <c r="AT269" s="28">
        <v>25</v>
      </c>
      <c r="AU269" s="28">
        <f t="shared" si="118"/>
        <v>85</v>
      </c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114"/>
      <c r="BG269" s="114"/>
      <c r="BH269" s="28"/>
      <c r="BI269" s="28"/>
      <c r="BJ269" s="7">
        <f t="shared" si="107"/>
        <v>50</v>
      </c>
      <c r="BK269" s="7">
        <f t="shared" si="107"/>
        <v>170</v>
      </c>
    </row>
    <row r="270" spans="2:63" ht="24" x14ac:dyDescent="0.25">
      <c r="B270" s="16" t="s">
        <v>65</v>
      </c>
      <c r="C270" s="17" t="s">
        <v>66</v>
      </c>
      <c r="D270" s="17" t="s">
        <v>505</v>
      </c>
      <c r="E270" s="120" t="s">
        <v>506</v>
      </c>
      <c r="F270" s="11" t="s">
        <v>68</v>
      </c>
      <c r="G270" s="12">
        <v>8</v>
      </c>
      <c r="H270" s="19">
        <f>75+10</f>
        <v>85</v>
      </c>
      <c r="I270" s="19">
        <f t="shared" si="111"/>
        <v>680</v>
      </c>
      <c r="J270" s="111"/>
      <c r="K270" s="111"/>
      <c r="L270" s="19"/>
      <c r="M270" s="19"/>
      <c r="N270" s="19">
        <v>6</v>
      </c>
      <c r="O270" s="19">
        <f>+N270*G270</f>
        <v>48</v>
      </c>
      <c r="P270" s="20"/>
      <c r="Q270" s="19"/>
      <c r="R270" s="19">
        <v>5</v>
      </c>
      <c r="S270" s="19">
        <f t="shared" ref="S270:S277" si="120">G270*R270</f>
        <v>40</v>
      </c>
      <c r="T270" s="20"/>
      <c r="U270" s="20"/>
      <c r="V270" s="19">
        <f>4+6</f>
        <v>10</v>
      </c>
      <c r="W270" s="19">
        <f>G270*V270</f>
        <v>80</v>
      </c>
      <c r="X270" s="20"/>
      <c r="Y270" s="20"/>
      <c r="Z270" s="20"/>
      <c r="AA270" s="20"/>
      <c r="AB270" s="19"/>
      <c r="AC270" s="19"/>
      <c r="AD270" s="19"/>
      <c r="AE270" s="19"/>
      <c r="AF270" s="19">
        <f t="shared" si="106"/>
        <v>106</v>
      </c>
      <c r="AG270" s="19">
        <f t="shared" si="106"/>
        <v>848</v>
      </c>
      <c r="AH270" s="17" t="s">
        <v>505</v>
      </c>
      <c r="AI270" s="120" t="s">
        <v>506</v>
      </c>
      <c r="AJ270" s="11" t="s">
        <v>68</v>
      </c>
      <c r="AK270" s="12">
        <v>8</v>
      </c>
      <c r="AL270" s="28">
        <f>75+10</f>
        <v>85</v>
      </c>
      <c r="AM270" s="28">
        <f t="shared" si="112"/>
        <v>680</v>
      </c>
      <c r="AN270" s="114"/>
      <c r="AO270" s="114"/>
      <c r="AP270" s="28"/>
      <c r="AQ270" s="28"/>
      <c r="AR270" s="28">
        <v>0</v>
      </c>
      <c r="AS270" s="28">
        <f>+AR270*AK270</f>
        <v>0</v>
      </c>
      <c r="AT270" s="28"/>
      <c r="AU270" s="28"/>
      <c r="AV270" s="28"/>
      <c r="AW270" s="28"/>
      <c r="AX270" s="28"/>
      <c r="AY270" s="28"/>
      <c r="AZ270" s="28">
        <v>3</v>
      </c>
      <c r="BA270" s="28">
        <f>AK270*AZ270</f>
        <v>24</v>
      </c>
      <c r="BB270" s="28"/>
      <c r="BC270" s="28"/>
      <c r="BD270" s="28"/>
      <c r="BE270" s="28"/>
      <c r="BF270" s="114"/>
      <c r="BG270" s="114"/>
      <c r="BH270" s="28"/>
      <c r="BI270" s="28"/>
      <c r="BJ270" s="7">
        <f t="shared" si="107"/>
        <v>88</v>
      </c>
      <c r="BK270" s="7">
        <f t="shared" si="107"/>
        <v>704</v>
      </c>
    </row>
    <row r="271" spans="2:63" x14ac:dyDescent="0.25">
      <c r="B271" s="16" t="s">
        <v>139</v>
      </c>
      <c r="C271" s="17" t="s">
        <v>139</v>
      </c>
      <c r="D271" s="17">
        <v>4713150100006090</v>
      </c>
      <c r="E271" s="120" t="s">
        <v>507</v>
      </c>
      <c r="F271" s="120" t="s">
        <v>68</v>
      </c>
      <c r="G271" s="12">
        <v>8</v>
      </c>
      <c r="H271" s="19"/>
      <c r="I271" s="19"/>
      <c r="J271" s="111"/>
      <c r="K271" s="111"/>
      <c r="L271" s="19"/>
      <c r="M271" s="19"/>
      <c r="N271" s="19">
        <v>0</v>
      </c>
      <c r="O271" s="19">
        <f>+N271*G271</f>
        <v>0</v>
      </c>
      <c r="P271" s="20"/>
      <c r="Q271" s="19"/>
      <c r="R271" s="19"/>
      <c r="S271" s="19"/>
      <c r="T271" s="20"/>
      <c r="U271" s="20"/>
      <c r="V271" s="19"/>
      <c r="W271" s="19"/>
      <c r="X271" s="20"/>
      <c r="Y271" s="20"/>
      <c r="Z271" s="20"/>
      <c r="AA271" s="20"/>
      <c r="AB271" s="19"/>
      <c r="AC271" s="19"/>
      <c r="AD271" s="19"/>
      <c r="AE271" s="19"/>
      <c r="AF271" s="19">
        <f t="shared" si="106"/>
        <v>0</v>
      </c>
      <c r="AG271" s="19">
        <f t="shared" si="106"/>
        <v>0</v>
      </c>
      <c r="AH271" s="17">
        <v>4713150100006090</v>
      </c>
      <c r="AI271" s="120" t="s">
        <v>508</v>
      </c>
      <c r="AJ271" s="122" t="s">
        <v>68</v>
      </c>
      <c r="AK271" s="114">
        <v>8</v>
      </c>
      <c r="AL271" s="28"/>
      <c r="AM271" s="28"/>
      <c r="AN271" s="114"/>
      <c r="AO271" s="114"/>
      <c r="AP271" s="28"/>
      <c r="AQ271" s="28"/>
      <c r="AR271" s="28">
        <v>2</v>
      </c>
      <c r="AS271" s="28">
        <f>+AR271*AK271</f>
        <v>16</v>
      </c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114"/>
      <c r="BG271" s="114"/>
      <c r="BH271" s="28"/>
      <c r="BI271" s="28"/>
      <c r="BJ271" s="7">
        <f t="shared" si="107"/>
        <v>2</v>
      </c>
      <c r="BK271" s="7">
        <f t="shared" si="107"/>
        <v>16</v>
      </c>
    </row>
    <row r="272" spans="2:63" ht="24" x14ac:dyDescent="0.25">
      <c r="B272" s="16" t="s">
        <v>65</v>
      </c>
      <c r="C272" s="17" t="s">
        <v>66</v>
      </c>
      <c r="D272" s="17" t="s">
        <v>509</v>
      </c>
      <c r="E272" s="120" t="s">
        <v>510</v>
      </c>
      <c r="F272" s="11" t="s">
        <v>68</v>
      </c>
      <c r="G272" s="12">
        <v>15</v>
      </c>
      <c r="H272" s="19">
        <v>50</v>
      </c>
      <c r="I272" s="19">
        <f t="shared" si="111"/>
        <v>750</v>
      </c>
      <c r="J272" s="111"/>
      <c r="K272" s="111"/>
      <c r="L272" s="19"/>
      <c r="M272" s="19"/>
      <c r="N272" s="19"/>
      <c r="O272" s="19"/>
      <c r="P272" s="20"/>
      <c r="Q272" s="19"/>
      <c r="R272" s="19">
        <v>2</v>
      </c>
      <c r="S272" s="19">
        <f t="shared" si="120"/>
        <v>30</v>
      </c>
      <c r="T272" s="20"/>
      <c r="U272" s="20"/>
      <c r="V272" s="19"/>
      <c r="W272" s="19"/>
      <c r="X272" s="20"/>
      <c r="Y272" s="20"/>
      <c r="Z272" s="20"/>
      <c r="AA272" s="20"/>
      <c r="AB272" s="19"/>
      <c r="AC272" s="19"/>
      <c r="AD272" s="19"/>
      <c r="AE272" s="19"/>
      <c r="AF272" s="19">
        <f t="shared" si="106"/>
        <v>52</v>
      </c>
      <c r="AG272" s="19">
        <f t="shared" si="106"/>
        <v>780</v>
      </c>
      <c r="AH272" s="17" t="s">
        <v>509</v>
      </c>
      <c r="AI272" s="120" t="s">
        <v>510</v>
      </c>
      <c r="AJ272" s="123" t="s">
        <v>68</v>
      </c>
      <c r="AK272" s="114">
        <v>15</v>
      </c>
      <c r="AL272" s="28">
        <v>50</v>
      </c>
      <c r="AM272" s="28">
        <f t="shared" si="112"/>
        <v>750</v>
      </c>
      <c r="AN272" s="114"/>
      <c r="AO272" s="114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114"/>
      <c r="BG272" s="114"/>
      <c r="BH272" s="28"/>
      <c r="BI272" s="28"/>
      <c r="BJ272" s="7">
        <f t="shared" si="107"/>
        <v>50</v>
      </c>
      <c r="BK272" s="7">
        <f t="shared" si="107"/>
        <v>750</v>
      </c>
    </row>
    <row r="273" spans="2:63" ht="24" x14ac:dyDescent="0.25">
      <c r="B273" s="16" t="s">
        <v>65</v>
      </c>
      <c r="C273" s="17" t="s">
        <v>66</v>
      </c>
      <c r="D273" s="17" t="s">
        <v>511</v>
      </c>
      <c r="E273" s="124" t="s">
        <v>512</v>
      </c>
      <c r="F273" s="11" t="s">
        <v>138</v>
      </c>
      <c r="G273" s="12">
        <v>39</v>
      </c>
      <c r="H273" s="19">
        <v>150</v>
      </c>
      <c r="I273" s="19">
        <f t="shared" si="111"/>
        <v>5850</v>
      </c>
      <c r="J273" s="111"/>
      <c r="K273" s="111"/>
      <c r="L273" s="19"/>
      <c r="M273" s="19"/>
      <c r="N273" s="19"/>
      <c r="O273" s="19"/>
      <c r="P273" s="19"/>
      <c r="Q273" s="19"/>
      <c r="R273" s="19">
        <v>5</v>
      </c>
      <c r="S273" s="19">
        <f t="shared" si="120"/>
        <v>195</v>
      </c>
      <c r="T273" s="20"/>
      <c r="U273" s="20"/>
      <c r="V273" s="19"/>
      <c r="W273" s="19"/>
      <c r="X273" s="20"/>
      <c r="Y273" s="20"/>
      <c r="Z273" s="20"/>
      <c r="AA273" s="20"/>
      <c r="AB273" s="19"/>
      <c r="AC273" s="19"/>
      <c r="AD273" s="19"/>
      <c r="AE273" s="19"/>
      <c r="AF273" s="19">
        <f t="shared" si="106"/>
        <v>155</v>
      </c>
      <c r="AG273" s="19">
        <f t="shared" si="106"/>
        <v>6045</v>
      </c>
      <c r="AH273" s="17" t="s">
        <v>511</v>
      </c>
      <c r="AI273" s="120" t="s">
        <v>512</v>
      </c>
      <c r="AJ273" s="123" t="s">
        <v>138</v>
      </c>
      <c r="AK273" s="114">
        <v>39</v>
      </c>
      <c r="AL273" s="28">
        <v>150</v>
      </c>
      <c r="AM273" s="28">
        <f t="shared" si="112"/>
        <v>5850</v>
      </c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114"/>
      <c r="BG273" s="114"/>
      <c r="BH273" s="28"/>
      <c r="BI273" s="28"/>
      <c r="BJ273" s="7">
        <f t="shared" si="107"/>
        <v>150</v>
      </c>
      <c r="BK273" s="7">
        <f t="shared" si="107"/>
        <v>5850</v>
      </c>
    </row>
    <row r="274" spans="2:63" ht="24.75" x14ac:dyDescent="0.25">
      <c r="B274" s="16" t="s">
        <v>65</v>
      </c>
      <c r="C274" s="17" t="s">
        <v>66</v>
      </c>
      <c r="D274" s="17" t="s">
        <v>513</v>
      </c>
      <c r="E274" s="125" t="s">
        <v>514</v>
      </c>
      <c r="F274" s="11" t="s">
        <v>138</v>
      </c>
      <c r="G274" s="12">
        <v>39</v>
      </c>
      <c r="H274" s="19">
        <v>15</v>
      </c>
      <c r="I274" s="19">
        <f t="shared" si="111"/>
        <v>585</v>
      </c>
      <c r="J274" s="111"/>
      <c r="K274" s="111"/>
      <c r="L274" s="19"/>
      <c r="M274" s="19"/>
      <c r="N274" s="19"/>
      <c r="O274" s="19"/>
      <c r="P274" s="19"/>
      <c r="Q274" s="19"/>
      <c r="R274" s="19"/>
      <c r="S274" s="19"/>
      <c r="T274" s="20"/>
      <c r="U274" s="20"/>
      <c r="V274" s="19"/>
      <c r="W274" s="19"/>
      <c r="X274" s="20"/>
      <c r="Y274" s="20"/>
      <c r="Z274" s="20"/>
      <c r="AA274" s="20"/>
      <c r="AB274" s="19"/>
      <c r="AC274" s="19"/>
      <c r="AD274" s="19"/>
      <c r="AE274" s="19"/>
      <c r="AF274" s="19">
        <f t="shared" si="106"/>
        <v>15</v>
      </c>
      <c r="AG274" s="19">
        <f t="shared" si="106"/>
        <v>585</v>
      </c>
      <c r="AH274" s="17" t="s">
        <v>513</v>
      </c>
      <c r="AI274" s="125" t="s">
        <v>514</v>
      </c>
      <c r="AJ274" s="123" t="s">
        <v>138</v>
      </c>
      <c r="AK274" s="114">
        <v>39</v>
      </c>
      <c r="AL274" s="28">
        <v>15</v>
      </c>
      <c r="AM274" s="28">
        <f t="shared" si="112"/>
        <v>585</v>
      </c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114"/>
      <c r="BG274" s="114"/>
      <c r="BH274" s="28"/>
      <c r="BI274" s="28"/>
      <c r="BJ274" s="7">
        <f t="shared" si="107"/>
        <v>15</v>
      </c>
      <c r="BK274" s="7">
        <f t="shared" si="107"/>
        <v>585</v>
      </c>
    </row>
    <row r="275" spans="2:63" ht="24" x14ac:dyDescent="0.25">
      <c r="B275" s="16" t="s">
        <v>65</v>
      </c>
      <c r="C275" s="17" t="s">
        <v>66</v>
      </c>
      <c r="D275" s="17" t="s">
        <v>515</v>
      </c>
      <c r="E275" s="125" t="s">
        <v>516</v>
      </c>
      <c r="F275" s="11" t="s">
        <v>138</v>
      </c>
      <c r="G275" s="12">
        <v>39</v>
      </c>
      <c r="H275" s="19">
        <v>15</v>
      </c>
      <c r="I275" s="19">
        <f t="shared" si="111"/>
        <v>585</v>
      </c>
      <c r="J275" s="111"/>
      <c r="K275" s="111"/>
      <c r="L275" s="19"/>
      <c r="M275" s="19"/>
      <c r="N275" s="19"/>
      <c r="O275" s="19"/>
      <c r="P275" s="19"/>
      <c r="Q275" s="19"/>
      <c r="R275" s="19"/>
      <c r="S275" s="19"/>
      <c r="T275" s="20"/>
      <c r="U275" s="20"/>
      <c r="V275" s="19"/>
      <c r="W275" s="19"/>
      <c r="X275" s="20"/>
      <c r="Y275" s="20"/>
      <c r="Z275" s="20"/>
      <c r="AA275" s="20"/>
      <c r="AB275" s="19"/>
      <c r="AC275" s="19"/>
      <c r="AD275" s="19"/>
      <c r="AE275" s="19"/>
      <c r="AF275" s="19">
        <f t="shared" si="106"/>
        <v>15</v>
      </c>
      <c r="AG275" s="19">
        <f t="shared" si="106"/>
        <v>585</v>
      </c>
      <c r="AH275" s="17" t="s">
        <v>515</v>
      </c>
      <c r="AI275" s="125" t="s">
        <v>516</v>
      </c>
      <c r="AJ275" s="123" t="s">
        <v>138</v>
      </c>
      <c r="AK275" s="114">
        <v>39</v>
      </c>
      <c r="AL275" s="28">
        <v>15</v>
      </c>
      <c r="AM275" s="28">
        <f t="shared" si="112"/>
        <v>585</v>
      </c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114"/>
      <c r="BG275" s="114"/>
      <c r="BH275" s="28"/>
      <c r="BI275" s="28"/>
      <c r="BJ275" s="7">
        <f t="shared" si="107"/>
        <v>15</v>
      </c>
      <c r="BK275" s="7">
        <f t="shared" si="107"/>
        <v>585</v>
      </c>
    </row>
    <row r="276" spans="2:63" ht="24" x14ac:dyDescent="0.25">
      <c r="B276" s="16" t="s">
        <v>65</v>
      </c>
      <c r="C276" s="17" t="s">
        <v>66</v>
      </c>
      <c r="D276" s="17" t="s">
        <v>517</v>
      </c>
      <c r="E276" s="120" t="s">
        <v>518</v>
      </c>
      <c r="F276" s="11" t="s">
        <v>68</v>
      </c>
      <c r="G276" s="12">
        <v>12</v>
      </c>
      <c r="H276" s="19">
        <f>150+10</f>
        <v>160</v>
      </c>
      <c r="I276" s="19">
        <f t="shared" si="111"/>
        <v>1920</v>
      </c>
      <c r="J276" s="111"/>
      <c r="K276" s="111"/>
      <c r="L276" s="19"/>
      <c r="M276" s="19"/>
      <c r="N276" s="19"/>
      <c r="O276" s="19"/>
      <c r="P276" s="19"/>
      <c r="Q276" s="19"/>
      <c r="R276" s="19">
        <v>12</v>
      </c>
      <c r="S276" s="19">
        <f t="shared" si="120"/>
        <v>144</v>
      </c>
      <c r="T276" s="20"/>
      <c r="U276" s="20"/>
      <c r="V276" s="19">
        <f>6+6</f>
        <v>12</v>
      </c>
      <c r="W276" s="19">
        <f>G276*V276</f>
        <v>144</v>
      </c>
      <c r="X276" s="20"/>
      <c r="Y276" s="20"/>
      <c r="Z276" s="20"/>
      <c r="AA276" s="20"/>
      <c r="AB276" s="19"/>
      <c r="AC276" s="19"/>
      <c r="AD276" s="19"/>
      <c r="AE276" s="19"/>
      <c r="AF276" s="19">
        <f t="shared" si="106"/>
        <v>184</v>
      </c>
      <c r="AG276" s="19">
        <f t="shared" si="106"/>
        <v>2208</v>
      </c>
      <c r="AH276" s="17" t="s">
        <v>517</v>
      </c>
      <c r="AI276" s="120" t="s">
        <v>518</v>
      </c>
      <c r="AJ276" s="123" t="s">
        <v>68</v>
      </c>
      <c r="AK276" s="114">
        <v>12</v>
      </c>
      <c r="AL276" s="28">
        <f>150+10</f>
        <v>160</v>
      </c>
      <c r="AM276" s="28">
        <f t="shared" si="112"/>
        <v>1920</v>
      </c>
      <c r="AN276" s="28"/>
      <c r="AO276" s="28"/>
      <c r="AP276" s="28"/>
      <c r="AQ276" s="28"/>
      <c r="AR276" s="28"/>
      <c r="AS276" s="28"/>
      <c r="AT276" s="28"/>
      <c r="AU276" s="28"/>
      <c r="AV276" s="28">
        <v>3</v>
      </c>
      <c r="AW276" s="28">
        <f t="shared" ref="AW276" si="121">AK276*AV276</f>
        <v>36</v>
      </c>
      <c r="AX276" s="28"/>
      <c r="AY276" s="28"/>
      <c r="AZ276" s="28">
        <v>6</v>
      </c>
      <c r="BA276" s="28">
        <f>AK276*AZ276</f>
        <v>72</v>
      </c>
      <c r="BB276" s="28"/>
      <c r="BC276" s="28"/>
      <c r="BD276" s="28"/>
      <c r="BE276" s="28"/>
      <c r="BF276" s="114"/>
      <c r="BG276" s="114"/>
      <c r="BH276" s="28"/>
      <c r="BI276" s="28"/>
      <c r="BJ276" s="7">
        <f t="shared" si="107"/>
        <v>169</v>
      </c>
      <c r="BK276" s="7">
        <f t="shared" si="107"/>
        <v>2028</v>
      </c>
    </row>
    <row r="277" spans="2:63" ht="24" x14ac:dyDescent="0.25">
      <c r="B277" s="16" t="s">
        <v>65</v>
      </c>
      <c r="C277" s="17" t="s">
        <v>66</v>
      </c>
      <c r="D277" s="17" t="s">
        <v>519</v>
      </c>
      <c r="E277" s="120" t="s">
        <v>520</v>
      </c>
      <c r="F277" s="11" t="s">
        <v>68</v>
      </c>
      <c r="G277" s="12">
        <v>12</v>
      </c>
      <c r="H277" s="19">
        <v>65</v>
      </c>
      <c r="I277" s="19">
        <f t="shared" si="111"/>
        <v>780</v>
      </c>
      <c r="J277" s="111"/>
      <c r="K277" s="111"/>
      <c r="L277" s="19"/>
      <c r="M277" s="19"/>
      <c r="N277" s="19"/>
      <c r="O277" s="19"/>
      <c r="P277" s="19"/>
      <c r="Q277" s="19"/>
      <c r="R277" s="19">
        <v>10</v>
      </c>
      <c r="S277" s="19">
        <f t="shared" si="120"/>
        <v>120</v>
      </c>
      <c r="T277" s="20"/>
      <c r="U277" s="20"/>
      <c r="V277" s="19"/>
      <c r="W277" s="19"/>
      <c r="X277" s="20"/>
      <c r="Y277" s="20"/>
      <c r="Z277" s="20"/>
      <c r="AA277" s="20"/>
      <c r="AB277" s="19"/>
      <c r="AC277" s="19"/>
      <c r="AD277" s="19"/>
      <c r="AE277" s="19"/>
      <c r="AF277" s="19">
        <f t="shared" si="106"/>
        <v>75</v>
      </c>
      <c r="AG277" s="19">
        <f t="shared" si="106"/>
        <v>900</v>
      </c>
      <c r="AH277" s="17" t="s">
        <v>519</v>
      </c>
      <c r="AI277" s="120" t="s">
        <v>520</v>
      </c>
      <c r="AJ277" s="123" t="s">
        <v>68</v>
      </c>
      <c r="AK277" s="114">
        <v>12</v>
      </c>
      <c r="AL277" s="28">
        <v>65</v>
      </c>
      <c r="AM277" s="28">
        <f t="shared" si="112"/>
        <v>780</v>
      </c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114"/>
      <c r="BG277" s="114"/>
      <c r="BH277" s="28"/>
      <c r="BI277" s="28"/>
      <c r="BJ277" s="7">
        <f t="shared" si="107"/>
        <v>65</v>
      </c>
      <c r="BK277" s="7">
        <f t="shared" si="107"/>
        <v>780</v>
      </c>
    </row>
    <row r="278" spans="2:63" ht="24" x14ac:dyDescent="0.25">
      <c r="B278" s="16" t="s">
        <v>65</v>
      </c>
      <c r="C278" s="17" t="s">
        <v>66</v>
      </c>
      <c r="D278" s="17">
        <v>1411170400379570</v>
      </c>
      <c r="E278" s="120" t="s">
        <v>521</v>
      </c>
      <c r="F278" s="11" t="s">
        <v>68</v>
      </c>
      <c r="G278" s="12">
        <v>12</v>
      </c>
      <c r="H278" s="19">
        <v>20</v>
      </c>
      <c r="I278" s="19">
        <f t="shared" si="111"/>
        <v>240</v>
      </c>
      <c r="J278" s="111"/>
      <c r="K278" s="111"/>
      <c r="L278" s="19"/>
      <c r="M278" s="19"/>
      <c r="N278" s="19"/>
      <c r="O278" s="19"/>
      <c r="P278" s="26">
        <v>6</v>
      </c>
      <c r="Q278" s="19">
        <f>G278*P278</f>
        <v>72</v>
      </c>
      <c r="R278" s="19"/>
      <c r="S278" s="19"/>
      <c r="T278" s="20">
        <v>12</v>
      </c>
      <c r="U278" s="20">
        <f t="shared" ref="U278:U284" si="122">+T278*G278</f>
        <v>144</v>
      </c>
      <c r="V278" s="19"/>
      <c r="W278" s="19"/>
      <c r="X278" s="20"/>
      <c r="Y278" s="20"/>
      <c r="Z278" s="20"/>
      <c r="AA278" s="20"/>
      <c r="AB278" s="19"/>
      <c r="AC278" s="19"/>
      <c r="AD278" s="19"/>
      <c r="AE278" s="19"/>
      <c r="AF278" s="19">
        <f t="shared" si="106"/>
        <v>38</v>
      </c>
      <c r="AG278" s="19">
        <f t="shared" si="106"/>
        <v>456</v>
      </c>
      <c r="AH278" s="17">
        <v>1411170400379570</v>
      </c>
      <c r="AI278" s="120" t="s">
        <v>521</v>
      </c>
      <c r="AJ278" s="123" t="s">
        <v>68</v>
      </c>
      <c r="AK278" s="114">
        <v>12</v>
      </c>
      <c r="AL278" s="28">
        <v>20</v>
      </c>
      <c r="AM278" s="28">
        <f t="shared" si="112"/>
        <v>240</v>
      </c>
      <c r="AN278" s="28"/>
      <c r="AO278" s="28"/>
      <c r="AP278" s="28"/>
      <c r="AQ278" s="28"/>
      <c r="AR278" s="28"/>
      <c r="AS278" s="28"/>
      <c r="AT278" s="28">
        <v>6</v>
      </c>
      <c r="AU278" s="28">
        <f t="shared" ref="AU278:AU279" si="123">+AK278*AT278</f>
        <v>72</v>
      </c>
      <c r="AV278" s="28"/>
      <c r="AW278" s="28"/>
      <c r="AX278" s="28">
        <v>12</v>
      </c>
      <c r="AY278" s="28">
        <f t="shared" ref="AY278:AY282" si="124">AX278*AK278</f>
        <v>144</v>
      </c>
      <c r="AZ278" s="28"/>
      <c r="BA278" s="28"/>
      <c r="BB278" s="28"/>
      <c r="BC278" s="28"/>
      <c r="BD278" s="28"/>
      <c r="BE278" s="28"/>
      <c r="BF278" s="114"/>
      <c r="BG278" s="114"/>
      <c r="BH278" s="28"/>
      <c r="BI278" s="28"/>
      <c r="BJ278" s="7">
        <f t="shared" si="107"/>
        <v>38</v>
      </c>
      <c r="BK278" s="7">
        <f t="shared" si="107"/>
        <v>456</v>
      </c>
    </row>
    <row r="279" spans="2:63" ht="29.25" customHeight="1" x14ac:dyDescent="0.25">
      <c r="B279" s="16" t="s">
        <v>65</v>
      </c>
      <c r="C279" s="17" t="s">
        <v>66</v>
      </c>
      <c r="D279" s="17">
        <v>1411170400379570</v>
      </c>
      <c r="E279" s="125" t="s">
        <v>522</v>
      </c>
      <c r="F279" s="11" t="s">
        <v>523</v>
      </c>
      <c r="G279" s="12">
        <v>28</v>
      </c>
      <c r="H279" s="19">
        <f>71+18</f>
        <v>89</v>
      </c>
      <c r="I279" s="19">
        <f>H279*G279</f>
        <v>2492</v>
      </c>
      <c r="J279" s="111"/>
      <c r="K279" s="111"/>
      <c r="L279" s="19"/>
      <c r="M279" s="19"/>
      <c r="N279" s="19">
        <v>5</v>
      </c>
      <c r="O279" s="19">
        <f>+N279*G279</f>
        <v>140</v>
      </c>
      <c r="P279" s="26">
        <v>23</v>
      </c>
      <c r="Q279" s="19">
        <f>G279*P279</f>
        <v>644</v>
      </c>
      <c r="R279" s="19"/>
      <c r="S279" s="19"/>
      <c r="T279" s="20"/>
      <c r="U279" s="20"/>
      <c r="V279" s="19">
        <f>5+4</f>
        <v>9</v>
      </c>
      <c r="W279" s="19">
        <f>G279*V279</f>
        <v>252</v>
      </c>
      <c r="X279" s="20"/>
      <c r="Y279" s="20"/>
      <c r="Z279" s="20"/>
      <c r="AA279" s="20"/>
      <c r="AB279" s="19">
        <v>71</v>
      </c>
      <c r="AC279" s="19">
        <f>+AB279*G279</f>
        <v>1988</v>
      </c>
      <c r="AD279" s="19"/>
      <c r="AE279" s="19"/>
      <c r="AF279" s="19">
        <f t="shared" si="106"/>
        <v>197</v>
      </c>
      <c r="AG279" s="19">
        <f t="shared" si="106"/>
        <v>5516</v>
      </c>
      <c r="AH279" s="17">
        <v>1411170400379570</v>
      </c>
      <c r="AI279" s="125" t="s">
        <v>522</v>
      </c>
      <c r="AJ279" s="123" t="s">
        <v>523</v>
      </c>
      <c r="AK279" s="114">
        <v>28</v>
      </c>
      <c r="AL279" s="28">
        <f>71+18</f>
        <v>89</v>
      </c>
      <c r="AM279" s="28">
        <f>AL279*AK279</f>
        <v>2492</v>
      </c>
      <c r="AN279" s="28"/>
      <c r="AO279" s="28"/>
      <c r="AP279" s="28"/>
      <c r="AQ279" s="28"/>
      <c r="AR279" s="28">
        <v>0</v>
      </c>
      <c r="AS279" s="28">
        <f>+AR279*AK279</f>
        <v>0</v>
      </c>
      <c r="AT279" s="28">
        <v>23</v>
      </c>
      <c r="AU279" s="28">
        <f t="shared" si="123"/>
        <v>644</v>
      </c>
      <c r="AV279" s="28"/>
      <c r="AW279" s="28"/>
      <c r="AX279" s="28"/>
      <c r="AY279" s="28"/>
      <c r="AZ279" s="28">
        <v>5</v>
      </c>
      <c r="BA279" s="28">
        <f>AK279*AZ279</f>
        <v>140</v>
      </c>
      <c r="BB279" s="28"/>
      <c r="BC279" s="28"/>
      <c r="BD279" s="28"/>
      <c r="BE279" s="28"/>
      <c r="BF279" s="114">
        <v>71</v>
      </c>
      <c r="BG279" s="114">
        <f>BF279*AK279</f>
        <v>1988</v>
      </c>
      <c r="BH279" s="28"/>
      <c r="BI279" s="28"/>
      <c r="BJ279" s="7">
        <f t="shared" si="107"/>
        <v>188</v>
      </c>
      <c r="BK279" s="7">
        <f t="shared" si="107"/>
        <v>5264</v>
      </c>
    </row>
    <row r="280" spans="2:63" x14ac:dyDescent="0.25">
      <c r="B280" s="16" t="s">
        <v>139</v>
      </c>
      <c r="C280" s="17" t="s">
        <v>139</v>
      </c>
      <c r="D280" s="17">
        <v>1411170400379570</v>
      </c>
      <c r="E280" s="120" t="s">
        <v>524</v>
      </c>
      <c r="F280" s="11" t="s">
        <v>523</v>
      </c>
      <c r="G280" s="12">
        <v>28</v>
      </c>
      <c r="H280" s="19">
        <v>100</v>
      </c>
      <c r="I280" s="19">
        <f>H280*G280</f>
        <v>2800</v>
      </c>
      <c r="J280" s="111"/>
      <c r="K280" s="111"/>
      <c r="L280" s="19"/>
      <c r="M280" s="19"/>
      <c r="N280" s="19">
        <v>0</v>
      </c>
      <c r="O280" s="19">
        <f>+N280*G280</f>
        <v>0</v>
      </c>
      <c r="P280" s="26">
        <v>4</v>
      </c>
      <c r="Q280" s="19">
        <f>G280*P280</f>
        <v>112</v>
      </c>
      <c r="R280" s="19"/>
      <c r="S280" s="19"/>
      <c r="T280" s="20">
        <v>12</v>
      </c>
      <c r="U280" s="20">
        <f t="shared" si="122"/>
        <v>336</v>
      </c>
      <c r="V280" s="19"/>
      <c r="W280" s="19"/>
      <c r="X280" s="20"/>
      <c r="Y280" s="20"/>
      <c r="Z280" s="20"/>
      <c r="AA280" s="20"/>
      <c r="AB280" s="19"/>
      <c r="AC280" s="19"/>
      <c r="AD280" s="19"/>
      <c r="AE280" s="19"/>
      <c r="AF280" s="19">
        <f t="shared" si="106"/>
        <v>116</v>
      </c>
      <c r="AG280" s="19">
        <f t="shared" si="106"/>
        <v>3248</v>
      </c>
      <c r="AH280" s="17">
        <v>1411170400379570</v>
      </c>
      <c r="AI280" s="120" t="s">
        <v>524</v>
      </c>
      <c r="AJ280" s="126" t="s">
        <v>523</v>
      </c>
      <c r="AK280" s="114">
        <v>28</v>
      </c>
      <c r="AL280" s="28">
        <v>100</v>
      </c>
      <c r="AM280" s="28">
        <f>AL280*AK280</f>
        <v>2800</v>
      </c>
      <c r="AN280" s="28"/>
      <c r="AO280" s="28"/>
      <c r="AP280" s="28"/>
      <c r="AQ280" s="28"/>
      <c r="AR280" s="28">
        <v>5</v>
      </c>
      <c r="AS280" s="28">
        <f>+AR280*AK280</f>
        <v>140</v>
      </c>
      <c r="AT280" s="28"/>
      <c r="AU280" s="28"/>
      <c r="AV280" s="28"/>
      <c r="AW280" s="28"/>
      <c r="AX280" s="28">
        <v>12</v>
      </c>
      <c r="AY280" s="28">
        <f t="shared" si="124"/>
        <v>336</v>
      </c>
      <c r="AZ280" s="28"/>
      <c r="BA280" s="28"/>
      <c r="BB280" s="28"/>
      <c r="BC280" s="28"/>
      <c r="BD280" s="28"/>
      <c r="BE280" s="28"/>
      <c r="BF280" s="114"/>
      <c r="BG280" s="114"/>
      <c r="BH280" s="28"/>
      <c r="BI280" s="28"/>
      <c r="BJ280" s="7">
        <f t="shared" si="107"/>
        <v>117</v>
      </c>
      <c r="BK280" s="7">
        <f t="shared" si="107"/>
        <v>3276</v>
      </c>
    </row>
    <row r="281" spans="2:63" ht="24" x14ac:dyDescent="0.25">
      <c r="B281" s="16" t="s">
        <v>65</v>
      </c>
      <c r="C281" s="17" t="s">
        <v>66</v>
      </c>
      <c r="D281" s="17" t="s">
        <v>525</v>
      </c>
      <c r="E281" s="120" t="s">
        <v>526</v>
      </c>
      <c r="F281" s="11" t="s">
        <v>68</v>
      </c>
      <c r="G281" s="12">
        <v>40</v>
      </c>
      <c r="H281" s="19">
        <v>20</v>
      </c>
      <c r="I281" s="19">
        <f>H281*G281</f>
        <v>800</v>
      </c>
      <c r="J281" s="85"/>
      <c r="K281" s="85"/>
      <c r="L281" s="19">
        <v>4</v>
      </c>
      <c r="M281" s="19">
        <f>+L281*G281</f>
        <v>160</v>
      </c>
      <c r="N281" s="19"/>
      <c r="O281" s="19"/>
      <c r="P281" s="20"/>
      <c r="Q281" s="19"/>
      <c r="R281" s="19"/>
      <c r="S281" s="19"/>
      <c r="T281" s="20"/>
      <c r="U281" s="20"/>
      <c r="V281" s="19"/>
      <c r="W281" s="19"/>
      <c r="X281" s="20"/>
      <c r="Y281" s="20"/>
      <c r="Z281" s="20"/>
      <c r="AA281" s="20"/>
      <c r="AB281" s="19"/>
      <c r="AC281" s="19"/>
      <c r="AD281" s="19"/>
      <c r="AE281" s="19"/>
      <c r="AF281" s="19">
        <f t="shared" si="106"/>
        <v>24</v>
      </c>
      <c r="AG281" s="19">
        <f t="shared" si="106"/>
        <v>960</v>
      </c>
      <c r="AH281" s="17" t="s">
        <v>525</v>
      </c>
      <c r="AI281" s="120" t="s">
        <v>527</v>
      </c>
      <c r="AJ281" s="122" t="s">
        <v>68</v>
      </c>
      <c r="AK281" s="114">
        <v>40</v>
      </c>
      <c r="AL281" s="28">
        <v>15</v>
      </c>
      <c r="AM281" s="28">
        <f>AL281*AK281</f>
        <v>600</v>
      </c>
      <c r="AN281" s="114"/>
      <c r="AO281" s="114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114"/>
      <c r="BG281" s="114"/>
      <c r="BH281" s="28"/>
      <c r="BI281" s="28"/>
      <c r="BJ281" s="7">
        <f t="shared" si="107"/>
        <v>15</v>
      </c>
      <c r="BK281" s="7">
        <f t="shared" si="107"/>
        <v>600</v>
      </c>
    </row>
    <row r="282" spans="2:63" ht="24" x14ac:dyDescent="0.25">
      <c r="B282" s="16" t="s">
        <v>65</v>
      </c>
      <c r="C282" s="17" t="s">
        <v>66</v>
      </c>
      <c r="D282" s="10" t="s">
        <v>492</v>
      </c>
      <c r="E282" s="11" t="s">
        <v>528</v>
      </c>
      <c r="F282" s="11" t="s">
        <v>494</v>
      </c>
      <c r="G282" s="12">
        <v>16</v>
      </c>
      <c r="H282" s="19"/>
      <c r="I282" s="19"/>
      <c r="J282" s="85"/>
      <c r="K282" s="85"/>
      <c r="L282" s="19"/>
      <c r="M282" s="19"/>
      <c r="N282" s="19">
        <v>5</v>
      </c>
      <c r="O282" s="19">
        <f>+N282*G282</f>
        <v>80</v>
      </c>
      <c r="P282" s="26"/>
      <c r="Q282" s="19"/>
      <c r="R282" s="19"/>
      <c r="S282" s="19"/>
      <c r="T282" s="20">
        <v>6</v>
      </c>
      <c r="U282" s="20">
        <f t="shared" si="122"/>
        <v>96</v>
      </c>
      <c r="V282" s="19">
        <v>7</v>
      </c>
      <c r="W282" s="19">
        <f t="shared" ref="W282:W294" si="125">G282*V282</f>
        <v>112</v>
      </c>
      <c r="X282" s="20"/>
      <c r="Y282" s="20"/>
      <c r="Z282" s="20"/>
      <c r="AA282" s="20"/>
      <c r="AB282" s="19"/>
      <c r="AC282" s="19"/>
      <c r="AD282" s="19"/>
      <c r="AE282" s="19"/>
      <c r="AF282" s="19">
        <f t="shared" si="106"/>
        <v>18</v>
      </c>
      <c r="AG282" s="19">
        <f t="shared" si="106"/>
        <v>288</v>
      </c>
      <c r="AH282" s="10" t="s">
        <v>492</v>
      </c>
      <c r="AI282" s="11" t="s">
        <v>528</v>
      </c>
      <c r="AJ282" s="123" t="s">
        <v>494</v>
      </c>
      <c r="AK282" s="114">
        <v>5</v>
      </c>
      <c r="AL282" s="28">
        <f>2+2+65</f>
        <v>69</v>
      </c>
      <c r="AM282" s="28">
        <f>AL282*AK282</f>
        <v>345</v>
      </c>
      <c r="AN282" s="114"/>
      <c r="AO282" s="114"/>
      <c r="AP282" s="28"/>
      <c r="AQ282" s="28"/>
      <c r="AR282" s="28">
        <v>5</v>
      </c>
      <c r="AS282" s="28">
        <f>+AR282*AK282</f>
        <v>25</v>
      </c>
      <c r="AT282" s="28"/>
      <c r="AU282" s="28"/>
      <c r="AV282" s="28"/>
      <c r="AW282" s="28"/>
      <c r="AX282" s="28">
        <v>6</v>
      </c>
      <c r="AY282" s="28">
        <f t="shared" si="124"/>
        <v>30</v>
      </c>
      <c r="AZ282" s="28">
        <v>7</v>
      </c>
      <c r="BA282" s="28">
        <f t="shared" ref="BA282:BA294" si="126">AK282*AZ282</f>
        <v>35</v>
      </c>
      <c r="BB282" s="28"/>
      <c r="BC282" s="28"/>
      <c r="BD282" s="28"/>
      <c r="BE282" s="28"/>
      <c r="BF282" s="114"/>
      <c r="BG282" s="114"/>
      <c r="BH282" s="28"/>
      <c r="BI282" s="28"/>
      <c r="BJ282" s="7">
        <f t="shared" si="107"/>
        <v>87</v>
      </c>
      <c r="BK282" s="7">
        <f t="shared" si="107"/>
        <v>435</v>
      </c>
    </row>
    <row r="283" spans="2:63" x14ac:dyDescent="0.25">
      <c r="B283" s="16" t="s">
        <v>139</v>
      </c>
      <c r="C283" s="16" t="s">
        <v>139</v>
      </c>
      <c r="D283" s="10">
        <v>1116170400090600</v>
      </c>
      <c r="E283" s="9" t="s">
        <v>529</v>
      </c>
      <c r="F283" s="11" t="s">
        <v>530</v>
      </c>
      <c r="G283" s="12">
        <v>16</v>
      </c>
      <c r="H283" s="19"/>
      <c r="I283" s="19"/>
      <c r="J283" s="85"/>
      <c r="K283" s="85"/>
      <c r="L283" s="19"/>
      <c r="M283" s="19"/>
      <c r="N283" s="19">
        <v>0</v>
      </c>
      <c r="O283" s="19">
        <f t="shared" ref="O283:O288" si="127">+N283*G283</f>
        <v>0</v>
      </c>
      <c r="P283" s="26"/>
      <c r="Q283" s="19"/>
      <c r="R283" s="19"/>
      <c r="S283" s="19"/>
      <c r="T283" s="20"/>
      <c r="U283" s="20"/>
      <c r="V283" s="19"/>
      <c r="W283" s="19"/>
      <c r="X283" s="20"/>
      <c r="Y283" s="20"/>
      <c r="Z283" s="20"/>
      <c r="AA283" s="20"/>
      <c r="AB283" s="19"/>
      <c r="AC283" s="19"/>
      <c r="AD283" s="19"/>
      <c r="AE283" s="19"/>
      <c r="AF283" s="19">
        <f t="shared" si="106"/>
        <v>0</v>
      </c>
      <c r="AG283" s="19">
        <f t="shared" si="106"/>
        <v>0</v>
      </c>
      <c r="AH283" s="10">
        <v>1116170400090600</v>
      </c>
      <c r="AI283" s="9" t="s">
        <v>529</v>
      </c>
      <c r="AJ283" s="126" t="s">
        <v>530</v>
      </c>
      <c r="AK283" s="114">
        <v>18</v>
      </c>
      <c r="AL283" s="28"/>
      <c r="AM283" s="28"/>
      <c r="AN283" s="114"/>
      <c r="AO283" s="114"/>
      <c r="AP283" s="28"/>
      <c r="AQ283" s="28"/>
      <c r="AR283" s="28">
        <v>5</v>
      </c>
      <c r="AS283" s="28">
        <f t="shared" ref="AS283:AS287" si="128">+AR283*AK283</f>
        <v>90</v>
      </c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114"/>
      <c r="BG283" s="114"/>
      <c r="BH283" s="28"/>
      <c r="BI283" s="28"/>
      <c r="BJ283" s="7">
        <f t="shared" si="107"/>
        <v>5</v>
      </c>
      <c r="BK283" s="7">
        <f t="shared" si="107"/>
        <v>90</v>
      </c>
    </row>
    <row r="284" spans="2:63" ht="24" x14ac:dyDescent="0.25">
      <c r="B284" s="16" t="s">
        <v>65</v>
      </c>
      <c r="C284" s="17" t="s">
        <v>66</v>
      </c>
      <c r="D284" s="10">
        <v>4713160400379580</v>
      </c>
      <c r="E284" s="11" t="s">
        <v>531</v>
      </c>
      <c r="F284" s="11" t="s">
        <v>68</v>
      </c>
      <c r="G284" s="12">
        <v>10</v>
      </c>
      <c r="H284" s="19">
        <v>10</v>
      </c>
      <c r="I284" s="19">
        <f>H284*G284</f>
        <v>100</v>
      </c>
      <c r="J284" s="85"/>
      <c r="K284" s="85"/>
      <c r="L284" s="19"/>
      <c r="M284" s="19"/>
      <c r="N284" s="19">
        <v>7</v>
      </c>
      <c r="O284" s="19">
        <f t="shared" si="127"/>
        <v>70</v>
      </c>
      <c r="P284" s="20"/>
      <c r="Q284" s="19"/>
      <c r="R284" s="19"/>
      <c r="S284" s="19"/>
      <c r="T284" s="20">
        <v>8</v>
      </c>
      <c r="U284" s="20">
        <f t="shared" si="122"/>
        <v>80</v>
      </c>
      <c r="V284" s="19">
        <f>4+6</f>
        <v>10</v>
      </c>
      <c r="W284" s="19">
        <f t="shared" si="125"/>
        <v>100</v>
      </c>
      <c r="X284" s="20"/>
      <c r="Y284" s="20"/>
      <c r="Z284" s="20"/>
      <c r="AA284" s="20"/>
      <c r="AB284" s="19"/>
      <c r="AC284" s="19"/>
      <c r="AD284" s="19"/>
      <c r="AE284" s="19"/>
      <c r="AF284" s="19">
        <f t="shared" si="106"/>
        <v>35</v>
      </c>
      <c r="AG284" s="19">
        <f t="shared" si="106"/>
        <v>350</v>
      </c>
      <c r="AH284" s="10">
        <v>4713160400379580</v>
      </c>
      <c r="AI284" s="11" t="s">
        <v>531</v>
      </c>
      <c r="AJ284" s="123" t="s">
        <v>68</v>
      </c>
      <c r="AK284" s="114">
        <v>10</v>
      </c>
      <c r="AL284" s="19">
        <v>10</v>
      </c>
      <c r="AM284" s="28">
        <f>AL284*AK284</f>
        <v>100</v>
      </c>
      <c r="AN284" s="114"/>
      <c r="AO284" s="114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>
        <v>4</v>
      </c>
      <c r="BA284" s="28">
        <f t="shared" si="126"/>
        <v>40</v>
      </c>
      <c r="BB284" s="28"/>
      <c r="BC284" s="28"/>
      <c r="BD284" s="28"/>
      <c r="BE284" s="28"/>
      <c r="BF284" s="114"/>
      <c r="BG284" s="114"/>
      <c r="BH284" s="28"/>
      <c r="BI284" s="28"/>
      <c r="BJ284" s="7">
        <f t="shared" si="107"/>
        <v>14</v>
      </c>
      <c r="BK284" s="7">
        <f t="shared" si="107"/>
        <v>140</v>
      </c>
    </row>
    <row r="285" spans="2:63" x14ac:dyDescent="0.25">
      <c r="B285" s="16" t="s">
        <v>139</v>
      </c>
      <c r="C285" s="17" t="s">
        <v>139</v>
      </c>
      <c r="D285" s="10">
        <v>4713160400379580</v>
      </c>
      <c r="E285" s="9" t="s">
        <v>531</v>
      </c>
      <c r="F285" s="9" t="s">
        <v>68</v>
      </c>
      <c r="G285" s="12">
        <v>12</v>
      </c>
      <c r="H285" s="19"/>
      <c r="I285" s="19"/>
      <c r="J285" s="85"/>
      <c r="K285" s="85"/>
      <c r="L285" s="19"/>
      <c r="M285" s="19"/>
      <c r="N285" s="19">
        <v>0</v>
      </c>
      <c r="O285" s="19">
        <f t="shared" si="127"/>
        <v>0</v>
      </c>
      <c r="P285" s="20"/>
      <c r="Q285" s="19"/>
      <c r="R285" s="19"/>
      <c r="S285" s="19"/>
      <c r="T285" s="20"/>
      <c r="U285" s="20"/>
      <c r="V285" s="19"/>
      <c r="W285" s="19"/>
      <c r="X285" s="20"/>
      <c r="Y285" s="20"/>
      <c r="Z285" s="20"/>
      <c r="AA285" s="20"/>
      <c r="AB285" s="19"/>
      <c r="AC285" s="19"/>
      <c r="AD285" s="19"/>
      <c r="AE285" s="19"/>
      <c r="AF285" s="19">
        <f t="shared" si="106"/>
        <v>0</v>
      </c>
      <c r="AG285" s="19">
        <f t="shared" si="106"/>
        <v>0</v>
      </c>
      <c r="AH285" s="10">
        <v>4713160400379580</v>
      </c>
      <c r="AI285" s="9" t="s">
        <v>531</v>
      </c>
      <c r="AJ285" s="127" t="s">
        <v>68</v>
      </c>
      <c r="AK285" s="114">
        <v>12</v>
      </c>
      <c r="AL285" s="28"/>
      <c r="AM285" s="28"/>
      <c r="AN285" s="114"/>
      <c r="AO285" s="114"/>
      <c r="AP285" s="28"/>
      <c r="AQ285" s="28"/>
      <c r="AR285" s="28">
        <v>2</v>
      </c>
      <c r="AS285" s="28">
        <f t="shared" si="128"/>
        <v>24</v>
      </c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114"/>
      <c r="BG285" s="114"/>
      <c r="BH285" s="28"/>
      <c r="BI285" s="28"/>
      <c r="BJ285" s="7">
        <f t="shared" si="107"/>
        <v>2</v>
      </c>
      <c r="BK285" s="7">
        <f t="shared" si="107"/>
        <v>24</v>
      </c>
    </row>
    <row r="286" spans="2:63" ht="24" x14ac:dyDescent="0.25">
      <c r="B286" s="16" t="s">
        <v>65</v>
      </c>
      <c r="C286" s="17" t="s">
        <v>66</v>
      </c>
      <c r="D286" s="17" t="s">
        <v>532</v>
      </c>
      <c r="E286" s="11" t="s">
        <v>533</v>
      </c>
      <c r="F286" s="11" t="s">
        <v>68</v>
      </c>
      <c r="G286" s="12">
        <v>3</v>
      </c>
      <c r="H286" s="19">
        <v>8</v>
      </c>
      <c r="I286" s="19">
        <f>H286*G286</f>
        <v>24</v>
      </c>
      <c r="J286" s="111"/>
      <c r="K286" s="111"/>
      <c r="L286" s="19"/>
      <c r="M286" s="19"/>
      <c r="N286" s="19">
        <v>2</v>
      </c>
      <c r="O286" s="19">
        <f t="shared" si="127"/>
        <v>6</v>
      </c>
      <c r="P286" s="20"/>
      <c r="Q286" s="19"/>
      <c r="R286" s="19"/>
      <c r="S286" s="19"/>
      <c r="T286" s="20"/>
      <c r="U286" s="20"/>
      <c r="V286" s="19">
        <v>3</v>
      </c>
      <c r="W286" s="19">
        <f t="shared" si="125"/>
        <v>9</v>
      </c>
      <c r="X286" s="20"/>
      <c r="Y286" s="20"/>
      <c r="Z286" s="20"/>
      <c r="AA286" s="20"/>
      <c r="AB286" s="19"/>
      <c r="AC286" s="19"/>
      <c r="AD286" s="19"/>
      <c r="AE286" s="19"/>
      <c r="AF286" s="19">
        <f t="shared" si="106"/>
        <v>13</v>
      </c>
      <c r="AG286" s="19">
        <f t="shared" si="106"/>
        <v>39</v>
      </c>
      <c r="AH286" s="17" t="s">
        <v>532</v>
      </c>
      <c r="AI286" s="11" t="s">
        <v>533</v>
      </c>
      <c r="AJ286" s="123" t="s">
        <v>68</v>
      </c>
      <c r="AK286" s="114">
        <v>3</v>
      </c>
      <c r="AL286" s="28">
        <v>7</v>
      </c>
      <c r="AM286" s="28">
        <f>AL286*AK286</f>
        <v>21</v>
      </c>
      <c r="AN286" s="114"/>
      <c r="AO286" s="114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>
        <v>3</v>
      </c>
      <c r="BA286" s="28">
        <f t="shared" si="126"/>
        <v>9</v>
      </c>
      <c r="BB286" s="28"/>
      <c r="BC286" s="28"/>
      <c r="BD286" s="28"/>
      <c r="BE286" s="28"/>
      <c r="BF286" s="114"/>
      <c r="BG286" s="114"/>
      <c r="BH286" s="28"/>
      <c r="BI286" s="28"/>
      <c r="BJ286" s="7">
        <f t="shared" si="107"/>
        <v>10</v>
      </c>
      <c r="BK286" s="7">
        <f t="shared" si="107"/>
        <v>30</v>
      </c>
    </row>
    <row r="287" spans="2:63" x14ac:dyDescent="0.25">
      <c r="B287" s="16" t="s">
        <v>139</v>
      </c>
      <c r="C287" s="17" t="s">
        <v>139</v>
      </c>
      <c r="D287" s="10">
        <v>2711200900164940</v>
      </c>
      <c r="E287" s="9" t="s">
        <v>533</v>
      </c>
      <c r="F287" s="11" t="s">
        <v>68</v>
      </c>
      <c r="G287" s="12">
        <v>12</v>
      </c>
      <c r="H287" s="19"/>
      <c r="I287" s="19"/>
      <c r="J287" s="111"/>
      <c r="K287" s="111"/>
      <c r="L287" s="19"/>
      <c r="M287" s="19"/>
      <c r="N287" s="26">
        <v>0</v>
      </c>
      <c r="O287" s="19">
        <f t="shared" si="127"/>
        <v>0</v>
      </c>
      <c r="P287" s="20"/>
      <c r="Q287" s="19"/>
      <c r="R287" s="19"/>
      <c r="S287" s="19"/>
      <c r="T287" s="20"/>
      <c r="U287" s="20"/>
      <c r="V287" s="19"/>
      <c r="W287" s="19"/>
      <c r="X287" s="20"/>
      <c r="Y287" s="20"/>
      <c r="Z287" s="20"/>
      <c r="AA287" s="20"/>
      <c r="AB287" s="19"/>
      <c r="AC287" s="19"/>
      <c r="AD287" s="19"/>
      <c r="AE287" s="19"/>
      <c r="AF287" s="19">
        <f t="shared" si="106"/>
        <v>0</v>
      </c>
      <c r="AG287" s="19">
        <f t="shared" si="106"/>
        <v>0</v>
      </c>
      <c r="AH287" s="10">
        <v>2711200900164940</v>
      </c>
      <c r="AI287" s="9" t="s">
        <v>533</v>
      </c>
      <c r="AJ287" s="126" t="s">
        <v>68</v>
      </c>
      <c r="AK287" s="114">
        <v>12</v>
      </c>
      <c r="AL287" s="28"/>
      <c r="AM287" s="28"/>
      <c r="AN287" s="114"/>
      <c r="AO287" s="114"/>
      <c r="AP287" s="28"/>
      <c r="AQ287" s="28"/>
      <c r="AR287" s="28">
        <v>1</v>
      </c>
      <c r="AS287" s="28">
        <f t="shared" si="128"/>
        <v>12</v>
      </c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114"/>
      <c r="BG287" s="114"/>
      <c r="BH287" s="28"/>
      <c r="BI287" s="28"/>
      <c r="BJ287" s="7">
        <f t="shared" si="107"/>
        <v>1</v>
      </c>
      <c r="BK287" s="7">
        <f t="shared" si="107"/>
        <v>12</v>
      </c>
    </row>
    <row r="288" spans="2:63" ht="24" x14ac:dyDescent="0.25">
      <c r="B288" s="16" t="s">
        <v>65</v>
      </c>
      <c r="C288" s="17" t="s">
        <v>66</v>
      </c>
      <c r="D288" s="10" t="s">
        <v>534</v>
      </c>
      <c r="E288" s="11" t="s">
        <v>535</v>
      </c>
      <c r="F288" s="11" t="s">
        <v>536</v>
      </c>
      <c r="G288" s="12">
        <v>90</v>
      </c>
      <c r="H288" s="19">
        <v>15</v>
      </c>
      <c r="I288" s="19">
        <f>H288*G288</f>
        <v>1350</v>
      </c>
      <c r="J288" s="119"/>
      <c r="K288" s="119"/>
      <c r="L288" s="26"/>
      <c r="M288" s="26"/>
      <c r="N288" s="26">
        <v>8</v>
      </c>
      <c r="O288" s="26">
        <f t="shared" si="127"/>
        <v>720</v>
      </c>
      <c r="P288" s="26"/>
      <c r="Q288" s="26"/>
      <c r="R288" s="26"/>
      <c r="S288" s="26"/>
      <c r="T288" s="26"/>
      <c r="U288" s="26"/>
      <c r="V288" s="26">
        <f>8+9</f>
        <v>17</v>
      </c>
      <c r="W288" s="19">
        <f t="shared" si="125"/>
        <v>1530</v>
      </c>
      <c r="X288" s="26"/>
      <c r="Y288" s="26"/>
      <c r="Z288" s="26"/>
      <c r="AA288" s="26"/>
      <c r="AB288" s="26"/>
      <c r="AC288" s="26"/>
      <c r="AD288" s="26"/>
      <c r="AE288" s="26"/>
      <c r="AF288" s="19">
        <f t="shared" si="106"/>
        <v>40</v>
      </c>
      <c r="AG288" s="19">
        <f t="shared" si="106"/>
        <v>3600</v>
      </c>
      <c r="AH288" s="10" t="s">
        <v>534</v>
      </c>
      <c r="AI288" s="11" t="s">
        <v>537</v>
      </c>
      <c r="AJ288" s="123" t="s">
        <v>536</v>
      </c>
      <c r="AK288" s="114">
        <v>90</v>
      </c>
      <c r="AL288" s="28">
        <v>16</v>
      </c>
      <c r="AM288" s="28">
        <f>AL288*AK288</f>
        <v>1440</v>
      </c>
      <c r="AN288" s="7"/>
      <c r="AO288" s="7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>
        <v>7</v>
      </c>
      <c r="BA288" s="28">
        <f t="shared" si="126"/>
        <v>630</v>
      </c>
      <c r="BB288" s="28"/>
      <c r="BC288" s="28"/>
      <c r="BD288" s="28"/>
      <c r="BE288" s="28"/>
      <c r="BF288" s="114"/>
      <c r="BG288" s="114"/>
      <c r="BH288" s="28"/>
      <c r="BI288" s="28"/>
      <c r="BJ288" s="7">
        <f t="shared" si="107"/>
        <v>23</v>
      </c>
      <c r="BK288" s="7">
        <f t="shared" si="107"/>
        <v>2070</v>
      </c>
    </row>
    <row r="289" spans="2:63" x14ac:dyDescent="0.25">
      <c r="B289" s="16" t="s">
        <v>139</v>
      </c>
      <c r="C289" s="17" t="s">
        <v>139</v>
      </c>
      <c r="D289" s="10">
        <v>4713181100005500</v>
      </c>
      <c r="E289" s="9" t="s">
        <v>538</v>
      </c>
      <c r="F289" s="9" t="s">
        <v>539</v>
      </c>
      <c r="G289" s="12">
        <v>20</v>
      </c>
      <c r="H289" s="19"/>
      <c r="I289" s="19"/>
      <c r="J289" s="119"/>
      <c r="K289" s="119"/>
      <c r="L289" s="26"/>
      <c r="M289" s="26"/>
      <c r="N289" s="26"/>
      <c r="O289" s="19"/>
      <c r="P289" s="26"/>
      <c r="Q289" s="26"/>
      <c r="R289" s="26"/>
      <c r="S289" s="26"/>
      <c r="T289" s="26"/>
      <c r="U289" s="26"/>
      <c r="V289" s="26"/>
      <c r="W289" s="19"/>
      <c r="X289" s="26"/>
      <c r="Y289" s="26"/>
      <c r="Z289" s="26"/>
      <c r="AA289" s="26"/>
      <c r="AB289" s="26"/>
      <c r="AC289" s="26"/>
      <c r="AD289" s="26"/>
      <c r="AE289" s="26"/>
      <c r="AF289" s="19">
        <f t="shared" si="106"/>
        <v>0</v>
      </c>
      <c r="AG289" s="19">
        <f t="shared" si="106"/>
        <v>0</v>
      </c>
      <c r="AH289" s="10">
        <v>4713181100005500</v>
      </c>
      <c r="AI289" s="9" t="s">
        <v>538</v>
      </c>
      <c r="AJ289" s="127" t="s">
        <v>539</v>
      </c>
      <c r="AK289" s="114">
        <v>20</v>
      </c>
      <c r="AL289" s="28"/>
      <c r="AM289" s="28"/>
      <c r="AN289" s="7"/>
      <c r="AO289" s="7"/>
      <c r="AP289" s="28"/>
      <c r="AQ289" s="28"/>
      <c r="AR289" s="28">
        <v>3</v>
      </c>
      <c r="AS289" s="28">
        <f>+AR289*AK289</f>
        <v>60</v>
      </c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114"/>
      <c r="BG289" s="114"/>
      <c r="BH289" s="28"/>
      <c r="BI289" s="28"/>
      <c r="BJ289" s="7">
        <f t="shared" si="107"/>
        <v>3</v>
      </c>
      <c r="BK289" s="7">
        <f t="shared" si="107"/>
        <v>60</v>
      </c>
    </row>
    <row r="290" spans="2:63" ht="24" x14ac:dyDescent="0.25">
      <c r="B290" s="16" t="s">
        <v>65</v>
      </c>
      <c r="C290" s="17" t="s">
        <v>66</v>
      </c>
      <c r="D290" s="17" t="s">
        <v>540</v>
      </c>
      <c r="E290" s="11" t="s">
        <v>541</v>
      </c>
      <c r="F290" s="11" t="s">
        <v>68</v>
      </c>
      <c r="G290" s="12">
        <v>21</v>
      </c>
      <c r="H290" s="19">
        <v>10</v>
      </c>
      <c r="I290" s="19">
        <f>H290*G290</f>
        <v>210</v>
      </c>
      <c r="J290" s="119"/>
      <c r="K290" s="119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>
        <f>6+6</f>
        <v>12</v>
      </c>
      <c r="W290" s="19">
        <f t="shared" si="125"/>
        <v>252</v>
      </c>
      <c r="X290" s="26"/>
      <c r="Y290" s="26"/>
      <c r="Z290" s="26"/>
      <c r="AA290" s="26"/>
      <c r="AB290" s="26"/>
      <c r="AC290" s="26"/>
      <c r="AD290" s="26"/>
      <c r="AE290" s="26"/>
      <c r="AF290" s="19">
        <f t="shared" si="106"/>
        <v>22</v>
      </c>
      <c r="AG290" s="19">
        <f t="shared" si="106"/>
        <v>462</v>
      </c>
      <c r="AH290" s="17" t="s">
        <v>540</v>
      </c>
      <c r="AI290" s="11" t="s">
        <v>541</v>
      </c>
      <c r="AJ290" s="11" t="s">
        <v>68</v>
      </c>
      <c r="AK290" s="12">
        <v>21</v>
      </c>
      <c r="AL290" s="28">
        <v>10</v>
      </c>
      <c r="AM290" s="28">
        <f>AL290*AK290</f>
        <v>210</v>
      </c>
      <c r="AN290" s="7"/>
      <c r="AO290" s="7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>
        <v>6</v>
      </c>
      <c r="BA290" s="28">
        <f t="shared" si="126"/>
        <v>126</v>
      </c>
      <c r="BB290" s="28"/>
      <c r="BC290" s="28"/>
      <c r="BD290" s="28"/>
      <c r="BE290" s="28"/>
      <c r="BF290" s="114"/>
      <c r="BG290" s="114"/>
      <c r="BH290" s="28"/>
      <c r="BI290" s="28"/>
      <c r="BJ290" s="7">
        <f t="shared" si="107"/>
        <v>16</v>
      </c>
      <c r="BK290" s="7">
        <f t="shared" si="107"/>
        <v>336</v>
      </c>
    </row>
    <row r="291" spans="2:63" ht="24" x14ac:dyDescent="0.25">
      <c r="B291" s="16" t="s">
        <v>65</v>
      </c>
      <c r="C291" s="17" t="s">
        <v>66</v>
      </c>
      <c r="D291" s="17" t="s">
        <v>542</v>
      </c>
      <c r="E291" s="11" t="s">
        <v>543</v>
      </c>
      <c r="F291" s="11" t="s">
        <v>68</v>
      </c>
      <c r="G291" s="12">
        <v>18</v>
      </c>
      <c r="H291" s="19"/>
      <c r="I291" s="19"/>
      <c r="J291" s="119"/>
      <c r="K291" s="119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>
        <f>6+6</f>
        <v>12</v>
      </c>
      <c r="W291" s="19">
        <f t="shared" si="125"/>
        <v>216</v>
      </c>
      <c r="X291" s="26"/>
      <c r="Y291" s="26"/>
      <c r="Z291" s="26"/>
      <c r="AA291" s="26"/>
      <c r="AB291" s="26"/>
      <c r="AC291" s="26"/>
      <c r="AD291" s="26"/>
      <c r="AE291" s="26"/>
      <c r="AF291" s="19">
        <f t="shared" si="106"/>
        <v>12</v>
      </c>
      <c r="AG291" s="19">
        <f t="shared" si="106"/>
        <v>216</v>
      </c>
      <c r="AH291" s="17" t="s">
        <v>542</v>
      </c>
      <c r="AI291" s="11" t="s">
        <v>543</v>
      </c>
      <c r="AJ291" s="11" t="s">
        <v>68</v>
      </c>
      <c r="AK291" s="12">
        <v>18</v>
      </c>
      <c r="AL291" s="28"/>
      <c r="AM291" s="28"/>
      <c r="AN291" s="7"/>
      <c r="AO291" s="7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>
        <v>6</v>
      </c>
      <c r="BA291" s="28">
        <f t="shared" si="126"/>
        <v>108</v>
      </c>
      <c r="BB291" s="28"/>
      <c r="BC291" s="28"/>
      <c r="BD291" s="28"/>
      <c r="BE291" s="28"/>
      <c r="BF291" s="114"/>
      <c r="BG291" s="114"/>
      <c r="BH291" s="28"/>
      <c r="BI291" s="28"/>
      <c r="BJ291" s="7">
        <f t="shared" si="107"/>
        <v>6</v>
      </c>
      <c r="BK291" s="7">
        <f t="shared" si="107"/>
        <v>108</v>
      </c>
    </row>
    <row r="292" spans="2:63" x14ac:dyDescent="0.25">
      <c r="B292" s="16" t="s">
        <v>139</v>
      </c>
      <c r="C292" s="17" t="s">
        <v>139</v>
      </c>
      <c r="D292" s="10">
        <v>2411200600371090</v>
      </c>
      <c r="E292" s="9" t="s">
        <v>544</v>
      </c>
      <c r="F292" s="9" t="s">
        <v>68</v>
      </c>
      <c r="G292" s="12">
        <v>14</v>
      </c>
      <c r="H292" s="19"/>
      <c r="I292" s="19"/>
      <c r="J292" s="119"/>
      <c r="K292" s="119"/>
      <c r="L292" s="26"/>
      <c r="M292" s="26"/>
      <c r="N292" s="26"/>
      <c r="O292" s="19"/>
      <c r="P292" s="26"/>
      <c r="Q292" s="26"/>
      <c r="R292" s="26"/>
      <c r="S292" s="26"/>
      <c r="T292" s="26"/>
      <c r="U292" s="26"/>
      <c r="V292" s="26"/>
      <c r="W292" s="19"/>
      <c r="X292" s="26"/>
      <c r="Y292" s="26"/>
      <c r="Z292" s="26"/>
      <c r="AA292" s="26"/>
      <c r="AB292" s="26"/>
      <c r="AC292" s="26"/>
      <c r="AD292" s="26"/>
      <c r="AE292" s="26"/>
      <c r="AF292" s="19">
        <f t="shared" si="106"/>
        <v>0</v>
      </c>
      <c r="AG292" s="19">
        <f t="shared" si="106"/>
        <v>0</v>
      </c>
      <c r="AH292" s="10">
        <v>2411200600371090</v>
      </c>
      <c r="AI292" s="9" t="s">
        <v>544</v>
      </c>
      <c r="AJ292" s="9" t="s">
        <v>68</v>
      </c>
      <c r="AK292" s="12">
        <v>14</v>
      </c>
      <c r="AL292" s="28"/>
      <c r="AM292" s="28"/>
      <c r="AN292" s="7"/>
      <c r="AO292" s="7"/>
      <c r="AP292" s="28"/>
      <c r="AQ292" s="28"/>
      <c r="AR292" s="28">
        <v>1</v>
      </c>
      <c r="AS292" s="28">
        <f>+AR292*AK292</f>
        <v>14</v>
      </c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114"/>
      <c r="BG292" s="114"/>
      <c r="BH292" s="28"/>
      <c r="BI292" s="28"/>
      <c r="BJ292" s="7">
        <f t="shared" si="107"/>
        <v>1</v>
      </c>
      <c r="BK292" s="7">
        <f t="shared" si="107"/>
        <v>14</v>
      </c>
    </row>
    <row r="293" spans="2:63" ht="24" x14ac:dyDescent="0.25">
      <c r="B293" s="16" t="s">
        <v>65</v>
      </c>
      <c r="C293" s="17" t="s">
        <v>66</v>
      </c>
      <c r="D293" s="10">
        <v>2411200600371090</v>
      </c>
      <c r="E293" s="9" t="s">
        <v>544</v>
      </c>
      <c r="F293" s="9" t="s">
        <v>68</v>
      </c>
      <c r="G293" s="12">
        <v>14</v>
      </c>
      <c r="H293" s="19">
        <v>8</v>
      </c>
      <c r="I293" s="19">
        <f>H293*G293</f>
        <v>112</v>
      </c>
      <c r="J293" s="119"/>
      <c r="K293" s="119"/>
      <c r="L293" s="26"/>
      <c r="M293" s="26"/>
      <c r="N293" s="26">
        <v>1</v>
      </c>
      <c r="O293" s="19">
        <f>+N293*G293</f>
        <v>14</v>
      </c>
      <c r="P293" s="26"/>
      <c r="Q293" s="26"/>
      <c r="R293" s="26"/>
      <c r="S293" s="26"/>
      <c r="T293" s="26"/>
      <c r="U293" s="26"/>
      <c r="V293" s="26"/>
      <c r="W293" s="19"/>
      <c r="X293" s="26"/>
      <c r="Y293" s="26"/>
      <c r="Z293" s="26"/>
      <c r="AA293" s="26"/>
      <c r="AB293" s="26"/>
      <c r="AC293" s="26"/>
      <c r="AD293" s="26"/>
      <c r="AE293" s="26"/>
      <c r="AF293" s="19">
        <f t="shared" si="106"/>
        <v>9</v>
      </c>
      <c r="AG293" s="19">
        <f t="shared" si="106"/>
        <v>126</v>
      </c>
      <c r="AH293" s="10">
        <v>2411200600371090</v>
      </c>
      <c r="AI293" s="9" t="s">
        <v>544</v>
      </c>
      <c r="AJ293" s="9" t="s">
        <v>68</v>
      </c>
      <c r="AK293" s="12">
        <v>14</v>
      </c>
      <c r="AL293" s="28">
        <v>7</v>
      </c>
      <c r="AM293" s="28">
        <f>AL293*AK293</f>
        <v>98</v>
      </c>
      <c r="AN293" s="7"/>
      <c r="AO293" s="7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114"/>
      <c r="BG293" s="114"/>
      <c r="BH293" s="28"/>
      <c r="BI293" s="28"/>
      <c r="BJ293" s="7">
        <f t="shared" si="107"/>
        <v>7</v>
      </c>
      <c r="BK293" s="7">
        <f t="shared" si="107"/>
        <v>98</v>
      </c>
    </row>
    <row r="294" spans="2:63" ht="24" x14ac:dyDescent="0.25">
      <c r="B294" s="16" t="s">
        <v>65</v>
      </c>
      <c r="C294" s="17" t="s">
        <v>66</v>
      </c>
      <c r="D294" s="10" t="s">
        <v>545</v>
      </c>
      <c r="E294" s="11" t="s">
        <v>546</v>
      </c>
      <c r="F294" s="11" t="s">
        <v>138</v>
      </c>
      <c r="G294" s="12">
        <v>15</v>
      </c>
      <c r="H294" s="19">
        <v>4</v>
      </c>
      <c r="I294" s="19">
        <f>H294*G294</f>
        <v>60</v>
      </c>
      <c r="J294" s="119"/>
      <c r="K294" s="119"/>
      <c r="L294" s="26"/>
      <c r="M294" s="26"/>
      <c r="N294" s="26">
        <v>4</v>
      </c>
      <c r="O294" s="19">
        <f>+N294*G294</f>
        <v>60</v>
      </c>
      <c r="P294" s="26"/>
      <c r="Q294" s="26"/>
      <c r="R294" s="26"/>
      <c r="S294" s="26"/>
      <c r="T294" s="26"/>
      <c r="U294" s="26"/>
      <c r="V294" s="26">
        <f>6+6</f>
        <v>12</v>
      </c>
      <c r="W294" s="19">
        <f t="shared" si="125"/>
        <v>180</v>
      </c>
      <c r="X294" s="26"/>
      <c r="Y294" s="26"/>
      <c r="Z294" s="26"/>
      <c r="AA294" s="26"/>
      <c r="AB294" s="26"/>
      <c r="AC294" s="26"/>
      <c r="AD294" s="26"/>
      <c r="AE294" s="26"/>
      <c r="AF294" s="19">
        <f t="shared" si="106"/>
        <v>20</v>
      </c>
      <c r="AG294" s="19">
        <f t="shared" si="106"/>
        <v>300</v>
      </c>
      <c r="AH294" s="10" t="s">
        <v>545</v>
      </c>
      <c r="AI294" s="11" t="s">
        <v>546</v>
      </c>
      <c r="AJ294" s="11" t="s">
        <v>138</v>
      </c>
      <c r="AK294" s="12">
        <v>15</v>
      </c>
      <c r="AL294" s="28">
        <v>3</v>
      </c>
      <c r="AM294" s="28">
        <f>AL294*AK294</f>
        <v>45</v>
      </c>
      <c r="AN294" s="7"/>
      <c r="AO294" s="7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>
        <v>5</v>
      </c>
      <c r="BA294" s="28">
        <f t="shared" si="126"/>
        <v>75</v>
      </c>
      <c r="BB294" s="28"/>
      <c r="BC294" s="28"/>
      <c r="BD294" s="28"/>
      <c r="BE294" s="28"/>
      <c r="BF294" s="114"/>
      <c r="BG294" s="114"/>
      <c r="BH294" s="28"/>
      <c r="BI294" s="28"/>
      <c r="BJ294" s="7">
        <f t="shared" si="107"/>
        <v>8</v>
      </c>
      <c r="BK294" s="7">
        <f t="shared" si="107"/>
        <v>120</v>
      </c>
    </row>
    <row r="295" spans="2:63" x14ac:dyDescent="0.25">
      <c r="B295" s="16" t="s">
        <v>139</v>
      </c>
      <c r="C295" s="17" t="s">
        <v>139</v>
      </c>
      <c r="D295" s="10">
        <v>4713180700005620</v>
      </c>
      <c r="E295" s="9" t="s">
        <v>547</v>
      </c>
      <c r="F295" s="11" t="s">
        <v>138</v>
      </c>
      <c r="G295" s="12">
        <v>15</v>
      </c>
      <c r="H295" s="19"/>
      <c r="I295" s="19"/>
      <c r="J295" s="119"/>
      <c r="K295" s="119"/>
      <c r="L295" s="26"/>
      <c r="M295" s="26"/>
      <c r="N295" s="26"/>
      <c r="O295" s="19"/>
      <c r="P295" s="26"/>
      <c r="Q295" s="26"/>
      <c r="R295" s="26"/>
      <c r="S295" s="26"/>
      <c r="T295" s="26"/>
      <c r="U295" s="26"/>
      <c r="V295" s="26"/>
      <c r="W295" s="19"/>
      <c r="X295" s="26"/>
      <c r="Y295" s="26"/>
      <c r="Z295" s="26"/>
      <c r="AA295" s="26"/>
      <c r="AB295" s="26"/>
      <c r="AC295" s="26"/>
      <c r="AD295" s="26"/>
      <c r="AE295" s="26"/>
      <c r="AF295" s="19">
        <f t="shared" si="106"/>
        <v>0</v>
      </c>
      <c r="AG295" s="19">
        <f t="shared" si="106"/>
        <v>0</v>
      </c>
      <c r="AH295" s="10">
        <v>4713180700005620</v>
      </c>
      <c r="AI295" s="9" t="s">
        <v>547</v>
      </c>
      <c r="AJ295" s="11" t="s">
        <v>138</v>
      </c>
      <c r="AK295" s="12">
        <v>15</v>
      </c>
      <c r="AL295" s="28"/>
      <c r="AM295" s="28"/>
      <c r="AN295" s="7"/>
      <c r="AO295" s="7"/>
      <c r="AP295" s="28"/>
      <c r="AQ295" s="28"/>
      <c r="AR295" s="28">
        <v>2</v>
      </c>
      <c r="AS295" s="28">
        <f>+AR295*AK295</f>
        <v>30</v>
      </c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114"/>
      <c r="BG295" s="114"/>
      <c r="BH295" s="28"/>
      <c r="BI295" s="28"/>
      <c r="BJ295" s="7">
        <f t="shared" si="107"/>
        <v>2</v>
      </c>
      <c r="BK295" s="7">
        <f t="shared" si="107"/>
        <v>30</v>
      </c>
    </row>
    <row r="296" spans="2:63" ht="24" x14ac:dyDescent="0.25">
      <c r="B296" s="16" t="s">
        <v>65</v>
      </c>
      <c r="C296" s="17" t="s">
        <v>66</v>
      </c>
      <c r="D296" s="10" t="s">
        <v>548</v>
      </c>
      <c r="E296" s="11" t="s">
        <v>549</v>
      </c>
      <c r="F296" s="11" t="s">
        <v>68</v>
      </c>
      <c r="G296" s="12">
        <v>1</v>
      </c>
      <c r="H296" s="19">
        <f>125+20</f>
        <v>145</v>
      </c>
      <c r="I296" s="19">
        <f t="shared" ref="I296:I306" si="129">H296*G296</f>
        <v>145</v>
      </c>
      <c r="J296" s="119"/>
      <c r="K296" s="119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19">
        <f t="shared" si="106"/>
        <v>145</v>
      </c>
      <c r="AG296" s="19">
        <f t="shared" si="106"/>
        <v>145</v>
      </c>
      <c r="AH296" s="10" t="s">
        <v>548</v>
      </c>
      <c r="AI296" s="11" t="s">
        <v>549</v>
      </c>
      <c r="AJ296" s="11" t="s">
        <v>68</v>
      </c>
      <c r="AK296" s="12">
        <v>1</v>
      </c>
      <c r="AL296" s="28">
        <f>125+20</f>
        <v>145</v>
      </c>
      <c r="AM296" s="28">
        <f t="shared" ref="AM296:AM306" si="130">AL296*AK296</f>
        <v>145</v>
      </c>
      <c r="AN296" s="7"/>
      <c r="AO296" s="7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114"/>
      <c r="BG296" s="114"/>
      <c r="BH296" s="28"/>
      <c r="BI296" s="28"/>
      <c r="BJ296" s="7">
        <f t="shared" si="107"/>
        <v>145</v>
      </c>
      <c r="BK296" s="7">
        <f t="shared" si="107"/>
        <v>145</v>
      </c>
    </row>
    <row r="297" spans="2:63" ht="24" x14ac:dyDescent="0.25">
      <c r="B297" s="16" t="s">
        <v>65</v>
      </c>
      <c r="C297" s="17" t="s">
        <v>66</v>
      </c>
      <c r="D297" s="10" t="s">
        <v>550</v>
      </c>
      <c r="E297" s="11" t="s">
        <v>551</v>
      </c>
      <c r="F297" s="11" t="s">
        <v>68</v>
      </c>
      <c r="G297" s="12">
        <v>30</v>
      </c>
      <c r="H297" s="19">
        <f>6+3</f>
        <v>9</v>
      </c>
      <c r="I297" s="19">
        <f t="shared" si="129"/>
        <v>270</v>
      </c>
      <c r="J297" s="119"/>
      <c r="K297" s="119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19">
        <f t="shared" si="106"/>
        <v>9</v>
      </c>
      <c r="AG297" s="19">
        <f t="shared" si="106"/>
        <v>270</v>
      </c>
      <c r="AH297" s="10" t="s">
        <v>550</v>
      </c>
      <c r="AI297" s="11" t="s">
        <v>551</v>
      </c>
      <c r="AJ297" s="11" t="s">
        <v>68</v>
      </c>
      <c r="AK297" s="12">
        <v>30</v>
      </c>
      <c r="AL297" s="28">
        <f>6+3</f>
        <v>9</v>
      </c>
      <c r="AM297" s="28">
        <f t="shared" si="130"/>
        <v>270</v>
      </c>
      <c r="AN297" s="7"/>
      <c r="AO297" s="7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114"/>
      <c r="BG297" s="114"/>
      <c r="BH297" s="28"/>
      <c r="BI297" s="28"/>
      <c r="BJ297" s="7">
        <f t="shared" si="107"/>
        <v>9</v>
      </c>
      <c r="BK297" s="7">
        <f t="shared" si="107"/>
        <v>270</v>
      </c>
    </row>
    <row r="298" spans="2:63" ht="24" x14ac:dyDescent="0.25">
      <c r="B298" s="16" t="s">
        <v>65</v>
      </c>
      <c r="C298" s="17" t="s">
        <v>66</v>
      </c>
      <c r="D298" s="10" t="s">
        <v>552</v>
      </c>
      <c r="E298" s="9" t="s">
        <v>553</v>
      </c>
      <c r="F298" s="11" t="s">
        <v>68</v>
      </c>
      <c r="G298" s="12">
        <v>20</v>
      </c>
      <c r="H298" s="19">
        <v>3</v>
      </c>
      <c r="I298" s="19">
        <f t="shared" si="129"/>
        <v>60</v>
      </c>
      <c r="J298" s="119"/>
      <c r="K298" s="119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19">
        <f t="shared" si="106"/>
        <v>3</v>
      </c>
      <c r="AG298" s="19">
        <f t="shared" si="106"/>
        <v>60</v>
      </c>
      <c r="AH298" s="10" t="s">
        <v>552</v>
      </c>
      <c r="AI298" s="9" t="s">
        <v>553</v>
      </c>
      <c r="AJ298" s="11" t="s">
        <v>68</v>
      </c>
      <c r="AK298" s="12">
        <v>20</v>
      </c>
      <c r="AL298" s="28">
        <v>3</v>
      </c>
      <c r="AM298" s="28">
        <f t="shared" si="130"/>
        <v>60</v>
      </c>
      <c r="AN298" s="7"/>
      <c r="AO298" s="7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114"/>
      <c r="BG298" s="114"/>
      <c r="BH298" s="28"/>
      <c r="BI298" s="28"/>
      <c r="BJ298" s="7">
        <f t="shared" si="107"/>
        <v>3</v>
      </c>
      <c r="BK298" s="7">
        <f t="shared" si="107"/>
        <v>60</v>
      </c>
    </row>
    <row r="299" spans="2:63" ht="24" x14ac:dyDescent="0.25">
      <c r="B299" s="16" t="s">
        <v>65</v>
      </c>
      <c r="C299" s="17" t="s">
        <v>66</v>
      </c>
      <c r="D299" s="10" t="s">
        <v>554</v>
      </c>
      <c r="E299" s="9" t="s">
        <v>555</v>
      </c>
      <c r="F299" s="11" t="s">
        <v>138</v>
      </c>
      <c r="G299" s="12">
        <v>40</v>
      </c>
      <c r="H299" s="19">
        <v>2</v>
      </c>
      <c r="I299" s="19">
        <f t="shared" si="129"/>
        <v>80</v>
      </c>
      <c r="J299" s="119"/>
      <c r="K299" s="119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19">
        <f t="shared" si="106"/>
        <v>2</v>
      </c>
      <c r="AG299" s="19">
        <f t="shared" si="106"/>
        <v>80</v>
      </c>
      <c r="AH299" s="10" t="s">
        <v>554</v>
      </c>
      <c r="AI299" s="9" t="s">
        <v>555</v>
      </c>
      <c r="AJ299" s="11" t="s">
        <v>138</v>
      </c>
      <c r="AK299" s="12">
        <v>40</v>
      </c>
      <c r="AL299" s="28">
        <v>1</v>
      </c>
      <c r="AM299" s="28">
        <f t="shared" si="130"/>
        <v>40</v>
      </c>
      <c r="AN299" s="7"/>
      <c r="AO299" s="7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114"/>
      <c r="BG299" s="114"/>
      <c r="BH299" s="28"/>
      <c r="BI299" s="28"/>
      <c r="BJ299" s="7">
        <f t="shared" si="107"/>
        <v>1</v>
      </c>
      <c r="BK299" s="7">
        <f t="shared" si="107"/>
        <v>40</v>
      </c>
    </row>
    <row r="300" spans="2:63" ht="24" x14ac:dyDescent="0.25">
      <c r="B300" s="16" t="s">
        <v>65</v>
      </c>
      <c r="C300" s="17" t="s">
        <v>66</v>
      </c>
      <c r="D300" s="10" t="s">
        <v>556</v>
      </c>
      <c r="E300" s="9" t="s">
        <v>557</v>
      </c>
      <c r="F300" s="11" t="s">
        <v>539</v>
      </c>
      <c r="G300" s="12">
        <v>8</v>
      </c>
      <c r="H300" s="19">
        <f>1+10</f>
        <v>11</v>
      </c>
      <c r="I300" s="19">
        <f t="shared" si="129"/>
        <v>88</v>
      </c>
      <c r="J300" s="119"/>
      <c r="K300" s="119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19">
        <f t="shared" si="106"/>
        <v>11</v>
      </c>
      <c r="AG300" s="19">
        <f t="shared" si="106"/>
        <v>88</v>
      </c>
      <c r="AH300" s="10" t="s">
        <v>556</v>
      </c>
      <c r="AI300" s="9" t="s">
        <v>557</v>
      </c>
      <c r="AJ300" s="11" t="s">
        <v>539</v>
      </c>
      <c r="AK300" s="12">
        <v>8</v>
      </c>
      <c r="AL300" s="28">
        <f>1+10</f>
        <v>11</v>
      </c>
      <c r="AM300" s="28">
        <f t="shared" si="130"/>
        <v>88</v>
      </c>
      <c r="AN300" s="7"/>
      <c r="AO300" s="7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114"/>
      <c r="BG300" s="114"/>
      <c r="BH300" s="28"/>
      <c r="BI300" s="28"/>
      <c r="BJ300" s="7">
        <f t="shared" si="107"/>
        <v>11</v>
      </c>
      <c r="BK300" s="7">
        <f t="shared" si="107"/>
        <v>88</v>
      </c>
    </row>
    <row r="301" spans="2:63" ht="24" x14ac:dyDescent="0.25">
      <c r="B301" s="16" t="s">
        <v>65</v>
      </c>
      <c r="C301" s="17" t="s">
        <v>66</v>
      </c>
      <c r="D301" s="10" t="s">
        <v>558</v>
      </c>
      <c r="E301" s="9" t="s">
        <v>559</v>
      </c>
      <c r="F301" s="11" t="s">
        <v>539</v>
      </c>
      <c r="G301" s="12">
        <v>14</v>
      </c>
      <c r="H301" s="19">
        <v>1</v>
      </c>
      <c r="I301" s="19">
        <f t="shared" si="129"/>
        <v>14</v>
      </c>
      <c r="J301" s="119"/>
      <c r="K301" s="119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19">
        <f t="shared" si="106"/>
        <v>1</v>
      </c>
      <c r="AG301" s="19">
        <f t="shared" si="106"/>
        <v>14</v>
      </c>
      <c r="AH301" s="10" t="s">
        <v>558</v>
      </c>
      <c r="AI301" s="9" t="s">
        <v>559</v>
      </c>
      <c r="AJ301" s="11" t="s">
        <v>539</v>
      </c>
      <c r="AK301" s="12">
        <v>14</v>
      </c>
      <c r="AL301" s="28">
        <v>0</v>
      </c>
      <c r="AM301" s="28">
        <f t="shared" si="130"/>
        <v>0</v>
      </c>
      <c r="AN301" s="7"/>
      <c r="AO301" s="7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114"/>
      <c r="BG301" s="114"/>
      <c r="BH301" s="28"/>
      <c r="BI301" s="28"/>
      <c r="BJ301" s="7">
        <f t="shared" si="107"/>
        <v>0</v>
      </c>
      <c r="BK301" s="7">
        <f t="shared" si="107"/>
        <v>0</v>
      </c>
    </row>
    <row r="302" spans="2:63" ht="24" x14ac:dyDescent="0.25">
      <c r="B302" s="16" t="s">
        <v>65</v>
      </c>
      <c r="C302" s="17" t="s">
        <v>66</v>
      </c>
      <c r="D302" s="10" t="s">
        <v>560</v>
      </c>
      <c r="E302" s="9" t="s">
        <v>561</v>
      </c>
      <c r="F302" s="11" t="s">
        <v>539</v>
      </c>
      <c r="G302" s="12">
        <v>14</v>
      </c>
      <c r="H302" s="19">
        <v>1</v>
      </c>
      <c r="I302" s="19">
        <f t="shared" si="129"/>
        <v>14</v>
      </c>
      <c r="J302" s="119"/>
      <c r="K302" s="119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19">
        <f t="shared" si="106"/>
        <v>1</v>
      </c>
      <c r="AG302" s="19">
        <f t="shared" si="106"/>
        <v>14</v>
      </c>
      <c r="AH302" s="10" t="s">
        <v>560</v>
      </c>
      <c r="AI302" s="9" t="s">
        <v>561</v>
      </c>
      <c r="AJ302" s="11" t="s">
        <v>539</v>
      </c>
      <c r="AK302" s="12">
        <v>14</v>
      </c>
      <c r="AL302" s="28">
        <v>0</v>
      </c>
      <c r="AM302" s="28">
        <f t="shared" si="130"/>
        <v>0</v>
      </c>
      <c r="AN302" s="7"/>
      <c r="AO302" s="7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114"/>
      <c r="BG302" s="114"/>
      <c r="BH302" s="28"/>
      <c r="BI302" s="28"/>
      <c r="BJ302" s="7">
        <f t="shared" si="107"/>
        <v>0</v>
      </c>
      <c r="BK302" s="7">
        <f t="shared" si="107"/>
        <v>0</v>
      </c>
    </row>
    <row r="303" spans="2:63" ht="24" x14ac:dyDescent="0.25">
      <c r="B303" s="16" t="s">
        <v>65</v>
      </c>
      <c r="C303" s="17" t="s">
        <v>66</v>
      </c>
      <c r="D303" s="10" t="s">
        <v>562</v>
      </c>
      <c r="E303" s="9" t="s">
        <v>563</v>
      </c>
      <c r="F303" s="11" t="s">
        <v>539</v>
      </c>
      <c r="G303" s="12">
        <v>14</v>
      </c>
      <c r="H303" s="19">
        <v>1</v>
      </c>
      <c r="I303" s="19">
        <f t="shared" si="129"/>
        <v>14</v>
      </c>
      <c r="J303" s="119"/>
      <c r="K303" s="119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19">
        <f t="shared" si="106"/>
        <v>1</v>
      </c>
      <c r="AG303" s="19">
        <f t="shared" si="106"/>
        <v>14</v>
      </c>
      <c r="AH303" s="10" t="s">
        <v>562</v>
      </c>
      <c r="AI303" s="9" t="s">
        <v>563</v>
      </c>
      <c r="AJ303" s="11" t="s">
        <v>539</v>
      </c>
      <c r="AK303" s="12">
        <v>14</v>
      </c>
      <c r="AL303" s="7">
        <v>0</v>
      </c>
      <c r="AM303" s="28">
        <f t="shared" si="130"/>
        <v>0</v>
      </c>
      <c r="AN303" s="7"/>
      <c r="AO303" s="7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114"/>
      <c r="BG303" s="114"/>
      <c r="BH303" s="28"/>
      <c r="BI303" s="28"/>
      <c r="BJ303" s="7">
        <f t="shared" si="107"/>
        <v>0</v>
      </c>
      <c r="BK303" s="7">
        <f t="shared" si="107"/>
        <v>0</v>
      </c>
    </row>
    <row r="304" spans="2:63" ht="24" x14ac:dyDescent="0.25">
      <c r="B304" s="16" t="s">
        <v>65</v>
      </c>
      <c r="C304" s="17" t="s">
        <v>66</v>
      </c>
      <c r="D304" s="10" t="s">
        <v>525</v>
      </c>
      <c r="E304" s="18" t="s">
        <v>564</v>
      </c>
      <c r="F304" s="11" t="s">
        <v>68</v>
      </c>
      <c r="G304" s="12">
        <v>80</v>
      </c>
      <c r="H304" s="19">
        <f>15+1</f>
        <v>16</v>
      </c>
      <c r="I304" s="19">
        <f t="shared" si="129"/>
        <v>1280</v>
      </c>
      <c r="J304" s="119"/>
      <c r="K304" s="119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19">
        <f t="shared" si="106"/>
        <v>16</v>
      </c>
      <c r="AG304" s="19">
        <f t="shared" si="106"/>
        <v>1280</v>
      </c>
      <c r="AH304" s="10" t="s">
        <v>525</v>
      </c>
      <c r="AI304" s="18" t="s">
        <v>564</v>
      </c>
      <c r="AJ304" s="11" t="s">
        <v>68</v>
      </c>
      <c r="AK304" s="12">
        <v>80</v>
      </c>
      <c r="AL304" s="7">
        <f>0+1</f>
        <v>1</v>
      </c>
      <c r="AM304" s="28">
        <f t="shared" si="130"/>
        <v>80</v>
      </c>
      <c r="AN304" s="7"/>
      <c r="AO304" s="7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114"/>
      <c r="BG304" s="114"/>
      <c r="BH304" s="28"/>
      <c r="BI304" s="28"/>
      <c r="BJ304" s="7">
        <f t="shared" si="107"/>
        <v>1</v>
      </c>
      <c r="BK304" s="7">
        <f t="shared" si="107"/>
        <v>80</v>
      </c>
    </row>
    <row r="305" spans="2:63" ht="24" x14ac:dyDescent="0.25">
      <c r="B305" s="16" t="s">
        <v>65</v>
      </c>
      <c r="C305" s="17" t="s">
        <v>66</v>
      </c>
      <c r="D305" s="10" t="s">
        <v>488</v>
      </c>
      <c r="E305" s="18" t="s">
        <v>565</v>
      </c>
      <c r="F305" s="11" t="s">
        <v>90</v>
      </c>
      <c r="G305" s="12">
        <v>18</v>
      </c>
      <c r="H305" s="19">
        <v>20</v>
      </c>
      <c r="I305" s="19">
        <f t="shared" si="129"/>
        <v>360</v>
      </c>
      <c r="J305" s="119"/>
      <c r="K305" s="119"/>
      <c r="L305" s="26">
        <v>6</v>
      </c>
      <c r="M305" s="19">
        <f>+L305*G305</f>
        <v>108</v>
      </c>
      <c r="N305" s="26">
        <v>5</v>
      </c>
      <c r="O305" s="19">
        <f>+N305*G305</f>
        <v>90</v>
      </c>
      <c r="P305" s="26"/>
      <c r="Q305" s="19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19">
        <f t="shared" si="106"/>
        <v>31</v>
      </c>
      <c r="AG305" s="19">
        <f t="shared" si="106"/>
        <v>558</v>
      </c>
      <c r="AH305" s="10" t="s">
        <v>488</v>
      </c>
      <c r="AI305" s="18" t="s">
        <v>565</v>
      </c>
      <c r="AJ305" s="11" t="s">
        <v>90</v>
      </c>
      <c r="AK305" s="12">
        <v>18</v>
      </c>
      <c r="AL305" s="7">
        <v>10</v>
      </c>
      <c r="AM305" s="28">
        <f t="shared" si="130"/>
        <v>180</v>
      </c>
      <c r="AN305" s="7"/>
      <c r="AO305" s="7"/>
      <c r="AP305" s="28">
        <v>30</v>
      </c>
      <c r="AQ305" s="28">
        <f t="shared" ref="AQ305" si="131">+AP305*AK305</f>
        <v>540</v>
      </c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114"/>
      <c r="BG305" s="114"/>
      <c r="BH305" s="28"/>
      <c r="BI305" s="28"/>
      <c r="BJ305" s="7">
        <f t="shared" si="107"/>
        <v>40</v>
      </c>
      <c r="BK305" s="7">
        <f t="shared" si="107"/>
        <v>720</v>
      </c>
    </row>
    <row r="306" spans="2:63" ht="24" x14ac:dyDescent="0.25">
      <c r="B306" s="16" t="s">
        <v>65</v>
      </c>
      <c r="C306" s="17" t="s">
        <v>66</v>
      </c>
      <c r="D306" s="10" t="s">
        <v>566</v>
      </c>
      <c r="E306" s="18" t="s">
        <v>567</v>
      </c>
      <c r="F306" s="11" t="s">
        <v>68</v>
      </c>
      <c r="G306" s="12">
        <v>10</v>
      </c>
      <c r="H306" s="19">
        <v>20</v>
      </c>
      <c r="I306" s="19">
        <f t="shared" si="129"/>
        <v>200</v>
      </c>
      <c r="J306" s="119"/>
      <c r="K306" s="119"/>
      <c r="L306" s="26"/>
      <c r="M306" s="26"/>
      <c r="N306" s="26"/>
      <c r="O306" s="26"/>
      <c r="P306" s="26">
        <v>4</v>
      </c>
      <c r="Q306" s="19">
        <f>G306*P306</f>
        <v>40</v>
      </c>
      <c r="R306" s="26"/>
      <c r="S306" s="26"/>
      <c r="T306" s="26">
        <v>12</v>
      </c>
      <c r="U306" s="20">
        <f t="shared" ref="U306" si="132">+T306*G306</f>
        <v>120</v>
      </c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19">
        <f t="shared" si="106"/>
        <v>36</v>
      </c>
      <c r="AG306" s="19">
        <f t="shared" si="106"/>
        <v>360</v>
      </c>
      <c r="AH306" s="10" t="s">
        <v>566</v>
      </c>
      <c r="AI306" s="18" t="s">
        <v>567</v>
      </c>
      <c r="AJ306" s="11" t="s">
        <v>68</v>
      </c>
      <c r="AK306" s="12">
        <v>10</v>
      </c>
      <c r="AL306" s="7">
        <v>20</v>
      </c>
      <c r="AM306" s="28">
        <f t="shared" si="130"/>
        <v>200</v>
      </c>
      <c r="AN306" s="7"/>
      <c r="AO306" s="7"/>
      <c r="AP306" s="28"/>
      <c r="AQ306" s="28"/>
      <c r="AR306" s="28"/>
      <c r="AS306" s="28"/>
      <c r="AT306" s="28"/>
      <c r="AU306" s="28"/>
      <c r="AV306" s="28"/>
      <c r="AW306" s="28"/>
      <c r="AX306" s="28">
        <v>12</v>
      </c>
      <c r="AY306" s="28">
        <f t="shared" ref="AY306" si="133">AX306*AK306</f>
        <v>120</v>
      </c>
      <c r="AZ306" s="28"/>
      <c r="BA306" s="28"/>
      <c r="BB306" s="28"/>
      <c r="BC306" s="28"/>
      <c r="BD306" s="28"/>
      <c r="BE306" s="28"/>
      <c r="BF306" s="114"/>
      <c r="BG306" s="114"/>
      <c r="BH306" s="28"/>
      <c r="BI306" s="28"/>
      <c r="BJ306" s="7">
        <f t="shared" si="107"/>
        <v>32</v>
      </c>
      <c r="BK306" s="7">
        <f t="shared" si="107"/>
        <v>320</v>
      </c>
    </row>
    <row r="307" spans="2:63" x14ac:dyDescent="0.25">
      <c r="B307" s="16" t="s">
        <v>139</v>
      </c>
      <c r="C307" s="17" t="s">
        <v>139</v>
      </c>
      <c r="D307" s="10">
        <v>4713180300005390</v>
      </c>
      <c r="E307" s="9" t="s">
        <v>568</v>
      </c>
      <c r="F307" s="11" t="s">
        <v>138</v>
      </c>
      <c r="G307" s="12">
        <v>30</v>
      </c>
      <c r="H307" s="19"/>
      <c r="I307" s="19"/>
      <c r="J307" s="119"/>
      <c r="K307" s="111"/>
      <c r="L307" s="26"/>
      <c r="M307" s="26"/>
      <c r="N307" s="26"/>
      <c r="O307" s="26"/>
      <c r="P307" s="26"/>
      <c r="Q307" s="19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19">
        <f t="shared" si="106"/>
        <v>0</v>
      </c>
      <c r="AG307" s="19">
        <f t="shared" si="106"/>
        <v>0</v>
      </c>
      <c r="AH307" s="10">
        <v>4713180300005390</v>
      </c>
      <c r="AI307" s="9" t="s">
        <v>568</v>
      </c>
      <c r="AJ307" s="11" t="s">
        <v>138</v>
      </c>
      <c r="AK307" s="12">
        <v>30</v>
      </c>
      <c r="AL307" s="7"/>
      <c r="AM307" s="28"/>
      <c r="AN307" s="7"/>
      <c r="AO307" s="7"/>
      <c r="AP307" s="28"/>
      <c r="AQ307" s="28"/>
      <c r="AR307" s="28">
        <v>4</v>
      </c>
      <c r="AS307" s="28">
        <f t="shared" ref="AS307:AS312" si="134">+AR307*AK307</f>
        <v>120</v>
      </c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114"/>
      <c r="BG307" s="114"/>
      <c r="BH307" s="28"/>
      <c r="BI307" s="28"/>
      <c r="BJ307" s="7">
        <f t="shared" si="107"/>
        <v>4</v>
      </c>
      <c r="BK307" s="7">
        <f t="shared" si="107"/>
        <v>120</v>
      </c>
    </row>
    <row r="308" spans="2:63" ht="24" x14ac:dyDescent="0.25">
      <c r="B308" s="16" t="s">
        <v>65</v>
      </c>
      <c r="C308" s="17" t="s">
        <v>66</v>
      </c>
      <c r="D308" s="10">
        <v>4713180300005390</v>
      </c>
      <c r="E308" s="9" t="s">
        <v>568</v>
      </c>
      <c r="F308" s="11" t="s">
        <v>138</v>
      </c>
      <c r="G308" s="12">
        <v>30</v>
      </c>
      <c r="H308" s="19"/>
      <c r="I308" s="19"/>
      <c r="J308" s="119"/>
      <c r="K308" s="111"/>
      <c r="L308" s="26"/>
      <c r="M308" s="26"/>
      <c r="N308" s="26">
        <v>1</v>
      </c>
      <c r="O308" s="26">
        <f t="shared" ref="O308:O312" si="135">+N308*G308</f>
        <v>30</v>
      </c>
      <c r="P308" s="26"/>
      <c r="Q308" s="19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19">
        <f t="shared" si="106"/>
        <v>1</v>
      </c>
      <c r="AG308" s="19">
        <f t="shared" si="106"/>
        <v>30</v>
      </c>
      <c r="AH308" s="10">
        <v>4713180300005390</v>
      </c>
      <c r="AI308" s="9" t="s">
        <v>568</v>
      </c>
      <c r="AJ308" s="11" t="s">
        <v>138</v>
      </c>
      <c r="AK308" s="12">
        <v>30</v>
      </c>
      <c r="AL308" s="7"/>
      <c r="AM308" s="28"/>
      <c r="AN308" s="7"/>
      <c r="AO308" s="7"/>
      <c r="AP308" s="28"/>
      <c r="AQ308" s="28"/>
      <c r="AR308" s="28">
        <v>0</v>
      </c>
      <c r="AS308" s="28">
        <f t="shared" si="134"/>
        <v>0</v>
      </c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114"/>
      <c r="BG308" s="114"/>
      <c r="BH308" s="28"/>
      <c r="BI308" s="28"/>
      <c r="BJ308" s="7">
        <f t="shared" si="107"/>
        <v>0</v>
      </c>
      <c r="BK308" s="7">
        <f t="shared" si="107"/>
        <v>0</v>
      </c>
    </row>
    <row r="309" spans="2:63" x14ac:dyDescent="0.25">
      <c r="B309" s="16" t="s">
        <v>139</v>
      </c>
      <c r="C309" s="17" t="s">
        <v>139</v>
      </c>
      <c r="D309" s="10">
        <v>4713182900135700</v>
      </c>
      <c r="E309" s="115" t="s">
        <v>569</v>
      </c>
      <c r="F309" s="11" t="s">
        <v>68</v>
      </c>
      <c r="G309" s="12">
        <v>30</v>
      </c>
      <c r="H309" s="19"/>
      <c r="I309" s="19"/>
      <c r="J309" s="119"/>
      <c r="K309" s="111"/>
      <c r="L309" s="26"/>
      <c r="M309" s="26"/>
      <c r="N309" s="26">
        <v>0</v>
      </c>
      <c r="O309" s="26">
        <f t="shared" si="135"/>
        <v>0</v>
      </c>
      <c r="P309" s="26"/>
      <c r="Q309" s="19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19">
        <f t="shared" si="106"/>
        <v>0</v>
      </c>
      <c r="AG309" s="19">
        <f t="shared" si="106"/>
        <v>0</v>
      </c>
      <c r="AH309" s="10">
        <v>4713182900135700</v>
      </c>
      <c r="AI309" s="115" t="s">
        <v>569</v>
      </c>
      <c r="AJ309" s="11" t="s">
        <v>68</v>
      </c>
      <c r="AK309" s="12">
        <v>30</v>
      </c>
      <c r="AL309" s="7"/>
      <c r="AM309" s="28"/>
      <c r="AN309" s="7"/>
      <c r="AO309" s="7"/>
      <c r="AP309" s="28"/>
      <c r="AQ309" s="28"/>
      <c r="AR309" s="28">
        <v>2</v>
      </c>
      <c r="AS309" s="28">
        <f t="shared" si="134"/>
        <v>60</v>
      </c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114"/>
      <c r="BG309" s="114"/>
      <c r="BH309" s="28"/>
      <c r="BI309" s="28"/>
      <c r="BJ309" s="7">
        <f t="shared" si="107"/>
        <v>2</v>
      </c>
      <c r="BK309" s="7">
        <f t="shared" si="107"/>
        <v>60</v>
      </c>
    </row>
    <row r="310" spans="2:63" ht="24" x14ac:dyDescent="0.25">
      <c r="B310" s="16" t="s">
        <v>65</v>
      </c>
      <c r="C310" s="17" t="s">
        <v>66</v>
      </c>
      <c r="D310" s="10">
        <v>4713182900135700</v>
      </c>
      <c r="E310" s="115" t="s">
        <v>569</v>
      </c>
      <c r="F310" s="11" t="s">
        <v>68</v>
      </c>
      <c r="G310" s="12">
        <v>30</v>
      </c>
      <c r="H310" s="19">
        <v>20</v>
      </c>
      <c r="I310" s="19">
        <f t="shared" ref="I310" si="136">H310*G310</f>
        <v>600</v>
      </c>
      <c r="J310" s="119"/>
      <c r="K310" s="111"/>
      <c r="L310" s="26"/>
      <c r="M310" s="26"/>
      <c r="N310" s="26">
        <v>1</v>
      </c>
      <c r="O310" s="26">
        <f t="shared" si="135"/>
        <v>30</v>
      </c>
      <c r="P310" s="26"/>
      <c r="Q310" s="19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19">
        <f t="shared" si="106"/>
        <v>21</v>
      </c>
      <c r="AG310" s="19">
        <f t="shared" si="106"/>
        <v>630</v>
      </c>
      <c r="AH310" s="10">
        <v>4713182900135700</v>
      </c>
      <c r="AI310" s="115" t="s">
        <v>569</v>
      </c>
      <c r="AJ310" s="11" t="s">
        <v>68</v>
      </c>
      <c r="AK310" s="12">
        <v>30</v>
      </c>
      <c r="AL310" s="7">
        <v>17</v>
      </c>
      <c r="AM310" s="28">
        <f t="shared" ref="AM310" si="137">AL310*AK310</f>
        <v>510</v>
      </c>
      <c r="AN310" s="7"/>
      <c r="AO310" s="7"/>
      <c r="AP310" s="28"/>
      <c r="AQ310" s="28"/>
      <c r="AR310" s="28">
        <v>0</v>
      </c>
      <c r="AS310" s="28">
        <f t="shared" si="134"/>
        <v>0</v>
      </c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114"/>
      <c r="BG310" s="114"/>
      <c r="BH310" s="28"/>
      <c r="BI310" s="28"/>
      <c r="BJ310" s="7">
        <f t="shared" si="107"/>
        <v>17</v>
      </c>
      <c r="BK310" s="7">
        <f t="shared" si="107"/>
        <v>510</v>
      </c>
    </row>
    <row r="311" spans="2:63" x14ac:dyDescent="0.25">
      <c r="B311" s="16" t="s">
        <v>139</v>
      </c>
      <c r="C311" s="17" t="s">
        <v>139</v>
      </c>
      <c r="D311" s="10">
        <v>4713160300005980</v>
      </c>
      <c r="E311" s="9" t="s">
        <v>570</v>
      </c>
      <c r="F311" s="11" t="s">
        <v>68</v>
      </c>
      <c r="G311" s="12">
        <v>18</v>
      </c>
      <c r="H311" s="19"/>
      <c r="I311" s="19"/>
      <c r="J311" s="119"/>
      <c r="K311" s="111"/>
      <c r="L311" s="26"/>
      <c r="M311" s="26"/>
      <c r="N311" s="26"/>
      <c r="O311" s="26"/>
      <c r="P311" s="26"/>
      <c r="Q311" s="19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19">
        <f t="shared" si="106"/>
        <v>0</v>
      </c>
      <c r="AG311" s="19">
        <f t="shared" si="106"/>
        <v>0</v>
      </c>
      <c r="AH311" s="10">
        <v>4713160300005980</v>
      </c>
      <c r="AI311" s="9" t="s">
        <v>570</v>
      </c>
      <c r="AJ311" s="11" t="s">
        <v>68</v>
      </c>
      <c r="AK311" s="12">
        <v>18</v>
      </c>
      <c r="AL311" s="7"/>
      <c r="AM311" s="28"/>
      <c r="AN311" s="7"/>
      <c r="AO311" s="7"/>
      <c r="AP311" s="28"/>
      <c r="AQ311" s="28"/>
      <c r="AR311" s="28">
        <v>2</v>
      </c>
      <c r="AS311" s="28">
        <f t="shared" si="134"/>
        <v>36</v>
      </c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114"/>
      <c r="BG311" s="114"/>
      <c r="BH311" s="28"/>
      <c r="BI311" s="28"/>
      <c r="BJ311" s="7">
        <f t="shared" si="107"/>
        <v>2</v>
      </c>
      <c r="BK311" s="7">
        <f t="shared" si="107"/>
        <v>36</v>
      </c>
    </row>
    <row r="312" spans="2:63" ht="24" x14ac:dyDescent="0.25">
      <c r="B312" s="16" t="s">
        <v>65</v>
      </c>
      <c r="C312" s="17" t="s">
        <v>66</v>
      </c>
      <c r="D312" s="10">
        <v>4713160300005980</v>
      </c>
      <c r="E312" s="9" t="s">
        <v>570</v>
      </c>
      <c r="F312" s="11" t="s">
        <v>68</v>
      </c>
      <c r="G312" s="12">
        <v>18</v>
      </c>
      <c r="H312" s="19"/>
      <c r="I312" s="19"/>
      <c r="J312" s="119"/>
      <c r="K312" s="111"/>
      <c r="L312" s="26"/>
      <c r="M312" s="26"/>
      <c r="N312" s="26">
        <v>4</v>
      </c>
      <c r="O312" s="26">
        <f t="shared" si="135"/>
        <v>72</v>
      </c>
      <c r="P312" s="26"/>
      <c r="Q312" s="19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19">
        <f t="shared" si="106"/>
        <v>4</v>
      </c>
      <c r="AG312" s="19">
        <f t="shared" si="106"/>
        <v>72</v>
      </c>
      <c r="AH312" s="10">
        <v>4713160300005980</v>
      </c>
      <c r="AI312" s="9" t="s">
        <v>570</v>
      </c>
      <c r="AJ312" s="11" t="s">
        <v>68</v>
      </c>
      <c r="AK312" s="12">
        <v>18</v>
      </c>
      <c r="AL312" s="7"/>
      <c r="AM312" s="28"/>
      <c r="AN312" s="7"/>
      <c r="AO312" s="7"/>
      <c r="AP312" s="28"/>
      <c r="AQ312" s="28"/>
      <c r="AR312" s="28">
        <v>0</v>
      </c>
      <c r="AS312" s="28">
        <f t="shared" si="134"/>
        <v>0</v>
      </c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114"/>
      <c r="BG312" s="114"/>
      <c r="BH312" s="28"/>
      <c r="BI312" s="28"/>
      <c r="BJ312" s="7">
        <f t="shared" si="107"/>
        <v>0</v>
      </c>
      <c r="BK312" s="7">
        <f t="shared" si="107"/>
        <v>0</v>
      </c>
    </row>
    <row r="313" spans="2:63" ht="24" x14ac:dyDescent="0.25">
      <c r="B313" s="16" t="s">
        <v>65</v>
      </c>
      <c r="C313" s="17" t="s">
        <v>66</v>
      </c>
      <c r="D313" s="10" t="s">
        <v>519</v>
      </c>
      <c r="E313" s="9" t="s">
        <v>571</v>
      </c>
      <c r="F313" s="11" t="s">
        <v>138</v>
      </c>
      <c r="G313" s="12">
        <v>18</v>
      </c>
      <c r="H313" s="19"/>
      <c r="I313" s="19"/>
      <c r="J313" s="119"/>
      <c r="K313" s="111"/>
      <c r="L313" s="26"/>
      <c r="M313" s="26"/>
      <c r="N313" s="26"/>
      <c r="O313" s="26"/>
      <c r="P313" s="26"/>
      <c r="Q313" s="19"/>
      <c r="R313" s="26"/>
      <c r="S313" s="26"/>
      <c r="T313" s="26">
        <v>12</v>
      </c>
      <c r="U313" s="20">
        <f t="shared" ref="U313:U314" si="138">+T313*G313</f>
        <v>216</v>
      </c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19">
        <f t="shared" si="106"/>
        <v>12</v>
      </c>
      <c r="AG313" s="19">
        <f t="shared" si="106"/>
        <v>216</v>
      </c>
      <c r="AH313" s="10" t="s">
        <v>519</v>
      </c>
      <c r="AI313" s="9" t="s">
        <v>571</v>
      </c>
      <c r="AJ313" s="11" t="s">
        <v>138</v>
      </c>
      <c r="AK313" s="12">
        <v>18</v>
      </c>
      <c r="AL313" s="7"/>
      <c r="AM313" s="28"/>
      <c r="AN313" s="7"/>
      <c r="AO313" s="7"/>
      <c r="AP313" s="28"/>
      <c r="AQ313" s="28"/>
      <c r="AR313" s="28"/>
      <c r="AS313" s="28"/>
      <c r="AT313" s="28"/>
      <c r="AU313" s="28"/>
      <c r="AV313" s="28"/>
      <c r="AW313" s="28"/>
      <c r="AX313" s="28">
        <v>12</v>
      </c>
      <c r="AY313" s="28">
        <f t="shared" ref="AY313:AY314" si="139">AX313*AK313</f>
        <v>216</v>
      </c>
      <c r="AZ313" s="28"/>
      <c r="BA313" s="28"/>
      <c r="BB313" s="28"/>
      <c r="BC313" s="28"/>
      <c r="BD313" s="28"/>
      <c r="BE313" s="28"/>
      <c r="BF313" s="114"/>
      <c r="BG313" s="114"/>
      <c r="BH313" s="28"/>
      <c r="BI313" s="28"/>
      <c r="BJ313" s="7">
        <f t="shared" si="107"/>
        <v>12</v>
      </c>
      <c r="BK313" s="7">
        <f t="shared" si="107"/>
        <v>216</v>
      </c>
    </row>
    <row r="314" spans="2:63" ht="24" x14ac:dyDescent="0.25">
      <c r="B314" s="16" t="s">
        <v>65</v>
      </c>
      <c r="C314" s="17" t="s">
        <v>66</v>
      </c>
      <c r="D314" s="10" t="s">
        <v>572</v>
      </c>
      <c r="E314" s="9" t="s">
        <v>573</v>
      </c>
      <c r="F314" s="11" t="s">
        <v>68</v>
      </c>
      <c r="G314" s="12">
        <v>18</v>
      </c>
      <c r="H314" s="19"/>
      <c r="I314" s="19"/>
      <c r="J314" s="119"/>
      <c r="K314" s="111"/>
      <c r="L314" s="26"/>
      <c r="M314" s="26"/>
      <c r="N314" s="26"/>
      <c r="O314" s="26"/>
      <c r="P314" s="26"/>
      <c r="Q314" s="19"/>
      <c r="R314" s="26"/>
      <c r="S314" s="26"/>
      <c r="T314" s="26">
        <v>4</v>
      </c>
      <c r="U314" s="20">
        <f t="shared" si="138"/>
        <v>72</v>
      </c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19">
        <f t="shared" si="106"/>
        <v>4</v>
      </c>
      <c r="AG314" s="19">
        <f t="shared" si="106"/>
        <v>72</v>
      </c>
      <c r="AH314" s="10" t="s">
        <v>572</v>
      </c>
      <c r="AI314" s="9" t="s">
        <v>573</v>
      </c>
      <c r="AJ314" s="11" t="s">
        <v>68</v>
      </c>
      <c r="AK314" s="12">
        <v>18</v>
      </c>
      <c r="AL314" s="7"/>
      <c r="AM314" s="28"/>
      <c r="AN314" s="7"/>
      <c r="AO314" s="7"/>
      <c r="AP314" s="28"/>
      <c r="AQ314" s="28"/>
      <c r="AR314" s="28"/>
      <c r="AS314" s="28"/>
      <c r="AT314" s="28"/>
      <c r="AU314" s="28"/>
      <c r="AV314" s="28"/>
      <c r="AW314" s="28"/>
      <c r="AX314" s="28">
        <v>4</v>
      </c>
      <c r="AY314" s="28">
        <f t="shared" si="139"/>
        <v>72</v>
      </c>
      <c r="AZ314" s="28"/>
      <c r="BA314" s="28"/>
      <c r="BB314" s="28"/>
      <c r="BC314" s="28"/>
      <c r="BD314" s="28"/>
      <c r="BE314" s="28"/>
      <c r="BF314" s="114"/>
      <c r="BG314" s="114"/>
      <c r="BH314" s="28"/>
      <c r="BI314" s="28"/>
      <c r="BJ314" s="7">
        <f t="shared" si="107"/>
        <v>4</v>
      </c>
      <c r="BK314" s="7">
        <f t="shared" si="107"/>
        <v>72</v>
      </c>
    </row>
    <row r="315" spans="2:63" ht="24" x14ac:dyDescent="0.25">
      <c r="B315" s="16" t="s">
        <v>65</v>
      </c>
      <c r="C315" s="17" t="s">
        <v>66</v>
      </c>
      <c r="D315" s="10">
        <v>4713182900135700</v>
      </c>
      <c r="E315" s="9" t="s">
        <v>574</v>
      </c>
      <c r="F315" s="11" t="s">
        <v>103</v>
      </c>
      <c r="G315" s="12">
        <v>500</v>
      </c>
      <c r="H315" s="19"/>
      <c r="I315" s="19"/>
      <c r="J315" s="119"/>
      <c r="K315" s="111"/>
      <c r="L315" s="26"/>
      <c r="M315" s="26"/>
      <c r="N315" s="26">
        <v>1</v>
      </c>
      <c r="O315" s="26">
        <f t="shared" ref="O315" si="140">+N315*G315</f>
        <v>500</v>
      </c>
      <c r="P315" s="26"/>
      <c r="Q315" s="19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19">
        <f t="shared" si="106"/>
        <v>1</v>
      </c>
      <c r="AG315" s="19">
        <f t="shared" si="106"/>
        <v>500</v>
      </c>
      <c r="AH315" s="10">
        <v>4713182900135700</v>
      </c>
      <c r="AI315" s="9" t="s">
        <v>574</v>
      </c>
      <c r="AJ315" s="11" t="s">
        <v>103</v>
      </c>
      <c r="AK315" s="12">
        <v>500</v>
      </c>
      <c r="AL315" s="7"/>
      <c r="AM315" s="28"/>
      <c r="AN315" s="7"/>
      <c r="AO315" s="7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114"/>
      <c r="BG315" s="114"/>
      <c r="BH315" s="28"/>
      <c r="BI315" s="28"/>
      <c r="BJ315" s="7">
        <f t="shared" si="107"/>
        <v>0</v>
      </c>
      <c r="BK315" s="7">
        <f t="shared" si="107"/>
        <v>0</v>
      </c>
    </row>
    <row r="316" spans="2:63" x14ac:dyDescent="0.25">
      <c r="B316" s="69"/>
      <c r="C316" s="93"/>
      <c r="D316" s="73" t="s">
        <v>575</v>
      </c>
      <c r="E316" s="95" t="s">
        <v>576</v>
      </c>
      <c r="F316" s="90"/>
      <c r="G316" s="90"/>
      <c r="H316" s="78"/>
      <c r="I316" s="78"/>
      <c r="J316" s="77"/>
      <c r="K316" s="77"/>
      <c r="L316" s="77"/>
      <c r="M316" s="77"/>
      <c r="N316" s="77"/>
      <c r="O316" s="77"/>
      <c r="P316" s="77"/>
      <c r="Q316" s="77"/>
      <c r="R316" s="78"/>
      <c r="S316" s="78"/>
      <c r="T316" s="77"/>
      <c r="U316" s="77"/>
      <c r="V316" s="77"/>
      <c r="W316" s="77"/>
      <c r="X316" s="77"/>
      <c r="Y316" s="77"/>
      <c r="Z316" s="77"/>
      <c r="AA316" s="77"/>
      <c r="AB316" s="78"/>
      <c r="AC316" s="78"/>
      <c r="AD316" s="78"/>
      <c r="AE316" s="78"/>
      <c r="AF316" s="77"/>
      <c r="AG316" s="77"/>
      <c r="AH316" s="73" t="s">
        <v>575</v>
      </c>
      <c r="AI316" s="95" t="s">
        <v>576</v>
      </c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223"/>
      <c r="BI316" s="223"/>
      <c r="BJ316" s="91"/>
      <c r="BK316" s="91"/>
    </row>
    <row r="317" spans="2:63" x14ac:dyDescent="0.25">
      <c r="B317" s="67"/>
      <c r="C317" s="74"/>
      <c r="D317" s="84" t="s">
        <v>577</v>
      </c>
      <c r="E317" s="97" t="s">
        <v>576</v>
      </c>
      <c r="F317" s="11"/>
      <c r="G317" s="11"/>
      <c r="H317" s="78"/>
      <c r="I317" s="78"/>
      <c r="J317" s="77"/>
      <c r="K317" s="77"/>
      <c r="L317" s="77"/>
      <c r="M317" s="77"/>
      <c r="N317" s="77"/>
      <c r="O317" s="77"/>
      <c r="P317" s="77"/>
      <c r="Q317" s="77"/>
      <c r="R317" s="78"/>
      <c r="S317" s="78"/>
      <c r="T317" s="77"/>
      <c r="U317" s="77"/>
      <c r="V317" s="77"/>
      <c r="W317" s="77"/>
      <c r="X317" s="77"/>
      <c r="Y317" s="77"/>
      <c r="Z317" s="77"/>
      <c r="AA317" s="77"/>
      <c r="AB317" s="78"/>
      <c r="AC317" s="78"/>
      <c r="AD317" s="78"/>
      <c r="AE317" s="78"/>
      <c r="AF317" s="77"/>
      <c r="AG317" s="77"/>
      <c r="AH317" s="84" t="s">
        <v>577</v>
      </c>
      <c r="AI317" s="97" t="s">
        <v>576</v>
      </c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223"/>
      <c r="BI317" s="223"/>
      <c r="BJ317" s="91"/>
      <c r="BK317" s="91"/>
    </row>
    <row r="318" spans="2:63" ht="24" x14ac:dyDescent="0.25">
      <c r="B318" s="16" t="s">
        <v>65</v>
      </c>
      <c r="C318" s="17" t="s">
        <v>66</v>
      </c>
      <c r="D318" s="10">
        <v>462252150080</v>
      </c>
      <c r="E318" s="9" t="s">
        <v>578</v>
      </c>
      <c r="F318" s="11" t="s">
        <v>68</v>
      </c>
      <c r="G318" s="12">
        <v>120</v>
      </c>
      <c r="H318" s="19">
        <v>2</v>
      </c>
      <c r="I318" s="19">
        <f>H318*G318</f>
        <v>240</v>
      </c>
      <c r="J318" s="85"/>
      <c r="K318" s="85"/>
      <c r="L318" s="19"/>
      <c r="M318" s="19"/>
      <c r="N318" s="19"/>
      <c r="O318" s="19"/>
      <c r="P318" s="19">
        <v>2</v>
      </c>
      <c r="Q318" s="19">
        <f>G318*P318</f>
        <v>240</v>
      </c>
      <c r="R318" s="19"/>
      <c r="S318" s="19"/>
      <c r="T318" s="19"/>
      <c r="U318" s="19"/>
      <c r="V318" s="98"/>
      <c r="W318" s="19"/>
      <c r="X318" s="19"/>
      <c r="Y318" s="19"/>
      <c r="Z318" s="19"/>
      <c r="AA318" s="19"/>
      <c r="AB318" s="19"/>
      <c r="AC318" s="19"/>
      <c r="AD318" s="19"/>
      <c r="AE318" s="19"/>
      <c r="AF318" s="19">
        <f t="shared" ref="AF318:AG322" si="141">H318+J318+L318+N318+P318+R318+T318+V318+X318+Z318+AB318+AD318</f>
        <v>4</v>
      </c>
      <c r="AG318" s="19">
        <f t="shared" si="141"/>
        <v>480</v>
      </c>
      <c r="AH318" s="10">
        <v>462252150080</v>
      </c>
      <c r="AI318" s="9" t="s">
        <v>578</v>
      </c>
      <c r="AJ318" s="11" t="s">
        <v>68</v>
      </c>
      <c r="AK318" s="12">
        <v>120</v>
      </c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114"/>
      <c r="BG318" s="114"/>
      <c r="BH318" s="28"/>
      <c r="BI318" s="28"/>
      <c r="BJ318" s="7">
        <f t="shared" ref="BJ318:BK322" si="142">AL318+AN318+AP318+AR318+AT318+AV318+AX318+AZ318+BB318+BD318+BF318+BH318</f>
        <v>0</v>
      </c>
      <c r="BK318" s="7">
        <f t="shared" si="142"/>
        <v>0</v>
      </c>
    </row>
    <row r="319" spans="2:63" ht="24" x14ac:dyDescent="0.25">
      <c r="B319" s="16" t="s">
        <v>65</v>
      </c>
      <c r="C319" s="17" t="s">
        <v>66</v>
      </c>
      <c r="D319" s="10">
        <v>285400120034</v>
      </c>
      <c r="E319" s="18" t="s">
        <v>579</v>
      </c>
      <c r="F319" s="115" t="s">
        <v>68</v>
      </c>
      <c r="G319" s="12">
        <v>350</v>
      </c>
      <c r="H319" s="19">
        <v>4</v>
      </c>
      <c r="I319" s="19">
        <f>H319*G319</f>
        <v>1400</v>
      </c>
      <c r="J319" s="85"/>
      <c r="K319" s="85"/>
      <c r="L319" s="19"/>
      <c r="M319" s="19"/>
      <c r="N319" s="19"/>
      <c r="O319" s="19"/>
      <c r="P319" s="19"/>
      <c r="Q319" s="19"/>
      <c r="R319" s="19">
        <v>4</v>
      </c>
      <c r="S319" s="19">
        <f>G319*R319</f>
        <v>1400</v>
      </c>
      <c r="T319" s="19"/>
      <c r="U319" s="19"/>
      <c r="V319" s="98"/>
      <c r="W319" s="19"/>
      <c r="X319" s="19"/>
      <c r="Y319" s="19"/>
      <c r="Z319" s="19"/>
      <c r="AA319" s="19"/>
      <c r="AB319" s="19"/>
      <c r="AC319" s="19"/>
      <c r="AD319" s="19"/>
      <c r="AE319" s="19"/>
      <c r="AF319" s="19">
        <f t="shared" si="141"/>
        <v>8</v>
      </c>
      <c r="AG319" s="19">
        <f t="shared" si="141"/>
        <v>2800</v>
      </c>
      <c r="AH319" s="10">
        <v>285400120034</v>
      </c>
      <c r="AI319" s="18" t="s">
        <v>579</v>
      </c>
      <c r="AJ319" s="115" t="s">
        <v>68</v>
      </c>
      <c r="AK319" s="12">
        <v>350</v>
      </c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114"/>
      <c r="BG319" s="114"/>
      <c r="BH319" s="28"/>
      <c r="BI319" s="28"/>
      <c r="BJ319" s="7">
        <f t="shared" si="142"/>
        <v>0</v>
      </c>
      <c r="BK319" s="7">
        <f t="shared" si="142"/>
        <v>0</v>
      </c>
    </row>
    <row r="320" spans="2:63" ht="24" x14ac:dyDescent="0.25">
      <c r="B320" s="16" t="s">
        <v>65</v>
      </c>
      <c r="C320" s="17" t="s">
        <v>66</v>
      </c>
      <c r="D320" s="10">
        <v>281600210216</v>
      </c>
      <c r="E320" s="18" t="s">
        <v>580</v>
      </c>
      <c r="F320" s="115" t="s">
        <v>68</v>
      </c>
      <c r="G320" s="12">
        <v>90</v>
      </c>
      <c r="H320" s="19">
        <v>2</v>
      </c>
      <c r="I320" s="19">
        <f>H320*G320</f>
        <v>180</v>
      </c>
      <c r="J320" s="85"/>
      <c r="K320" s="85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98"/>
      <c r="W320" s="19"/>
      <c r="X320" s="19"/>
      <c r="Y320" s="19"/>
      <c r="Z320" s="19"/>
      <c r="AA320" s="19"/>
      <c r="AB320" s="19"/>
      <c r="AC320" s="19"/>
      <c r="AD320" s="19"/>
      <c r="AE320" s="19"/>
      <c r="AF320" s="19">
        <f t="shared" si="141"/>
        <v>2</v>
      </c>
      <c r="AG320" s="19">
        <f t="shared" si="141"/>
        <v>180</v>
      </c>
      <c r="AH320" s="10">
        <v>281600210216</v>
      </c>
      <c r="AI320" s="18" t="s">
        <v>580</v>
      </c>
      <c r="AJ320" s="115" t="s">
        <v>68</v>
      </c>
      <c r="AK320" s="12">
        <v>90</v>
      </c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114"/>
      <c r="BG320" s="114"/>
      <c r="BH320" s="28"/>
      <c r="BI320" s="28"/>
      <c r="BJ320" s="7">
        <f t="shared" si="142"/>
        <v>0</v>
      </c>
      <c r="BK320" s="7">
        <f t="shared" si="142"/>
        <v>0</v>
      </c>
    </row>
    <row r="321" spans="2:63" ht="24" x14ac:dyDescent="0.25">
      <c r="B321" s="16" t="s">
        <v>65</v>
      </c>
      <c r="C321" s="17" t="s">
        <v>66</v>
      </c>
      <c r="D321" s="10" t="s">
        <v>581</v>
      </c>
      <c r="E321" s="18" t="s">
        <v>582</v>
      </c>
      <c r="F321" s="115" t="s">
        <v>68</v>
      </c>
      <c r="G321" s="12">
        <v>60</v>
      </c>
      <c r="H321" s="19">
        <v>1</v>
      </c>
      <c r="I321" s="19"/>
      <c r="J321" s="85"/>
      <c r="K321" s="85"/>
      <c r="L321" s="19"/>
      <c r="M321" s="19"/>
      <c r="N321" s="19"/>
      <c r="O321" s="19"/>
      <c r="P321" s="19">
        <v>1</v>
      </c>
      <c r="Q321" s="19">
        <f>G321*P321</f>
        <v>60</v>
      </c>
      <c r="R321" s="19"/>
      <c r="S321" s="19"/>
      <c r="T321" s="19"/>
      <c r="U321" s="19"/>
      <c r="V321" s="98"/>
      <c r="W321" s="19"/>
      <c r="X321" s="19"/>
      <c r="Y321" s="19"/>
      <c r="Z321" s="19"/>
      <c r="AA321" s="19"/>
      <c r="AB321" s="19"/>
      <c r="AC321" s="19"/>
      <c r="AD321" s="19"/>
      <c r="AE321" s="19"/>
      <c r="AF321" s="19">
        <f t="shared" si="141"/>
        <v>2</v>
      </c>
      <c r="AG321" s="19">
        <f t="shared" si="141"/>
        <v>60</v>
      </c>
      <c r="AH321" s="10" t="s">
        <v>581</v>
      </c>
      <c r="AI321" s="18" t="s">
        <v>582</v>
      </c>
      <c r="AJ321" s="115" t="s">
        <v>68</v>
      </c>
      <c r="AK321" s="12">
        <v>60</v>
      </c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114"/>
      <c r="BG321" s="114"/>
      <c r="BH321" s="28"/>
      <c r="BI321" s="28"/>
      <c r="BJ321" s="7">
        <f t="shared" si="142"/>
        <v>0</v>
      </c>
      <c r="BK321" s="7">
        <f t="shared" si="142"/>
        <v>0</v>
      </c>
    </row>
    <row r="322" spans="2:63" ht="24" x14ac:dyDescent="0.25">
      <c r="B322" s="16" t="s">
        <v>65</v>
      </c>
      <c r="C322" s="17" t="s">
        <v>66</v>
      </c>
      <c r="D322" s="10" t="s">
        <v>583</v>
      </c>
      <c r="E322" s="18" t="s">
        <v>584</v>
      </c>
      <c r="F322" s="115" t="s">
        <v>68</v>
      </c>
      <c r="G322" s="12">
        <v>120</v>
      </c>
      <c r="H322" s="19"/>
      <c r="I322" s="19"/>
      <c r="J322" s="85"/>
      <c r="K322" s="85"/>
      <c r="L322" s="19"/>
      <c r="M322" s="19"/>
      <c r="N322" s="19"/>
      <c r="O322" s="19"/>
      <c r="P322" s="19">
        <v>1</v>
      </c>
      <c r="Q322" s="19">
        <f>G322*P322</f>
        <v>120</v>
      </c>
      <c r="R322" s="19"/>
      <c r="S322" s="19"/>
      <c r="T322" s="19"/>
      <c r="U322" s="19"/>
      <c r="V322" s="98"/>
      <c r="W322" s="19"/>
      <c r="X322" s="19"/>
      <c r="Y322" s="19"/>
      <c r="Z322" s="19"/>
      <c r="AA322" s="19"/>
      <c r="AB322" s="19"/>
      <c r="AC322" s="19"/>
      <c r="AD322" s="19"/>
      <c r="AE322" s="19"/>
      <c r="AF322" s="19">
        <f t="shared" si="141"/>
        <v>1</v>
      </c>
      <c r="AG322" s="19">
        <f t="shared" si="141"/>
        <v>120</v>
      </c>
      <c r="AH322" s="10" t="s">
        <v>583</v>
      </c>
      <c r="AI322" s="18" t="s">
        <v>584</v>
      </c>
      <c r="AJ322" s="115" t="s">
        <v>68</v>
      </c>
      <c r="AK322" s="12">
        <v>120</v>
      </c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114"/>
      <c r="BG322" s="114"/>
      <c r="BH322" s="28"/>
      <c r="BI322" s="28"/>
      <c r="BJ322" s="7">
        <f t="shared" si="142"/>
        <v>0</v>
      </c>
      <c r="BK322" s="7">
        <f t="shared" si="142"/>
        <v>0</v>
      </c>
    </row>
    <row r="323" spans="2:63" x14ac:dyDescent="0.25">
      <c r="B323" s="81"/>
      <c r="C323" s="81"/>
      <c r="D323" s="81" t="s">
        <v>585</v>
      </c>
      <c r="E323" s="81" t="s">
        <v>586</v>
      </c>
      <c r="F323" s="81"/>
      <c r="G323" s="81"/>
      <c r="H323" s="7"/>
      <c r="I323" s="7"/>
      <c r="J323" s="81"/>
      <c r="K323" s="81"/>
      <c r="L323" s="81"/>
      <c r="M323" s="81"/>
      <c r="N323" s="81"/>
      <c r="O323" s="81"/>
      <c r="P323" s="81"/>
      <c r="Q323" s="81"/>
      <c r="R323" s="7"/>
      <c r="S323" s="7"/>
      <c r="T323" s="81"/>
      <c r="U323" s="81"/>
      <c r="V323" s="81"/>
      <c r="W323" s="81"/>
      <c r="X323" s="81"/>
      <c r="Y323" s="81"/>
      <c r="Z323" s="81"/>
      <c r="AA323" s="81"/>
      <c r="AB323" s="7"/>
      <c r="AC323" s="7"/>
      <c r="AD323" s="7"/>
      <c r="AE323" s="7"/>
      <c r="AF323" s="81"/>
      <c r="AG323" s="81"/>
      <c r="AH323" s="81" t="s">
        <v>585</v>
      </c>
      <c r="AI323" s="81" t="s">
        <v>586</v>
      </c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  <c r="BG323" s="81"/>
      <c r="BH323" s="7"/>
      <c r="BI323" s="7"/>
      <c r="BJ323" s="81"/>
      <c r="BK323" s="81"/>
    </row>
    <row r="324" spans="2:63" x14ac:dyDescent="0.25">
      <c r="B324" s="81"/>
      <c r="C324" s="81"/>
      <c r="D324" s="81" t="s">
        <v>587</v>
      </c>
      <c r="E324" s="81" t="s">
        <v>586</v>
      </c>
      <c r="F324" s="81"/>
      <c r="G324" s="81"/>
      <c r="H324" s="7"/>
      <c r="I324" s="7"/>
      <c r="J324" s="81"/>
      <c r="K324" s="81"/>
      <c r="L324" s="81"/>
      <c r="M324" s="81"/>
      <c r="N324" s="81"/>
      <c r="O324" s="81"/>
      <c r="P324" s="81"/>
      <c r="Q324" s="81"/>
      <c r="R324" s="7"/>
      <c r="S324" s="7"/>
      <c r="T324" s="81"/>
      <c r="U324" s="81"/>
      <c r="V324" s="81"/>
      <c r="W324" s="81"/>
      <c r="X324" s="81"/>
      <c r="Y324" s="81"/>
      <c r="Z324" s="81"/>
      <c r="AA324" s="81"/>
      <c r="AB324" s="7"/>
      <c r="AC324" s="7"/>
      <c r="AD324" s="7"/>
      <c r="AE324" s="7"/>
      <c r="AF324" s="81"/>
      <c r="AG324" s="81"/>
      <c r="AH324" s="81" t="s">
        <v>587</v>
      </c>
      <c r="AI324" s="81" t="s">
        <v>586</v>
      </c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7"/>
      <c r="BI324" s="7"/>
      <c r="BJ324" s="81"/>
      <c r="BK324" s="81"/>
    </row>
    <row r="325" spans="2:63" ht="24" x14ac:dyDescent="0.25">
      <c r="B325" s="16" t="s">
        <v>65</v>
      </c>
      <c r="C325" s="17" t="s">
        <v>66</v>
      </c>
      <c r="D325" s="10" t="s">
        <v>588</v>
      </c>
      <c r="E325" s="18" t="s">
        <v>589</v>
      </c>
      <c r="F325" s="18" t="s">
        <v>210</v>
      </c>
      <c r="G325" s="12">
        <v>10</v>
      </c>
      <c r="H325" s="19">
        <v>70</v>
      </c>
      <c r="I325" s="19">
        <f>H325*G325</f>
        <v>700</v>
      </c>
      <c r="J325" s="85"/>
      <c r="K325" s="85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98"/>
      <c r="W325" s="19"/>
      <c r="X325" s="19"/>
      <c r="Y325" s="19"/>
      <c r="Z325" s="19"/>
      <c r="AA325" s="19"/>
      <c r="AB325" s="19"/>
      <c r="AC325" s="19"/>
      <c r="AD325" s="19"/>
      <c r="AE325" s="19"/>
      <c r="AF325" s="19">
        <f t="shared" ref="AF325:AG327" si="143">H325+J325+L325+N325+P325+R325+T325+V325+X325+Z325+AB325+AD325</f>
        <v>70</v>
      </c>
      <c r="AG325" s="19">
        <f t="shared" si="143"/>
        <v>700</v>
      </c>
      <c r="AH325" s="10" t="s">
        <v>588</v>
      </c>
      <c r="AI325" s="18" t="s">
        <v>589</v>
      </c>
      <c r="AJ325" s="18" t="s">
        <v>210</v>
      </c>
      <c r="AK325" s="12">
        <v>10</v>
      </c>
      <c r="AL325" s="28">
        <v>55</v>
      </c>
      <c r="AM325" s="28">
        <f t="shared" ref="AM325:AM327" si="144">AL325*AK325</f>
        <v>550</v>
      </c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114"/>
      <c r="BG325" s="114"/>
      <c r="BH325" s="28"/>
      <c r="BI325" s="28"/>
      <c r="BJ325" s="7">
        <f t="shared" ref="BJ325:BK327" si="145">AL325+AN325+AP325+AR325+AT325+AV325+AX325+AZ325+BB325+BD325+BF325+BH325</f>
        <v>55</v>
      </c>
      <c r="BK325" s="7">
        <f t="shared" si="145"/>
        <v>550</v>
      </c>
    </row>
    <row r="326" spans="2:63" ht="24" x14ac:dyDescent="0.25">
      <c r="B326" s="16" t="s">
        <v>65</v>
      </c>
      <c r="C326" s="17" t="s">
        <v>66</v>
      </c>
      <c r="D326" s="10" t="s">
        <v>590</v>
      </c>
      <c r="E326" s="18" t="s">
        <v>591</v>
      </c>
      <c r="F326" s="115" t="s">
        <v>210</v>
      </c>
      <c r="G326" s="12">
        <v>2</v>
      </c>
      <c r="H326" s="19">
        <v>10</v>
      </c>
      <c r="I326" s="19">
        <f>H326*G326</f>
        <v>20</v>
      </c>
      <c r="J326" s="85"/>
      <c r="K326" s="85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98"/>
      <c r="W326" s="19"/>
      <c r="X326" s="19"/>
      <c r="Y326" s="19"/>
      <c r="Z326" s="19"/>
      <c r="AA326" s="19"/>
      <c r="AB326" s="19"/>
      <c r="AC326" s="19"/>
      <c r="AD326" s="19"/>
      <c r="AE326" s="19"/>
      <c r="AF326" s="19">
        <f t="shared" si="143"/>
        <v>10</v>
      </c>
      <c r="AG326" s="19">
        <f t="shared" si="143"/>
        <v>20</v>
      </c>
      <c r="AH326" s="10" t="s">
        <v>590</v>
      </c>
      <c r="AI326" s="18" t="s">
        <v>591</v>
      </c>
      <c r="AJ326" s="115" t="s">
        <v>210</v>
      </c>
      <c r="AK326" s="12">
        <v>2</v>
      </c>
      <c r="AL326" s="28">
        <v>5</v>
      </c>
      <c r="AM326" s="28">
        <f t="shared" si="144"/>
        <v>10</v>
      </c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114"/>
      <c r="BG326" s="114"/>
      <c r="BH326" s="28"/>
      <c r="BI326" s="28"/>
      <c r="BJ326" s="7">
        <f t="shared" si="145"/>
        <v>5</v>
      </c>
      <c r="BK326" s="7">
        <f t="shared" si="145"/>
        <v>10</v>
      </c>
    </row>
    <row r="327" spans="2:63" ht="24" x14ac:dyDescent="0.25">
      <c r="B327" s="16" t="s">
        <v>65</v>
      </c>
      <c r="C327" s="17" t="s">
        <v>66</v>
      </c>
      <c r="D327" s="10" t="s">
        <v>592</v>
      </c>
      <c r="E327" s="18" t="s">
        <v>593</v>
      </c>
      <c r="F327" s="115" t="s">
        <v>68</v>
      </c>
      <c r="G327" s="12">
        <v>5</v>
      </c>
      <c r="H327" s="19">
        <v>50</v>
      </c>
      <c r="I327" s="19">
        <f>H327*G327</f>
        <v>250</v>
      </c>
      <c r="J327" s="85"/>
      <c r="K327" s="85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98"/>
      <c r="W327" s="19"/>
      <c r="X327" s="19">
        <v>300</v>
      </c>
      <c r="Y327" s="20">
        <f>+X327*G327</f>
        <v>1500</v>
      </c>
      <c r="Z327" s="19"/>
      <c r="AA327" s="19"/>
      <c r="AB327" s="19"/>
      <c r="AC327" s="19"/>
      <c r="AD327" s="19"/>
      <c r="AE327" s="19"/>
      <c r="AF327" s="19">
        <f t="shared" si="143"/>
        <v>350</v>
      </c>
      <c r="AG327" s="19">
        <f t="shared" si="143"/>
        <v>1750</v>
      </c>
      <c r="AH327" s="10" t="s">
        <v>592</v>
      </c>
      <c r="AI327" s="18" t="s">
        <v>593</v>
      </c>
      <c r="AJ327" s="115" t="s">
        <v>68</v>
      </c>
      <c r="AK327" s="12">
        <v>5</v>
      </c>
      <c r="AL327" s="28">
        <v>15</v>
      </c>
      <c r="AM327" s="28">
        <f t="shared" si="144"/>
        <v>75</v>
      </c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>
        <v>300</v>
      </c>
      <c r="BC327" s="114">
        <f>+BB327*AK327</f>
        <v>1500</v>
      </c>
      <c r="BD327" s="28"/>
      <c r="BE327" s="28"/>
      <c r="BF327" s="114"/>
      <c r="BG327" s="114"/>
      <c r="BH327" s="28"/>
      <c r="BI327" s="28"/>
      <c r="BJ327" s="7">
        <f t="shared" si="145"/>
        <v>315</v>
      </c>
      <c r="BK327" s="7">
        <f t="shared" si="145"/>
        <v>1575</v>
      </c>
    </row>
    <row r="328" spans="2:63" x14ac:dyDescent="0.25">
      <c r="B328" s="67"/>
      <c r="C328" s="93"/>
      <c r="D328" s="73" t="s">
        <v>594</v>
      </c>
      <c r="E328" s="95" t="s">
        <v>167</v>
      </c>
      <c r="F328" s="90"/>
      <c r="G328" s="90"/>
      <c r="H328" s="78"/>
      <c r="I328" s="78"/>
      <c r="J328" s="77"/>
      <c r="K328" s="77"/>
      <c r="L328" s="77"/>
      <c r="M328" s="77"/>
      <c r="N328" s="77"/>
      <c r="O328" s="77"/>
      <c r="P328" s="77"/>
      <c r="Q328" s="77"/>
      <c r="R328" s="78"/>
      <c r="S328" s="78"/>
      <c r="T328" s="77"/>
      <c r="U328" s="77"/>
      <c r="V328" s="77"/>
      <c r="W328" s="77"/>
      <c r="X328" s="77"/>
      <c r="Y328" s="77"/>
      <c r="Z328" s="77"/>
      <c r="AA328" s="77"/>
      <c r="AB328" s="78"/>
      <c r="AC328" s="78"/>
      <c r="AD328" s="78"/>
      <c r="AE328" s="78"/>
      <c r="AF328" s="77"/>
      <c r="AG328" s="77"/>
      <c r="AH328" s="73" t="s">
        <v>594</v>
      </c>
      <c r="AI328" s="95" t="s">
        <v>167</v>
      </c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223"/>
      <c r="BI328" s="223"/>
      <c r="BJ328" s="91"/>
      <c r="BK328" s="91"/>
    </row>
    <row r="329" spans="2:63" x14ac:dyDescent="0.25">
      <c r="B329" s="69"/>
      <c r="C329" s="93"/>
      <c r="D329" s="73" t="s">
        <v>595</v>
      </c>
      <c r="E329" s="95" t="s">
        <v>167</v>
      </c>
      <c r="F329" s="90"/>
      <c r="G329" s="90"/>
      <c r="H329" s="78"/>
      <c r="I329" s="78"/>
      <c r="J329" s="77"/>
      <c r="K329" s="77"/>
      <c r="L329" s="77"/>
      <c r="M329" s="77"/>
      <c r="N329" s="77"/>
      <c r="O329" s="77"/>
      <c r="P329" s="77"/>
      <c r="Q329" s="77"/>
      <c r="R329" s="78"/>
      <c r="S329" s="78"/>
      <c r="T329" s="77"/>
      <c r="U329" s="77"/>
      <c r="V329" s="77"/>
      <c r="W329" s="77"/>
      <c r="X329" s="77"/>
      <c r="Y329" s="77"/>
      <c r="Z329" s="77"/>
      <c r="AA329" s="77"/>
      <c r="AB329" s="78"/>
      <c r="AC329" s="78"/>
      <c r="AD329" s="78"/>
      <c r="AE329" s="78"/>
      <c r="AF329" s="77"/>
      <c r="AG329" s="77"/>
      <c r="AH329" s="73" t="s">
        <v>595</v>
      </c>
      <c r="AI329" s="95" t="s">
        <v>167</v>
      </c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223"/>
      <c r="BI329" s="223"/>
      <c r="BJ329" s="91"/>
      <c r="BK329" s="91"/>
    </row>
    <row r="330" spans="2:63" x14ac:dyDescent="0.25">
      <c r="B330" s="212"/>
      <c r="C330" s="74"/>
      <c r="D330" s="84" t="s">
        <v>596</v>
      </c>
      <c r="E330" s="97" t="s">
        <v>597</v>
      </c>
      <c r="F330" s="11"/>
      <c r="G330" s="11"/>
      <c r="H330" s="26"/>
      <c r="I330" s="26"/>
      <c r="J330" s="112"/>
      <c r="K330" s="112"/>
      <c r="L330" s="112"/>
      <c r="M330" s="112"/>
      <c r="N330" s="112"/>
      <c r="O330" s="112"/>
      <c r="P330" s="112"/>
      <c r="Q330" s="112"/>
      <c r="R330" s="26"/>
      <c r="S330" s="26"/>
      <c r="T330" s="112"/>
      <c r="U330" s="112"/>
      <c r="V330" s="112"/>
      <c r="W330" s="112"/>
      <c r="X330" s="112"/>
      <c r="Y330" s="112"/>
      <c r="Z330" s="112"/>
      <c r="AA330" s="112"/>
      <c r="AB330" s="26"/>
      <c r="AC330" s="26"/>
      <c r="AD330" s="26"/>
      <c r="AE330" s="26"/>
      <c r="AF330" s="112"/>
      <c r="AG330" s="112"/>
      <c r="AH330" s="84" t="s">
        <v>596</v>
      </c>
      <c r="AI330" s="97" t="s">
        <v>597</v>
      </c>
      <c r="AJ330" s="95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33"/>
      <c r="BI330" s="133"/>
      <c r="BJ330" s="126"/>
      <c r="BK330" s="126"/>
    </row>
    <row r="331" spans="2:63" ht="24" x14ac:dyDescent="0.25">
      <c r="B331" s="16" t="s">
        <v>65</v>
      </c>
      <c r="C331" s="17" t="s">
        <v>66</v>
      </c>
      <c r="D331" s="10" t="s">
        <v>598</v>
      </c>
      <c r="E331" s="11" t="s">
        <v>599</v>
      </c>
      <c r="F331" s="11" t="s">
        <v>68</v>
      </c>
      <c r="G331" s="12">
        <v>630</v>
      </c>
      <c r="H331" s="19"/>
      <c r="I331" s="19"/>
      <c r="J331" s="85"/>
      <c r="K331" s="85"/>
      <c r="L331" s="19"/>
      <c r="M331" s="19"/>
      <c r="N331" s="19"/>
      <c r="O331" s="19"/>
      <c r="P331" s="19">
        <v>6</v>
      </c>
      <c r="Q331" s="19">
        <f>G331*P331</f>
        <v>3780</v>
      </c>
      <c r="R331" s="19"/>
      <c r="S331" s="19"/>
      <c r="T331" s="19"/>
      <c r="U331" s="19"/>
      <c r="V331" s="19">
        <v>4</v>
      </c>
      <c r="W331" s="19">
        <f>G331*V331</f>
        <v>2520</v>
      </c>
      <c r="X331" s="19"/>
      <c r="Y331" s="19"/>
      <c r="Z331" s="19"/>
      <c r="AA331" s="19"/>
      <c r="AB331" s="19"/>
      <c r="AC331" s="19"/>
      <c r="AD331" s="19"/>
      <c r="AE331" s="19"/>
      <c r="AF331" s="19">
        <f t="shared" ref="AF331:AG390" si="146">H331+J331+L331+N331+P331+R331+T331+V331+X331+Z331+AB331+AD331</f>
        <v>10</v>
      </c>
      <c r="AG331" s="19">
        <f t="shared" si="146"/>
        <v>6300</v>
      </c>
      <c r="AH331" s="10" t="s">
        <v>598</v>
      </c>
      <c r="AI331" s="11" t="s">
        <v>599</v>
      </c>
      <c r="AJ331" s="11" t="s">
        <v>68</v>
      </c>
      <c r="AK331" s="12">
        <v>630</v>
      </c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114"/>
      <c r="BG331" s="114"/>
      <c r="BH331" s="28"/>
      <c r="BI331" s="28"/>
      <c r="BJ331" s="7">
        <f t="shared" ref="BJ331:BK390" si="147">AL331+AN331+AP331+AR331+AT331+AV331+AX331+AZ331+BB331+BD331+BF331+BH331</f>
        <v>0</v>
      </c>
      <c r="BK331" s="7">
        <f t="shared" si="147"/>
        <v>0</v>
      </c>
    </row>
    <row r="332" spans="2:63" ht="24" x14ac:dyDescent="0.25">
      <c r="B332" s="16" t="s">
        <v>65</v>
      </c>
      <c r="C332" s="17" t="s">
        <v>66</v>
      </c>
      <c r="D332" s="10" t="s">
        <v>600</v>
      </c>
      <c r="E332" s="11" t="s">
        <v>601</v>
      </c>
      <c r="F332" s="11" t="s">
        <v>68</v>
      </c>
      <c r="G332" s="12">
        <v>9000</v>
      </c>
      <c r="H332" s="19">
        <v>62</v>
      </c>
      <c r="I332" s="19">
        <f t="shared" ref="I332:I338" si="148">H332*G332</f>
        <v>558000</v>
      </c>
      <c r="J332" s="85"/>
      <c r="K332" s="85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>
        <f t="shared" si="146"/>
        <v>62</v>
      </c>
      <c r="AG332" s="19">
        <f t="shared" si="146"/>
        <v>558000</v>
      </c>
      <c r="AH332" s="10" t="s">
        <v>600</v>
      </c>
      <c r="AI332" s="11" t="s">
        <v>601</v>
      </c>
      <c r="AJ332" s="11" t="s">
        <v>68</v>
      </c>
      <c r="AK332" s="12">
        <v>9000</v>
      </c>
      <c r="AL332" s="28">
        <v>54</v>
      </c>
      <c r="AM332" s="28">
        <f>AL332*AK332</f>
        <v>486000</v>
      </c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114"/>
      <c r="BG332" s="114"/>
      <c r="BH332" s="28"/>
      <c r="BI332" s="28"/>
      <c r="BJ332" s="7">
        <f t="shared" si="147"/>
        <v>54</v>
      </c>
      <c r="BK332" s="7">
        <f t="shared" si="147"/>
        <v>486000</v>
      </c>
    </row>
    <row r="333" spans="2:63" ht="24" x14ac:dyDescent="0.25">
      <c r="B333" s="16" t="s">
        <v>65</v>
      </c>
      <c r="C333" s="17" t="s">
        <v>66</v>
      </c>
      <c r="D333" s="10" t="s">
        <v>602</v>
      </c>
      <c r="E333" s="11" t="s">
        <v>603</v>
      </c>
      <c r="F333" s="11" t="s">
        <v>68</v>
      </c>
      <c r="G333" s="12">
        <v>12000</v>
      </c>
      <c r="H333" s="19">
        <v>18</v>
      </c>
      <c r="I333" s="19">
        <f t="shared" si="148"/>
        <v>216000</v>
      </c>
      <c r="J333" s="85"/>
      <c r="K333" s="85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>
        <f t="shared" si="146"/>
        <v>18</v>
      </c>
      <c r="AG333" s="19">
        <f t="shared" si="146"/>
        <v>216000</v>
      </c>
      <c r="AH333" s="10" t="s">
        <v>602</v>
      </c>
      <c r="AI333" s="11" t="s">
        <v>603</v>
      </c>
      <c r="AJ333" s="11" t="s">
        <v>68</v>
      </c>
      <c r="AK333" s="12">
        <v>12000</v>
      </c>
      <c r="AL333" s="28">
        <v>16</v>
      </c>
      <c r="AM333" s="28">
        <f>AL333*AK333</f>
        <v>192000</v>
      </c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114"/>
      <c r="BG333" s="114"/>
      <c r="BH333" s="28"/>
      <c r="BI333" s="28"/>
      <c r="BJ333" s="7">
        <f t="shared" si="147"/>
        <v>16</v>
      </c>
      <c r="BK333" s="7">
        <f t="shared" si="147"/>
        <v>192000</v>
      </c>
    </row>
    <row r="334" spans="2:63" ht="24" x14ac:dyDescent="0.25">
      <c r="B334" s="16" t="s">
        <v>65</v>
      </c>
      <c r="C334" s="17" t="s">
        <v>66</v>
      </c>
      <c r="D334" s="10" t="s">
        <v>604</v>
      </c>
      <c r="E334" s="11" t="s">
        <v>605</v>
      </c>
      <c r="F334" s="11" t="s">
        <v>68</v>
      </c>
      <c r="G334" s="12">
        <v>2500</v>
      </c>
      <c r="H334" s="19">
        <v>84</v>
      </c>
      <c r="I334" s="19">
        <f t="shared" si="148"/>
        <v>210000</v>
      </c>
      <c r="J334" s="85"/>
      <c r="K334" s="85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>
        <f t="shared" si="146"/>
        <v>84</v>
      </c>
      <c r="AG334" s="19">
        <f t="shared" si="146"/>
        <v>210000</v>
      </c>
      <c r="AH334" s="10" t="s">
        <v>604</v>
      </c>
      <c r="AI334" s="11" t="s">
        <v>605</v>
      </c>
      <c r="AJ334" s="11" t="s">
        <v>68</v>
      </c>
      <c r="AK334" s="12">
        <v>2500</v>
      </c>
      <c r="AL334" s="28">
        <v>80</v>
      </c>
      <c r="AM334" s="28">
        <f>AL334*AK334</f>
        <v>200000</v>
      </c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114"/>
      <c r="BG334" s="114"/>
      <c r="BH334" s="28"/>
      <c r="BI334" s="28"/>
      <c r="BJ334" s="7">
        <f t="shared" si="147"/>
        <v>80</v>
      </c>
      <c r="BK334" s="7">
        <f t="shared" si="147"/>
        <v>200000</v>
      </c>
    </row>
    <row r="335" spans="2:63" ht="24" x14ac:dyDescent="0.25">
      <c r="B335" s="16" t="s">
        <v>65</v>
      </c>
      <c r="C335" s="17" t="s">
        <v>66</v>
      </c>
      <c r="D335" s="10" t="s">
        <v>606</v>
      </c>
      <c r="E335" s="11" t="s">
        <v>607</v>
      </c>
      <c r="F335" s="11" t="s">
        <v>68</v>
      </c>
      <c r="G335" s="12">
        <v>2500</v>
      </c>
      <c r="H335" s="19">
        <v>4</v>
      </c>
      <c r="I335" s="19">
        <f t="shared" si="148"/>
        <v>10000</v>
      </c>
      <c r="J335" s="85"/>
      <c r="K335" s="85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>
        <f t="shared" si="146"/>
        <v>4</v>
      </c>
      <c r="AG335" s="19">
        <f t="shared" si="146"/>
        <v>10000</v>
      </c>
      <c r="AH335" s="10" t="s">
        <v>606</v>
      </c>
      <c r="AI335" s="11" t="s">
        <v>607</v>
      </c>
      <c r="AJ335" s="11" t="s">
        <v>68</v>
      </c>
      <c r="AK335" s="12">
        <v>2500</v>
      </c>
      <c r="AL335" s="28">
        <v>2</v>
      </c>
      <c r="AM335" s="28">
        <f>AL335*AK335</f>
        <v>5000</v>
      </c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114"/>
      <c r="BG335" s="114"/>
      <c r="BH335" s="28"/>
      <c r="BI335" s="28"/>
      <c r="BJ335" s="7">
        <f t="shared" si="147"/>
        <v>2</v>
      </c>
      <c r="BK335" s="7">
        <f t="shared" si="147"/>
        <v>5000</v>
      </c>
    </row>
    <row r="336" spans="2:63" ht="24" x14ac:dyDescent="0.25">
      <c r="B336" s="16" t="s">
        <v>65</v>
      </c>
      <c r="C336" s="17" t="s">
        <v>66</v>
      </c>
      <c r="D336" s="10" t="s">
        <v>602</v>
      </c>
      <c r="E336" s="11" t="s">
        <v>608</v>
      </c>
      <c r="F336" s="11" t="s">
        <v>68</v>
      </c>
      <c r="G336" s="12">
        <v>2500</v>
      </c>
      <c r="H336" s="19">
        <v>6</v>
      </c>
      <c r="I336" s="19">
        <f t="shared" si="148"/>
        <v>15000</v>
      </c>
      <c r="J336" s="85"/>
      <c r="K336" s="85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>
        <f t="shared" si="146"/>
        <v>6</v>
      </c>
      <c r="AG336" s="19">
        <f t="shared" si="146"/>
        <v>15000</v>
      </c>
      <c r="AH336" s="10" t="s">
        <v>602</v>
      </c>
      <c r="AI336" s="11" t="s">
        <v>608</v>
      </c>
      <c r="AJ336" s="11" t="s">
        <v>68</v>
      </c>
      <c r="AK336" s="12">
        <v>2500</v>
      </c>
      <c r="AL336" s="28">
        <v>4</v>
      </c>
      <c r="AM336" s="28">
        <f>AL336*AK336</f>
        <v>10000</v>
      </c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114"/>
      <c r="BG336" s="114"/>
      <c r="BH336" s="28"/>
      <c r="BI336" s="28"/>
      <c r="BJ336" s="7">
        <f t="shared" si="147"/>
        <v>4</v>
      </c>
      <c r="BK336" s="7">
        <f t="shared" si="147"/>
        <v>10000</v>
      </c>
    </row>
    <row r="337" spans="2:63" ht="24" x14ac:dyDescent="0.25">
      <c r="B337" s="16" t="s">
        <v>65</v>
      </c>
      <c r="C337" s="17" t="s">
        <v>66</v>
      </c>
      <c r="D337" s="10" t="s">
        <v>609</v>
      </c>
      <c r="E337" s="11" t="s">
        <v>610</v>
      </c>
      <c r="F337" s="11" t="s">
        <v>131</v>
      </c>
      <c r="G337" s="12">
        <v>240</v>
      </c>
      <c r="H337" s="19">
        <v>2</v>
      </c>
      <c r="I337" s="19">
        <f t="shared" si="148"/>
        <v>480</v>
      </c>
      <c r="J337" s="85"/>
      <c r="K337" s="85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>
        <f>1+2</f>
        <v>3</v>
      </c>
      <c r="W337" s="19">
        <f>G337*V337</f>
        <v>720</v>
      </c>
      <c r="X337" s="19"/>
      <c r="Y337" s="19"/>
      <c r="Z337" s="19"/>
      <c r="AA337" s="19"/>
      <c r="AB337" s="19"/>
      <c r="AC337" s="19"/>
      <c r="AD337" s="19"/>
      <c r="AE337" s="19"/>
      <c r="AF337" s="19">
        <f t="shared" si="146"/>
        <v>5</v>
      </c>
      <c r="AG337" s="19">
        <f t="shared" si="146"/>
        <v>1200</v>
      </c>
      <c r="AH337" s="10" t="s">
        <v>609</v>
      </c>
      <c r="AI337" s="11" t="s">
        <v>610</v>
      </c>
      <c r="AJ337" s="11" t="s">
        <v>131</v>
      </c>
      <c r="AK337" s="12">
        <v>240</v>
      </c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>
        <f>1+2</f>
        <v>3</v>
      </c>
      <c r="BA337" s="28">
        <f>AK337*AZ337</f>
        <v>720</v>
      </c>
      <c r="BB337" s="28"/>
      <c r="BC337" s="28"/>
      <c r="BD337" s="28"/>
      <c r="BE337" s="28"/>
      <c r="BF337" s="114"/>
      <c r="BG337" s="114"/>
      <c r="BH337" s="28"/>
      <c r="BI337" s="28"/>
      <c r="BJ337" s="7">
        <f t="shared" si="147"/>
        <v>3</v>
      </c>
      <c r="BK337" s="7">
        <f t="shared" si="147"/>
        <v>720</v>
      </c>
    </row>
    <row r="338" spans="2:63" ht="24" x14ac:dyDescent="0.25">
      <c r="B338" s="16" t="s">
        <v>65</v>
      </c>
      <c r="C338" s="17" t="s">
        <v>66</v>
      </c>
      <c r="D338" s="10" t="s">
        <v>611</v>
      </c>
      <c r="E338" s="11" t="s">
        <v>612</v>
      </c>
      <c r="F338" s="11" t="s">
        <v>131</v>
      </c>
      <c r="G338" s="12">
        <v>220</v>
      </c>
      <c r="H338" s="19">
        <v>5</v>
      </c>
      <c r="I338" s="19">
        <f t="shared" si="148"/>
        <v>1100</v>
      </c>
      <c r="J338" s="85"/>
      <c r="K338" s="85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>
        <v>1</v>
      </c>
      <c r="W338" s="19">
        <f>G338*V338</f>
        <v>220</v>
      </c>
      <c r="X338" s="19"/>
      <c r="Y338" s="19"/>
      <c r="Z338" s="19"/>
      <c r="AA338" s="19"/>
      <c r="AB338" s="19"/>
      <c r="AC338" s="19"/>
      <c r="AD338" s="19"/>
      <c r="AE338" s="19"/>
      <c r="AF338" s="19">
        <f t="shared" si="146"/>
        <v>6</v>
      </c>
      <c r="AG338" s="19">
        <f t="shared" si="146"/>
        <v>1320</v>
      </c>
      <c r="AH338" s="10" t="s">
        <v>611</v>
      </c>
      <c r="AI338" s="11" t="s">
        <v>612</v>
      </c>
      <c r="AJ338" s="11" t="s">
        <v>131</v>
      </c>
      <c r="AK338" s="12">
        <v>220</v>
      </c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114"/>
      <c r="BG338" s="114"/>
      <c r="BH338" s="28"/>
      <c r="BI338" s="28"/>
      <c r="BJ338" s="7">
        <f t="shared" si="147"/>
        <v>0</v>
      </c>
      <c r="BK338" s="7">
        <f t="shared" si="147"/>
        <v>0</v>
      </c>
    </row>
    <row r="339" spans="2:63" ht="24" x14ac:dyDescent="0.25">
      <c r="B339" s="16" t="s">
        <v>65</v>
      </c>
      <c r="C339" s="17" t="s">
        <v>66</v>
      </c>
      <c r="D339" s="10" t="s">
        <v>613</v>
      </c>
      <c r="E339" s="11" t="s">
        <v>614</v>
      </c>
      <c r="F339" s="11" t="s">
        <v>131</v>
      </c>
      <c r="G339" s="12">
        <v>700</v>
      </c>
      <c r="H339" s="19"/>
      <c r="I339" s="19"/>
      <c r="J339" s="85"/>
      <c r="K339" s="85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>
        <v>1</v>
      </c>
      <c r="W339" s="19">
        <f>G339*V339</f>
        <v>700</v>
      </c>
      <c r="X339" s="19"/>
      <c r="Y339" s="19"/>
      <c r="Z339" s="19"/>
      <c r="AA339" s="19"/>
      <c r="AB339" s="19"/>
      <c r="AC339" s="19"/>
      <c r="AD339" s="19"/>
      <c r="AE339" s="19"/>
      <c r="AF339" s="19">
        <f t="shared" si="146"/>
        <v>1</v>
      </c>
      <c r="AG339" s="19">
        <f t="shared" si="146"/>
        <v>700</v>
      </c>
      <c r="AH339" s="10" t="s">
        <v>613</v>
      </c>
      <c r="AI339" s="11" t="s">
        <v>614</v>
      </c>
      <c r="AJ339" s="11" t="s">
        <v>131</v>
      </c>
      <c r="AK339" s="12">
        <v>700</v>
      </c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114"/>
      <c r="BG339" s="114"/>
      <c r="BH339" s="28"/>
      <c r="BI339" s="28"/>
      <c r="BJ339" s="7">
        <f t="shared" si="147"/>
        <v>0</v>
      </c>
      <c r="BK339" s="7">
        <f t="shared" si="147"/>
        <v>0</v>
      </c>
    </row>
    <row r="340" spans="2:63" ht="24" x14ac:dyDescent="0.25">
      <c r="B340" s="16" t="s">
        <v>65</v>
      </c>
      <c r="C340" s="17" t="s">
        <v>66</v>
      </c>
      <c r="D340" s="10" t="s">
        <v>615</v>
      </c>
      <c r="E340" s="11" t="s">
        <v>616</v>
      </c>
      <c r="F340" s="11" t="s">
        <v>68</v>
      </c>
      <c r="G340" s="12">
        <v>450</v>
      </c>
      <c r="H340" s="19"/>
      <c r="I340" s="19"/>
      <c r="J340" s="85"/>
      <c r="K340" s="85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>
        <v>1</v>
      </c>
      <c r="W340" s="19">
        <f>G340*V340</f>
        <v>450</v>
      </c>
      <c r="X340" s="19"/>
      <c r="Y340" s="19"/>
      <c r="Z340" s="19"/>
      <c r="AA340" s="19"/>
      <c r="AB340" s="19"/>
      <c r="AC340" s="19"/>
      <c r="AD340" s="19"/>
      <c r="AE340" s="19"/>
      <c r="AF340" s="19">
        <f t="shared" si="146"/>
        <v>1</v>
      </c>
      <c r="AG340" s="19">
        <f t="shared" si="146"/>
        <v>450</v>
      </c>
      <c r="AH340" s="10" t="s">
        <v>615</v>
      </c>
      <c r="AI340" s="11" t="s">
        <v>616</v>
      </c>
      <c r="AJ340" s="11" t="s">
        <v>68</v>
      </c>
      <c r="AK340" s="12">
        <v>450</v>
      </c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114"/>
      <c r="BG340" s="114"/>
      <c r="BH340" s="28"/>
      <c r="BI340" s="28"/>
      <c r="BJ340" s="7">
        <f t="shared" si="147"/>
        <v>0</v>
      </c>
      <c r="BK340" s="7">
        <f t="shared" si="147"/>
        <v>0</v>
      </c>
    </row>
    <row r="341" spans="2:63" ht="24" x14ac:dyDescent="0.25">
      <c r="B341" s="16" t="s">
        <v>65</v>
      </c>
      <c r="C341" s="17" t="s">
        <v>66</v>
      </c>
      <c r="D341" s="10">
        <v>283400170002</v>
      </c>
      <c r="E341" s="11" t="s">
        <v>617</v>
      </c>
      <c r="F341" s="11" t="s">
        <v>68</v>
      </c>
      <c r="G341" s="12">
        <v>900</v>
      </c>
      <c r="H341" s="19">
        <v>30</v>
      </c>
      <c r="I341" s="19">
        <f>H341*G341</f>
        <v>27000</v>
      </c>
      <c r="J341" s="85"/>
      <c r="K341" s="85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>
        <f t="shared" si="146"/>
        <v>30</v>
      </c>
      <c r="AG341" s="19">
        <f t="shared" si="146"/>
        <v>27000</v>
      </c>
      <c r="AH341" s="10">
        <v>283400170002</v>
      </c>
      <c r="AI341" s="11" t="s">
        <v>617</v>
      </c>
      <c r="AJ341" s="11" t="s">
        <v>68</v>
      </c>
      <c r="AK341" s="12">
        <v>900</v>
      </c>
      <c r="AL341" s="28">
        <v>24</v>
      </c>
      <c r="AM341" s="28">
        <f>AL341*AK341</f>
        <v>21600</v>
      </c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114"/>
      <c r="BG341" s="114"/>
      <c r="BH341" s="28"/>
      <c r="BI341" s="28"/>
      <c r="BJ341" s="7">
        <f t="shared" si="147"/>
        <v>24</v>
      </c>
      <c r="BK341" s="7">
        <f t="shared" si="147"/>
        <v>21600</v>
      </c>
    </row>
    <row r="342" spans="2:63" ht="24" x14ac:dyDescent="0.25">
      <c r="B342" s="16" t="s">
        <v>65</v>
      </c>
      <c r="C342" s="17" t="s">
        <v>66</v>
      </c>
      <c r="D342" s="10">
        <v>283400170002</v>
      </c>
      <c r="E342" s="11" t="s">
        <v>618</v>
      </c>
      <c r="F342" s="11" t="s">
        <v>68</v>
      </c>
      <c r="G342" s="12">
        <v>850</v>
      </c>
      <c r="H342" s="19">
        <v>40</v>
      </c>
      <c r="I342" s="19">
        <f>H342*G342</f>
        <v>34000</v>
      </c>
      <c r="J342" s="85"/>
      <c r="K342" s="85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>
        <f t="shared" si="146"/>
        <v>40</v>
      </c>
      <c r="AG342" s="19">
        <f t="shared" si="146"/>
        <v>34000</v>
      </c>
      <c r="AH342" s="10">
        <v>283400170002</v>
      </c>
      <c r="AI342" s="11" t="s">
        <v>618</v>
      </c>
      <c r="AJ342" s="11" t="s">
        <v>68</v>
      </c>
      <c r="AK342" s="12">
        <v>850</v>
      </c>
      <c r="AL342" s="28">
        <v>36</v>
      </c>
      <c r="AM342" s="28">
        <f>AL342*AK342</f>
        <v>30600</v>
      </c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114"/>
      <c r="BG342" s="114"/>
      <c r="BH342" s="28"/>
      <c r="BI342" s="28"/>
      <c r="BJ342" s="7">
        <f t="shared" si="147"/>
        <v>36</v>
      </c>
      <c r="BK342" s="7">
        <f t="shared" si="147"/>
        <v>30600</v>
      </c>
    </row>
    <row r="343" spans="2:63" ht="24" x14ac:dyDescent="0.25">
      <c r="B343" s="16" t="s">
        <v>65</v>
      </c>
      <c r="C343" s="17" t="s">
        <v>66</v>
      </c>
      <c r="D343" s="10">
        <v>283400170002</v>
      </c>
      <c r="E343" s="11" t="s">
        <v>619</v>
      </c>
      <c r="F343" s="11" t="s">
        <v>68</v>
      </c>
      <c r="G343" s="12">
        <v>620</v>
      </c>
      <c r="H343" s="19">
        <v>24</v>
      </c>
      <c r="I343" s="19">
        <f>H343*G343</f>
        <v>14880</v>
      </c>
      <c r="J343" s="85"/>
      <c r="K343" s="85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>
        <f t="shared" si="146"/>
        <v>24</v>
      </c>
      <c r="AG343" s="19">
        <f t="shared" si="146"/>
        <v>14880</v>
      </c>
      <c r="AH343" s="10">
        <v>283400170002</v>
      </c>
      <c r="AI343" s="11" t="s">
        <v>619</v>
      </c>
      <c r="AJ343" s="11" t="s">
        <v>68</v>
      </c>
      <c r="AK343" s="12">
        <v>620</v>
      </c>
      <c r="AL343" s="28">
        <v>24</v>
      </c>
      <c r="AM343" s="28">
        <f>AL343*AK343</f>
        <v>14880</v>
      </c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114"/>
      <c r="BG343" s="114"/>
      <c r="BH343" s="28"/>
      <c r="BI343" s="28"/>
      <c r="BJ343" s="7">
        <f t="shared" si="147"/>
        <v>24</v>
      </c>
      <c r="BK343" s="7">
        <f t="shared" si="147"/>
        <v>14880</v>
      </c>
    </row>
    <row r="344" spans="2:63" ht="24" x14ac:dyDescent="0.25">
      <c r="B344" s="16" t="s">
        <v>65</v>
      </c>
      <c r="C344" s="17" t="s">
        <v>66</v>
      </c>
      <c r="D344" s="10">
        <v>283400170002</v>
      </c>
      <c r="E344" s="11" t="s">
        <v>620</v>
      </c>
      <c r="F344" s="11" t="s">
        <v>68</v>
      </c>
      <c r="G344" s="12">
        <v>550</v>
      </c>
      <c r="H344" s="19">
        <v>24</v>
      </c>
      <c r="I344" s="19">
        <f>H344*G344</f>
        <v>13200</v>
      </c>
      <c r="J344" s="85"/>
      <c r="K344" s="85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>
        <f t="shared" si="146"/>
        <v>24</v>
      </c>
      <c r="AG344" s="19">
        <f t="shared" si="146"/>
        <v>13200</v>
      </c>
      <c r="AH344" s="10">
        <v>283400170002</v>
      </c>
      <c r="AI344" s="11" t="s">
        <v>620</v>
      </c>
      <c r="AJ344" s="11" t="s">
        <v>68</v>
      </c>
      <c r="AK344" s="12">
        <v>550</v>
      </c>
      <c r="AL344" s="28">
        <v>24</v>
      </c>
      <c r="AM344" s="28">
        <f>AL344*AK344</f>
        <v>13200</v>
      </c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114"/>
      <c r="BG344" s="114"/>
      <c r="BH344" s="28"/>
      <c r="BI344" s="28"/>
      <c r="BJ344" s="7">
        <f t="shared" si="147"/>
        <v>24</v>
      </c>
      <c r="BK344" s="7">
        <f t="shared" si="147"/>
        <v>13200</v>
      </c>
    </row>
    <row r="345" spans="2:63" ht="24" x14ac:dyDescent="0.25">
      <c r="B345" s="16" t="s">
        <v>65</v>
      </c>
      <c r="C345" s="17" t="s">
        <v>66</v>
      </c>
      <c r="D345" s="10">
        <v>285200100017</v>
      </c>
      <c r="E345" s="11" t="s">
        <v>621</v>
      </c>
      <c r="F345" s="11" t="s">
        <v>68</v>
      </c>
      <c r="G345" s="12">
        <v>4</v>
      </c>
      <c r="H345" s="19">
        <v>60</v>
      </c>
      <c r="I345" s="19">
        <f>H345*G345</f>
        <v>240</v>
      </c>
      <c r="J345" s="85"/>
      <c r="K345" s="85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>
        <f t="shared" si="146"/>
        <v>60</v>
      </c>
      <c r="AG345" s="19">
        <f t="shared" si="146"/>
        <v>240</v>
      </c>
      <c r="AH345" s="10">
        <v>285200100017</v>
      </c>
      <c r="AI345" s="11" t="s">
        <v>621</v>
      </c>
      <c r="AJ345" s="11" t="s">
        <v>68</v>
      </c>
      <c r="AK345" s="12">
        <v>4</v>
      </c>
      <c r="AL345" s="28">
        <v>60</v>
      </c>
      <c r="AM345" s="28">
        <f>AL345*AK345</f>
        <v>240</v>
      </c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114"/>
      <c r="BG345" s="114"/>
      <c r="BH345" s="28"/>
      <c r="BI345" s="28"/>
      <c r="BJ345" s="7">
        <f t="shared" si="147"/>
        <v>60</v>
      </c>
      <c r="BK345" s="7">
        <f t="shared" si="147"/>
        <v>240</v>
      </c>
    </row>
    <row r="346" spans="2:63" ht="24" x14ac:dyDescent="0.25">
      <c r="B346" s="16" t="s">
        <v>65</v>
      </c>
      <c r="C346" s="17" t="s">
        <v>66</v>
      </c>
      <c r="D346" s="10" t="s">
        <v>622</v>
      </c>
      <c r="E346" s="11" t="s">
        <v>623</v>
      </c>
      <c r="F346" s="11" t="s">
        <v>68</v>
      </c>
      <c r="G346" s="12">
        <v>450</v>
      </c>
      <c r="H346" s="19"/>
      <c r="I346" s="19"/>
      <c r="J346" s="85"/>
      <c r="K346" s="85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>
        <v>1</v>
      </c>
      <c r="W346" s="19">
        <f>G346*V346</f>
        <v>450</v>
      </c>
      <c r="X346" s="19"/>
      <c r="Y346" s="19"/>
      <c r="Z346" s="19"/>
      <c r="AA346" s="19"/>
      <c r="AB346" s="19"/>
      <c r="AC346" s="19"/>
      <c r="AD346" s="19"/>
      <c r="AE346" s="19"/>
      <c r="AF346" s="19">
        <f t="shared" si="146"/>
        <v>1</v>
      </c>
      <c r="AG346" s="19">
        <f t="shared" si="146"/>
        <v>450</v>
      </c>
      <c r="AH346" s="10" t="s">
        <v>622</v>
      </c>
      <c r="AI346" s="11" t="s">
        <v>623</v>
      </c>
      <c r="AJ346" s="11" t="s">
        <v>68</v>
      </c>
      <c r="AK346" s="12">
        <v>450</v>
      </c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114"/>
      <c r="BG346" s="114"/>
      <c r="BH346" s="28"/>
      <c r="BI346" s="28"/>
      <c r="BJ346" s="7">
        <f t="shared" si="147"/>
        <v>0</v>
      </c>
      <c r="BK346" s="7">
        <f t="shared" si="147"/>
        <v>0</v>
      </c>
    </row>
    <row r="347" spans="2:63" ht="24" x14ac:dyDescent="0.25">
      <c r="B347" s="16" t="s">
        <v>65</v>
      </c>
      <c r="C347" s="17" t="s">
        <v>66</v>
      </c>
      <c r="D347" s="10" t="s">
        <v>624</v>
      </c>
      <c r="E347" s="11" t="s">
        <v>625</v>
      </c>
      <c r="F347" s="11" t="s">
        <v>131</v>
      </c>
      <c r="G347" s="12">
        <v>250</v>
      </c>
      <c r="H347" s="19">
        <v>5</v>
      </c>
      <c r="I347" s="19">
        <f t="shared" ref="I347:I354" si="149">H347*G347</f>
        <v>1250</v>
      </c>
      <c r="J347" s="85"/>
      <c r="K347" s="85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>
        <v>1</v>
      </c>
      <c r="W347" s="19">
        <f>G347*V347</f>
        <v>250</v>
      </c>
      <c r="X347" s="19"/>
      <c r="Y347" s="19"/>
      <c r="Z347" s="19"/>
      <c r="AA347" s="19"/>
      <c r="AB347" s="19"/>
      <c r="AC347" s="19"/>
      <c r="AD347" s="19"/>
      <c r="AE347" s="19"/>
      <c r="AF347" s="19">
        <f t="shared" si="146"/>
        <v>6</v>
      </c>
      <c r="AG347" s="19">
        <f t="shared" si="146"/>
        <v>1500</v>
      </c>
      <c r="AH347" s="10" t="s">
        <v>624</v>
      </c>
      <c r="AI347" s="11" t="s">
        <v>625</v>
      </c>
      <c r="AJ347" s="11" t="s">
        <v>131</v>
      </c>
      <c r="AK347" s="12">
        <v>250</v>
      </c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114"/>
      <c r="BG347" s="114"/>
      <c r="BH347" s="28"/>
      <c r="BI347" s="28"/>
      <c r="BJ347" s="7">
        <f t="shared" si="147"/>
        <v>0</v>
      </c>
      <c r="BK347" s="7">
        <f t="shared" si="147"/>
        <v>0</v>
      </c>
    </row>
    <row r="348" spans="2:63" ht="24" x14ac:dyDescent="0.25">
      <c r="B348" s="16" t="s">
        <v>65</v>
      </c>
      <c r="C348" s="17" t="s">
        <v>66</v>
      </c>
      <c r="D348" s="10" t="s">
        <v>626</v>
      </c>
      <c r="E348" s="11" t="s">
        <v>627</v>
      </c>
      <c r="F348" s="11" t="s">
        <v>131</v>
      </c>
      <c r="G348" s="12">
        <v>250</v>
      </c>
      <c r="H348" s="19">
        <v>5</v>
      </c>
      <c r="I348" s="19">
        <f t="shared" si="149"/>
        <v>1250</v>
      </c>
      <c r="J348" s="85"/>
      <c r="K348" s="85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>
        <v>1</v>
      </c>
      <c r="W348" s="19">
        <f>G348*V348</f>
        <v>250</v>
      </c>
      <c r="X348" s="19"/>
      <c r="Y348" s="19"/>
      <c r="Z348" s="19"/>
      <c r="AA348" s="19"/>
      <c r="AB348" s="19"/>
      <c r="AC348" s="19"/>
      <c r="AD348" s="19"/>
      <c r="AE348" s="19"/>
      <c r="AF348" s="19">
        <f t="shared" si="146"/>
        <v>6</v>
      </c>
      <c r="AG348" s="19">
        <f t="shared" si="146"/>
        <v>1500</v>
      </c>
      <c r="AH348" s="10" t="s">
        <v>626</v>
      </c>
      <c r="AI348" s="11" t="s">
        <v>627</v>
      </c>
      <c r="AJ348" s="11" t="s">
        <v>131</v>
      </c>
      <c r="AK348" s="12">
        <v>250</v>
      </c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114"/>
      <c r="BG348" s="114"/>
      <c r="BH348" s="28"/>
      <c r="BI348" s="28"/>
      <c r="BJ348" s="7">
        <f t="shared" si="147"/>
        <v>0</v>
      </c>
      <c r="BK348" s="7">
        <f t="shared" si="147"/>
        <v>0</v>
      </c>
    </row>
    <row r="349" spans="2:63" ht="24" x14ac:dyDescent="0.25">
      <c r="B349" s="16" t="s">
        <v>65</v>
      </c>
      <c r="C349" s="17" t="s">
        <v>66</v>
      </c>
      <c r="D349" s="10" t="s">
        <v>626</v>
      </c>
      <c r="E349" s="11" t="s">
        <v>628</v>
      </c>
      <c r="F349" s="11" t="s">
        <v>131</v>
      </c>
      <c r="G349" s="12">
        <v>200</v>
      </c>
      <c r="H349" s="19">
        <v>5</v>
      </c>
      <c r="I349" s="19">
        <f t="shared" si="149"/>
        <v>1000</v>
      </c>
      <c r="J349" s="85"/>
      <c r="K349" s="85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>
        <v>1</v>
      </c>
      <c r="W349" s="19">
        <f>G349*V349</f>
        <v>200</v>
      </c>
      <c r="X349" s="19"/>
      <c r="Y349" s="19"/>
      <c r="Z349" s="19"/>
      <c r="AA349" s="19"/>
      <c r="AB349" s="19"/>
      <c r="AC349" s="19"/>
      <c r="AD349" s="19"/>
      <c r="AE349" s="19"/>
      <c r="AF349" s="19">
        <f t="shared" si="146"/>
        <v>6</v>
      </c>
      <c r="AG349" s="19">
        <f t="shared" si="146"/>
        <v>1200</v>
      </c>
      <c r="AH349" s="10" t="s">
        <v>626</v>
      </c>
      <c r="AI349" s="11" t="s">
        <v>628</v>
      </c>
      <c r="AJ349" s="11" t="s">
        <v>131</v>
      </c>
      <c r="AK349" s="12">
        <v>200</v>
      </c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114"/>
      <c r="BG349" s="114"/>
      <c r="BH349" s="28"/>
      <c r="BI349" s="28"/>
      <c r="BJ349" s="7">
        <f t="shared" si="147"/>
        <v>0</v>
      </c>
      <c r="BK349" s="7">
        <f t="shared" si="147"/>
        <v>0</v>
      </c>
    </row>
    <row r="350" spans="2:63" ht="24" x14ac:dyDescent="0.25">
      <c r="B350" s="16" t="s">
        <v>65</v>
      </c>
      <c r="C350" s="17" t="s">
        <v>66</v>
      </c>
      <c r="D350" s="10" t="s">
        <v>629</v>
      </c>
      <c r="E350" s="11" t="s">
        <v>630</v>
      </c>
      <c r="F350" s="11" t="s">
        <v>68</v>
      </c>
      <c r="G350" s="12">
        <v>150</v>
      </c>
      <c r="H350" s="19">
        <v>10</v>
      </c>
      <c r="I350" s="19">
        <f t="shared" si="149"/>
        <v>1500</v>
      </c>
      <c r="J350" s="85"/>
      <c r="K350" s="85"/>
      <c r="L350" s="19"/>
      <c r="M350" s="19"/>
      <c r="N350" s="19"/>
      <c r="O350" s="19"/>
      <c r="P350" s="19">
        <v>4</v>
      </c>
      <c r="Q350" s="19">
        <f>G350*P350</f>
        <v>600</v>
      </c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>
        <f t="shared" si="146"/>
        <v>14</v>
      </c>
      <c r="AG350" s="19">
        <f t="shared" si="146"/>
        <v>2100</v>
      </c>
      <c r="AH350" s="10" t="s">
        <v>629</v>
      </c>
      <c r="AI350" s="11" t="s">
        <v>630</v>
      </c>
      <c r="AJ350" s="11" t="s">
        <v>68</v>
      </c>
      <c r="AK350" s="12">
        <v>150</v>
      </c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114"/>
      <c r="BG350" s="114"/>
      <c r="BH350" s="28"/>
      <c r="BI350" s="28"/>
      <c r="BJ350" s="7">
        <f t="shared" si="147"/>
        <v>0</v>
      </c>
      <c r="BK350" s="7">
        <f t="shared" si="147"/>
        <v>0</v>
      </c>
    </row>
    <row r="351" spans="2:63" ht="24" x14ac:dyDescent="0.25">
      <c r="B351" s="16" t="s">
        <v>65</v>
      </c>
      <c r="C351" s="17" t="s">
        <v>66</v>
      </c>
      <c r="D351" s="10">
        <v>160800050007</v>
      </c>
      <c r="E351" s="11" t="s">
        <v>631</v>
      </c>
      <c r="F351" s="11" t="s">
        <v>68</v>
      </c>
      <c r="G351" s="12">
        <v>3500</v>
      </c>
      <c r="H351" s="19">
        <v>2</v>
      </c>
      <c r="I351" s="19">
        <f t="shared" si="149"/>
        <v>7000</v>
      </c>
      <c r="J351" s="85"/>
      <c r="K351" s="85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>
        <f t="shared" si="146"/>
        <v>2</v>
      </c>
      <c r="AG351" s="19">
        <f t="shared" si="146"/>
        <v>7000</v>
      </c>
      <c r="AH351" s="10">
        <v>160800050007</v>
      </c>
      <c r="AI351" s="11" t="s">
        <v>631</v>
      </c>
      <c r="AJ351" s="11" t="s">
        <v>68</v>
      </c>
      <c r="AK351" s="12">
        <v>3500</v>
      </c>
      <c r="AL351" s="28">
        <v>2</v>
      </c>
      <c r="AM351" s="28">
        <f>AL351*AK351</f>
        <v>7000</v>
      </c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114"/>
      <c r="BG351" s="114"/>
      <c r="BH351" s="28"/>
      <c r="BI351" s="28"/>
      <c r="BJ351" s="7">
        <f t="shared" si="147"/>
        <v>2</v>
      </c>
      <c r="BK351" s="7">
        <f t="shared" si="147"/>
        <v>7000</v>
      </c>
    </row>
    <row r="352" spans="2:63" ht="24" x14ac:dyDescent="0.25">
      <c r="B352" s="16" t="s">
        <v>65</v>
      </c>
      <c r="C352" s="17" t="s">
        <v>66</v>
      </c>
      <c r="D352" s="10">
        <v>160800050007</v>
      </c>
      <c r="E352" s="11" t="s">
        <v>632</v>
      </c>
      <c r="F352" s="11" t="s">
        <v>68</v>
      </c>
      <c r="G352" s="12">
        <v>3500</v>
      </c>
      <c r="H352" s="19">
        <v>3</v>
      </c>
      <c r="I352" s="19">
        <f t="shared" si="149"/>
        <v>10500</v>
      </c>
      <c r="J352" s="85"/>
      <c r="K352" s="85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>
        <f t="shared" si="146"/>
        <v>3</v>
      </c>
      <c r="AG352" s="19">
        <f t="shared" si="146"/>
        <v>10500</v>
      </c>
      <c r="AH352" s="10">
        <v>160800050007</v>
      </c>
      <c r="AI352" s="11" t="s">
        <v>632</v>
      </c>
      <c r="AJ352" s="11" t="s">
        <v>68</v>
      </c>
      <c r="AK352" s="12">
        <v>3500</v>
      </c>
      <c r="AL352" s="28">
        <v>3</v>
      </c>
      <c r="AM352" s="28">
        <f>AL352*AK352</f>
        <v>10500</v>
      </c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114"/>
      <c r="BG352" s="114"/>
      <c r="BH352" s="28"/>
      <c r="BI352" s="28"/>
      <c r="BJ352" s="7">
        <f t="shared" si="147"/>
        <v>3</v>
      </c>
      <c r="BK352" s="7">
        <f t="shared" si="147"/>
        <v>10500</v>
      </c>
    </row>
    <row r="353" spans="2:63" ht="24" x14ac:dyDescent="0.25">
      <c r="B353" s="16" t="s">
        <v>65</v>
      </c>
      <c r="C353" s="17" t="s">
        <v>66</v>
      </c>
      <c r="D353" s="10">
        <v>160800050007</v>
      </c>
      <c r="E353" s="11" t="s">
        <v>633</v>
      </c>
      <c r="F353" s="11" t="s">
        <v>68</v>
      </c>
      <c r="G353" s="12">
        <v>15000</v>
      </c>
      <c r="H353" s="19">
        <v>3</v>
      </c>
      <c r="I353" s="19">
        <f t="shared" si="149"/>
        <v>45000</v>
      </c>
      <c r="J353" s="85"/>
      <c r="K353" s="85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>
        <f t="shared" si="146"/>
        <v>3</v>
      </c>
      <c r="AG353" s="19">
        <f t="shared" si="146"/>
        <v>45000</v>
      </c>
      <c r="AH353" s="10">
        <v>160800050007</v>
      </c>
      <c r="AI353" s="11" t="s">
        <v>633</v>
      </c>
      <c r="AJ353" s="11" t="s">
        <v>68</v>
      </c>
      <c r="AK353" s="12">
        <v>15000</v>
      </c>
      <c r="AL353" s="28">
        <v>3</v>
      </c>
      <c r="AM353" s="28">
        <f>AL353*AK353</f>
        <v>45000</v>
      </c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114"/>
      <c r="BG353" s="114"/>
      <c r="BH353" s="28"/>
      <c r="BI353" s="28"/>
      <c r="BJ353" s="7">
        <f t="shared" si="147"/>
        <v>3</v>
      </c>
      <c r="BK353" s="7">
        <f t="shared" si="147"/>
        <v>45000</v>
      </c>
    </row>
    <row r="354" spans="2:63" ht="24" x14ac:dyDescent="0.25">
      <c r="B354" s="16" t="s">
        <v>65</v>
      </c>
      <c r="C354" s="17" t="s">
        <v>66</v>
      </c>
      <c r="D354" s="10" t="s">
        <v>634</v>
      </c>
      <c r="E354" s="11" t="s">
        <v>635</v>
      </c>
      <c r="F354" s="11" t="s">
        <v>68</v>
      </c>
      <c r="G354" s="12">
        <v>140</v>
      </c>
      <c r="H354" s="19">
        <v>4</v>
      </c>
      <c r="I354" s="19">
        <f t="shared" si="149"/>
        <v>560</v>
      </c>
      <c r="J354" s="85"/>
      <c r="K354" s="85"/>
      <c r="L354" s="19"/>
      <c r="M354" s="19"/>
      <c r="N354" s="19"/>
      <c r="O354" s="19"/>
      <c r="P354" s="19">
        <v>15</v>
      </c>
      <c r="Q354" s="19">
        <f>G354*P354</f>
        <v>2100</v>
      </c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>
        <f t="shared" si="146"/>
        <v>19</v>
      </c>
      <c r="AG354" s="19">
        <f t="shared" si="146"/>
        <v>2660</v>
      </c>
      <c r="AH354" s="10" t="s">
        <v>634</v>
      </c>
      <c r="AI354" s="11" t="s">
        <v>635</v>
      </c>
      <c r="AJ354" s="11" t="s">
        <v>68</v>
      </c>
      <c r="AK354" s="12">
        <v>140</v>
      </c>
      <c r="AL354" s="28">
        <v>4</v>
      </c>
      <c r="AM354" s="28">
        <f>AL354*AK354</f>
        <v>560</v>
      </c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114"/>
      <c r="BG354" s="114"/>
      <c r="BH354" s="28"/>
      <c r="BI354" s="28"/>
      <c r="BJ354" s="7">
        <f t="shared" si="147"/>
        <v>4</v>
      </c>
      <c r="BK354" s="7">
        <f t="shared" si="147"/>
        <v>560</v>
      </c>
    </row>
    <row r="355" spans="2:63" ht="24" x14ac:dyDescent="0.25">
      <c r="B355" s="16" t="s">
        <v>65</v>
      </c>
      <c r="C355" s="17" t="s">
        <v>66</v>
      </c>
      <c r="D355" s="10" t="s">
        <v>636</v>
      </c>
      <c r="E355" s="11" t="s">
        <v>637</v>
      </c>
      <c r="F355" s="11" t="s">
        <v>68</v>
      </c>
      <c r="G355" s="12">
        <v>400</v>
      </c>
      <c r="H355" s="19">
        <v>4</v>
      </c>
      <c r="I355" s="19">
        <f t="shared" ref="I355:I390" si="150">+G355*H355</f>
        <v>1600</v>
      </c>
      <c r="J355" s="85"/>
      <c r="K355" s="85"/>
      <c r="L355" s="19"/>
      <c r="M355" s="19"/>
      <c r="N355" s="19"/>
      <c r="O355" s="19"/>
      <c r="P355" s="19">
        <v>15</v>
      </c>
      <c r="Q355" s="19">
        <f>G355*P355</f>
        <v>6000</v>
      </c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>
        <f t="shared" si="146"/>
        <v>19</v>
      </c>
      <c r="AG355" s="19">
        <f t="shared" si="146"/>
        <v>7600</v>
      </c>
      <c r="AH355" s="10" t="s">
        <v>636</v>
      </c>
      <c r="AI355" s="11" t="s">
        <v>637</v>
      </c>
      <c r="AJ355" s="11" t="s">
        <v>68</v>
      </c>
      <c r="AK355" s="12">
        <v>400</v>
      </c>
      <c r="AL355" s="28">
        <v>4</v>
      </c>
      <c r="AM355" s="28">
        <f t="shared" ref="AM355:AM389" si="151">+AK355*AL355</f>
        <v>1600</v>
      </c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114"/>
      <c r="BG355" s="114"/>
      <c r="BH355" s="28"/>
      <c r="BI355" s="28"/>
      <c r="BJ355" s="7">
        <f t="shared" si="147"/>
        <v>4</v>
      </c>
      <c r="BK355" s="7">
        <f t="shared" si="147"/>
        <v>1600</v>
      </c>
    </row>
    <row r="356" spans="2:63" ht="24" x14ac:dyDescent="0.25">
      <c r="B356" s="16" t="s">
        <v>65</v>
      </c>
      <c r="C356" s="17" t="s">
        <v>66</v>
      </c>
      <c r="D356" s="10" t="s">
        <v>638</v>
      </c>
      <c r="E356" s="11" t="s">
        <v>639</v>
      </c>
      <c r="F356" s="11" t="s">
        <v>68</v>
      </c>
      <c r="G356" s="12">
        <v>220</v>
      </c>
      <c r="H356" s="19">
        <v>24</v>
      </c>
      <c r="I356" s="19">
        <f t="shared" si="150"/>
        <v>5280</v>
      </c>
      <c r="J356" s="85"/>
      <c r="K356" s="85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>
        <f t="shared" si="146"/>
        <v>24</v>
      </c>
      <c r="AG356" s="19">
        <f t="shared" si="146"/>
        <v>5280</v>
      </c>
      <c r="AH356" s="10" t="s">
        <v>638</v>
      </c>
      <c r="AI356" s="11" t="s">
        <v>639</v>
      </c>
      <c r="AJ356" s="11" t="s">
        <v>68</v>
      </c>
      <c r="AK356" s="12">
        <v>220</v>
      </c>
      <c r="AL356" s="28">
        <v>24</v>
      </c>
      <c r="AM356" s="28">
        <f t="shared" si="151"/>
        <v>5280</v>
      </c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114"/>
      <c r="BG356" s="114"/>
      <c r="BH356" s="28"/>
      <c r="BI356" s="28"/>
      <c r="BJ356" s="7">
        <f t="shared" si="147"/>
        <v>24</v>
      </c>
      <c r="BK356" s="7">
        <f t="shared" si="147"/>
        <v>5280</v>
      </c>
    </row>
    <row r="357" spans="2:63" ht="24" x14ac:dyDescent="0.25">
      <c r="B357" s="16" t="s">
        <v>65</v>
      </c>
      <c r="C357" s="17" t="s">
        <v>66</v>
      </c>
      <c r="D357" s="10" t="s">
        <v>640</v>
      </c>
      <c r="E357" s="11" t="s">
        <v>641</v>
      </c>
      <c r="F357" s="11" t="s">
        <v>68</v>
      </c>
      <c r="G357" s="12">
        <v>120</v>
      </c>
      <c r="H357" s="19">
        <v>24</v>
      </c>
      <c r="I357" s="19">
        <f t="shared" si="150"/>
        <v>2880</v>
      </c>
      <c r="J357" s="85"/>
      <c r="K357" s="85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>
        <f t="shared" si="146"/>
        <v>24</v>
      </c>
      <c r="AG357" s="19">
        <f t="shared" si="146"/>
        <v>2880</v>
      </c>
      <c r="AH357" s="10" t="s">
        <v>640</v>
      </c>
      <c r="AI357" s="11" t="s">
        <v>641</v>
      </c>
      <c r="AJ357" s="11" t="s">
        <v>68</v>
      </c>
      <c r="AK357" s="12">
        <v>120</v>
      </c>
      <c r="AL357" s="28">
        <v>24</v>
      </c>
      <c r="AM357" s="28">
        <f t="shared" si="151"/>
        <v>2880</v>
      </c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114"/>
      <c r="BG357" s="114"/>
      <c r="BH357" s="28"/>
      <c r="BI357" s="28"/>
      <c r="BJ357" s="7">
        <f t="shared" si="147"/>
        <v>24</v>
      </c>
      <c r="BK357" s="7">
        <f t="shared" si="147"/>
        <v>2880</v>
      </c>
    </row>
    <row r="358" spans="2:63" ht="24" x14ac:dyDescent="0.25">
      <c r="B358" s="16" t="s">
        <v>65</v>
      </c>
      <c r="C358" s="17" t="s">
        <v>66</v>
      </c>
      <c r="D358" s="10" t="s">
        <v>640</v>
      </c>
      <c r="E358" s="11" t="s">
        <v>642</v>
      </c>
      <c r="F358" s="11" t="s">
        <v>68</v>
      </c>
      <c r="G358" s="12">
        <v>120</v>
      </c>
      <c r="H358" s="19">
        <v>24</v>
      </c>
      <c r="I358" s="19">
        <f t="shared" si="150"/>
        <v>2880</v>
      </c>
      <c r="J358" s="85"/>
      <c r="K358" s="85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>
        <f t="shared" si="146"/>
        <v>24</v>
      </c>
      <c r="AG358" s="19">
        <f t="shared" si="146"/>
        <v>2880</v>
      </c>
      <c r="AH358" s="10" t="s">
        <v>640</v>
      </c>
      <c r="AI358" s="11" t="s">
        <v>642</v>
      </c>
      <c r="AJ358" s="11" t="s">
        <v>68</v>
      </c>
      <c r="AK358" s="12">
        <v>120</v>
      </c>
      <c r="AL358" s="28">
        <v>24</v>
      </c>
      <c r="AM358" s="28">
        <f t="shared" si="151"/>
        <v>2880</v>
      </c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114"/>
      <c r="BG358" s="114"/>
      <c r="BH358" s="28"/>
      <c r="BI358" s="28"/>
      <c r="BJ358" s="7">
        <f t="shared" si="147"/>
        <v>24</v>
      </c>
      <c r="BK358" s="7">
        <f t="shared" si="147"/>
        <v>2880</v>
      </c>
    </row>
    <row r="359" spans="2:63" ht="24" x14ac:dyDescent="0.25">
      <c r="B359" s="16" t="s">
        <v>65</v>
      </c>
      <c r="C359" s="17" t="s">
        <v>66</v>
      </c>
      <c r="D359" s="10" t="s">
        <v>640</v>
      </c>
      <c r="E359" s="11" t="s">
        <v>643</v>
      </c>
      <c r="F359" s="11" t="s">
        <v>68</v>
      </c>
      <c r="G359" s="12">
        <v>140</v>
      </c>
      <c r="H359" s="19">
        <v>24</v>
      </c>
      <c r="I359" s="19">
        <f t="shared" si="150"/>
        <v>3360</v>
      </c>
      <c r="J359" s="85"/>
      <c r="K359" s="85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>
        <f t="shared" si="146"/>
        <v>24</v>
      </c>
      <c r="AG359" s="19">
        <f t="shared" si="146"/>
        <v>3360</v>
      </c>
      <c r="AH359" s="10" t="s">
        <v>640</v>
      </c>
      <c r="AI359" s="11" t="s">
        <v>643</v>
      </c>
      <c r="AJ359" s="11" t="s">
        <v>68</v>
      </c>
      <c r="AK359" s="12">
        <v>140</v>
      </c>
      <c r="AL359" s="28">
        <v>24</v>
      </c>
      <c r="AM359" s="28">
        <f t="shared" si="151"/>
        <v>3360</v>
      </c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114"/>
      <c r="BG359" s="114"/>
      <c r="BH359" s="28"/>
      <c r="BI359" s="28"/>
      <c r="BJ359" s="7">
        <f t="shared" si="147"/>
        <v>24</v>
      </c>
      <c r="BK359" s="7">
        <f t="shared" si="147"/>
        <v>3360</v>
      </c>
    </row>
    <row r="360" spans="2:63" ht="24" x14ac:dyDescent="0.25">
      <c r="B360" s="16" t="s">
        <v>65</v>
      </c>
      <c r="C360" s="17" t="s">
        <v>66</v>
      </c>
      <c r="D360" s="10" t="s">
        <v>640</v>
      </c>
      <c r="E360" s="11" t="s">
        <v>644</v>
      </c>
      <c r="F360" s="11" t="s">
        <v>68</v>
      </c>
      <c r="G360" s="12">
        <v>140</v>
      </c>
      <c r="H360" s="19">
        <v>24</v>
      </c>
      <c r="I360" s="19">
        <f t="shared" si="150"/>
        <v>3360</v>
      </c>
      <c r="J360" s="85"/>
      <c r="K360" s="85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>
        <f t="shared" si="146"/>
        <v>24</v>
      </c>
      <c r="AG360" s="19">
        <f t="shared" si="146"/>
        <v>3360</v>
      </c>
      <c r="AH360" s="10" t="s">
        <v>640</v>
      </c>
      <c r="AI360" s="11" t="s">
        <v>644</v>
      </c>
      <c r="AJ360" s="11" t="s">
        <v>68</v>
      </c>
      <c r="AK360" s="12">
        <v>140</v>
      </c>
      <c r="AL360" s="28">
        <v>24</v>
      </c>
      <c r="AM360" s="28">
        <f t="shared" si="151"/>
        <v>3360</v>
      </c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114"/>
      <c r="BG360" s="114"/>
      <c r="BH360" s="28"/>
      <c r="BI360" s="28"/>
      <c r="BJ360" s="7">
        <f t="shared" si="147"/>
        <v>24</v>
      </c>
      <c r="BK360" s="7">
        <f t="shared" si="147"/>
        <v>3360</v>
      </c>
    </row>
    <row r="361" spans="2:63" ht="24" x14ac:dyDescent="0.25">
      <c r="B361" s="16" t="s">
        <v>65</v>
      </c>
      <c r="C361" s="17" t="s">
        <v>66</v>
      </c>
      <c r="D361" s="10" t="s">
        <v>640</v>
      </c>
      <c r="E361" s="11" t="s">
        <v>645</v>
      </c>
      <c r="F361" s="11" t="s">
        <v>68</v>
      </c>
      <c r="G361" s="12">
        <v>140</v>
      </c>
      <c r="H361" s="19">
        <v>24</v>
      </c>
      <c r="I361" s="19">
        <f t="shared" si="150"/>
        <v>3360</v>
      </c>
      <c r="J361" s="85"/>
      <c r="K361" s="85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>
        <f t="shared" si="146"/>
        <v>24</v>
      </c>
      <c r="AG361" s="19">
        <f t="shared" si="146"/>
        <v>3360</v>
      </c>
      <c r="AH361" s="10" t="s">
        <v>640</v>
      </c>
      <c r="AI361" s="11" t="s">
        <v>645</v>
      </c>
      <c r="AJ361" s="11" t="s">
        <v>68</v>
      </c>
      <c r="AK361" s="12">
        <v>140</v>
      </c>
      <c r="AL361" s="28">
        <v>24</v>
      </c>
      <c r="AM361" s="28">
        <f t="shared" si="151"/>
        <v>3360</v>
      </c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114"/>
      <c r="BG361" s="114"/>
      <c r="BH361" s="28"/>
      <c r="BI361" s="28"/>
      <c r="BJ361" s="7">
        <f t="shared" si="147"/>
        <v>24</v>
      </c>
      <c r="BK361" s="7">
        <f t="shared" si="147"/>
        <v>3360</v>
      </c>
    </row>
    <row r="362" spans="2:63" ht="24" x14ac:dyDescent="0.25">
      <c r="B362" s="16" t="s">
        <v>65</v>
      </c>
      <c r="C362" s="17" t="s">
        <v>66</v>
      </c>
      <c r="D362" s="10" t="s">
        <v>640</v>
      </c>
      <c r="E362" s="11" t="s">
        <v>646</v>
      </c>
      <c r="F362" s="11" t="s">
        <v>68</v>
      </c>
      <c r="G362" s="12">
        <v>140</v>
      </c>
      <c r="H362" s="19">
        <v>24</v>
      </c>
      <c r="I362" s="19">
        <f t="shared" si="150"/>
        <v>3360</v>
      </c>
      <c r="J362" s="85"/>
      <c r="K362" s="85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>
        <f t="shared" si="146"/>
        <v>24</v>
      </c>
      <c r="AG362" s="19">
        <f t="shared" si="146"/>
        <v>3360</v>
      </c>
      <c r="AH362" s="10" t="s">
        <v>640</v>
      </c>
      <c r="AI362" s="11" t="s">
        <v>646</v>
      </c>
      <c r="AJ362" s="11" t="s">
        <v>68</v>
      </c>
      <c r="AK362" s="12">
        <v>140</v>
      </c>
      <c r="AL362" s="28">
        <v>24</v>
      </c>
      <c r="AM362" s="28">
        <f t="shared" si="151"/>
        <v>3360</v>
      </c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114"/>
      <c r="BG362" s="114"/>
      <c r="BH362" s="28"/>
      <c r="BI362" s="28"/>
      <c r="BJ362" s="7">
        <f t="shared" si="147"/>
        <v>24</v>
      </c>
      <c r="BK362" s="7">
        <f t="shared" si="147"/>
        <v>3360</v>
      </c>
    </row>
    <row r="363" spans="2:63" ht="24" x14ac:dyDescent="0.25">
      <c r="B363" s="16" t="s">
        <v>65</v>
      </c>
      <c r="C363" s="17" t="s">
        <v>66</v>
      </c>
      <c r="D363" s="10" t="s">
        <v>640</v>
      </c>
      <c r="E363" s="11" t="s">
        <v>647</v>
      </c>
      <c r="F363" s="11" t="s">
        <v>68</v>
      </c>
      <c r="G363" s="12">
        <v>140</v>
      </c>
      <c r="H363" s="19">
        <v>24</v>
      </c>
      <c r="I363" s="19">
        <f t="shared" si="150"/>
        <v>3360</v>
      </c>
      <c r="J363" s="85"/>
      <c r="K363" s="85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>
        <f t="shared" si="146"/>
        <v>24</v>
      </c>
      <c r="AG363" s="19">
        <f t="shared" si="146"/>
        <v>3360</v>
      </c>
      <c r="AH363" s="10" t="s">
        <v>640</v>
      </c>
      <c r="AI363" s="11" t="s">
        <v>647</v>
      </c>
      <c r="AJ363" s="11" t="s">
        <v>68</v>
      </c>
      <c r="AK363" s="12">
        <v>140</v>
      </c>
      <c r="AL363" s="28">
        <v>24</v>
      </c>
      <c r="AM363" s="28">
        <f t="shared" si="151"/>
        <v>3360</v>
      </c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114"/>
      <c r="BG363" s="114"/>
      <c r="BH363" s="28"/>
      <c r="BI363" s="28"/>
      <c r="BJ363" s="7">
        <f t="shared" si="147"/>
        <v>24</v>
      </c>
      <c r="BK363" s="7">
        <f t="shared" si="147"/>
        <v>3360</v>
      </c>
    </row>
    <row r="364" spans="2:63" ht="24" x14ac:dyDescent="0.25">
      <c r="B364" s="16" t="s">
        <v>65</v>
      </c>
      <c r="C364" s="17" t="s">
        <v>66</v>
      </c>
      <c r="D364" s="10" t="s">
        <v>648</v>
      </c>
      <c r="E364" s="11" t="s">
        <v>649</v>
      </c>
      <c r="F364" s="11" t="s">
        <v>68</v>
      </c>
      <c r="G364" s="12">
        <v>140</v>
      </c>
      <c r="H364" s="19">
        <v>12</v>
      </c>
      <c r="I364" s="19">
        <f t="shared" si="150"/>
        <v>1680</v>
      </c>
      <c r="J364" s="85"/>
      <c r="K364" s="85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>
        <f t="shared" si="146"/>
        <v>12</v>
      </c>
      <c r="AG364" s="19">
        <f t="shared" si="146"/>
        <v>1680</v>
      </c>
      <c r="AH364" s="10" t="s">
        <v>648</v>
      </c>
      <c r="AI364" s="11" t="s">
        <v>649</v>
      </c>
      <c r="AJ364" s="11" t="s">
        <v>68</v>
      </c>
      <c r="AK364" s="12">
        <v>140</v>
      </c>
      <c r="AL364" s="28">
        <v>12</v>
      </c>
      <c r="AM364" s="28">
        <f t="shared" si="151"/>
        <v>1680</v>
      </c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114"/>
      <c r="BG364" s="114"/>
      <c r="BH364" s="28"/>
      <c r="BI364" s="28"/>
      <c r="BJ364" s="7">
        <f t="shared" si="147"/>
        <v>12</v>
      </c>
      <c r="BK364" s="7">
        <f t="shared" si="147"/>
        <v>1680</v>
      </c>
    </row>
    <row r="365" spans="2:63" ht="24" x14ac:dyDescent="0.25">
      <c r="B365" s="16" t="s">
        <v>65</v>
      </c>
      <c r="C365" s="17" t="s">
        <v>66</v>
      </c>
      <c r="D365" s="10" t="s">
        <v>648</v>
      </c>
      <c r="E365" s="11" t="s">
        <v>650</v>
      </c>
      <c r="F365" s="11" t="s">
        <v>68</v>
      </c>
      <c r="G365" s="12">
        <v>140</v>
      </c>
      <c r="H365" s="19">
        <v>12</v>
      </c>
      <c r="I365" s="19">
        <f t="shared" si="150"/>
        <v>1680</v>
      </c>
      <c r="J365" s="85"/>
      <c r="K365" s="85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>
        <f t="shared" si="146"/>
        <v>12</v>
      </c>
      <c r="AG365" s="19">
        <f t="shared" si="146"/>
        <v>1680</v>
      </c>
      <c r="AH365" s="10" t="s">
        <v>648</v>
      </c>
      <c r="AI365" s="11" t="s">
        <v>650</v>
      </c>
      <c r="AJ365" s="11" t="s">
        <v>68</v>
      </c>
      <c r="AK365" s="12">
        <v>140</v>
      </c>
      <c r="AL365" s="28">
        <v>12</v>
      </c>
      <c r="AM365" s="28">
        <f t="shared" si="151"/>
        <v>1680</v>
      </c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114"/>
      <c r="BG365" s="114"/>
      <c r="BH365" s="28"/>
      <c r="BI365" s="28"/>
      <c r="BJ365" s="7">
        <f t="shared" si="147"/>
        <v>12</v>
      </c>
      <c r="BK365" s="7">
        <f t="shared" si="147"/>
        <v>1680</v>
      </c>
    </row>
    <row r="366" spans="2:63" ht="24" x14ac:dyDescent="0.25">
      <c r="B366" s="16" t="s">
        <v>65</v>
      </c>
      <c r="C366" s="17" t="s">
        <v>66</v>
      </c>
      <c r="D366" s="10" t="s">
        <v>648</v>
      </c>
      <c r="E366" s="11" t="s">
        <v>651</v>
      </c>
      <c r="F366" s="11" t="s">
        <v>68</v>
      </c>
      <c r="G366" s="12">
        <v>120</v>
      </c>
      <c r="H366" s="19">
        <v>12</v>
      </c>
      <c r="I366" s="19">
        <f t="shared" si="150"/>
        <v>1440</v>
      </c>
      <c r="J366" s="85"/>
      <c r="K366" s="85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>
        <f t="shared" si="146"/>
        <v>12</v>
      </c>
      <c r="AG366" s="19">
        <f t="shared" si="146"/>
        <v>1440</v>
      </c>
      <c r="AH366" s="10" t="s">
        <v>648</v>
      </c>
      <c r="AI366" s="11" t="s">
        <v>651</v>
      </c>
      <c r="AJ366" s="11" t="s">
        <v>68</v>
      </c>
      <c r="AK366" s="12">
        <v>120</v>
      </c>
      <c r="AL366" s="28">
        <v>12</v>
      </c>
      <c r="AM366" s="28">
        <f t="shared" si="151"/>
        <v>1440</v>
      </c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114"/>
      <c r="BG366" s="114"/>
      <c r="BH366" s="28"/>
      <c r="BI366" s="28"/>
      <c r="BJ366" s="7">
        <f t="shared" si="147"/>
        <v>12</v>
      </c>
      <c r="BK366" s="7">
        <f t="shared" si="147"/>
        <v>1440</v>
      </c>
    </row>
    <row r="367" spans="2:63" ht="24" x14ac:dyDescent="0.25">
      <c r="B367" s="16" t="s">
        <v>65</v>
      </c>
      <c r="C367" s="17" t="s">
        <v>66</v>
      </c>
      <c r="D367" s="10" t="s">
        <v>652</v>
      </c>
      <c r="E367" s="11" t="s">
        <v>653</v>
      </c>
      <c r="F367" s="11" t="s">
        <v>68</v>
      </c>
      <c r="G367" s="12">
        <v>550</v>
      </c>
      <c r="H367" s="19">
        <v>12</v>
      </c>
      <c r="I367" s="19">
        <f t="shared" si="150"/>
        <v>6600</v>
      </c>
      <c r="J367" s="85"/>
      <c r="K367" s="85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>
        <f t="shared" si="146"/>
        <v>12</v>
      </c>
      <c r="AG367" s="19">
        <f t="shared" si="146"/>
        <v>6600</v>
      </c>
      <c r="AH367" s="10" t="s">
        <v>652</v>
      </c>
      <c r="AI367" s="11" t="s">
        <v>653</v>
      </c>
      <c r="AJ367" s="11" t="s">
        <v>68</v>
      </c>
      <c r="AK367" s="12">
        <v>550</v>
      </c>
      <c r="AL367" s="28">
        <v>12</v>
      </c>
      <c r="AM367" s="28">
        <f t="shared" si="151"/>
        <v>6600</v>
      </c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114"/>
      <c r="BG367" s="114"/>
      <c r="BH367" s="28"/>
      <c r="BI367" s="28"/>
      <c r="BJ367" s="7">
        <f t="shared" si="147"/>
        <v>12</v>
      </c>
      <c r="BK367" s="7">
        <f t="shared" si="147"/>
        <v>6600</v>
      </c>
    </row>
    <row r="368" spans="2:63" ht="24" x14ac:dyDescent="0.25">
      <c r="B368" s="16" t="s">
        <v>65</v>
      </c>
      <c r="C368" s="17" t="s">
        <v>66</v>
      </c>
      <c r="D368" s="10" t="s">
        <v>654</v>
      </c>
      <c r="E368" s="11" t="s">
        <v>655</v>
      </c>
      <c r="F368" s="11" t="s">
        <v>68</v>
      </c>
      <c r="G368" s="12">
        <v>400</v>
      </c>
      <c r="H368" s="19">
        <v>12</v>
      </c>
      <c r="I368" s="19">
        <f t="shared" si="150"/>
        <v>4800</v>
      </c>
      <c r="J368" s="85"/>
      <c r="K368" s="85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>
        <f t="shared" si="146"/>
        <v>12</v>
      </c>
      <c r="AG368" s="19">
        <f t="shared" si="146"/>
        <v>4800</v>
      </c>
      <c r="AH368" s="10" t="s">
        <v>654</v>
      </c>
      <c r="AI368" s="11" t="s">
        <v>655</v>
      </c>
      <c r="AJ368" s="11" t="s">
        <v>68</v>
      </c>
      <c r="AK368" s="12">
        <v>400</v>
      </c>
      <c r="AL368" s="28">
        <v>12</v>
      </c>
      <c r="AM368" s="28">
        <f t="shared" si="151"/>
        <v>4800</v>
      </c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114"/>
      <c r="BG368" s="114"/>
      <c r="BH368" s="28"/>
      <c r="BI368" s="28"/>
      <c r="BJ368" s="7">
        <f t="shared" si="147"/>
        <v>12</v>
      </c>
      <c r="BK368" s="7">
        <f t="shared" si="147"/>
        <v>4800</v>
      </c>
    </row>
    <row r="369" spans="2:63" ht="24" x14ac:dyDescent="0.25">
      <c r="B369" s="16" t="s">
        <v>65</v>
      </c>
      <c r="C369" s="17" t="s">
        <v>66</v>
      </c>
      <c r="D369" s="10" t="s">
        <v>656</v>
      </c>
      <c r="E369" s="11" t="s">
        <v>657</v>
      </c>
      <c r="F369" s="11" t="s">
        <v>68</v>
      </c>
      <c r="G369" s="12">
        <v>550</v>
      </c>
      <c r="H369" s="19">
        <v>12</v>
      </c>
      <c r="I369" s="19">
        <f t="shared" si="150"/>
        <v>6600</v>
      </c>
      <c r="J369" s="85"/>
      <c r="K369" s="85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>
        <f t="shared" si="146"/>
        <v>12</v>
      </c>
      <c r="AG369" s="19">
        <f t="shared" si="146"/>
        <v>6600</v>
      </c>
      <c r="AH369" s="10" t="s">
        <v>656</v>
      </c>
      <c r="AI369" s="11" t="s">
        <v>657</v>
      </c>
      <c r="AJ369" s="11" t="s">
        <v>68</v>
      </c>
      <c r="AK369" s="12">
        <v>550</v>
      </c>
      <c r="AL369" s="28">
        <v>12</v>
      </c>
      <c r="AM369" s="28">
        <f t="shared" si="151"/>
        <v>6600</v>
      </c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114"/>
      <c r="BG369" s="114"/>
      <c r="BH369" s="28"/>
      <c r="BI369" s="28"/>
      <c r="BJ369" s="7">
        <f t="shared" si="147"/>
        <v>12</v>
      </c>
      <c r="BK369" s="7">
        <f t="shared" si="147"/>
        <v>6600</v>
      </c>
    </row>
    <row r="370" spans="2:63" ht="24" x14ac:dyDescent="0.25">
      <c r="B370" s="16" t="s">
        <v>65</v>
      </c>
      <c r="C370" s="17" t="s">
        <v>66</v>
      </c>
      <c r="D370" s="10" t="s">
        <v>658</v>
      </c>
      <c r="E370" s="11" t="s">
        <v>659</v>
      </c>
      <c r="F370" s="11" t="s">
        <v>68</v>
      </c>
      <c r="G370" s="12">
        <v>400</v>
      </c>
      <c r="H370" s="19">
        <v>12</v>
      </c>
      <c r="I370" s="19">
        <f t="shared" si="150"/>
        <v>4800</v>
      </c>
      <c r="J370" s="85"/>
      <c r="K370" s="85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>
        <f t="shared" si="146"/>
        <v>12</v>
      </c>
      <c r="AG370" s="19">
        <f t="shared" si="146"/>
        <v>4800</v>
      </c>
      <c r="AH370" s="10" t="s">
        <v>658</v>
      </c>
      <c r="AI370" s="11" t="s">
        <v>659</v>
      </c>
      <c r="AJ370" s="11" t="s">
        <v>68</v>
      </c>
      <c r="AK370" s="12">
        <v>400</v>
      </c>
      <c r="AL370" s="28">
        <v>12</v>
      </c>
      <c r="AM370" s="28">
        <f t="shared" si="151"/>
        <v>4800</v>
      </c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114"/>
      <c r="BG370" s="114"/>
      <c r="BH370" s="28"/>
      <c r="BI370" s="28"/>
      <c r="BJ370" s="7">
        <f t="shared" si="147"/>
        <v>12</v>
      </c>
      <c r="BK370" s="7">
        <f t="shared" si="147"/>
        <v>4800</v>
      </c>
    </row>
    <row r="371" spans="2:63" ht="24" x14ac:dyDescent="0.25">
      <c r="B371" s="16" t="s">
        <v>65</v>
      </c>
      <c r="C371" s="17" t="s">
        <v>66</v>
      </c>
      <c r="D371" s="10" t="s">
        <v>660</v>
      </c>
      <c r="E371" s="11" t="s">
        <v>661</v>
      </c>
      <c r="F371" s="11" t="s">
        <v>68</v>
      </c>
      <c r="G371" s="12">
        <v>220</v>
      </c>
      <c r="H371" s="19">
        <v>24</v>
      </c>
      <c r="I371" s="19">
        <f t="shared" si="150"/>
        <v>5280</v>
      </c>
      <c r="J371" s="85"/>
      <c r="K371" s="85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>
        <f t="shared" si="146"/>
        <v>24</v>
      </c>
      <c r="AG371" s="19">
        <f t="shared" si="146"/>
        <v>5280</v>
      </c>
      <c r="AH371" s="10" t="s">
        <v>660</v>
      </c>
      <c r="AI371" s="11" t="s">
        <v>661</v>
      </c>
      <c r="AJ371" s="11" t="s">
        <v>68</v>
      </c>
      <c r="AK371" s="12">
        <v>220</v>
      </c>
      <c r="AL371" s="28">
        <v>24</v>
      </c>
      <c r="AM371" s="28">
        <f t="shared" si="151"/>
        <v>5280</v>
      </c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114"/>
      <c r="BG371" s="114"/>
      <c r="BH371" s="28"/>
      <c r="BI371" s="28"/>
      <c r="BJ371" s="7">
        <f t="shared" si="147"/>
        <v>24</v>
      </c>
      <c r="BK371" s="7">
        <f t="shared" si="147"/>
        <v>5280</v>
      </c>
    </row>
    <row r="372" spans="2:63" ht="24" x14ac:dyDescent="0.25">
      <c r="B372" s="16" t="s">
        <v>65</v>
      </c>
      <c r="C372" s="17" t="s">
        <v>66</v>
      </c>
      <c r="D372" s="10" t="s">
        <v>662</v>
      </c>
      <c r="E372" s="11" t="s">
        <v>663</v>
      </c>
      <c r="F372" s="11" t="s">
        <v>68</v>
      </c>
      <c r="G372" s="12">
        <v>220</v>
      </c>
      <c r="H372" s="19">
        <v>24</v>
      </c>
      <c r="I372" s="19">
        <f t="shared" si="150"/>
        <v>5280</v>
      </c>
      <c r="J372" s="85"/>
      <c r="K372" s="85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>
        <f t="shared" si="146"/>
        <v>24</v>
      </c>
      <c r="AG372" s="19">
        <f t="shared" si="146"/>
        <v>5280</v>
      </c>
      <c r="AH372" s="10" t="s">
        <v>662</v>
      </c>
      <c r="AI372" s="11" t="s">
        <v>663</v>
      </c>
      <c r="AJ372" s="11" t="s">
        <v>68</v>
      </c>
      <c r="AK372" s="12">
        <v>220</v>
      </c>
      <c r="AL372" s="28">
        <v>24</v>
      </c>
      <c r="AM372" s="28">
        <f t="shared" si="151"/>
        <v>5280</v>
      </c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114"/>
      <c r="BG372" s="114"/>
      <c r="BH372" s="28"/>
      <c r="BI372" s="28"/>
      <c r="BJ372" s="7">
        <f t="shared" si="147"/>
        <v>24</v>
      </c>
      <c r="BK372" s="7">
        <f t="shared" si="147"/>
        <v>5280</v>
      </c>
    </row>
    <row r="373" spans="2:63" ht="24" x14ac:dyDescent="0.25">
      <c r="B373" s="16" t="s">
        <v>65</v>
      </c>
      <c r="C373" s="17" t="s">
        <v>66</v>
      </c>
      <c r="D373" s="10" t="s">
        <v>664</v>
      </c>
      <c r="E373" s="11" t="s">
        <v>665</v>
      </c>
      <c r="F373" s="11" t="s">
        <v>68</v>
      </c>
      <c r="G373" s="12">
        <v>180</v>
      </c>
      <c r="H373" s="19">
        <v>24</v>
      </c>
      <c r="I373" s="19">
        <f t="shared" si="150"/>
        <v>4320</v>
      </c>
      <c r="J373" s="85"/>
      <c r="K373" s="85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>
        <f t="shared" si="146"/>
        <v>24</v>
      </c>
      <c r="AG373" s="19">
        <f t="shared" si="146"/>
        <v>4320</v>
      </c>
      <c r="AH373" s="10" t="s">
        <v>664</v>
      </c>
      <c r="AI373" s="11" t="s">
        <v>665</v>
      </c>
      <c r="AJ373" s="11" t="s">
        <v>68</v>
      </c>
      <c r="AK373" s="12">
        <v>180</v>
      </c>
      <c r="AL373" s="28">
        <v>24</v>
      </c>
      <c r="AM373" s="28">
        <f t="shared" si="151"/>
        <v>4320</v>
      </c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114"/>
      <c r="BG373" s="114"/>
      <c r="BH373" s="28"/>
      <c r="BI373" s="28"/>
      <c r="BJ373" s="7">
        <f t="shared" si="147"/>
        <v>24</v>
      </c>
      <c r="BK373" s="7">
        <f t="shared" si="147"/>
        <v>4320</v>
      </c>
    </row>
    <row r="374" spans="2:63" ht="24" x14ac:dyDescent="0.25">
      <c r="B374" s="16" t="s">
        <v>65</v>
      </c>
      <c r="C374" s="17" t="s">
        <v>66</v>
      </c>
      <c r="D374" s="10" t="s">
        <v>666</v>
      </c>
      <c r="E374" s="11" t="s">
        <v>667</v>
      </c>
      <c r="F374" s="11" t="s">
        <v>68</v>
      </c>
      <c r="G374" s="12">
        <v>185</v>
      </c>
      <c r="H374" s="19">
        <v>12</v>
      </c>
      <c r="I374" s="19">
        <f t="shared" si="150"/>
        <v>2220</v>
      </c>
      <c r="J374" s="85"/>
      <c r="K374" s="85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>
        <f t="shared" si="146"/>
        <v>12</v>
      </c>
      <c r="AG374" s="19">
        <f t="shared" si="146"/>
        <v>2220</v>
      </c>
      <c r="AH374" s="10" t="s">
        <v>666</v>
      </c>
      <c r="AI374" s="11" t="s">
        <v>667</v>
      </c>
      <c r="AJ374" s="11" t="s">
        <v>68</v>
      </c>
      <c r="AK374" s="12">
        <v>185</v>
      </c>
      <c r="AL374" s="28">
        <v>12</v>
      </c>
      <c r="AM374" s="28">
        <f t="shared" si="151"/>
        <v>2220</v>
      </c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114"/>
      <c r="BG374" s="114"/>
      <c r="BH374" s="28"/>
      <c r="BI374" s="28"/>
      <c r="BJ374" s="7">
        <f t="shared" si="147"/>
        <v>12</v>
      </c>
      <c r="BK374" s="7">
        <f t="shared" si="147"/>
        <v>2220</v>
      </c>
    </row>
    <row r="375" spans="2:63" ht="24" x14ac:dyDescent="0.25">
      <c r="B375" s="16" t="s">
        <v>65</v>
      </c>
      <c r="C375" s="17" t="s">
        <v>66</v>
      </c>
      <c r="D375" s="10">
        <v>71000010006</v>
      </c>
      <c r="E375" s="11" t="s">
        <v>668</v>
      </c>
      <c r="F375" s="11" t="s">
        <v>68</v>
      </c>
      <c r="G375" s="12">
        <v>35</v>
      </c>
      <c r="H375" s="19">
        <v>9</v>
      </c>
      <c r="I375" s="19">
        <f t="shared" si="150"/>
        <v>315</v>
      </c>
      <c r="J375" s="85"/>
      <c r="K375" s="85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>
        <f t="shared" si="146"/>
        <v>9</v>
      </c>
      <c r="AG375" s="19">
        <f t="shared" si="146"/>
        <v>315</v>
      </c>
      <c r="AH375" s="10">
        <v>71000010006</v>
      </c>
      <c r="AI375" s="11" t="s">
        <v>668</v>
      </c>
      <c r="AJ375" s="11" t="s">
        <v>68</v>
      </c>
      <c r="AK375" s="12">
        <v>35</v>
      </c>
      <c r="AL375" s="28">
        <v>9</v>
      </c>
      <c r="AM375" s="28">
        <f t="shared" si="151"/>
        <v>315</v>
      </c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114"/>
      <c r="BG375" s="114"/>
      <c r="BH375" s="28"/>
      <c r="BI375" s="28"/>
      <c r="BJ375" s="7">
        <f t="shared" si="147"/>
        <v>9</v>
      </c>
      <c r="BK375" s="7">
        <f t="shared" si="147"/>
        <v>315</v>
      </c>
    </row>
    <row r="376" spans="2:63" ht="24" x14ac:dyDescent="0.25">
      <c r="B376" s="16" t="s">
        <v>65</v>
      </c>
      <c r="C376" s="17" t="s">
        <v>66</v>
      </c>
      <c r="D376" s="10">
        <v>71000030056</v>
      </c>
      <c r="E376" s="11" t="s">
        <v>669</v>
      </c>
      <c r="F376" s="11" t="s">
        <v>68</v>
      </c>
      <c r="G376" s="12">
        <v>100</v>
      </c>
      <c r="H376" s="19">
        <v>9</v>
      </c>
      <c r="I376" s="19">
        <f t="shared" si="150"/>
        <v>900</v>
      </c>
      <c r="J376" s="85"/>
      <c r="K376" s="85"/>
      <c r="L376" s="19"/>
      <c r="M376" s="19"/>
      <c r="N376" s="19"/>
      <c r="O376" s="19"/>
      <c r="P376" s="19">
        <v>15</v>
      </c>
      <c r="Q376" s="19">
        <f>G376*P376</f>
        <v>1500</v>
      </c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>
        <f t="shared" si="146"/>
        <v>24</v>
      </c>
      <c r="AG376" s="19">
        <f t="shared" si="146"/>
        <v>2400</v>
      </c>
      <c r="AH376" s="10">
        <v>71000030056</v>
      </c>
      <c r="AI376" s="11" t="s">
        <v>669</v>
      </c>
      <c r="AJ376" s="11" t="s">
        <v>68</v>
      </c>
      <c r="AK376" s="12">
        <v>100</v>
      </c>
      <c r="AL376" s="28">
        <v>9</v>
      </c>
      <c r="AM376" s="28">
        <f t="shared" si="151"/>
        <v>900</v>
      </c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114"/>
      <c r="BG376" s="114"/>
      <c r="BH376" s="28"/>
      <c r="BI376" s="28"/>
      <c r="BJ376" s="7">
        <f t="shared" si="147"/>
        <v>9</v>
      </c>
      <c r="BK376" s="7">
        <f t="shared" si="147"/>
        <v>900</v>
      </c>
    </row>
    <row r="377" spans="2:63" ht="24" x14ac:dyDescent="0.25">
      <c r="B377" s="16" t="s">
        <v>65</v>
      </c>
      <c r="C377" s="17" t="s">
        <v>66</v>
      </c>
      <c r="D377" s="10">
        <v>68001260001</v>
      </c>
      <c r="E377" s="11" t="s">
        <v>670</v>
      </c>
      <c r="F377" s="11" t="s">
        <v>68</v>
      </c>
      <c r="G377" s="12">
        <v>90</v>
      </c>
      <c r="H377" s="19">
        <v>9</v>
      </c>
      <c r="I377" s="19">
        <f t="shared" si="150"/>
        <v>810</v>
      </c>
      <c r="J377" s="85"/>
      <c r="K377" s="85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>
        <f t="shared" si="146"/>
        <v>9</v>
      </c>
      <c r="AG377" s="19">
        <f t="shared" si="146"/>
        <v>810</v>
      </c>
      <c r="AH377" s="10">
        <v>68001260001</v>
      </c>
      <c r="AI377" s="11" t="s">
        <v>670</v>
      </c>
      <c r="AJ377" s="11" t="s">
        <v>68</v>
      </c>
      <c r="AK377" s="12">
        <v>90</v>
      </c>
      <c r="AL377" s="28">
        <v>9</v>
      </c>
      <c r="AM377" s="28">
        <f t="shared" si="151"/>
        <v>810</v>
      </c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114"/>
      <c r="BG377" s="114"/>
      <c r="BH377" s="28"/>
      <c r="BI377" s="28"/>
      <c r="BJ377" s="7">
        <f t="shared" si="147"/>
        <v>9</v>
      </c>
      <c r="BK377" s="7">
        <f t="shared" si="147"/>
        <v>810</v>
      </c>
    </row>
    <row r="378" spans="2:63" ht="24" x14ac:dyDescent="0.25">
      <c r="B378" s="16" t="s">
        <v>65</v>
      </c>
      <c r="C378" s="17" t="s">
        <v>66</v>
      </c>
      <c r="D378" s="10">
        <v>71000090005</v>
      </c>
      <c r="E378" s="11" t="s">
        <v>671</v>
      </c>
      <c r="F378" s="11" t="s">
        <v>68</v>
      </c>
      <c r="G378" s="12">
        <v>50</v>
      </c>
      <c r="H378" s="19">
        <v>5</v>
      </c>
      <c r="I378" s="19">
        <f t="shared" si="150"/>
        <v>250</v>
      </c>
      <c r="J378" s="85"/>
      <c r="K378" s="85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>
        <f t="shared" si="146"/>
        <v>5</v>
      </c>
      <c r="AG378" s="19">
        <f t="shared" si="146"/>
        <v>250</v>
      </c>
      <c r="AH378" s="10">
        <v>71000090005</v>
      </c>
      <c r="AI378" s="11" t="s">
        <v>671</v>
      </c>
      <c r="AJ378" s="11" t="s">
        <v>68</v>
      </c>
      <c r="AK378" s="12">
        <v>50</v>
      </c>
      <c r="AL378" s="28">
        <v>5</v>
      </c>
      <c r="AM378" s="28">
        <f t="shared" si="151"/>
        <v>250</v>
      </c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114"/>
      <c r="BG378" s="114"/>
      <c r="BH378" s="28"/>
      <c r="BI378" s="28"/>
      <c r="BJ378" s="7">
        <f t="shared" si="147"/>
        <v>5</v>
      </c>
      <c r="BK378" s="7">
        <f t="shared" si="147"/>
        <v>250</v>
      </c>
    </row>
    <row r="379" spans="2:63" ht="24" x14ac:dyDescent="0.25">
      <c r="B379" s="16" t="s">
        <v>65</v>
      </c>
      <c r="C379" s="17" t="s">
        <v>66</v>
      </c>
      <c r="D379" s="10" t="s">
        <v>672</v>
      </c>
      <c r="E379" s="11" t="s">
        <v>673</v>
      </c>
      <c r="F379" s="11" t="s">
        <v>68</v>
      </c>
      <c r="G379" s="12">
        <v>25</v>
      </c>
      <c r="H379" s="19">
        <v>16</v>
      </c>
      <c r="I379" s="19">
        <f t="shared" si="150"/>
        <v>400</v>
      </c>
      <c r="J379" s="85"/>
      <c r="K379" s="85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>
        <f t="shared" si="146"/>
        <v>16</v>
      </c>
      <c r="AG379" s="19">
        <f t="shared" si="146"/>
        <v>400</v>
      </c>
      <c r="AH379" s="10" t="s">
        <v>672</v>
      </c>
      <c r="AI379" s="11" t="s">
        <v>673</v>
      </c>
      <c r="AJ379" s="11" t="s">
        <v>68</v>
      </c>
      <c r="AK379" s="12">
        <v>25</v>
      </c>
      <c r="AL379" s="28">
        <v>16</v>
      </c>
      <c r="AM379" s="28">
        <f t="shared" si="151"/>
        <v>400</v>
      </c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114"/>
      <c r="BG379" s="114"/>
      <c r="BH379" s="28"/>
      <c r="BI379" s="28"/>
      <c r="BJ379" s="7">
        <f t="shared" si="147"/>
        <v>16</v>
      </c>
      <c r="BK379" s="7">
        <f t="shared" si="147"/>
        <v>400</v>
      </c>
    </row>
    <row r="380" spans="2:63" ht="24" x14ac:dyDescent="0.25">
      <c r="B380" s="16" t="s">
        <v>65</v>
      </c>
      <c r="C380" s="17" t="s">
        <v>66</v>
      </c>
      <c r="D380" s="10" t="s">
        <v>674</v>
      </c>
      <c r="E380" s="11" t="s">
        <v>675</v>
      </c>
      <c r="F380" s="11" t="s">
        <v>68</v>
      </c>
      <c r="G380" s="12">
        <v>300</v>
      </c>
      <c r="H380" s="19">
        <v>20</v>
      </c>
      <c r="I380" s="19">
        <f t="shared" si="150"/>
        <v>6000</v>
      </c>
      <c r="J380" s="85"/>
      <c r="K380" s="85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>
        <f t="shared" si="146"/>
        <v>20</v>
      </c>
      <c r="AG380" s="19">
        <f t="shared" si="146"/>
        <v>6000</v>
      </c>
      <c r="AH380" s="10" t="s">
        <v>674</v>
      </c>
      <c r="AI380" s="11" t="s">
        <v>675</v>
      </c>
      <c r="AJ380" s="11" t="s">
        <v>68</v>
      </c>
      <c r="AK380" s="12">
        <v>300</v>
      </c>
      <c r="AL380" s="28">
        <v>20</v>
      </c>
      <c r="AM380" s="28">
        <f t="shared" si="151"/>
        <v>6000</v>
      </c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114"/>
      <c r="BG380" s="114"/>
      <c r="BH380" s="28"/>
      <c r="BI380" s="28"/>
      <c r="BJ380" s="7">
        <f t="shared" si="147"/>
        <v>20</v>
      </c>
      <c r="BK380" s="7">
        <f t="shared" si="147"/>
        <v>6000</v>
      </c>
    </row>
    <row r="381" spans="2:63" ht="24" x14ac:dyDescent="0.25">
      <c r="B381" s="16" t="s">
        <v>65</v>
      </c>
      <c r="C381" s="17" t="s">
        <v>66</v>
      </c>
      <c r="D381" s="10" t="s">
        <v>674</v>
      </c>
      <c r="E381" s="11" t="s">
        <v>676</v>
      </c>
      <c r="F381" s="11" t="s">
        <v>68</v>
      </c>
      <c r="G381" s="12">
        <v>250</v>
      </c>
      <c r="H381" s="19">
        <v>22</v>
      </c>
      <c r="I381" s="19">
        <f t="shared" si="150"/>
        <v>5500</v>
      </c>
      <c r="J381" s="85"/>
      <c r="K381" s="85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>
        <f t="shared" si="146"/>
        <v>22</v>
      </c>
      <c r="AG381" s="19">
        <f t="shared" si="146"/>
        <v>5500</v>
      </c>
      <c r="AH381" s="10" t="s">
        <v>674</v>
      </c>
      <c r="AI381" s="11" t="s">
        <v>676</v>
      </c>
      <c r="AJ381" s="11" t="s">
        <v>68</v>
      </c>
      <c r="AK381" s="12">
        <v>250</v>
      </c>
      <c r="AL381" s="28">
        <v>22</v>
      </c>
      <c r="AM381" s="28">
        <f t="shared" si="151"/>
        <v>5500</v>
      </c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114"/>
      <c r="BG381" s="114"/>
      <c r="BH381" s="28"/>
      <c r="BI381" s="28"/>
      <c r="BJ381" s="7">
        <f t="shared" si="147"/>
        <v>22</v>
      </c>
      <c r="BK381" s="7">
        <f t="shared" si="147"/>
        <v>5500</v>
      </c>
    </row>
    <row r="382" spans="2:63" ht="24" x14ac:dyDescent="0.25">
      <c r="B382" s="16" t="s">
        <v>65</v>
      </c>
      <c r="C382" s="17" t="s">
        <v>66</v>
      </c>
      <c r="D382" s="10" t="s">
        <v>677</v>
      </c>
      <c r="E382" s="11" t="s">
        <v>678</v>
      </c>
      <c r="F382" s="11" t="s">
        <v>68</v>
      </c>
      <c r="G382" s="12">
        <v>400</v>
      </c>
      <c r="H382" s="19">
        <v>12</v>
      </c>
      <c r="I382" s="19">
        <f t="shared" si="150"/>
        <v>4800</v>
      </c>
      <c r="J382" s="85"/>
      <c r="K382" s="85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>
        <f t="shared" si="146"/>
        <v>12</v>
      </c>
      <c r="AG382" s="19">
        <f t="shared" si="146"/>
        <v>4800</v>
      </c>
      <c r="AH382" s="10" t="s">
        <v>677</v>
      </c>
      <c r="AI382" s="11" t="s">
        <v>678</v>
      </c>
      <c r="AJ382" s="11" t="s">
        <v>68</v>
      </c>
      <c r="AK382" s="12">
        <v>400</v>
      </c>
      <c r="AL382" s="28">
        <v>12</v>
      </c>
      <c r="AM382" s="28">
        <f t="shared" si="151"/>
        <v>4800</v>
      </c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114"/>
      <c r="BG382" s="114"/>
      <c r="BH382" s="28"/>
      <c r="BI382" s="28"/>
      <c r="BJ382" s="7">
        <f t="shared" si="147"/>
        <v>12</v>
      </c>
      <c r="BK382" s="7">
        <f t="shared" si="147"/>
        <v>4800</v>
      </c>
    </row>
    <row r="383" spans="2:63" ht="24" x14ac:dyDescent="0.25">
      <c r="B383" s="16" t="s">
        <v>65</v>
      </c>
      <c r="C383" s="17" t="s">
        <v>66</v>
      </c>
      <c r="D383" s="10" t="s">
        <v>677</v>
      </c>
      <c r="E383" s="11" t="s">
        <v>679</v>
      </c>
      <c r="F383" s="11" t="s">
        <v>68</v>
      </c>
      <c r="G383" s="12">
        <v>350</v>
      </c>
      <c r="H383" s="19">
        <v>12</v>
      </c>
      <c r="I383" s="19">
        <f t="shared" si="150"/>
        <v>4200</v>
      </c>
      <c r="J383" s="85"/>
      <c r="K383" s="85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>
        <f t="shared" si="146"/>
        <v>12</v>
      </c>
      <c r="AG383" s="19">
        <f t="shared" si="146"/>
        <v>4200</v>
      </c>
      <c r="AH383" s="10" t="s">
        <v>677</v>
      </c>
      <c r="AI383" s="11" t="s">
        <v>679</v>
      </c>
      <c r="AJ383" s="11" t="s">
        <v>68</v>
      </c>
      <c r="AK383" s="12">
        <v>350</v>
      </c>
      <c r="AL383" s="28">
        <v>12</v>
      </c>
      <c r="AM383" s="28">
        <f t="shared" si="151"/>
        <v>4200</v>
      </c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114"/>
      <c r="BG383" s="114"/>
      <c r="BH383" s="28"/>
      <c r="BI383" s="28"/>
      <c r="BJ383" s="7">
        <f t="shared" si="147"/>
        <v>12</v>
      </c>
      <c r="BK383" s="7">
        <f t="shared" si="147"/>
        <v>4200</v>
      </c>
    </row>
    <row r="384" spans="2:63" ht="24" x14ac:dyDescent="0.25">
      <c r="B384" s="16" t="s">
        <v>65</v>
      </c>
      <c r="C384" s="17" t="s">
        <v>66</v>
      </c>
      <c r="D384" s="10" t="s">
        <v>677</v>
      </c>
      <c r="E384" s="11" t="s">
        <v>680</v>
      </c>
      <c r="F384" s="11" t="s">
        <v>68</v>
      </c>
      <c r="G384" s="12">
        <v>300</v>
      </c>
      <c r="H384" s="19">
        <v>6</v>
      </c>
      <c r="I384" s="19">
        <f t="shared" si="150"/>
        <v>1800</v>
      </c>
      <c r="J384" s="85"/>
      <c r="K384" s="85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>
        <f t="shared" si="146"/>
        <v>6</v>
      </c>
      <c r="AG384" s="19">
        <f t="shared" si="146"/>
        <v>1800</v>
      </c>
      <c r="AH384" s="10" t="s">
        <v>677</v>
      </c>
      <c r="AI384" s="11" t="s">
        <v>680</v>
      </c>
      <c r="AJ384" s="11" t="s">
        <v>68</v>
      </c>
      <c r="AK384" s="12">
        <v>300</v>
      </c>
      <c r="AL384" s="28">
        <v>6</v>
      </c>
      <c r="AM384" s="28">
        <f t="shared" si="151"/>
        <v>1800</v>
      </c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114"/>
      <c r="BG384" s="114"/>
      <c r="BH384" s="28"/>
      <c r="BI384" s="28"/>
      <c r="BJ384" s="7">
        <f t="shared" si="147"/>
        <v>6</v>
      </c>
      <c r="BK384" s="7">
        <f t="shared" si="147"/>
        <v>1800</v>
      </c>
    </row>
    <row r="385" spans="2:63" ht="24" x14ac:dyDescent="0.25">
      <c r="B385" s="16" t="s">
        <v>65</v>
      </c>
      <c r="C385" s="17" t="s">
        <v>66</v>
      </c>
      <c r="D385" s="10" t="s">
        <v>681</v>
      </c>
      <c r="E385" s="11" t="s">
        <v>682</v>
      </c>
      <c r="F385" s="11" t="s">
        <v>68</v>
      </c>
      <c r="G385" s="12">
        <v>300</v>
      </c>
      <c r="H385" s="19">
        <v>9</v>
      </c>
      <c r="I385" s="19">
        <f t="shared" si="150"/>
        <v>2700</v>
      </c>
      <c r="J385" s="85"/>
      <c r="K385" s="85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>
        <f t="shared" si="146"/>
        <v>9</v>
      </c>
      <c r="AG385" s="19">
        <f t="shared" si="146"/>
        <v>2700</v>
      </c>
      <c r="AH385" s="10" t="s">
        <v>681</v>
      </c>
      <c r="AI385" s="11" t="s">
        <v>682</v>
      </c>
      <c r="AJ385" s="11" t="s">
        <v>68</v>
      </c>
      <c r="AK385" s="12">
        <v>300</v>
      </c>
      <c r="AL385" s="28">
        <v>9</v>
      </c>
      <c r="AM385" s="28">
        <f t="shared" si="151"/>
        <v>2700</v>
      </c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114"/>
      <c r="BG385" s="114"/>
      <c r="BH385" s="28"/>
      <c r="BI385" s="28"/>
      <c r="BJ385" s="7">
        <f t="shared" si="147"/>
        <v>9</v>
      </c>
      <c r="BK385" s="7">
        <f t="shared" si="147"/>
        <v>2700</v>
      </c>
    </row>
    <row r="386" spans="2:63" ht="24" x14ac:dyDescent="0.25">
      <c r="B386" s="16" t="s">
        <v>65</v>
      </c>
      <c r="C386" s="17" t="s">
        <v>66</v>
      </c>
      <c r="D386" s="10" t="s">
        <v>683</v>
      </c>
      <c r="E386" s="11" t="s">
        <v>684</v>
      </c>
      <c r="F386" s="11" t="s">
        <v>68</v>
      </c>
      <c r="G386" s="12">
        <v>180</v>
      </c>
      <c r="H386" s="19">
        <v>9</v>
      </c>
      <c r="I386" s="19">
        <f t="shared" si="150"/>
        <v>1620</v>
      </c>
      <c r="J386" s="85"/>
      <c r="K386" s="85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>
        <f t="shared" si="146"/>
        <v>9</v>
      </c>
      <c r="AG386" s="19">
        <f t="shared" si="146"/>
        <v>1620</v>
      </c>
      <c r="AH386" s="10" t="s">
        <v>683</v>
      </c>
      <c r="AI386" s="11" t="s">
        <v>684</v>
      </c>
      <c r="AJ386" s="11" t="s">
        <v>68</v>
      </c>
      <c r="AK386" s="12">
        <v>180</v>
      </c>
      <c r="AL386" s="28">
        <v>9</v>
      </c>
      <c r="AM386" s="28">
        <f t="shared" si="151"/>
        <v>1620</v>
      </c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114"/>
      <c r="BG386" s="114"/>
      <c r="BH386" s="28"/>
      <c r="BI386" s="28"/>
      <c r="BJ386" s="7">
        <f t="shared" si="147"/>
        <v>9</v>
      </c>
      <c r="BK386" s="7">
        <f t="shared" si="147"/>
        <v>1620</v>
      </c>
    </row>
    <row r="387" spans="2:63" ht="24" x14ac:dyDescent="0.25">
      <c r="B387" s="16" t="s">
        <v>65</v>
      </c>
      <c r="C387" s="17" t="s">
        <v>66</v>
      </c>
      <c r="D387" s="10" t="s">
        <v>685</v>
      </c>
      <c r="E387" s="11" t="s">
        <v>686</v>
      </c>
      <c r="F387" s="11" t="s">
        <v>68</v>
      </c>
      <c r="G387" s="12">
        <v>300</v>
      </c>
      <c r="H387" s="19">
        <v>9</v>
      </c>
      <c r="I387" s="19">
        <f t="shared" si="150"/>
        <v>2700</v>
      </c>
      <c r="J387" s="85"/>
      <c r="K387" s="85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>
        <f t="shared" si="146"/>
        <v>9</v>
      </c>
      <c r="AG387" s="19">
        <f t="shared" si="146"/>
        <v>2700</v>
      </c>
      <c r="AH387" s="10" t="s">
        <v>685</v>
      </c>
      <c r="AI387" s="11" t="s">
        <v>686</v>
      </c>
      <c r="AJ387" s="11" t="s">
        <v>68</v>
      </c>
      <c r="AK387" s="12">
        <v>300</v>
      </c>
      <c r="AL387" s="28">
        <v>9</v>
      </c>
      <c r="AM387" s="28">
        <f t="shared" si="151"/>
        <v>2700</v>
      </c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114"/>
      <c r="BG387" s="114"/>
      <c r="BH387" s="28"/>
      <c r="BI387" s="28"/>
      <c r="BJ387" s="7">
        <f t="shared" si="147"/>
        <v>9</v>
      </c>
      <c r="BK387" s="7">
        <f t="shared" si="147"/>
        <v>2700</v>
      </c>
    </row>
    <row r="388" spans="2:63" ht="24" x14ac:dyDescent="0.25">
      <c r="B388" s="16" t="s">
        <v>65</v>
      </c>
      <c r="C388" s="17" t="s">
        <v>66</v>
      </c>
      <c r="D388" s="10" t="s">
        <v>687</v>
      </c>
      <c r="E388" s="11" t="s">
        <v>688</v>
      </c>
      <c r="F388" s="11" t="s">
        <v>68</v>
      </c>
      <c r="G388" s="12">
        <v>300</v>
      </c>
      <c r="H388" s="19">
        <v>9</v>
      </c>
      <c r="I388" s="19">
        <f t="shared" si="150"/>
        <v>2700</v>
      </c>
      <c r="J388" s="85"/>
      <c r="K388" s="85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>
        <f t="shared" si="146"/>
        <v>9</v>
      </c>
      <c r="AG388" s="19">
        <f t="shared" si="146"/>
        <v>2700</v>
      </c>
      <c r="AH388" s="10" t="s">
        <v>687</v>
      </c>
      <c r="AI388" s="11" t="s">
        <v>688</v>
      </c>
      <c r="AJ388" s="11" t="s">
        <v>68</v>
      </c>
      <c r="AK388" s="12">
        <v>300</v>
      </c>
      <c r="AL388" s="28">
        <v>9</v>
      </c>
      <c r="AM388" s="28">
        <f t="shared" si="151"/>
        <v>2700</v>
      </c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114"/>
      <c r="BG388" s="114"/>
      <c r="BH388" s="28"/>
      <c r="BI388" s="28"/>
      <c r="BJ388" s="7">
        <f t="shared" si="147"/>
        <v>9</v>
      </c>
      <c r="BK388" s="7">
        <f t="shared" si="147"/>
        <v>2700</v>
      </c>
    </row>
    <row r="389" spans="2:63" ht="24" x14ac:dyDescent="0.25">
      <c r="B389" s="16" t="s">
        <v>65</v>
      </c>
      <c r="C389" s="17" t="s">
        <v>66</v>
      </c>
      <c r="D389" s="10" t="s">
        <v>689</v>
      </c>
      <c r="E389" s="11" t="s">
        <v>690</v>
      </c>
      <c r="F389" s="11" t="s">
        <v>68</v>
      </c>
      <c r="G389" s="12">
        <v>20</v>
      </c>
      <c r="H389" s="19">
        <v>9</v>
      </c>
      <c r="I389" s="19">
        <f t="shared" si="150"/>
        <v>180</v>
      </c>
      <c r="J389" s="85"/>
      <c r="K389" s="85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>
        <f t="shared" si="146"/>
        <v>9</v>
      </c>
      <c r="AG389" s="19">
        <f t="shared" si="146"/>
        <v>180</v>
      </c>
      <c r="AH389" s="10" t="s">
        <v>689</v>
      </c>
      <c r="AI389" s="11" t="s">
        <v>690</v>
      </c>
      <c r="AJ389" s="11" t="s">
        <v>68</v>
      </c>
      <c r="AK389" s="12">
        <v>20</v>
      </c>
      <c r="AL389" s="28">
        <v>9</v>
      </c>
      <c r="AM389" s="28">
        <f t="shared" si="151"/>
        <v>180</v>
      </c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114"/>
      <c r="BG389" s="114"/>
      <c r="BH389" s="28"/>
      <c r="BI389" s="28"/>
      <c r="BJ389" s="7">
        <f t="shared" si="147"/>
        <v>9</v>
      </c>
      <c r="BK389" s="7">
        <f t="shared" si="147"/>
        <v>180</v>
      </c>
    </row>
    <row r="390" spans="2:63" ht="24" x14ac:dyDescent="0.25">
      <c r="B390" s="43" t="s">
        <v>65</v>
      </c>
      <c r="C390" s="17" t="s">
        <v>66</v>
      </c>
      <c r="D390" s="10" t="s">
        <v>691</v>
      </c>
      <c r="E390" s="11" t="s">
        <v>692</v>
      </c>
      <c r="F390" s="11" t="s">
        <v>479</v>
      </c>
      <c r="G390" s="12">
        <v>25</v>
      </c>
      <c r="H390" s="19">
        <v>5</v>
      </c>
      <c r="I390" s="19">
        <f t="shared" si="150"/>
        <v>125</v>
      </c>
      <c r="J390" s="85"/>
      <c r="K390" s="85"/>
      <c r="L390" s="19"/>
      <c r="M390" s="19"/>
      <c r="N390" s="19"/>
      <c r="O390" s="19"/>
      <c r="P390" s="19">
        <v>16</v>
      </c>
      <c r="Q390" s="19">
        <f>G390*P390</f>
        <v>400</v>
      </c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>
        <f t="shared" si="146"/>
        <v>21</v>
      </c>
      <c r="AG390" s="19">
        <f t="shared" si="146"/>
        <v>525</v>
      </c>
      <c r="AH390" s="10" t="s">
        <v>691</v>
      </c>
      <c r="AI390" s="11" t="s">
        <v>692</v>
      </c>
      <c r="AJ390" s="11" t="s">
        <v>479</v>
      </c>
      <c r="AK390" s="12">
        <v>25</v>
      </c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114"/>
      <c r="BG390" s="114"/>
      <c r="BH390" s="28"/>
      <c r="BI390" s="28"/>
      <c r="BJ390" s="7">
        <f t="shared" si="147"/>
        <v>0</v>
      </c>
      <c r="BK390" s="7">
        <f t="shared" si="147"/>
        <v>0</v>
      </c>
    </row>
    <row r="391" spans="2:63" x14ac:dyDescent="0.25">
      <c r="B391" s="67"/>
      <c r="C391" s="74"/>
      <c r="D391" s="84" t="s">
        <v>696</v>
      </c>
      <c r="E391" s="84" t="s">
        <v>697</v>
      </c>
      <c r="F391" s="74"/>
      <c r="G391" s="74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84" t="s">
        <v>696</v>
      </c>
      <c r="AI391" s="84" t="s">
        <v>697</v>
      </c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79"/>
      <c r="BG391" s="79"/>
      <c r="BH391" s="93"/>
      <c r="BI391" s="93"/>
      <c r="BJ391" s="93"/>
      <c r="BK391" s="93"/>
    </row>
    <row r="392" spans="2:63" ht="24" x14ac:dyDescent="0.25">
      <c r="B392" s="16" t="s">
        <v>65</v>
      </c>
      <c r="C392" s="17" t="s">
        <v>66</v>
      </c>
      <c r="D392" s="10" t="s">
        <v>698</v>
      </c>
      <c r="E392" s="9" t="s">
        <v>699</v>
      </c>
      <c r="F392" s="11" t="s">
        <v>138</v>
      </c>
      <c r="G392" s="12">
        <v>18</v>
      </c>
      <c r="H392" s="19">
        <v>8</v>
      </c>
      <c r="I392" s="19">
        <f>+G392*H392</f>
        <v>144</v>
      </c>
      <c r="J392" s="85"/>
      <c r="K392" s="85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>
        <f t="shared" ref="AF392:AG396" si="152">H392+J392+L392+N392+P392+R392+T392+V392+X392+Z392+AB392+AD392</f>
        <v>8</v>
      </c>
      <c r="AG392" s="19">
        <f t="shared" si="152"/>
        <v>144</v>
      </c>
      <c r="AH392" s="10" t="s">
        <v>698</v>
      </c>
      <c r="AI392" s="9" t="s">
        <v>699</v>
      </c>
      <c r="AJ392" s="11" t="s">
        <v>138</v>
      </c>
      <c r="AK392" s="12">
        <v>18</v>
      </c>
      <c r="AL392" s="28">
        <v>2</v>
      </c>
      <c r="AM392" s="28">
        <f>+AK392*AL392</f>
        <v>36</v>
      </c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114"/>
      <c r="BG392" s="114"/>
      <c r="BH392" s="28"/>
      <c r="BI392" s="28"/>
      <c r="BJ392" s="7">
        <f t="shared" ref="BJ392:BK396" si="153">AL392+AN392+AP392+AR392+AT392+AV392+AX392+AZ392+BB392+BD392+BF392+BH392</f>
        <v>2</v>
      </c>
      <c r="BK392" s="7">
        <f t="shared" si="153"/>
        <v>36</v>
      </c>
    </row>
    <row r="393" spans="2:63" ht="24" x14ac:dyDescent="0.25">
      <c r="B393" s="16" t="s">
        <v>65</v>
      </c>
      <c r="C393" s="17" t="s">
        <v>66</v>
      </c>
      <c r="D393" s="10" t="s">
        <v>700</v>
      </c>
      <c r="E393" s="9" t="s">
        <v>701</v>
      </c>
      <c r="F393" s="11" t="s">
        <v>68</v>
      </c>
      <c r="G393" s="12">
        <v>3</v>
      </c>
      <c r="H393" s="19">
        <v>10</v>
      </c>
      <c r="I393" s="19">
        <f>+G393*H393</f>
        <v>30</v>
      </c>
      <c r="J393" s="85"/>
      <c r="K393" s="85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>
        <f t="shared" si="152"/>
        <v>10</v>
      </c>
      <c r="AG393" s="19">
        <f t="shared" si="152"/>
        <v>30</v>
      </c>
      <c r="AH393" s="10" t="s">
        <v>700</v>
      </c>
      <c r="AI393" s="9" t="s">
        <v>701</v>
      </c>
      <c r="AJ393" s="11" t="s">
        <v>68</v>
      </c>
      <c r="AK393" s="12">
        <v>3</v>
      </c>
      <c r="AL393" s="28">
        <v>0</v>
      </c>
      <c r="AM393" s="28">
        <f>+AK393*AL393</f>
        <v>0</v>
      </c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114"/>
      <c r="BG393" s="114"/>
      <c r="BH393" s="28"/>
      <c r="BI393" s="28"/>
      <c r="BJ393" s="7">
        <f t="shared" si="153"/>
        <v>0</v>
      </c>
      <c r="BK393" s="7">
        <f t="shared" si="153"/>
        <v>0</v>
      </c>
    </row>
    <row r="394" spans="2:63" ht="24" x14ac:dyDescent="0.25">
      <c r="B394" s="16" t="s">
        <v>65</v>
      </c>
      <c r="C394" s="17" t="s">
        <v>66</v>
      </c>
      <c r="D394" s="10" t="s">
        <v>702</v>
      </c>
      <c r="E394" s="9" t="s">
        <v>703</v>
      </c>
      <c r="F394" s="11" t="s">
        <v>68</v>
      </c>
      <c r="G394" s="12">
        <v>3</v>
      </c>
      <c r="H394" s="19">
        <v>10</v>
      </c>
      <c r="I394" s="19">
        <f>+G394*H394</f>
        <v>30</v>
      </c>
      <c r="J394" s="85"/>
      <c r="K394" s="85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>
        <f t="shared" si="152"/>
        <v>10</v>
      </c>
      <c r="AG394" s="19">
        <f t="shared" si="152"/>
        <v>30</v>
      </c>
      <c r="AH394" s="10" t="s">
        <v>702</v>
      </c>
      <c r="AI394" s="9" t="s">
        <v>703</v>
      </c>
      <c r="AJ394" s="11" t="s">
        <v>68</v>
      </c>
      <c r="AK394" s="12">
        <v>3</v>
      </c>
      <c r="AL394" s="28">
        <v>0</v>
      </c>
      <c r="AM394" s="28">
        <f>+AK394*AL394</f>
        <v>0</v>
      </c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114"/>
      <c r="BG394" s="114"/>
      <c r="BH394" s="28"/>
      <c r="BI394" s="28"/>
      <c r="BJ394" s="7">
        <f t="shared" si="153"/>
        <v>0</v>
      </c>
      <c r="BK394" s="7">
        <f t="shared" si="153"/>
        <v>0</v>
      </c>
    </row>
    <row r="395" spans="2:63" ht="24" x14ac:dyDescent="0.25">
      <c r="B395" s="16" t="s">
        <v>65</v>
      </c>
      <c r="C395" s="17" t="s">
        <v>66</v>
      </c>
      <c r="D395" s="10" t="s">
        <v>704</v>
      </c>
      <c r="E395" s="9" t="s">
        <v>705</v>
      </c>
      <c r="F395" s="11" t="s">
        <v>68</v>
      </c>
      <c r="G395" s="12">
        <v>3</v>
      </c>
      <c r="H395" s="19">
        <v>10</v>
      </c>
      <c r="I395" s="19">
        <f>+G395*H395</f>
        <v>30</v>
      </c>
      <c r="J395" s="85"/>
      <c r="K395" s="85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>
        <f t="shared" si="152"/>
        <v>10</v>
      </c>
      <c r="AG395" s="19">
        <f t="shared" si="152"/>
        <v>30</v>
      </c>
      <c r="AH395" s="10" t="s">
        <v>704</v>
      </c>
      <c r="AI395" s="9" t="s">
        <v>705</v>
      </c>
      <c r="AJ395" s="11" t="s">
        <v>68</v>
      </c>
      <c r="AK395" s="12">
        <v>3</v>
      </c>
      <c r="AL395" s="28">
        <v>0</v>
      </c>
      <c r="AM395" s="28">
        <f>+AK395*AL395</f>
        <v>0</v>
      </c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114"/>
      <c r="BG395" s="114"/>
      <c r="BH395" s="28"/>
      <c r="BI395" s="28"/>
      <c r="BJ395" s="7">
        <f t="shared" si="153"/>
        <v>0</v>
      </c>
      <c r="BK395" s="7">
        <f t="shared" si="153"/>
        <v>0</v>
      </c>
    </row>
    <row r="396" spans="2:63" ht="24" x14ac:dyDescent="0.25">
      <c r="B396" s="16" t="s">
        <v>65</v>
      </c>
      <c r="C396" s="17" t="s">
        <v>66</v>
      </c>
      <c r="D396" s="10" t="s">
        <v>706</v>
      </c>
      <c r="E396" s="9" t="s">
        <v>707</v>
      </c>
      <c r="F396" s="11" t="s">
        <v>68</v>
      </c>
      <c r="G396" s="12">
        <v>3.5</v>
      </c>
      <c r="H396" s="19">
        <v>10</v>
      </c>
      <c r="I396" s="19">
        <f>+G396*H396</f>
        <v>35</v>
      </c>
      <c r="J396" s="85"/>
      <c r="K396" s="85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>
        <f t="shared" si="152"/>
        <v>10</v>
      </c>
      <c r="AG396" s="19">
        <f t="shared" si="152"/>
        <v>35</v>
      </c>
      <c r="AH396" s="10" t="s">
        <v>706</v>
      </c>
      <c r="AI396" s="9" t="s">
        <v>707</v>
      </c>
      <c r="AJ396" s="11" t="s">
        <v>68</v>
      </c>
      <c r="AK396" s="12">
        <v>3.5</v>
      </c>
      <c r="AL396" s="28">
        <v>0</v>
      </c>
      <c r="AM396" s="28">
        <f>+AK396*AL396</f>
        <v>0</v>
      </c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114"/>
      <c r="BG396" s="114"/>
      <c r="BH396" s="28"/>
      <c r="BI396" s="28"/>
      <c r="BJ396" s="7">
        <f t="shared" si="153"/>
        <v>0</v>
      </c>
      <c r="BK396" s="7">
        <f t="shared" si="153"/>
        <v>0</v>
      </c>
    </row>
    <row r="397" spans="2:63" x14ac:dyDescent="0.25">
      <c r="B397" s="67"/>
      <c r="C397" s="74"/>
      <c r="D397" s="84" t="s">
        <v>708</v>
      </c>
      <c r="E397" s="97" t="s">
        <v>709</v>
      </c>
      <c r="F397" s="11"/>
      <c r="G397" s="11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84" t="s">
        <v>708</v>
      </c>
      <c r="AI397" s="97" t="s">
        <v>709</v>
      </c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  <c r="BH397" s="7"/>
      <c r="BI397" s="7"/>
      <c r="BJ397" s="81"/>
      <c r="BK397" s="81"/>
    </row>
    <row r="398" spans="2:63" ht="24" x14ac:dyDescent="0.25">
      <c r="B398" s="16" t="s">
        <v>65</v>
      </c>
      <c r="C398" s="17" t="s">
        <v>66</v>
      </c>
      <c r="D398" s="10" t="s">
        <v>710</v>
      </c>
      <c r="E398" s="11" t="s">
        <v>711</v>
      </c>
      <c r="F398" s="11" t="s">
        <v>68</v>
      </c>
      <c r="G398" s="12">
        <v>50</v>
      </c>
      <c r="H398" s="26">
        <v>2</v>
      </c>
      <c r="I398" s="19">
        <f>+G398*H398</f>
        <v>100</v>
      </c>
      <c r="J398" s="27"/>
      <c r="K398" s="27"/>
      <c r="L398" s="26"/>
      <c r="M398" s="26"/>
      <c r="N398" s="26"/>
      <c r="O398" s="26"/>
      <c r="P398" s="112"/>
      <c r="Q398" s="26"/>
      <c r="R398" s="26"/>
      <c r="S398" s="26"/>
      <c r="T398" s="112"/>
      <c r="U398" s="112"/>
      <c r="V398" s="26">
        <v>10</v>
      </c>
      <c r="W398" s="19">
        <f t="shared" ref="W398:W403" si="154">G398*V398</f>
        <v>500</v>
      </c>
      <c r="X398" s="112"/>
      <c r="Y398" s="112"/>
      <c r="Z398" s="112"/>
      <c r="AA398" s="112"/>
      <c r="AB398" s="26"/>
      <c r="AC398" s="26"/>
      <c r="AD398" s="26"/>
      <c r="AE398" s="26"/>
      <c r="AF398" s="19">
        <f t="shared" ref="AF398:AG404" si="155">H398+J398+L398+N398+P398+R398+T398+V398+X398+Z398+AB398+AD398</f>
        <v>12</v>
      </c>
      <c r="AG398" s="19">
        <f t="shared" si="155"/>
        <v>600</v>
      </c>
      <c r="AH398" s="10" t="s">
        <v>710</v>
      </c>
      <c r="AI398" s="11" t="s">
        <v>711</v>
      </c>
      <c r="AJ398" s="11" t="s">
        <v>68</v>
      </c>
      <c r="AK398" s="12">
        <v>50</v>
      </c>
      <c r="AL398" s="7"/>
      <c r="AM398" s="7"/>
      <c r="AN398" s="81"/>
      <c r="AO398" s="81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>
        <v>6</v>
      </c>
      <c r="BA398" s="28">
        <f t="shared" ref="BA398:BA403" si="156">AK398*AZ398</f>
        <v>300</v>
      </c>
      <c r="BB398" s="28"/>
      <c r="BC398" s="28"/>
      <c r="BD398" s="28"/>
      <c r="BE398" s="28"/>
      <c r="BF398" s="114"/>
      <c r="BG398" s="114"/>
      <c r="BH398" s="28"/>
      <c r="BI398" s="28"/>
      <c r="BJ398" s="7">
        <f t="shared" ref="BJ398:BK404" si="157">AL398+AN398+AP398+AR398+AT398+AV398+AX398+AZ398+BB398+BD398+BF398+BH398</f>
        <v>6</v>
      </c>
      <c r="BK398" s="7">
        <f t="shared" si="157"/>
        <v>300</v>
      </c>
    </row>
    <row r="399" spans="2:63" ht="24" x14ac:dyDescent="0.25">
      <c r="B399" s="16" t="s">
        <v>65</v>
      </c>
      <c r="C399" s="17" t="s">
        <v>66</v>
      </c>
      <c r="D399" s="10" t="s">
        <v>712</v>
      </c>
      <c r="E399" s="11" t="s">
        <v>713</v>
      </c>
      <c r="F399" s="11" t="s">
        <v>68</v>
      </c>
      <c r="G399" s="12">
        <v>60</v>
      </c>
      <c r="H399" s="26"/>
      <c r="I399" s="26"/>
      <c r="J399" s="27"/>
      <c r="K399" s="27"/>
      <c r="L399" s="26"/>
      <c r="M399" s="26"/>
      <c r="N399" s="26"/>
      <c r="O399" s="26"/>
      <c r="P399" s="112"/>
      <c r="Q399" s="26"/>
      <c r="R399" s="26"/>
      <c r="S399" s="26"/>
      <c r="T399" s="112"/>
      <c r="U399" s="112"/>
      <c r="V399" s="26">
        <v>10</v>
      </c>
      <c r="W399" s="19">
        <f t="shared" si="154"/>
        <v>600</v>
      </c>
      <c r="X399" s="112"/>
      <c r="Y399" s="112"/>
      <c r="Z399" s="112"/>
      <c r="AA399" s="112"/>
      <c r="AB399" s="26"/>
      <c r="AC399" s="26"/>
      <c r="AD399" s="26"/>
      <c r="AE399" s="26"/>
      <c r="AF399" s="19">
        <f t="shared" si="155"/>
        <v>10</v>
      </c>
      <c r="AG399" s="19">
        <f t="shared" si="155"/>
        <v>600</v>
      </c>
      <c r="AH399" s="10" t="s">
        <v>712</v>
      </c>
      <c r="AI399" s="11" t="s">
        <v>713</v>
      </c>
      <c r="AJ399" s="11" t="s">
        <v>68</v>
      </c>
      <c r="AK399" s="12">
        <v>60</v>
      </c>
      <c r="AL399" s="7"/>
      <c r="AM399" s="7"/>
      <c r="AN399" s="81"/>
      <c r="AO399" s="81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>
        <v>10</v>
      </c>
      <c r="BA399" s="28">
        <f t="shared" si="156"/>
        <v>600</v>
      </c>
      <c r="BB399" s="28"/>
      <c r="BC399" s="28"/>
      <c r="BD399" s="28"/>
      <c r="BE399" s="28"/>
      <c r="BF399" s="114"/>
      <c r="BG399" s="114"/>
      <c r="BH399" s="28"/>
      <c r="BI399" s="28"/>
      <c r="BJ399" s="7">
        <f t="shared" si="157"/>
        <v>10</v>
      </c>
      <c r="BK399" s="7">
        <f t="shared" si="157"/>
        <v>600</v>
      </c>
    </row>
    <row r="400" spans="2:63" ht="24" x14ac:dyDescent="0.25">
      <c r="B400" s="16" t="s">
        <v>65</v>
      </c>
      <c r="C400" s="17" t="s">
        <v>66</v>
      </c>
      <c r="D400" s="10" t="s">
        <v>714</v>
      </c>
      <c r="E400" s="11" t="s">
        <v>715</v>
      </c>
      <c r="F400" s="11" t="s">
        <v>68</v>
      </c>
      <c r="G400" s="12">
        <v>80</v>
      </c>
      <c r="H400" s="26"/>
      <c r="I400" s="26"/>
      <c r="J400" s="27"/>
      <c r="K400" s="27"/>
      <c r="L400" s="26"/>
      <c r="M400" s="26"/>
      <c r="N400" s="26"/>
      <c r="O400" s="26"/>
      <c r="P400" s="112"/>
      <c r="Q400" s="26"/>
      <c r="R400" s="26"/>
      <c r="S400" s="26"/>
      <c r="T400" s="112"/>
      <c r="U400" s="112"/>
      <c r="V400" s="26">
        <v>10</v>
      </c>
      <c r="W400" s="19">
        <f t="shared" si="154"/>
        <v>800</v>
      </c>
      <c r="X400" s="112"/>
      <c r="Y400" s="112"/>
      <c r="Z400" s="112"/>
      <c r="AA400" s="112"/>
      <c r="AB400" s="26"/>
      <c r="AC400" s="26"/>
      <c r="AD400" s="26"/>
      <c r="AE400" s="26"/>
      <c r="AF400" s="19">
        <f t="shared" si="155"/>
        <v>10</v>
      </c>
      <c r="AG400" s="19">
        <f t="shared" si="155"/>
        <v>800</v>
      </c>
      <c r="AH400" s="10" t="s">
        <v>714</v>
      </c>
      <c r="AI400" s="11" t="s">
        <v>715</v>
      </c>
      <c r="AJ400" s="11" t="s">
        <v>68</v>
      </c>
      <c r="AK400" s="12">
        <v>80</v>
      </c>
      <c r="AL400" s="7"/>
      <c r="AM400" s="7"/>
      <c r="AN400" s="81"/>
      <c r="AO400" s="81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>
        <v>10</v>
      </c>
      <c r="BA400" s="28">
        <f t="shared" si="156"/>
        <v>800</v>
      </c>
      <c r="BB400" s="28"/>
      <c r="BC400" s="28"/>
      <c r="BD400" s="28"/>
      <c r="BE400" s="28"/>
      <c r="BF400" s="114"/>
      <c r="BG400" s="114"/>
      <c r="BH400" s="28"/>
      <c r="BI400" s="28"/>
      <c r="BJ400" s="7">
        <f t="shared" si="157"/>
        <v>10</v>
      </c>
      <c r="BK400" s="7">
        <f t="shared" si="157"/>
        <v>800</v>
      </c>
    </row>
    <row r="401" spans="2:63" ht="24" x14ac:dyDescent="0.25">
      <c r="B401" s="16" t="s">
        <v>65</v>
      </c>
      <c r="C401" s="17" t="s">
        <v>66</v>
      </c>
      <c r="D401" s="10" t="s">
        <v>716</v>
      </c>
      <c r="E401" s="11" t="s">
        <v>717</v>
      </c>
      <c r="F401" s="11" t="s">
        <v>68</v>
      </c>
      <c r="G401" s="12">
        <v>40</v>
      </c>
      <c r="H401" s="26"/>
      <c r="I401" s="26"/>
      <c r="J401" s="27"/>
      <c r="K401" s="27"/>
      <c r="L401" s="26"/>
      <c r="M401" s="26"/>
      <c r="N401" s="26"/>
      <c r="O401" s="26"/>
      <c r="P401" s="112"/>
      <c r="Q401" s="26"/>
      <c r="R401" s="26"/>
      <c r="S401" s="26"/>
      <c r="T401" s="112"/>
      <c r="U401" s="112"/>
      <c r="V401" s="26">
        <v>10</v>
      </c>
      <c r="W401" s="19">
        <f t="shared" si="154"/>
        <v>400</v>
      </c>
      <c r="X401" s="112"/>
      <c r="Y401" s="112"/>
      <c r="Z401" s="112"/>
      <c r="AA401" s="112"/>
      <c r="AB401" s="26"/>
      <c r="AC401" s="26"/>
      <c r="AD401" s="26"/>
      <c r="AE401" s="26"/>
      <c r="AF401" s="19">
        <f t="shared" si="155"/>
        <v>10</v>
      </c>
      <c r="AG401" s="19">
        <f t="shared" si="155"/>
        <v>400</v>
      </c>
      <c r="AH401" s="10" t="s">
        <v>716</v>
      </c>
      <c r="AI401" s="11" t="s">
        <v>717</v>
      </c>
      <c r="AJ401" s="11" t="s">
        <v>68</v>
      </c>
      <c r="AK401" s="12">
        <v>40</v>
      </c>
      <c r="AL401" s="7"/>
      <c r="AM401" s="7"/>
      <c r="AN401" s="81"/>
      <c r="AO401" s="81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>
        <v>10</v>
      </c>
      <c r="BA401" s="28">
        <f t="shared" si="156"/>
        <v>400</v>
      </c>
      <c r="BB401" s="28"/>
      <c r="BC401" s="28"/>
      <c r="BD401" s="28"/>
      <c r="BE401" s="28"/>
      <c r="BF401" s="114"/>
      <c r="BG401" s="114"/>
      <c r="BH401" s="28"/>
      <c r="BI401" s="28"/>
      <c r="BJ401" s="7">
        <f t="shared" si="157"/>
        <v>10</v>
      </c>
      <c r="BK401" s="7">
        <f t="shared" si="157"/>
        <v>400</v>
      </c>
    </row>
    <row r="402" spans="2:63" ht="24" x14ac:dyDescent="0.25">
      <c r="B402" s="16" t="s">
        <v>65</v>
      </c>
      <c r="C402" s="17" t="s">
        <v>66</v>
      </c>
      <c r="D402" s="10" t="s">
        <v>718</v>
      </c>
      <c r="E402" s="11" t="s">
        <v>719</v>
      </c>
      <c r="F402" s="11" t="s">
        <v>68</v>
      </c>
      <c r="G402" s="12">
        <v>40</v>
      </c>
      <c r="H402" s="26">
        <v>2</v>
      </c>
      <c r="I402" s="26">
        <f t="shared" ref="I402:I403" si="158">+G402*H402</f>
        <v>80</v>
      </c>
      <c r="J402" s="27"/>
      <c r="K402" s="27"/>
      <c r="L402" s="26"/>
      <c r="M402" s="26"/>
      <c r="N402" s="26"/>
      <c r="O402" s="26"/>
      <c r="P402" s="112"/>
      <c r="Q402" s="26"/>
      <c r="R402" s="26"/>
      <c r="S402" s="26"/>
      <c r="T402" s="112"/>
      <c r="U402" s="112"/>
      <c r="V402" s="26">
        <v>10</v>
      </c>
      <c r="W402" s="19">
        <f t="shared" si="154"/>
        <v>400</v>
      </c>
      <c r="X402" s="112"/>
      <c r="Y402" s="112"/>
      <c r="Z402" s="112"/>
      <c r="AA402" s="112"/>
      <c r="AB402" s="26"/>
      <c r="AC402" s="26"/>
      <c r="AD402" s="26"/>
      <c r="AE402" s="26"/>
      <c r="AF402" s="19">
        <f t="shared" si="155"/>
        <v>12</v>
      </c>
      <c r="AG402" s="19">
        <f t="shared" si="155"/>
        <v>480</v>
      </c>
      <c r="AH402" s="10" t="s">
        <v>718</v>
      </c>
      <c r="AI402" s="11" t="s">
        <v>719</v>
      </c>
      <c r="AJ402" s="11" t="s">
        <v>68</v>
      </c>
      <c r="AK402" s="12">
        <v>40</v>
      </c>
      <c r="AL402" s="7"/>
      <c r="AM402" s="7"/>
      <c r="AN402" s="81"/>
      <c r="AO402" s="81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>
        <v>5</v>
      </c>
      <c r="BA402" s="28">
        <f t="shared" si="156"/>
        <v>200</v>
      </c>
      <c r="BB402" s="28"/>
      <c r="BC402" s="28"/>
      <c r="BD402" s="28"/>
      <c r="BE402" s="28"/>
      <c r="BF402" s="114"/>
      <c r="BG402" s="114"/>
      <c r="BH402" s="28"/>
      <c r="BI402" s="28"/>
      <c r="BJ402" s="7">
        <f t="shared" si="157"/>
        <v>5</v>
      </c>
      <c r="BK402" s="7">
        <f t="shared" si="157"/>
        <v>200</v>
      </c>
    </row>
    <row r="403" spans="2:63" ht="24" x14ac:dyDescent="0.25">
      <c r="B403" s="16" t="s">
        <v>65</v>
      </c>
      <c r="C403" s="17" t="s">
        <v>66</v>
      </c>
      <c r="D403" s="10" t="s">
        <v>720</v>
      </c>
      <c r="E403" s="11" t="s">
        <v>721</v>
      </c>
      <c r="F403" s="11" t="s">
        <v>68</v>
      </c>
      <c r="G403" s="12">
        <v>200</v>
      </c>
      <c r="H403" s="26">
        <v>2</v>
      </c>
      <c r="I403" s="26">
        <f t="shared" si="158"/>
        <v>400</v>
      </c>
      <c r="J403" s="27"/>
      <c r="K403" s="27"/>
      <c r="L403" s="26"/>
      <c r="M403" s="26"/>
      <c r="N403" s="26"/>
      <c r="O403" s="26"/>
      <c r="P403" s="112"/>
      <c r="Q403" s="26"/>
      <c r="R403" s="26"/>
      <c r="S403" s="26"/>
      <c r="T403" s="112"/>
      <c r="U403" s="112"/>
      <c r="V403" s="26">
        <v>5</v>
      </c>
      <c r="W403" s="19">
        <f t="shared" si="154"/>
        <v>1000</v>
      </c>
      <c r="X403" s="112"/>
      <c r="Y403" s="112"/>
      <c r="Z403" s="112"/>
      <c r="AA403" s="112"/>
      <c r="AB403" s="26"/>
      <c r="AC403" s="26"/>
      <c r="AD403" s="26"/>
      <c r="AE403" s="26"/>
      <c r="AF403" s="19">
        <f t="shared" si="155"/>
        <v>7</v>
      </c>
      <c r="AG403" s="19">
        <f t="shared" si="155"/>
        <v>1400</v>
      </c>
      <c r="AH403" s="10" t="s">
        <v>720</v>
      </c>
      <c r="AI403" s="11" t="s">
        <v>721</v>
      </c>
      <c r="AJ403" s="11" t="s">
        <v>68</v>
      </c>
      <c r="AK403" s="12">
        <v>200</v>
      </c>
      <c r="AL403" s="7"/>
      <c r="AM403" s="7"/>
      <c r="AN403" s="81"/>
      <c r="AO403" s="81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>
        <v>5</v>
      </c>
      <c r="BA403" s="28">
        <f t="shared" si="156"/>
        <v>1000</v>
      </c>
      <c r="BB403" s="28"/>
      <c r="BC403" s="28"/>
      <c r="BD403" s="28"/>
      <c r="BE403" s="28"/>
      <c r="BF403" s="114"/>
      <c r="BG403" s="114"/>
      <c r="BH403" s="28"/>
      <c r="BI403" s="28"/>
      <c r="BJ403" s="7">
        <f t="shared" si="157"/>
        <v>5</v>
      </c>
      <c r="BK403" s="7">
        <f t="shared" si="157"/>
        <v>1000</v>
      </c>
    </row>
    <row r="404" spans="2:63" ht="24" x14ac:dyDescent="0.25">
      <c r="B404" s="16" t="s">
        <v>65</v>
      </c>
      <c r="C404" s="17" t="s">
        <v>66</v>
      </c>
      <c r="D404" s="10" t="s">
        <v>722</v>
      </c>
      <c r="E404" s="11" t="s">
        <v>723</v>
      </c>
      <c r="F404" s="11" t="s">
        <v>68</v>
      </c>
      <c r="G404" s="12">
        <v>95</v>
      </c>
      <c r="H404" s="26">
        <v>1</v>
      </c>
      <c r="I404" s="19">
        <f>+G404*H404</f>
        <v>95</v>
      </c>
      <c r="J404" s="27"/>
      <c r="K404" s="27"/>
      <c r="L404" s="26">
        <v>2</v>
      </c>
      <c r="M404" s="26">
        <f>L404*G404</f>
        <v>190</v>
      </c>
      <c r="N404" s="26"/>
      <c r="O404" s="26"/>
      <c r="P404" s="112"/>
      <c r="Q404" s="26"/>
      <c r="R404" s="26"/>
      <c r="S404" s="26"/>
      <c r="T404" s="112"/>
      <c r="U404" s="112"/>
      <c r="V404" s="26"/>
      <c r="W404" s="19"/>
      <c r="X404" s="112"/>
      <c r="Y404" s="112"/>
      <c r="Z404" s="112"/>
      <c r="AA404" s="112"/>
      <c r="AB404" s="26"/>
      <c r="AC404" s="26"/>
      <c r="AD404" s="26"/>
      <c r="AE404" s="26"/>
      <c r="AF404" s="19">
        <f t="shared" si="155"/>
        <v>3</v>
      </c>
      <c r="AG404" s="19">
        <f t="shared" si="155"/>
        <v>285</v>
      </c>
      <c r="AH404" s="10" t="s">
        <v>722</v>
      </c>
      <c r="AI404" s="11" t="s">
        <v>723</v>
      </c>
      <c r="AJ404" s="11" t="s">
        <v>68</v>
      </c>
      <c r="AK404" s="12">
        <v>95</v>
      </c>
      <c r="AL404" s="7"/>
      <c r="AM404" s="7"/>
      <c r="AN404" s="81"/>
      <c r="AO404" s="81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114"/>
      <c r="BG404" s="114"/>
      <c r="BH404" s="28"/>
      <c r="BI404" s="28"/>
      <c r="BJ404" s="7">
        <f t="shared" si="157"/>
        <v>0</v>
      </c>
      <c r="BK404" s="7">
        <f t="shared" si="157"/>
        <v>0</v>
      </c>
    </row>
    <row r="405" spans="2:63" x14ac:dyDescent="0.25">
      <c r="B405" s="69"/>
      <c r="C405" s="93"/>
      <c r="D405" s="73" t="s">
        <v>724</v>
      </c>
      <c r="E405" s="95" t="s">
        <v>725</v>
      </c>
      <c r="F405" s="90"/>
      <c r="G405" s="90"/>
      <c r="H405" s="78"/>
      <c r="I405" s="78"/>
      <c r="J405" s="77"/>
      <c r="K405" s="77"/>
      <c r="L405" s="77"/>
      <c r="M405" s="77"/>
      <c r="N405" s="77"/>
      <c r="O405" s="77"/>
      <c r="P405" s="77"/>
      <c r="Q405" s="77"/>
      <c r="R405" s="78"/>
      <c r="S405" s="78"/>
      <c r="T405" s="77"/>
      <c r="U405" s="77"/>
      <c r="V405" s="77"/>
      <c r="W405" s="77"/>
      <c r="X405" s="77"/>
      <c r="Y405" s="77"/>
      <c r="Z405" s="77"/>
      <c r="AA405" s="77"/>
      <c r="AB405" s="78"/>
      <c r="AC405" s="78"/>
      <c r="AD405" s="78"/>
      <c r="AE405" s="78"/>
      <c r="AF405" s="77"/>
      <c r="AG405" s="77"/>
      <c r="AH405" s="73" t="s">
        <v>724</v>
      </c>
      <c r="AI405" s="95" t="s">
        <v>725</v>
      </c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223"/>
      <c r="BI405" s="223"/>
      <c r="BJ405" s="91"/>
      <c r="BK405" s="91"/>
    </row>
    <row r="406" spans="2:63" x14ac:dyDescent="0.25">
      <c r="B406" s="69"/>
      <c r="C406" s="93"/>
      <c r="D406" s="73" t="s">
        <v>726</v>
      </c>
      <c r="E406" s="95" t="s">
        <v>727</v>
      </c>
      <c r="F406" s="90"/>
      <c r="G406" s="90"/>
      <c r="H406" s="78"/>
      <c r="I406" s="78"/>
      <c r="J406" s="77"/>
      <c r="K406" s="77"/>
      <c r="L406" s="77"/>
      <c r="M406" s="77"/>
      <c r="N406" s="77"/>
      <c r="O406" s="77"/>
      <c r="P406" s="77"/>
      <c r="Q406" s="77"/>
      <c r="R406" s="78"/>
      <c r="S406" s="78"/>
      <c r="T406" s="77"/>
      <c r="U406" s="77"/>
      <c r="V406" s="77"/>
      <c r="W406" s="77"/>
      <c r="X406" s="77"/>
      <c r="Y406" s="77"/>
      <c r="Z406" s="77"/>
      <c r="AA406" s="77"/>
      <c r="AB406" s="78"/>
      <c r="AC406" s="78"/>
      <c r="AD406" s="78"/>
      <c r="AE406" s="78"/>
      <c r="AF406" s="77"/>
      <c r="AG406" s="77"/>
      <c r="AH406" s="73" t="s">
        <v>726</v>
      </c>
      <c r="AI406" s="95" t="s">
        <v>727</v>
      </c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223"/>
      <c r="BI406" s="223"/>
      <c r="BJ406" s="91"/>
      <c r="BK406" s="91"/>
    </row>
    <row r="407" spans="2:63" x14ac:dyDescent="0.25">
      <c r="B407" s="67"/>
      <c r="C407" s="74"/>
      <c r="D407" s="136" t="s">
        <v>728</v>
      </c>
      <c r="E407" s="97" t="s">
        <v>729</v>
      </c>
      <c r="F407" s="11"/>
      <c r="G407" s="11"/>
      <c r="H407" s="26"/>
      <c r="I407" s="78"/>
      <c r="J407" s="77"/>
      <c r="K407" s="77"/>
      <c r="L407" s="77"/>
      <c r="M407" s="77"/>
      <c r="N407" s="77"/>
      <c r="O407" s="77"/>
      <c r="P407" s="112"/>
      <c r="Q407" s="112"/>
      <c r="R407" s="26"/>
      <c r="S407" s="26"/>
      <c r="T407" s="112"/>
      <c r="U407" s="77"/>
      <c r="V407" s="77"/>
      <c r="W407" s="77"/>
      <c r="X407" s="77"/>
      <c r="Y407" s="77"/>
      <c r="Z407" s="77"/>
      <c r="AA407" s="77"/>
      <c r="AB407" s="78"/>
      <c r="AC407" s="78"/>
      <c r="AD407" s="78"/>
      <c r="AE407" s="78"/>
      <c r="AF407" s="77"/>
      <c r="AG407" s="112"/>
      <c r="AH407" s="136" t="s">
        <v>728</v>
      </c>
      <c r="AI407" s="97" t="s">
        <v>729</v>
      </c>
      <c r="AJ407" s="126"/>
      <c r="AK407" s="126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223"/>
      <c r="BI407" s="223"/>
      <c r="BJ407" s="91"/>
      <c r="BK407" s="91"/>
    </row>
    <row r="408" spans="2:63" ht="24" x14ac:dyDescent="0.25">
      <c r="B408" s="16" t="s">
        <v>65</v>
      </c>
      <c r="C408" s="17" t="s">
        <v>66</v>
      </c>
      <c r="D408" s="10" t="s">
        <v>730</v>
      </c>
      <c r="E408" s="11" t="s">
        <v>731</v>
      </c>
      <c r="F408" s="11" t="s">
        <v>68</v>
      </c>
      <c r="G408" s="12">
        <v>70</v>
      </c>
      <c r="H408" s="26">
        <v>1</v>
      </c>
      <c r="I408" s="19">
        <f>+G408*H408</f>
        <v>70</v>
      </c>
      <c r="J408" s="27"/>
      <c r="K408" s="27"/>
      <c r="L408" s="26">
        <v>1</v>
      </c>
      <c r="M408" s="26">
        <f>L408*G408</f>
        <v>70</v>
      </c>
      <c r="N408" s="26"/>
      <c r="O408" s="26"/>
      <c r="P408" s="112">
        <v>1</v>
      </c>
      <c r="Q408" s="19">
        <f>G408*P408</f>
        <v>70</v>
      </c>
      <c r="R408" s="26"/>
      <c r="S408" s="26"/>
      <c r="T408" s="112"/>
      <c r="U408" s="112"/>
      <c r="V408" s="26"/>
      <c r="W408" s="19"/>
      <c r="X408" s="112"/>
      <c r="Y408" s="112"/>
      <c r="Z408" s="112"/>
      <c r="AA408" s="112"/>
      <c r="AB408" s="26"/>
      <c r="AC408" s="26"/>
      <c r="AD408" s="26"/>
      <c r="AE408" s="26"/>
      <c r="AF408" s="19">
        <f t="shared" ref="AF408:AG412" si="159">H408+J408+L408+N408+P408+R408+T408+V408+X408+Z408+AB408+AD408</f>
        <v>3</v>
      </c>
      <c r="AG408" s="19">
        <f t="shared" si="159"/>
        <v>210</v>
      </c>
      <c r="AH408" s="10" t="s">
        <v>730</v>
      </c>
      <c r="AI408" s="11" t="s">
        <v>731</v>
      </c>
      <c r="AJ408" s="11" t="s">
        <v>68</v>
      </c>
      <c r="AK408" s="12">
        <v>70</v>
      </c>
      <c r="AL408" s="7"/>
      <c r="AM408" s="7"/>
      <c r="AN408" s="81"/>
      <c r="AO408" s="81"/>
      <c r="AP408" s="7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114"/>
      <c r="BG408" s="114"/>
      <c r="BH408" s="28"/>
      <c r="BI408" s="28"/>
      <c r="BJ408" s="7">
        <f t="shared" ref="BJ408:BK412" si="160">AL408+AN408+AP408+AR408+AT408+AV408+AX408+AZ408+BB408+BD408+BF408+BH408</f>
        <v>0</v>
      </c>
      <c r="BK408" s="7">
        <f t="shared" si="160"/>
        <v>0</v>
      </c>
    </row>
    <row r="409" spans="2:63" ht="24" x14ac:dyDescent="0.25">
      <c r="B409" s="16" t="s">
        <v>65</v>
      </c>
      <c r="C409" s="17" t="s">
        <v>66</v>
      </c>
      <c r="D409" s="10">
        <v>4618200100079670</v>
      </c>
      <c r="E409" s="9" t="s">
        <v>732</v>
      </c>
      <c r="F409" s="9" t="s">
        <v>90</v>
      </c>
      <c r="G409" s="12">
        <v>30</v>
      </c>
      <c r="H409" s="26">
        <v>4</v>
      </c>
      <c r="I409" s="19">
        <f>+G409*H409</f>
        <v>120</v>
      </c>
      <c r="J409" s="27"/>
      <c r="K409" s="27"/>
      <c r="L409" s="26">
        <v>6</v>
      </c>
      <c r="M409" s="26">
        <f>L409*G409</f>
        <v>180</v>
      </c>
      <c r="N409" s="26">
        <v>6</v>
      </c>
      <c r="O409" s="26">
        <f>+N409*G409</f>
        <v>180</v>
      </c>
      <c r="P409" s="112"/>
      <c r="Q409" s="26"/>
      <c r="R409" s="26"/>
      <c r="S409" s="26"/>
      <c r="T409" s="112"/>
      <c r="U409" s="112"/>
      <c r="V409" s="26"/>
      <c r="W409" s="19"/>
      <c r="X409" s="112"/>
      <c r="Y409" s="112"/>
      <c r="Z409" s="112"/>
      <c r="AA409" s="112"/>
      <c r="AB409" s="26"/>
      <c r="AC409" s="26"/>
      <c r="AD409" s="26"/>
      <c r="AE409" s="26"/>
      <c r="AF409" s="19">
        <f t="shared" si="159"/>
        <v>16</v>
      </c>
      <c r="AG409" s="19">
        <f t="shared" si="159"/>
        <v>480</v>
      </c>
      <c r="AH409" s="10">
        <v>4618200100079670</v>
      </c>
      <c r="AI409" s="9" t="s">
        <v>732</v>
      </c>
      <c r="AJ409" s="9" t="s">
        <v>90</v>
      </c>
      <c r="AK409" s="12">
        <v>30</v>
      </c>
      <c r="AL409" s="7"/>
      <c r="AM409" s="7"/>
      <c r="AN409" s="81"/>
      <c r="AO409" s="81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114"/>
      <c r="BG409" s="114"/>
      <c r="BH409" s="28"/>
      <c r="BI409" s="28"/>
      <c r="BJ409" s="7">
        <f t="shared" si="160"/>
        <v>0</v>
      </c>
      <c r="BK409" s="7">
        <f t="shared" si="160"/>
        <v>0</v>
      </c>
    </row>
    <row r="410" spans="2:63" ht="24" x14ac:dyDescent="0.25">
      <c r="B410" s="16" t="s">
        <v>65</v>
      </c>
      <c r="C410" s="17" t="s">
        <v>66</v>
      </c>
      <c r="D410" s="10">
        <v>5199999900024240</v>
      </c>
      <c r="E410" s="9" t="s">
        <v>733</v>
      </c>
      <c r="F410" s="9" t="s">
        <v>479</v>
      </c>
      <c r="G410" s="12">
        <v>30</v>
      </c>
      <c r="H410" s="26">
        <v>5</v>
      </c>
      <c r="I410" s="19">
        <f>+G410*H410</f>
        <v>150</v>
      </c>
      <c r="J410" s="27"/>
      <c r="K410" s="27"/>
      <c r="L410" s="26">
        <v>4</v>
      </c>
      <c r="M410" s="26">
        <f>L410*G410</f>
        <v>120</v>
      </c>
      <c r="N410" s="26">
        <v>4</v>
      </c>
      <c r="O410" s="26">
        <f>+N410*G410</f>
        <v>120</v>
      </c>
      <c r="P410" s="112"/>
      <c r="Q410" s="26"/>
      <c r="R410" s="26"/>
      <c r="S410" s="26"/>
      <c r="T410" s="112"/>
      <c r="U410" s="112"/>
      <c r="V410" s="26"/>
      <c r="W410" s="19"/>
      <c r="X410" s="112"/>
      <c r="Y410" s="112"/>
      <c r="Z410" s="112"/>
      <c r="AA410" s="112"/>
      <c r="AB410" s="26"/>
      <c r="AC410" s="26"/>
      <c r="AD410" s="26"/>
      <c r="AE410" s="26"/>
      <c r="AF410" s="19">
        <f t="shared" si="159"/>
        <v>13</v>
      </c>
      <c r="AG410" s="19">
        <f t="shared" si="159"/>
        <v>390</v>
      </c>
      <c r="AH410" s="10">
        <v>5199999900024240</v>
      </c>
      <c r="AI410" s="9" t="s">
        <v>733</v>
      </c>
      <c r="AJ410" s="9" t="s">
        <v>479</v>
      </c>
      <c r="AK410" s="12">
        <v>30</v>
      </c>
      <c r="AL410" s="7"/>
      <c r="AM410" s="7"/>
      <c r="AN410" s="81"/>
      <c r="AO410" s="81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114"/>
      <c r="BG410" s="114"/>
      <c r="BH410" s="28"/>
      <c r="BI410" s="28"/>
      <c r="BJ410" s="7">
        <f t="shared" si="160"/>
        <v>0</v>
      </c>
      <c r="BK410" s="7">
        <f t="shared" si="160"/>
        <v>0</v>
      </c>
    </row>
    <row r="411" spans="2:63" ht="24" x14ac:dyDescent="0.25">
      <c r="B411" s="16" t="s">
        <v>65</v>
      </c>
      <c r="C411" s="17" t="s">
        <v>66</v>
      </c>
      <c r="D411" s="10">
        <v>5199999900024220</v>
      </c>
      <c r="E411" s="9" t="s">
        <v>734</v>
      </c>
      <c r="F411" s="9" t="s">
        <v>479</v>
      </c>
      <c r="G411" s="12">
        <v>20</v>
      </c>
      <c r="H411" s="26">
        <v>10</v>
      </c>
      <c r="I411" s="19">
        <f>+G411*H411</f>
        <v>200</v>
      </c>
      <c r="J411" s="27"/>
      <c r="K411" s="27"/>
      <c r="L411" s="26"/>
      <c r="M411" s="26"/>
      <c r="N411" s="26">
        <v>5</v>
      </c>
      <c r="O411" s="26">
        <f>+N411*G411</f>
        <v>100</v>
      </c>
      <c r="P411" s="112"/>
      <c r="Q411" s="26"/>
      <c r="R411" s="26"/>
      <c r="S411" s="26"/>
      <c r="T411" s="112"/>
      <c r="U411" s="112"/>
      <c r="V411" s="26"/>
      <c r="W411" s="19"/>
      <c r="X411" s="112"/>
      <c r="Y411" s="112"/>
      <c r="Z411" s="112"/>
      <c r="AA411" s="112"/>
      <c r="AB411" s="26"/>
      <c r="AC411" s="26"/>
      <c r="AD411" s="26"/>
      <c r="AE411" s="26"/>
      <c r="AF411" s="19">
        <f t="shared" si="159"/>
        <v>15</v>
      </c>
      <c r="AG411" s="19">
        <f t="shared" si="159"/>
        <v>300</v>
      </c>
      <c r="AH411" s="10">
        <v>5199999900024220</v>
      </c>
      <c r="AI411" s="9" t="s">
        <v>734</v>
      </c>
      <c r="AJ411" s="9" t="s">
        <v>479</v>
      </c>
      <c r="AK411" s="12">
        <v>20</v>
      </c>
      <c r="AL411" s="7"/>
      <c r="AM411" s="7"/>
      <c r="AN411" s="81"/>
      <c r="AO411" s="81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114"/>
      <c r="BG411" s="114"/>
      <c r="BH411" s="28"/>
      <c r="BI411" s="28"/>
      <c r="BJ411" s="7">
        <f t="shared" si="160"/>
        <v>0</v>
      </c>
      <c r="BK411" s="7">
        <f t="shared" si="160"/>
        <v>0</v>
      </c>
    </row>
    <row r="412" spans="2:63" ht="24" x14ac:dyDescent="0.25">
      <c r="B412" s="43" t="s">
        <v>65</v>
      </c>
      <c r="C412" s="17" t="s">
        <v>66</v>
      </c>
      <c r="D412" s="10">
        <v>123521040024213</v>
      </c>
      <c r="E412" s="18" t="s">
        <v>735</v>
      </c>
      <c r="F412" s="9" t="s">
        <v>736</v>
      </c>
      <c r="G412" s="12">
        <v>3254</v>
      </c>
      <c r="H412" s="26">
        <v>1</v>
      </c>
      <c r="I412" s="26">
        <f>+G412*H412</f>
        <v>3254</v>
      </c>
      <c r="J412" s="27"/>
      <c r="K412" s="27"/>
      <c r="L412" s="26"/>
      <c r="M412" s="26"/>
      <c r="N412" s="26"/>
      <c r="O412" s="26"/>
      <c r="P412" s="112">
        <v>2</v>
      </c>
      <c r="Q412" s="19">
        <f>G412*P412</f>
        <v>6508</v>
      </c>
      <c r="R412" s="26"/>
      <c r="S412" s="26"/>
      <c r="T412" s="112"/>
      <c r="U412" s="112"/>
      <c r="V412" s="26"/>
      <c r="W412" s="19"/>
      <c r="X412" s="112"/>
      <c r="Y412" s="112"/>
      <c r="Z412" s="112"/>
      <c r="AA412" s="112"/>
      <c r="AB412" s="26"/>
      <c r="AC412" s="26"/>
      <c r="AD412" s="26"/>
      <c r="AE412" s="26"/>
      <c r="AF412" s="19">
        <f t="shared" si="159"/>
        <v>3</v>
      </c>
      <c r="AG412" s="19">
        <f t="shared" si="159"/>
        <v>9762</v>
      </c>
      <c r="AH412" s="10">
        <v>123521040024213</v>
      </c>
      <c r="AI412" s="18" t="s">
        <v>735</v>
      </c>
      <c r="AJ412" s="9" t="s">
        <v>736</v>
      </c>
      <c r="AK412" s="12">
        <v>3254</v>
      </c>
      <c r="AL412" s="7"/>
      <c r="AM412" s="7"/>
      <c r="AN412" s="81"/>
      <c r="AO412" s="81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114"/>
      <c r="BG412" s="114"/>
      <c r="BH412" s="28"/>
      <c r="BI412" s="28"/>
      <c r="BJ412" s="7">
        <f t="shared" si="160"/>
        <v>0</v>
      </c>
      <c r="BK412" s="7">
        <f t="shared" si="160"/>
        <v>0</v>
      </c>
    </row>
    <row r="413" spans="2:63" ht="25.5" x14ac:dyDescent="0.25">
      <c r="B413" s="69"/>
      <c r="C413" s="93"/>
      <c r="D413" s="73" t="s">
        <v>737</v>
      </c>
      <c r="E413" s="95" t="s">
        <v>738</v>
      </c>
      <c r="F413" s="90"/>
      <c r="G413" s="77"/>
      <c r="H413" s="78"/>
      <c r="I413" s="78"/>
      <c r="J413" s="77"/>
      <c r="K413" s="77"/>
      <c r="L413" s="77"/>
      <c r="M413" s="77"/>
      <c r="N413" s="77"/>
      <c r="O413" s="77"/>
      <c r="P413" s="77"/>
      <c r="Q413" s="77"/>
      <c r="R413" s="78"/>
      <c r="S413" s="78"/>
      <c r="T413" s="77"/>
      <c r="U413" s="77"/>
      <c r="V413" s="77"/>
      <c r="W413" s="77"/>
      <c r="X413" s="77"/>
      <c r="Y413" s="77"/>
      <c r="Z413" s="77"/>
      <c r="AA413" s="77"/>
      <c r="AB413" s="78"/>
      <c r="AC413" s="78"/>
      <c r="AD413" s="78"/>
      <c r="AE413" s="78"/>
      <c r="AF413" s="77"/>
      <c r="AG413" s="77"/>
      <c r="AH413" s="73" t="s">
        <v>737</v>
      </c>
      <c r="AI413" s="95" t="s">
        <v>738</v>
      </c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223"/>
      <c r="BI413" s="223"/>
      <c r="BJ413" s="91"/>
      <c r="BK413" s="91"/>
    </row>
    <row r="414" spans="2:63" ht="25.5" x14ac:dyDescent="0.25">
      <c r="B414" s="69"/>
      <c r="C414" s="93"/>
      <c r="D414" s="73" t="s">
        <v>739</v>
      </c>
      <c r="E414" s="95" t="s">
        <v>738</v>
      </c>
      <c r="F414" s="90"/>
      <c r="G414" s="77"/>
      <c r="H414" s="78"/>
      <c r="I414" s="78"/>
      <c r="J414" s="77"/>
      <c r="K414" s="77"/>
      <c r="L414" s="77"/>
      <c r="M414" s="77"/>
      <c r="N414" s="77"/>
      <c r="O414" s="77"/>
      <c r="P414" s="77"/>
      <c r="Q414" s="77"/>
      <c r="R414" s="78"/>
      <c r="S414" s="78"/>
      <c r="T414" s="77"/>
      <c r="U414" s="77"/>
      <c r="V414" s="77"/>
      <c r="W414" s="77"/>
      <c r="X414" s="77"/>
      <c r="Y414" s="77"/>
      <c r="Z414" s="77"/>
      <c r="AA414" s="77"/>
      <c r="AB414" s="78"/>
      <c r="AC414" s="78"/>
      <c r="AD414" s="78"/>
      <c r="AE414" s="78"/>
      <c r="AF414" s="77"/>
      <c r="AG414" s="77"/>
      <c r="AH414" s="73" t="s">
        <v>739</v>
      </c>
      <c r="AI414" s="95" t="s">
        <v>738</v>
      </c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223"/>
      <c r="BI414" s="223"/>
      <c r="BJ414" s="91"/>
      <c r="BK414" s="91"/>
    </row>
    <row r="415" spans="2:63" x14ac:dyDescent="0.25">
      <c r="B415" s="67"/>
      <c r="C415" s="74"/>
      <c r="D415" s="103" t="s">
        <v>740</v>
      </c>
      <c r="E415" s="103" t="s">
        <v>741</v>
      </c>
      <c r="F415" s="67"/>
      <c r="G415" s="77"/>
      <c r="H415" s="78"/>
      <c r="I415" s="78"/>
      <c r="J415" s="77"/>
      <c r="K415" s="77"/>
      <c r="L415" s="77"/>
      <c r="M415" s="77"/>
      <c r="N415" s="77"/>
      <c r="O415" s="77"/>
      <c r="P415" s="77"/>
      <c r="Q415" s="77"/>
      <c r="R415" s="78"/>
      <c r="S415" s="78"/>
      <c r="T415" s="77"/>
      <c r="U415" s="77"/>
      <c r="V415" s="77"/>
      <c r="W415" s="77"/>
      <c r="X415" s="77"/>
      <c r="Y415" s="77"/>
      <c r="Z415" s="77"/>
      <c r="AA415" s="77"/>
      <c r="AB415" s="78"/>
      <c r="AC415" s="78"/>
      <c r="AD415" s="78"/>
      <c r="AE415" s="78"/>
      <c r="AF415" s="77"/>
      <c r="AG415" s="77"/>
      <c r="AH415" s="103" t="s">
        <v>740</v>
      </c>
      <c r="AI415" s="103" t="s">
        <v>741</v>
      </c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223"/>
      <c r="BI415" s="223"/>
      <c r="BJ415" s="91"/>
      <c r="BK415" s="91"/>
    </row>
    <row r="416" spans="2:63" ht="24" x14ac:dyDescent="0.25">
      <c r="B416" s="16" t="s">
        <v>65</v>
      </c>
      <c r="C416" s="17" t="s">
        <v>66</v>
      </c>
      <c r="D416" s="10" t="s">
        <v>742</v>
      </c>
      <c r="E416" s="11" t="s">
        <v>743</v>
      </c>
      <c r="F416" s="11" t="s">
        <v>90</v>
      </c>
      <c r="G416" s="12">
        <v>40</v>
      </c>
      <c r="H416" s="26">
        <v>2</v>
      </c>
      <c r="I416" s="19">
        <f>+G416*H416</f>
        <v>80</v>
      </c>
      <c r="J416" s="27"/>
      <c r="K416" s="27"/>
      <c r="L416" s="26"/>
      <c r="M416" s="26"/>
      <c r="N416" s="26"/>
      <c r="O416" s="26"/>
      <c r="P416" s="26"/>
      <c r="Q416" s="26"/>
      <c r="R416" s="19"/>
      <c r="S416" s="19"/>
      <c r="T416" s="26"/>
      <c r="U416" s="26"/>
      <c r="V416" s="19"/>
      <c r="W416" s="19"/>
      <c r="X416" s="26"/>
      <c r="Y416" s="26"/>
      <c r="Z416" s="26"/>
      <c r="AA416" s="26"/>
      <c r="AB416" s="26"/>
      <c r="AC416" s="26"/>
      <c r="AD416" s="26"/>
      <c r="AE416" s="26"/>
      <c r="AF416" s="19">
        <f t="shared" ref="AF416:AG419" si="161">H416+J416+L416+N416+P416+R416+T416+V416+X416+Z416+AB416+AD416</f>
        <v>2</v>
      </c>
      <c r="AG416" s="19">
        <f t="shared" si="161"/>
        <v>80</v>
      </c>
      <c r="AH416" s="10" t="s">
        <v>742</v>
      </c>
      <c r="AI416" s="11" t="s">
        <v>743</v>
      </c>
      <c r="AJ416" s="11" t="s">
        <v>90</v>
      </c>
      <c r="AK416" s="12">
        <v>40</v>
      </c>
      <c r="AL416" s="7"/>
      <c r="AM416" s="28"/>
      <c r="AN416" s="7"/>
      <c r="AO416" s="7"/>
      <c r="AP416" s="7"/>
      <c r="AQ416" s="7"/>
      <c r="AR416" s="7"/>
      <c r="AS416" s="7"/>
      <c r="AT416" s="28"/>
      <c r="AU416" s="7"/>
      <c r="AV416" s="7"/>
      <c r="AW416" s="29"/>
      <c r="AX416" s="7"/>
      <c r="AY416" s="7"/>
      <c r="AZ416" s="28"/>
      <c r="BA416" s="28"/>
      <c r="BB416" s="7"/>
      <c r="BC416" s="7"/>
      <c r="BD416" s="7"/>
      <c r="BE416" s="7"/>
      <c r="BF416" s="81"/>
      <c r="BG416" s="81"/>
      <c r="BH416" s="7"/>
      <c r="BI416" s="7"/>
      <c r="BJ416" s="7">
        <f t="shared" ref="BJ416:BK419" si="162">AL416+AN416+AP416+AR416+AT416+AV416+AX416+AZ416+BB416+BD416+BF416+BH416</f>
        <v>0</v>
      </c>
      <c r="BK416" s="7">
        <f t="shared" si="162"/>
        <v>0</v>
      </c>
    </row>
    <row r="417" spans="2:63" ht="24" x14ac:dyDescent="0.25">
      <c r="B417" s="16" t="s">
        <v>65</v>
      </c>
      <c r="C417" s="17" t="s">
        <v>66</v>
      </c>
      <c r="D417" s="10" t="s">
        <v>744</v>
      </c>
      <c r="E417" s="11" t="s">
        <v>745</v>
      </c>
      <c r="F417" s="11" t="s">
        <v>344</v>
      </c>
      <c r="G417" s="12">
        <v>12</v>
      </c>
      <c r="H417" s="26">
        <v>1</v>
      </c>
      <c r="I417" s="19">
        <f>+G417*H417</f>
        <v>12</v>
      </c>
      <c r="J417" s="27"/>
      <c r="K417" s="27"/>
      <c r="L417" s="26"/>
      <c r="M417" s="26"/>
      <c r="N417" s="26"/>
      <c r="O417" s="26"/>
      <c r="P417" s="26"/>
      <c r="Q417" s="26"/>
      <c r="R417" s="19"/>
      <c r="S417" s="19"/>
      <c r="T417" s="26"/>
      <c r="U417" s="26"/>
      <c r="V417" s="19"/>
      <c r="W417" s="19"/>
      <c r="X417" s="26"/>
      <c r="Y417" s="26"/>
      <c r="Z417" s="26"/>
      <c r="AA417" s="26"/>
      <c r="AB417" s="26"/>
      <c r="AC417" s="26"/>
      <c r="AD417" s="26"/>
      <c r="AE417" s="26"/>
      <c r="AF417" s="19">
        <f t="shared" si="161"/>
        <v>1</v>
      </c>
      <c r="AG417" s="19">
        <f t="shared" si="161"/>
        <v>12</v>
      </c>
      <c r="AH417" s="10" t="s">
        <v>744</v>
      </c>
      <c r="AI417" s="11" t="s">
        <v>745</v>
      </c>
      <c r="AJ417" s="11" t="s">
        <v>344</v>
      </c>
      <c r="AK417" s="12">
        <v>12</v>
      </c>
      <c r="AL417" s="7"/>
      <c r="AM417" s="28"/>
      <c r="AN417" s="7"/>
      <c r="AO417" s="7"/>
      <c r="AP417" s="7"/>
      <c r="AQ417" s="7"/>
      <c r="AR417" s="7"/>
      <c r="AS417" s="7"/>
      <c r="AT417" s="28"/>
      <c r="AU417" s="7"/>
      <c r="AV417" s="7"/>
      <c r="AW417" s="29"/>
      <c r="AX417" s="7"/>
      <c r="AY417" s="7"/>
      <c r="AZ417" s="28"/>
      <c r="BA417" s="28"/>
      <c r="BB417" s="7"/>
      <c r="BC417" s="7"/>
      <c r="BD417" s="7"/>
      <c r="BE417" s="7"/>
      <c r="BF417" s="81"/>
      <c r="BG417" s="81"/>
      <c r="BH417" s="7"/>
      <c r="BI417" s="7"/>
      <c r="BJ417" s="7">
        <f t="shared" si="162"/>
        <v>0</v>
      </c>
      <c r="BK417" s="7">
        <f t="shared" si="162"/>
        <v>0</v>
      </c>
    </row>
    <row r="418" spans="2:63" ht="24" x14ac:dyDescent="0.25">
      <c r="B418" s="16" t="s">
        <v>65</v>
      </c>
      <c r="C418" s="17" t="s">
        <v>66</v>
      </c>
      <c r="D418" s="10" t="s">
        <v>746</v>
      </c>
      <c r="E418" s="11" t="s">
        <v>747</v>
      </c>
      <c r="F418" s="11" t="s">
        <v>210</v>
      </c>
      <c r="G418" s="12">
        <v>12</v>
      </c>
      <c r="H418" s="26">
        <v>2</v>
      </c>
      <c r="I418" s="19">
        <f>+G418*H418</f>
        <v>24</v>
      </c>
      <c r="J418" s="27"/>
      <c r="K418" s="27"/>
      <c r="L418" s="26"/>
      <c r="M418" s="26"/>
      <c r="N418" s="26"/>
      <c r="O418" s="26"/>
      <c r="P418" s="26"/>
      <c r="Q418" s="26"/>
      <c r="R418" s="19"/>
      <c r="S418" s="19"/>
      <c r="T418" s="26"/>
      <c r="U418" s="26"/>
      <c r="V418" s="19"/>
      <c r="W418" s="19"/>
      <c r="X418" s="26"/>
      <c r="Y418" s="26"/>
      <c r="Z418" s="26"/>
      <c r="AA418" s="26"/>
      <c r="AB418" s="26"/>
      <c r="AC418" s="26"/>
      <c r="AD418" s="26"/>
      <c r="AE418" s="26"/>
      <c r="AF418" s="19">
        <f t="shared" si="161"/>
        <v>2</v>
      </c>
      <c r="AG418" s="19">
        <f t="shared" si="161"/>
        <v>24</v>
      </c>
      <c r="AH418" s="10" t="s">
        <v>746</v>
      </c>
      <c r="AI418" s="11" t="s">
        <v>747</v>
      </c>
      <c r="AJ418" s="11" t="s">
        <v>210</v>
      </c>
      <c r="AK418" s="12">
        <v>12</v>
      </c>
      <c r="AL418" s="7"/>
      <c r="AM418" s="28"/>
      <c r="AN418" s="7"/>
      <c r="AO418" s="7"/>
      <c r="AP418" s="7"/>
      <c r="AQ418" s="7"/>
      <c r="AR418" s="7"/>
      <c r="AS418" s="7"/>
      <c r="AT418" s="28"/>
      <c r="AU418" s="7"/>
      <c r="AV418" s="7"/>
      <c r="AW418" s="29"/>
      <c r="AX418" s="7"/>
      <c r="AY418" s="7"/>
      <c r="AZ418" s="28"/>
      <c r="BA418" s="28"/>
      <c r="BB418" s="7"/>
      <c r="BC418" s="7"/>
      <c r="BD418" s="7"/>
      <c r="BE418" s="7"/>
      <c r="BF418" s="81"/>
      <c r="BG418" s="81"/>
      <c r="BH418" s="7"/>
      <c r="BI418" s="7"/>
      <c r="BJ418" s="7">
        <f t="shared" si="162"/>
        <v>0</v>
      </c>
      <c r="BK418" s="7">
        <f t="shared" si="162"/>
        <v>0</v>
      </c>
    </row>
    <row r="419" spans="2:63" ht="24" x14ac:dyDescent="0.25">
      <c r="B419" s="16" t="s">
        <v>65</v>
      </c>
      <c r="C419" s="17" t="s">
        <v>66</v>
      </c>
      <c r="D419" s="10" t="s">
        <v>748</v>
      </c>
      <c r="E419" s="11" t="s">
        <v>749</v>
      </c>
      <c r="F419" s="11" t="s">
        <v>210</v>
      </c>
      <c r="G419" s="12">
        <v>6</v>
      </c>
      <c r="H419" s="26">
        <v>1</v>
      </c>
      <c r="I419" s="19">
        <f>+G419*H419</f>
        <v>6</v>
      </c>
      <c r="J419" s="27"/>
      <c r="K419" s="27"/>
      <c r="L419" s="26"/>
      <c r="M419" s="26"/>
      <c r="N419" s="26"/>
      <c r="O419" s="26"/>
      <c r="P419" s="26"/>
      <c r="Q419" s="26"/>
      <c r="R419" s="19"/>
      <c r="S419" s="19"/>
      <c r="T419" s="26"/>
      <c r="U419" s="26"/>
      <c r="V419" s="19"/>
      <c r="W419" s="19"/>
      <c r="X419" s="26"/>
      <c r="Y419" s="26"/>
      <c r="Z419" s="26"/>
      <c r="AA419" s="26"/>
      <c r="AB419" s="26"/>
      <c r="AC419" s="26"/>
      <c r="AD419" s="26"/>
      <c r="AE419" s="26"/>
      <c r="AF419" s="19">
        <f t="shared" si="161"/>
        <v>1</v>
      </c>
      <c r="AG419" s="19">
        <f t="shared" si="161"/>
        <v>6</v>
      </c>
      <c r="AH419" s="10" t="s">
        <v>748</v>
      </c>
      <c r="AI419" s="11" t="s">
        <v>749</v>
      </c>
      <c r="AJ419" s="11" t="s">
        <v>210</v>
      </c>
      <c r="AK419" s="12">
        <v>6</v>
      </c>
      <c r="AL419" s="7"/>
      <c r="AM419" s="28"/>
      <c r="AN419" s="7"/>
      <c r="AO419" s="7"/>
      <c r="AP419" s="7"/>
      <c r="AQ419" s="7"/>
      <c r="AR419" s="7"/>
      <c r="AS419" s="7"/>
      <c r="AT419" s="28"/>
      <c r="AU419" s="7"/>
      <c r="AV419" s="7"/>
      <c r="AW419" s="29"/>
      <c r="AX419" s="7"/>
      <c r="AY419" s="7"/>
      <c r="AZ419" s="28"/>
      <c r="BA419" s="28"/>
      <c r="BB419" s="7"/>
      <c r="BC419" s="7"/>
      <c r="BD419" s="7"/>
      <c r="BE419" s="7"/>
      <c r="BF419" s="81"/>
      <c r="BG419" s="81"/>
      <c r="BH419" s="7"/>
      <c r="BI419" s="7"/>
      <c r="BJ419" s="7">
        <f t="shared" si="162"/>
        <v>0</v>
      </c>
      <c r="BK419" s="7">
        <f t="shared" si="162"/>
        <v>0</v>
      </c>
    </row>
    <row r="420" spans="2:63" x14ac:dyDescent="0.25">
      <c r="B420" s="69"/>
      <c r="C420" s="93"/>
      <c r="D420" s="73" t="s">
        <v>750</v>
      </c>
      <c r="E420" s="95" t="s">
        <v>751</v>
      </c>
      <c r="F420" s="90"/>
      <c r="G420" s="90"/>
      <c r="H420" s="78"/>
      <c r="I420" s="78"/>
      <c r="J420" s="77"/>
      <c r="K420" s="77"/>
      <c r="L420" s="77"/>
      <c r="M420" s="77"/>
      <c r="N420" s="77"/>
      <c r="O420" s="77"/>
      <c r="P420" s="77"/>
      <c r="Q420" s="77"/>
      <c r="R420" s="78"/>
      <c r="S420" s="78"/>
      <c r="T420" s="77"/>
      <c r="U420" s="77"/>
      <c r="V420" s="77"/>
      <c r="W420" s="77"/>
      <c r="X420" s="77"/>
      <c r="Y420" s="77"/>
      <c r="Z420" s="77"/>
      <c r="AA420" s="77"/>
      <c r="AB420" s="78"/>
      <c r="AC420" s="78"/>
      <c r="AD420" s="78"/>
      <c r="AE420" s="78"/>
      <c r="AF420" s="77"/>
      <c r="AG420" s="77"/>
      <c r="AH420" s="73" t="s">
        <v>750</v>
      </c>
      <c r="AI420" s="95" t="s">
        <v>751</v>
      </c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223"/>
      <c r="BI420" s="223"/>
      <c r="BJ420" s="91"/>
      <c r="BK420" s="91"/>
    </row>
    <row r="421" spans="2:63" x14ac:dyDescent="0.25">
      <c r="B421" s="69"/>
      <c r="C421" s="93"/>
      <c r="D421" s="73" t="s">
        <v>752</v>
      </c>
      <c r="E421" s="95" t="s">
        <v>751</v>
      </c>
      <c r="F421" s="90"/>
      <c r="G421" s="90"/>
      <c r="H421" s="78"/>
      <c r="I421" s="78"/>
      <c r="J421" s="77"/>
      <c r="K421" s="77"/>
      <c r="L421" s="77"/>
      <c r="M421" s="77"/>
      <c r="N421" s="77"/>
      <c r="O421" s="77"/>
      <c r="P421" s="77"/>
      <c r="Q421" s="77"/>
      <c r="R421" s="78"/>
      <c r="S421" s="78"/>
      <c r="T421" s="77"/>
      <c r="U421" s="77"/>
      <c r="V421" s="77"/>
      <c r="W421" s="77"/>
      <c r="X421" s="77"/>
      <c r="Y421" s="77"/>
      <c r="Z421" s="77"/>
      <c r="AA421" s="77"/>
      <c r="AB421" s="78"/>
      <c r="AC421" s="78"/>
      <c r="AD421" s="78"/>
      <c r="AE421" s="78"/>
      <c r="AF421" s="77"/>
      <c r="AG421" s="77"/>
      <c r="AH421" s="73" t="s">
        <v>752</v>
      </c>
      <c r="AI421" s="95" t="s">
        <v>751</v>
      </c>
      <c r="AJ421" s="91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33"/>
      <c r="BI421" s="133"/>
      <c r="BJ421" s="126"/>
      <c r="BK421" s="126"/>
    </row>
    <row r="422" spans="2:63" x14ac:dyDescent="0.25">
      <c r="B422" s="67"/>
      <c r="C422" s="74"/>
      <c r="D422" s="96" t="s">
        <v>753</v>
      </c>
      <c r="E422" s="97" t="s">
        <v>48</v>
      </c>
      <c r="F422" s="90"/>
      <c r="G422" s="90"/>
      <c r="H422" s="78"/>
      <c r="I422" s="78"/>
      <c r="J422" s="77"/>
      <c r="K422" s="77"/>
      <c r="L422" s="77"/>
      <c r="M422" s="77"/>
      <c r="N422" s="77"/>
      <c r="O422" s="77"/>
      <c r="P422" s="77"/>
      <c r="Q422" s="77"/>
      <c r="R422" s="78"/>
      <c r="S422" s="78"/>
      <c r="T422" s="77"/>
      <c r="U422" s="77"/>
      <c r="V422" s="77"/>
      <c r="W422" s="77"/>
      <c r="X422" s="77"/>
      <c r="Y422" s="77"/>
      <c r="Z422" s="77"/>
      <c r="AA422" s="77"/>
      <c r="AB422" s="78"/>
      <c r="AC422" s="78"/>
      <c r="AD422" s="78"/>
      <c r="AE422" s="78"/>
      <c r="AF422" s="77"/>
      <c r="AG422" s="77"/>
      <c r="AH422" s="96" t="s">
        <v>753</v>
      </c>
      <c r="AI422" s="97" t="s">
        <v>48</v>
      </c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223"/>
      <c r="BI422" s="223"/>
      <c r="BJ422" s="91"/>
      <c r="BK422" s="91"/>
    </row>
    <row r="423" spans="2:63" ht="24" x14ac:dyDescent="0.25">
      <c r="B423" s="16" t="s">
        <v>65</v>
      </c>
      <c r="C423" s="17" t="s">
        <v>66</v>
      </c>
      <c r="D423" s="10" t="s">
        <v>754</v>
      </c>
      <c r="E423" s="11" t="s">
        <v>755</v>
      </c>
      <c r="F423" s="11" t="s">
        <v>68</v>
      </c>
      <c r="G423" s="12">
        <v>15000</v>
      </c>
      <c r="H423" s="26">
        <v>1</v>
      </c>
      <c r="I423" s="19">
        <f>+G423*H423</f>
        <v>15000</v>
      </c>
      <c r="J423" s="27"/>
      <c r="K423" s="27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19">
        <v>1</v>
      </c>
      <c r="W423" s="19">
        <f>G423*V423</f>
        <v>15000</v>
      </c>
      <c r="X423" s="26"/>
      <c r="Y423" s="26"/>
      <c r="Z423" s="26"/>
      <c r="AA423" s="26"/>
      <c r="AB423" s="26"/>
      <c r="AC423" s="26"/>
      <c r="AD423" s="26"/>
      <c r="AE423" s="26"/>
      <c r="AF423" s="19">
        <f t="shared" ref="AF423:AG441" si="163">H423+J423+L423+N423+P423+R423+T423+V423+X423+Z423+AB423+AD423</f>
        <v>2</v>
      </c>
      <c r="AG423" s="19">
        <f t="shared" si="163"/>
        <v>30000</v>
      </c>
      <c r="AH423" s="10" t="s">
        <v>754</v>
      </c>
      <c r="AI423" s="11" t="s">
        <v>755</v>
      </c>
      <c r="AJ423" s="11" t="s">
        <v>68</v>
      </c>
      <c r="AK423" s="12">
        <v>15000</v>
      </c>
      <c r="AL423" s="7">
        <v>1</v>
      </c>
      <c r="AM423" s="28">
        <f>+AK423*AL423</f>
        <v>15000</v>
      </c>
      <c r="AN423" s="7"/>
      <c r="AO423" s="7"/>
      <c r="AP423" s="7"/>
      <c r="AQ423" s="7"/>
      <c r="AR423" s="7"/>
      <c r="AS423" s="7"/>
      <c r="AT423" s="7"/>
      <c r="AU423" s="7"/>
      <c r="AV423" s="7"/>
      <c r="AW423" s="29"/>
      <c r="AX423" s="7"/>
      <c r="AY423" s="7"/>
      <c r="AZ423" s="28"/>
      <c r="BA423" s="28"/>
      <c r="BB423" s="7"/>
      <c r="BC423" s="81"/>
      <c r="BD423" s="7"/>
      <c r="BE423" s="81"/>
      <c r="BF423" s="81"/>
      <c r="BG423" s="81"/>
      <c r="BH423" s="7"/>
      <c r="BI423" s="7"/>
      <c r="BJ423" s="7">
        <f t="shared" ref="BJ423:BK441" si="164">AL423+AN423+AP423+AR423+AT423+AV423+AX423+AZ423+BB423+BD423+BF423+BH423</f>
        <v>1</v>
      </c>
      <c r="BK423" s="7">
        <f t="shared" si="164"/>
        <v>15000</v>
      </c>
    </row>
    <row r="424" spans="2:63" ht="24" x14ac:dyDescent="0.25">
      <c r="B424" s="16" t="s">
        <v>65</v>
      </c>
      <c r="C424" s="17" t="s">
        <v>66</v>
      </c>
      <c r="D424" s="10" t="s">
        <v>756</v>
      </c>
      <c r="E424" s="11" t="s">
        <v>757</v>
      </c>
      <c r="F424" s="11" t="s">
        <v>68</v>
      </c>
      <c r="G424" s="12">
        <v>90</v>
      </c>
      <c r="H424" s="26"/>
      <c r="I424" s="26"/>
      <c r="J424" s="27"/>
      <c r="K424" s="27"/>
      <c r="L424" s="26"/>
      <c r="M424" s="26"/>
      <c r="N424" s="26"/>
      <c r="O424" s="26"/>
      <c r="P424" s="26">
        <v>2</v>
      </c>
      <c r="Q424" s="19">
        <f t="shared" ref="Q424" si="165">G424*P424</f>
        <v>180</v>
      </c>
      <c r="R424" s="26"/>
      <c r="S424" s="26"/>
      <c r="T424" s="26"/>
      <c r="U424" s="26"/>
      <c r="V424" s="19">
        <v>7</v>
      </c>
      <c r="W424" s="19">
        <f>G424*V424</f>
        <v>630</v>
      </c>
      <c r="X424" s="26"/>
      <c r="Y424" s="26"/>
      <c r="Z424" s="26"/>
      <c r="AA424" s="26"/>
      <c r="AB424" s="26"/>
      <c r="AC424" s="26"/>
      <c r="AD424" s="26"/>
      <c r="AE424" s="26"/>
      <c r="AF424" s="19">
        <f t="shared" si="163"/>
        <v>9</v>
      </c>
      <c r="AG424" s="19">
        <f t="shared" si="163"/>
        <v>810</v>
      </c>
      <c r="AH424" s="10" t="s">
        <v>756</v>
      </c>
      <c r="AI424" s="11" t="s">
        <v>757</v>
      </c>
      <c r="AJ424" s="11" t="s">
        <v>68</v>
      </c>
      <c r="AK424" s="12">
        <v>90</v>
      </c>
      <c r="AL424" s="7"/>
      <c r="AM424" s="7"/>
      <c r="AN424" s="7"/>
      <c r="AO424" s="7"/>
      <c r="AP424" s="7"/>
      <c r="AQ424" s="7"/>
      <c r="AR424" s="7"/>
      <c r="AS424" s="7"/>
      <c r="AT424" s="28"/>
      <c r="AU424" s="7"/>
      <c r="AV424" s="7"/>
      <c r="AW424" s="29"/>
      <c r="AX424" s="7"/>
      <c r="AY424" s="7"/>
      <c r="AZ424" s="28">
        <v>7</v>
      </c>
      <c r="BA424" s="28">
        <f>AZ424*G424</f>
        <v>630</v>
      </c>
      <c r="BB424" s="7"/>
      <c r="BC424" s="7"/>
      <c r="BD424" s="7"/>
      <c r="BE424" s="7"/>
      <c r="BF424" s="81"/>
      <c r="BG424" s="81"/>
      <c r="BH424" s="7"/>
      <c r="BI424" s="7"/>
      <c r="BJ424" s="7">
        <f t="shared" si="164"/>
        <v>7</v>
      </c>
      <c r="BK424" s="7">
        <f t="shared" si="164"/>
        <v>630</v>
      </c>
    </row>
    <row r="425" spans="2:63" ht="24" x14ac:dyDescent="0.25">
      <c r="B425" s="43" t="s">
        <v>65</v>
      </c>
      <c r="C425" s="17" t="s">
        <v>66</v>
      </c>
      <c r="D425" s="10" t="s">
        <v>758</v>
      </c>
      <c r="E425" s="11" t="s">
        <v>759</v>
      </c>
      <c r="F425" s="11" t="s">
        <v>186</v>
      </c>
      <c r="G425" s="12">
        <v>205</v>
      </c>
      <c r="H425" s="26"/>
      <c r="I425" s="26"/>
      <c r="J425" s="27"/>
      <c r="K425" s="27"/>
      <c r="L425" s="26"/>
      <c r="M425" s="26"/>
      <c r="N425" s="26"/>
      <c r="O425" s="26"/>
      <c r="P425" s="26"/>
      <c r="Q425" s="19"/>
      <c r="R425" s="26"/>
      <c r="S425" s="26"/>
      <c r="T425" s="26"/>
      <c r="U425" s="26"/>
      <c r="V425" s="19">
        <v>7</v>
      </c>
      <c r="W425" s="19">
        <f>G425*V425</f>
        <v>1435</v>
      </c>
      <c r="X425" s="26"/>
      <c r="Y425" s="26"/>
      <c r="Z425" s="26"/>
      <c r="AA425" s="26"/>
      <c r="AB425" s="26"/>
      <c r="AC425" s="26"/>
      <c r="AD425" s="26"/>
      <c r="AE425" s="26"/>
      <c r="AF425" s="19">
        <f t="shared" si="163"/>
        <v>7</v>
      </c>
      <c r="AG425" s="19">
        <f t="shared" si="163"/>
        <v>1435</v>
      </c>
      <c r="AH425" s="10" t="s">
        <v>758</v>
      </c>
      <c r="AI425" s="11" t="s">
        <v>759</v>
      </c>
      <c r="AJ425" s="11" t="s">
        <v>186</v>
      </c>
      <c r="AK425" s="12">
        <v>205</v>
      </c>
      <c r="AL425" s="7"/>
      <c r="AM425" s="7"/>
      <c r="AN425" s="7"/>
      <c r="AO425" s="7"/>
      <c r="AP425" s="7"/>
      <c r="AQ425" s="7"/>
      <c r="AR425" s="7"/>
      <c r="AS425" s="7"/>
      <c r="AT425" s="28"/>
      <c r="AU425" s="7"/>
      <c r="AV425" s="7"/>
      <c r="AW425" s="29"/>
      <c r="AX425" s="7"/>
      <c r="AY425" s="7"/>
      <c r="AZ425" s="28">
        <v>7</v>
      </c>
      <c r="BA425" s="28">
        <f>AZ425*G425</f>
        <v>1435</v>
      </c>
      <c r="BB425" s="7"/>
      <c r="BC425" s="7"/>
      <c r="BD425" s="7"/>
      <c r="BE425" s="7"/>
      <c r="BF425" s="81"/>
      <c r="BG425" s="81"/>
      <c r="BH425" s="7"/>
      <c r="BI425" s="7"/>
      <c r="BJ425" s="7">
        <f t="shared" si="164"/>
        <v>7</v>
      </c>
      <c r="BK425" s="7">
        <f t="shared" si="164"/>
        <v>1435</v>
      </c>
    </row>
    <row r="426" spans="2:63" ht="24" x14ac:dyDescent="0.25">
      <c r="B426" s="16" t="s">
        <v>65</v>
      </c>
      <c r="C426" s="17" t="s">
        <v>66</v>
      </c>
      <c r="D426" s="10" t="s">
        <v>760</v>
      </c>
      <c r="E426" s="11" t="s">
        <v>761</v>
      </c>
      <c r="F426" s="11" t="s">
        <v>186</v>
      </c>
      <c r="G426" s="12">
        <v>76.7</v>
      </c>
      <c r="H426" s="26"/>
      <c r="I426" s="26"/>
      <c r="J426" s="27"/>
      <c r="K426" s="27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>
        <v>7</v>
      </c>
      <c r="W426" s="19">
        <f>G426*V426</f>
        <v>536.9</v>
      </c>
      <c r="X426" s="26"/>
      <c r="Y426" s="26"/>
      <c r="Z426" s="26"/>
      <c r="AA426" s="26"/>
      <c r="AB426" s="26"/>
      <c r="AC426" s="26"/>
      <c r="AD426" s="26"/>
      <c r="AE426" s="26"/>
      <c r="AF426" s="19">
        <f t="shared" si="163"/>
        <v>7</v>
      </c>
      <c r="AG426" s="19">
        <f t="shared" si="163"/>
        <v>536.9</v>
      </c>
      <c r="AH426" s="10" t="s">
        <v>760</v>
      </c>
      <c r="AI426" s="11" t="s">
        <v>761</v>
      </c>
      <c r="AJ426" s="11" t="s">
        <v>186</v>
      </c>
      <c r="AK426" s="12">
        <v>76.7</v>
      </c>
      <c r="AL426" s="7"/>
      <c r="AM426" s="7"/>
      <c r="AN426" s="7"/>
      <c r="AO426" s="7"/>
      <c r="AP426" s="7"/>
      <c r="AQ426" s="7"/>
      <c r="AR426" s="7"/>
      <c r="AS426" s="7"/>
      <c r="AT426" s="28"/>
      <c r="AU426" s="7"/>
      <c r="AV426" s="7"/>
      <c r="AW426" s="29"/>
      <c r="AX426" s="7"/>
      <c r="AY426" s="7"/>
      <c r="AZ426" s="28">
        <v>7</v>
      </c>
      <c r="BA426" s="28">
        <f>AZ426*G426</f>
        <v>536.9</v>
      </c>
      <c r="BB426" s="7"/>
      <c r="BC426" s="7"/>
      <c r="BD426" s="7"/>
      <c r="BE426" s="7"/>
      <c r="BF426" s="81"/>
      <c r="BG426" s="81"/>
      <c r="BH426" s="7"/>
      <c r="BI426" s="7"/>
      <c r="BJ426" s="7">
        <f t="shared" si="164"/>
        <v>7</v>
      </c>
      <c r="BK426" s="7">
        <f t="shared" si="164"/>
        <v>536.9</v>
      </c>
    </row>
    <row r="427" spans="2:63" ht="24" x14ac:dyDescent="0.25">
      <c r="B427" s="16" t="s">
        <v>65</v>
      </c>
      <c r="C427" s="17" t="s">
        <v>66</v>
      </c>
      <c r="D427" s="10" t="s">
        <v>762</v>
      </c>
      <c r="E427" s="11" t="s">
        <v>763</v>
      </c>
      <c r="F427" s="11" t="s">
        <v>68</v>
      </c>
      <c r="G427" s="12">
        <v>400</v>
      </c>
      <c r="H427" s="26"/>
      <c r="I427" s="26"/>
      <c r="J427" s="27"/>
      <c r="K427" s="27"/>
      <c r="L427" s="26"/>
      <c r="M427" s="26"/>
      <c r="N427" s="26"/>
      <c r="O427" s="26"/>
      <c r="P427" s="19">
        <v>30</v>
      </c>
      <c r="Q427" s="19">
        <f t="shared" ref="Q427:Q437" si="166">G427*P427</f>
        <v>12000</v>
      </c>
      <c r="R427" s="26"/>
      <c r="S427" s="26"/>
      <c r="T427" s="112"/>
      <c r="U427" s="112"/>
      <c r="V427" s="112"/>
      <c r="W427" s="112"/>
      <c r="X427" s="112"/>
      <c r="Y427" s="112"/>
      <c r="Z427" s="112"/>
      <c r="AA427" s="112"/>
      <c r="AB427" s="26"/>
      <c r="AC427" s="26"/>
      <c r="AD427" s="26"/>
      <c r="AE427" s="26"/>
      <c r="AF427" s="19">
        <f t="shared" si="163"/>
        <v>30</v>
      </c>
      <c r="AG427" s="19">
        <f t="shared" si="163"/>
        <v>12000</v>
      </c>
      <c r="AH427" s="10" t="s">
        <v>762</v>
      </c>
      <c r="AI427" s="11" t="s">
        <v>763</v>
      </c>
      <c r="AJ427" s="11" t="s">
        <v>68</v>
      </c>
      <c r="AK427" s="12">
        <v>400</v>
      </c>
      <c r="AL427" s="7"/>
      <c r="AM427" s="7"/>
      <c r="AN427" s="81"/>
      <c r="AO427" s="81"/>
      <c r="AP427" s="7"/>
      <c r="AQ427" s="7"/>
      <c r="AR427" s="28"/>
      <c r="AS427" s="28"/>
      <c r="AT427" s="28"/>
      <c r="AU427" s="28"/>
      <c r="AV427" s="7"/>
      <c r="AW427" s="29"/>
      <c r="AX427" s="81"/>
      <c r="AY427" s="81"/>
      <c r="AZ427" s="28"/>
      <c r="BA427" s="28"/>
      <c r="BB427" s="81"/>
      <c r="BC427" s="81"/>
      <c r="BD427" s="81"/>
      <c r="BE427" s="81"/>
      <c r="BF427" s="81"/>
      <c r="BG427" s="81"/>
      <c r="BH427" s="7"/>
      <c r="BI427" s="7"/>
      <c r="BJ427" s="7">
        <f t="shared" si="164"/>
        <v>0</v>
      </c>
      <c r="BK427" s="7">
        <f t="shared" si="164"/>
        <v>0</v>
      </c>
    </row>
    <row r="428" spans="2:63" ht="24" x14ac:dyDescent="0.25">
      <c r="B428" s="16" t="s">
        <v>65</v>
      </c>
      <c r="C428" s="17" t="s">
        <v>66</v>
      </c>
      <c r="D428" s="10" t="s">
        <v>764</v>
      </c>
      <c r="E428" s="11" t="s">
        <v>765</v>
      </c>
      <c r="F428" s="11" t="s">
        <v>68</v>
      </c>
      <c r="G428" s="12">
        <v>225</v>
      </c>
      <c r="H428" s="26"/>
      <c r="I428" s="26"/>
      <c r="J428" s="27"/>
      <c r="K428" s="27"/>
      <c r="L428" s="26"/>
      <c r="M428" s="26"/>
      <c r="N428" s="26"/>
      <c r="O428" s="26"/>
      <c r="P428" s="19">
        <v>30</v>
      </c>
      <c r="Q428" s="19">
        <f t="shared" si="166"/>
        <v>6750</v>
      </c>
      <c r="R428" s="26"/>
      <c r="S428" s="26"/>
      <c r="T428" s="112"/>
      <c r="U428" s="112"/>
      <c r="V428" s="112"/>
      <c r="W428" s="112"/>
      <c r="X428" s="112"/>
      <c r="Y428" s="112"/>
      <c r="Z428" s="112"/>
      <c r="AA428" s="112"/>
      <c r="AB428" s="26"/>
      <c r="AC428" s="26"/>
      <c r="AD428" s="26"/>
      <c r="AE428" s="26"/>
      <c r="AF428" s="19">
        <f t="shared" si="163"/>
        <v>30</v>
      </c>
      <c r="AG428" s="19">
        <f t="shared" si="163"/>
        <v>6750</v>
      </c>
      <c r="AH428" s="10" t="s">
        <v>764</v>
      </c>
      <c r="AI428" s="11" t="s">
        <v>765</v>
      </c>
      <c r="AJ428" s="11" t="s">
        <v>68</v>
      </c>
      <c r="AK428" s="12">
        <v>225</v>
      </c>
      <c r="AL428" s="7"/>
      <c r="AM428" s="7"/>
      <c r="AN428" s="81"/>
      <c r="AO428" s="81"/>
      <c r="AP428" s="7"/>
      <c r="AQ428" s="7"/>
      <c r="AR428" s="28"/>
      <c r="AS428" s="28"/>
      <c r="AT428" s="28"/>
      <c r="AU428" s="28"/>
      <c r="AV428" s="7"/>
      <c r="AW428" s="29"/>
      <c r="AX428" s="81"/>
      <c r="AY428" s="81"/>
      <c r="AZ428" s="28"/>
      <c r="BA428" s="28"/>
      <c r="BB428" s="81"/>
      <c r="BC428" s="81"/>
      <c r="BD428" s="81"/>
      <c r="BE428" s="81"/>
      <c r="BF428" s="81"/>
      <c r="BG428" s="81"/>
      <c r="BH428" s="7"/>
      <c r="BI428" s="7"/>
      <c r="BJ428" s="7">
        <f t="shared" si="164"/>
        <v>0</v>
      </c>
      <c r="BK428" s="7">
        <f t="shared" si="164"/>
        <v>0</v>
      </c>
    </row>
    <row r="429" spans="2:63" ht="24" x14ac:dyDescent="0.25">
      <c r="B429" s="16" t="s">
        <v>65</v>
      </c>
      <c r="C429" s="17" t="s">
        <v>66</v>
      </c>
      <c r="D429" s="10" t="s">
        <v>766</v>
      </c>
      <c r="E429" s="11" t="s">
        <v>767</v>
      </c>
      <c r="F429" s="11" t="s">
        <v>68</v>
      </c>
      <c r="G429" s="12">
        <v>350</v>
      </c>
      <c r="H429" s="26"/>
      <c r="I429" s="26"/>
      <c r="J429" s="27"/>
      <c r="K429" s="27"/>
      <c r="L429" s="26"/>
      <c r="M429" s="26"/>
      <c r="N429" s="26"/>
      <c r="O429" s="26"/>
      <c r="P429" s="19">
        <v>10</v>
      </c>
      <c r="Q429" s="19">
        <f t="shared" si="166"/>
        <v>3500</v>
      </c>
      <c r="R429" s="26"/>
      <c r="S429" s="26"/>
      <c r="T429" s="112"/>
      <c r="U429" s="112"/>
      <c r="V429" s="112"/>
      <c r="W429" s="112"/>
      <c r="X429" s="112"/>
      <c r="Y429" s="112"/>
      <c r="Z429" s="112"/>
      <c r="AA429" s="112"/>
      <c r="AB429" s="26"/>
      <c r="AC429" s="26"/>
      <c r="AD429" s="26"/>
      <c r="AE429" s="26"/>
      <c r="AF429" s="19">
        <f t="shared" si="163"/>
        <v>10</v>
      </c>
      <c r="AG429" s="19">
        <f t="shared" si="163"/>
        <v>3500</v>
      </c>
      <c r="AH429" s="10" t="s">
        <v>766</v>
      </c>
      <c r="AI429" s="11" t="s">
        <v>767</v>
      </c>
      <c r="AJ429" s="11" t="s">
        <v>68</v>
      </c>
      <c r="AK429" s="12">
        <v>350</v>
      </c>
      <c r="AL429" s="7"/>
      <c r="AM429" s="7"/>
      <c r="AN429" s="81"/>
      <c r="AO429" s="81"/>
      <c r="AP429" s="7"/>
      <c r="AQ429" s="7"/>
      <c r="AR429" s="28"/>
      <c r="AS429" s="28"/>
      <c r="AT429" s="28"/>
      <c r="AU429" s="28"/>
      <c r="AV429" s="7"/>
      <c r="AW429" s="29"/>
      <c r="AX429" s="81"/>
      <c r="AY429" s="81"/>
      <c r="AZ429" s="28"/>
      <c r="BA429" s="28"/>
      <c r="BB429" s="81"/>
      <c r="BC429" s="81"/>
      <c r="BD429" s="81"/>
      <c r="BE429" s="81"/>
      <c r="BF429" s="81"/>
      <c r="BG429" s="81"/>
      <c r="BH429" s="7"/>
      <c r="BI429" s="7"/>
      <c r="BJ429" s="7">
        <f t="shared" si="164"/>
        <v>0</v>
      </c>
      <c r="BK429" s="7">
        <f t="shared" si="164"/>
        <v>0</v>
      </c>
    </row>
    <row r="430" spans="2:63" ht="24" x14ac:dyDescent="0.25">
      <c r="B430" s="16" t="s">
        <v>65</v>
      </c>
      <c r="C430" s="17" t="s">
        <v>66</v>
      </c>
      <c r="D430" s="10" t="s">
        <v>768</v>
      </c>
      <c r="E430" s="11" t="s">
        <v>769</v>
      </c>
      <c r="F430" s="11" t="s">
        <v>68</v>
      </c>
      <c r="G430" s="12">
        <v>2500</v>
      </c>
      <c r="H430" s="26"/>
      <c r="I430" s="26"/>
      <c r="J430" s="27"/>
      <c r="K430" s="27"/>
      <c r="L430" s="26"/>
      <c r="M430" s="26"/>
      <c r="N430" s="26"/>
      <c r="O430" s="26"/>
      <c r="P430" s="26">
        <v>10</v>
      </c>
      <c r="Q430" s="19">
        <f t="shared" si="166"/>
        <v>25000</v>
      </c>
      <c r="R430" s="26"/>
      <c r="S430" s="26"/>
      <c r="T430" s="112"/>
      <c r="U430" s="112"/>
      <c r="V430" s="112"/>
      <c r="W430" s="112"/>
      <c r="X430" s="112"/>
      <c r="Y430" s="112"/>
      <c r="Z430" s="112"/>
      <c r="AA430" s="112"/>
      <c r="AB430" s="26"/>
      <c r="AC430" s="26"/>
      <c r="AD430" s="26"/>
      <c r="AE430" s="26"/>
      <c r="AF430" s="19">
        <f t="shared" si="163"/>
        <v>10</v>
      </c>
      <c r="AG430" s="19">
        <f t="shared" si="163"/>
        <v>25000</v>
      </c>
      <c r="AH430" s="10" t="s">
        <v>768</v>
      </c>
      <c r="AI430" s="11" t="s">
        <v>769</v>
      </c>
      <c r="AJ430" s="11" t="s">
        <v>68</v>
      </c>
      <c r="AK430" s="12">
        <v>2500</v>
      </c>
      <c r="AL430" s="7"/>
      <c r="AM430" s="7"/>
      <c r="AN430" s="81"/>
      <c r="AO430" s="81"/>
      <c r="AP430" s="7"/>
      <c r="AQ430" s="7"/>
      <c r="AR430" s="28"/>
      <c r="AS430" s="28"/>
      <c r="AT430" s="28"/>
      <c r="AU430" s="28"/>
      <c r="AV430" s="7"/>
      <c r="AW430" s="29"/>
      <c r="AX430" s="81"/>
      <c r="AY430" s="81"/>
      <c r="AZ430" s="28"/>
      <c r="BA430" s="28"/>
      <c r="BB430" s="81"/>
      <c r="BC430" s="81"/>
      <c r="BD430" s="81"/>
      <c r="BE430" s="81"/>
      <c r="BF430" s="81"/>
      <c r="BG430" s="81"/>
      <c r="BH430" s="7"/>
      <c r="BI430" s="7"/>
      <c r="BJ430" s="7">
        <f t="shared" si="164"/>
        <v>0</v>
      </c>
      <c r="BK430" s="7">
        <f t="shared" si="164"/>
        <v>0</v>
      </c>
    </row>
    <row r="431" spans="2:63" ht="24" x14ac:dyDescent="0.25">
      <c r="B431" s="16" t="s">
        <v>65</v>
      </c>
      <c r="C431" s="17" t="s">
        <v>66</v>
      </c>
      <c r="D431" s="10" t="s">
        <v>770</v>
      </c>
      <c r="E431" s="11" t="s">
        <v>771</v>
      </c>
      <c r="F431" s="11" t="s">
        <v>68</v>
      </c>
      <c r="G431" s="12">
        <v>175</v>
      </c>
      <c r="H431" s="26"/>
      <c r="I431" s="26"/>
      <c r="J431" s="27"/>
      <c r="K431" s="27"/>
      <c r="L431" s="26"/>
      <c r="M431" s="26"/>
      <c r="N431" s="26"/>
      <c r="O431" s="26"/>
      <c r="P431" s="26">
        <v>30</v>
      </c>
      <c r="Q431" s="19">
        <f t="shared" si="166"/>
        <v>5250</v>
      </c>
      <c r="R431" s="26"/>
      <c r="S431" s="26"/>
      <c r="T431" s="112"/>
      <c r="U431" s="112"/>
      <c r="V431" s="112"/>
      <c r="W431" s="112"/>
      <c r="X431" s="112"/>
      <c r="Y431" s="112"/>
      <c r="Z431" s="112"/>
      <c r="AA431" s="112"/>
      <c r="AB431" s="26"/>
      <c r="AC431" s="26"/>
      <c r="AD431" s="26"/>
      <c r="AE431" s="26"/>
      <c r="AF431" s="19">
        <f t="shared" si="163"/>
        <v>30</v>
      </c>
      <c r="AG431" s="19">
        <f t="shared" si="163"/>
        <v>5250</v>
      </c>
      <c r="AH431" s="10" t="s">
        <v>770</v>
      </c>
      <c r="AI431" s="11" t="s">
        <v>771</v>
      </c>
      <c r="AJ431" s="11" t="s">
        <v>68</v>
      </c>
      <c r="AK431" s="12">
        <v>175</v>
      </c>
      <c r="AL431" s="7"/>
      <c r="AM431" s="7"/>
      <c r="AN431" s="81"/>
      <c r="AO431" s="81"/>
      <c r="AP431" s="7"/>
      <c r="AQ431" s="7"/>
      <c r="AR431" s="28"/>
      <c r="AS431" s="28"/>
      <c r="AT431" s="28"/>
      <c r="AU431" s="28"/>
      <c r="AV431" s="7"/>
      <c r="AW431" s="29"/>
      <c r="AX431" s="81"/>
      <c r="AY431" s="81"/>
      <c r="AZ431" s="28"/>
      <c r="BA431" s="28"/>
      <c r="BB431" s="81"/>
      <c r="BC431" s="81"/>
      <c r="BD431" s="81"/>
      <c r="BE431" s="81"/>
      <c r="BF431" s="81"/>
      <c r="BG431" s="81"/>
      <c r="BH431" s="7"/>
      <c r="BI431" s="7"/>
      <c r="BJ431" s="7">
        <f t="shared" si="164"/>
        <v>0</v>
      </c>
      <c r="BK431" s="7">
        <f t="shared" si="164"/>
        <v>0</v>
      </c>
    </row>
    <row r="432" spans="2:63" ht="24" x14ac:dyDescent="0.25">
      <c r="B432" s="16" t="s">
        <v>65</v>
      </c>
      <c r="C432" s="17" t="s">
        <v>66</v>
      </c>
      <c r="D432" s="10" t="s">
        <v>764</v>
      </c>
      <c r="E432" s="11" t="s">
        <v>772</v>
      </c>
      <c r="F432" s="11" t="s">
        <v>68</v>
      </c>
      <c r="G432" s="12">
        <v>1500</v>
      </c>
      <c r="H432" s="19"/>
      <c r="I432" s="19"/>
      <c r="J432" s="85"/>
      <c r="K432" s="85"/>
      <c r="L432" s="19"/>
      <c r="M432" s="19"/>
      <c r="N432" s="19"/>
      <c r="O432" s="19"/>
      <c r="P432" s="26">
        <v>12</v>
      </c>
      <c r="Q432" s="19">
        <f t="shared" si="166"/>
        <v>18000</v>
      </c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>
        <f t="shared" si="163"/>
        <v>12</v>
      </c>
      <c r="AG432" s="19">
        <f t="shared" si="163"/>
        <v>18000</v>
      </c>
      <c r="AH432" s="10" t="s">
        <v>764</v>
      </c>
      <c r="AI432" s="11" t="s">
        <v>772</v>
      </c>
      <c r="AJ432" s="11" t="s">
        <v>68</v>
      </c>
      <c r="AK432" s="12">
        <v>1500</v>
      </c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7"/>
      <c r="AW432" s="29"/>
      <c r="AX432" s="28"/>
      <c r="AY432" s="28"/>
      <c r="AZ432" s="28"/>
      <c r="BA432" s="28"/>
      <c r="BB432" s="28"/>
      <c r="BC432" s="28"/>
      <c r="BD432" s="28"/>
      <c r="BE432" s="28"/>
      <c r="BF432" s="114"/>
      <c r="BG432" s="114"/>
      <c r="BH432" s="28"/>
      <c r="BI432" s="28"/>
      <c r="BJ432" s="7">
        <f t="shared" si="164"/>
        <v>0</v>
      </c>
      <c r="BK432" s="7">
        <f t="shared" si="164"/>
        <v>0</v>
      </c>
    </row>
    <row r="433" spans="1:63" ht="24" x14ac:dyDescent="0.25">
      <c r="B433" s="16" t="s">
        <v>65</v>
      </c>
      <c r="C433" s="17" t="s">
        <v>66</v>
      </c>
      <c r="D433" s="10" t="s">
        <v>773</v>
      </c>
      <c r="E433" s="11" t="s">
        <v>774</v>
      </c>
      <c r="F433" s="11" t="s">
        <v>68</v>
      </c>
      <c r="G433" s="12">
        <v>250</v>
      </c>
      <c r="H433" s="19"/>
      <c r="I433" s="19"/>
      <c r="J433" s="85"/>
      <c r="K433" s="85"/>
      <c r="L433" s="19"/>
      <c r="M433" s="19"/>
      <c r="N433" s="19"/>
      <c r="O433" s="19"/>
      <c r="P433" s="26">
        <v>30</v>
      </c>
      <c r="Q433" s="19">
        <f t="shared" si="166"/>
        <v>7500</v>
      </c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>
        <f t="shared" si="163"/>
        <v>30</v>
      </c>
      <c r="AG433" s="19">
        <f t="shared" si="163"/>
        <v>7500</v>
      </c>
      <c r="AH433" s="10" t="s">
        <v>773</v>
      </c>
      <c r="AI433" s="11" t="s">
        <v>774</v>
      </c>
      <c r="AJ433" s="11" t="s">
        <v>68</v>
      </c>
      <c r="AK433" s="12">
        <v>250</v>
      </c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7"/>
      <c r="AW433" s="29"/>
      <c r="AX433" s="28"/>
      <c r="AY433" s="28"/>
      <c r="AZ433" s="28"/>
      <c r="BA433" s="28"/>
      <c r="BB433" s="28"/>
      <c r="BC433" s="28"/>
      <c r="BD433" s="28"/>
      <c r="BE433" s="28"/>
      <c r="BF433" s="114"/>
      <c r="BG433" s="114"/>
      <c r="BH433" s="28"/>
      <c r="BI433" s="28"/>
      <c r="BJ433" s="7">
        <f t="shared" si="164"/>
        <v>0</v>
      </c>
      <c r="BK433" s="7">
        <f t="shared" si="164"/>
        <v>0</v>
      </c>
    </row>
    <row r="434" spans="1:63" ht="24" x14ac:dyDescent="0.25">
      <c r="B434" s="16" t="s">
        <v>65</v>
      </c>
      <c r="C434" s="17" t="s">
        <v>66</v>
      </c>
      <c r="D434" s="10" t="s">
        <v>775</v>
      </c>
      <c r="E434" s="11" t="s">
        <v>776</v>
      </c>
      <c r="F434" s="11" t="s">
        <v>68</v>
      </c>
      <c r="G434" s="12">
        <v>250</v>
      </c>
      <c r="H434" s="26"/>
      <c r="I434" s="26"/>
      <c r="J434" s="27"/>
      <c r="K434" s="27"/>
      <c r="L434" s="26"/>
      <c r="M434" s="26"/>
      <c r="N434" s="26"/>
      <c r="O434" s="26"/>
      <c r="P434" s="26">
        <v>12</v>
      </c>
      <c r="Q434" s="19">
        <f t="shared" si="166"/>
        <v>3000</v>
      </c>
      <c r="R434" s="26"/>
      <c r="S434" s="26"/>
      <c r="T434" s="112"/>
      <c r="U434" s="112"/>
      <c r="V434" s="112"/>
      <c r="W434" s="112"/>
      <c r="X434" s="112"/>
      <c r="Y434" s="112"/>
      <c r="Z434" s="112"/>
      <c r="AA434" s="112"/>
      <c r="AB434" s="26"/>
      <c r="AC434" s="26"/>
      <c r="AD434" s="26"/>
      <c r="AE434" s="26"/>
      <c r="AF434" s="19">
        <f t="shared" si="163"/>
        <v>12</v>
      </c>
      <c r="AG434" s="19">
        <f t="shared" si="163"/>
        <v>3000</v>
      </c>
      <c r="AH434" s="10" t="s">
        <v>775</v>
      </c>
      <c r="AI434" s="11" t="s">
        <v>776</v>
      </c>
      <c r="AJ434" s="11" t="s">
        <v>68</v>
      </c>
      <c r="AK434" s="12">
        <v>250</v>
      </c>
      <c r="AL434" s="7"/>
      <c r="AM434" s="7"/>
      <c r="AN434" s="81"/>
      <c r="AO434" s="81"/>
      <c r="AP434" s="7"/>
      <c r="AQ434" s="7"/>
      <c r="AR434" s="28"/>
      <c r="AS434" s="28"/>
      <c r="AT434" s="28"/>
      <c r="AU434" s="28"/>
      <c r="AV434" s="7"/>
      <c r="AW434" s="29"/>
      <c r="AX434" s="81"/>
      <c r="AY434" s="81"/>
      <c r="AZ434" s="28"/>
      <c r="BA434" s="28"/>
      <c r="BB434" s="81"/>
      <c r="BC434" s="81"/>
      <c r="BD434" s="81"/>
      <c r="BE434" s="81"/>
      <c r="BF434" s="81"/>
      <c r="BG434" s="81"/>
      <c r="BH434" s="7"/>
      <c r="BI434" s="7"/>
      <c r="BJ434" s="7">
        <f t="shared" si="164"/>
        <v>0</v>
      </c>
      <c r="BK434" s="7">
        <f t="shared" si="164"/>
        <v>0</v>
      </c>
    </row>
    <row r="435" spans="1:63" ht="24" x14ac:dyDescent="0.25">
      <c r="B435" s="16" t="s">
        <v>65</v>
      </c>
      <c r="C435" s="17" t="s">
        <v>66</v>
      </c>
      <c r="D435" s="10" t="s">
        <v>777</v>
      </c>
      <c r="E435" s="11" t="s">
        <v>778</v>
      </c>
      <c r="F435" s="11" t="s">
        <v>68</v>
      </c>
      <c r="G435" s="12">
        <v>2500</v>
      </c>
      <c r="H435" s="26"/>
      <c r="I435" s="26"/>
      <c r="J435" s="27"/>
      <c r="K435" s="27"/>
      <c r="L435" s="26"/>
      <c r="M435" s="26"/>
      <c r="N435" s="26"/>
      <c r="O435" s="26"/>
      <c r="P435" s="26">
        <v>12</v>
      </c>
      <c r="Q435" s="19">
        <f t="shared" si="166"/>
        <v>30000</v>
      </c>
      <c r="R435" s="26"/>
      <c r="S435" s="26"/>
      <c r="T435" s="112"/>
      <c r="U435" s="112"/>
      <c r="V435" s="112"/>
      <c r="W435" s="112"/>
      <c r="X435" s="112"/>
      <c r="Y435" s="112"/>
      <c r="Z435" s="112"/>
      <c r="AA435" s="112"/>
      <c r="AB435" s="26"/>
      <c r="AC435" s="26"/>
      <c r="AD435" s="26"/>
      <c r="AE435" s="26"/>
      <c r="AF435" s="19">
        <f t="shared" si="163"/>
        <v>12</v>
      </c>
      <c r="AG435" s="19">
        <f t="shared" si="163"/>
        <v>30000</v>
      </c>
      <c r="AH435" s="10" t="s">
        <v>777</v>
      </c>
      <c r="AI435" s="11" t="s">
        <v>778</v>
      </c>
      <c r="AJ435" s="11" t="s">
        <v>68</v>
      </c>
      <c r="AK435" s="12">
        <v>2500</v>
      </c>
      <c r="AL435" s="7"/>
      <c r="AM435" s="7"/>
      <c r="AN435" s="81"/>
      <c r="AO435" s="81"/>
      <c r="AP435" s="7"/>
      <c r="AQ435" s="7"/>
      <c r="AR435" s="28"/>
      <c r="AS435" s="28"/>
      <c r="AT435" s="28"/>
      <c r="AU435" s="28"/>
      <c r="AV435" s="7"/>
      <c r="AW435" s="29"/>
      <c r="AX435" s="81"/>
      <c r="AY435" s="81"/>
      <c r="AZ435" s="28"/>
      <c r="BA435" s="28"/>
      <c r="BB435" s="81"/>
      <c r="BC435" s="81"/>
      <c r="BD435" s="81"/>
      <c r="BE435" s="81"/>
      <c r="BF435" s="81"/>
      <c r="BG435" s="81"/>
      <c r="BH435" s="7"/>
      <c r="BI435" s="7"/>
      <c r="BJ435" s="7">
        <f t="shared" si="164"/>
        <v>0</v>
      </c>
      <c r="BK435" s="7">
        <f t="shared" si="164"/>
        <v>0</v>
      </c>
    </row>
    <row r="436" spans="1:63" ht="24" x14ac:dyDescent="0.25">
      <c r="B436" s="16" t="s">
        <v>65</v>
      </c>
      <c r="C436" s="17" t="s">
        <v>66</v>
      </c>
      <c r="D436" s="10" t="s">
        <v>779</v>
      </c>
      <c r="E436" s="11" t="s">
        <v>780</v>
      </c>
      <c r="F436" s="11" t="s">
        <v>68</v>
      </c>
      <c r="G436" s="12">
        <v>3000</v>
      </c>
      <c r="H436" s="26"/>
      <c r="I436" s="26"/>
      <c r="J436" s="27"/>
      <c r="K436" s="27"/>
      <c r="L436" s="26"/>
      <c r="M436" s="26"/>
      <c r="N436" s="26"/>
      <c r="O436" s="26"/>
      <c r="P436" s="26">
        <v>12</v>
      </c>
      <c r="Q436" s="19">
        <f t="shared" si="166"/>
        <v>36000</v>
      </c>
      <c r="R436" s="26"/>
      <c r="S436" s="26"/>
      <c r="T436" s="112"/>
      <c r="U436" s="112"/>
      <c r="V436" s="112"/>
      <c r="W436" s="112"/>
      <c r="X436" s="112"/>
      <c r="Y436" s="112"/>
      <c r="Z436" s="112"/>
      <c r="AA436" s="112"/>
      <c r="AB436" s="26"/>
      <c r="AC436" s="26"/>
      <c r="AD436" s="26"/>
      <c r="AE436" s="26"/>
      <c r="AF436" s="19">
        <f t="shared" si="163"/>
        <v>12</v>
      </c>
      <c r="AG436" s="19">
        <f t="shared" si="163"/>
        <v>36000</v>
      </c>
      <c r="AH436" s="10" t="s">
        <v>779</v>
      </c>
      <c r="AI436" s="11" t="s">
        <v>780</v>
      </c>
      <c r="AJ436" s="11" t="s">
        <v>68</v>
      </c>
      <c r="AK436" s="12">
        <v>3000</v>
      </c>
      <c r="AL436" s="7"/>
      <c r="AM436" s="7"/>
      <c r="AN436" s="81"/>
      <c r="AO436" s="81"/>
      <c r="AP436" s="7"/>
      <c r="AQ436" s="7"/>
      <c r="AR436" s="28"/>
      <c r="AS436" s="28"/>
      <c r="AT436" s="28"/>
      <c r="AU436" s="28"/>
      <c r="AV436" s="7"/>
      <c r="AW436" s="29"/>
      <c r="AX436" s="81"/>
      <c r="AY436" s="81"/>
      <c r="AZ436" s="28"/>
      <c r="BA436" s="28"/>
      <c r="BB436" s="81"/>
      <c r="BC436" s="81"/>
      <c r="BD436" s="81"/>
      <c r="BE436" s="81"/>
      <c r="BF436" s="81"/>
      <c r="BG436" s="81"/>
      <c r="BH436" s="7"/>
      <c r="BI436" s="7"/>
      <c r="BJ436" s="7">
        <f t="shared" si="164"/>
        <v>0</v>
      </c>
      <c r="BK436" s="7">
        <f t="shared" si="164"/>
        <v>0</v>
      </c>
    </row>
    <row r="437" spans="1:63" ht="24" x14ac:dyDescent="0.25">
      <c r="B437" s="16" t="s">
        <v>65</v>
      </c>
      <c r="C437" s="17" t="s">
        <v>66</v>
      </c>
      <c r="D437" s="10" t="s">
        <v>781</v>
      </c>
      <c r="E437" s="11" t="s">
        <v>782</v>
      </c>
      <c r="F437" s="11" t="s">
        <v>68</v>
      </c>
      <c r="G437" s="12">
        <v>80</v>
      </c>
      <c r="H437" s="26"/>
      <c r="I437" s="26"/>
      <c r="J437" s="27"/>
      <c r="K437" s="27"/>
      <c r="L437" s="26"/>
      <c r="M437" s="26"/>
      <c r="N437" s="26"/>
      <c r="O437" s="26"/>
      <c r="P437" s="26">
        <v>1</v>
      </c>
      <c r="Q437" s="19">
        <f t="shared" si="166"/>
        <v>80</v>
      </c>
      <c r="R437" s="26"/>
      <c r="S437" s="26"/>
      <c r="T437" s="112"/>
      <c r="U437" s="112"/>
      <c r="V437" s="112"/>
      <c r="W437" s="112"/>
      <c r="X437" s="112"/>
      <c r="Y437" s="112"/>
      <c r="Z437" s="112"/>
      <c r="AA437" s="112"/>
      <c r="AB437" s="26"/>
      <c r="AC437" s="26"/>
      <c r="AD437" s="26"/>
      <c r="AE437" s="26"/>
      <c r="AF437" s="19">
        <f t="shared" si="163"/>
        <v>1</v>
      </c>
      <c r="AG437" s="19">
        <f t="shared" si="163"/>
        <v>80</v>
      </c>
      <c r="AH437" s="10" t="s">
        <v>781</v>
      </c>
      <c r="AI437" s="11" t="s">
        <v>782</v>
      </c>
      <c r="AJ437" s="11" t="s">
        <v>68</v>
      </c>
      <c r="AK437" s="12">
        <v>80</v>
      </c>
      <c r="AL437" s="7"/>
      <c r="AM437" s="7"/>
      <c r="AN437" s="81"/>
      <c r="AO437" s="81"/>
      <c r="AP437" s="7"/>
      <c r="AQ437" s="7"/>
      <c r="AR437" s="28"/>
      <c r="AS437" s="28"/>
      <c r="AT437" s="28"/>
      <c r="AU437" s="28"/>
      <c r="AV437" s="7"/>
      <c r="AW437" s="29"/>
      <c r="AX437" s="81"/>
      <c r="AY437" s="81"/>
      <c r="AZ437" s="28"/>
      <c r="BA437" s="28"/>
      <c r="BB437" s="81"/>
      <c r="BC437" s="81"/>
      <c r="BD437" s="81"/>
      <c r="BE437" s="81"/>
      <c r="BF437" s="81"/>
      <c r="BG437" s="81"/>
      <c r="BH437" s="7"/>
      <c r="BI437" s="7"/>
      <c r="BJ437" s="7">
        <f t="shared" si="164"/>
        <v>0</v>
      </c>
      <c r="BK437" s="7">
        <f t="shared" si="164"/>
        <v>0</v>
      </c>
    </row>
    <row r="438" spans="1:63" ht="24" x14ac:dyDescent="0.25">
      <c r="B438" s="16" t="s">
        <v>65</v>
      </c>
      <c r="C438" s="17" t="s">
        <v>66</v>
      </c>
      <c r="D438" s="10" t="s">
        <v>783</v>
      </c>
      <c r="E438" s="11" t="s">
        <v>784</v>
      </c>
      <c r="F438" s="11" t="s">
        <v>68</v>
      </c>
      <c r="G438" s="12">
        <v>2000</v>
      </c>
      <c r="H438" s="26"/>
      <c r="I438" s="19"/>
      <c r="J438" s="27"/>
      <c r="K438" s="27"/>
      <c r="L438" s="26">
        <v>1</v>
      </c>
      <c r="M438" s="26">
        <f>+L438*G438</f>
        <v>2000</v>
      </c>
      <c r="N438" s="26"/>
      <c r="O438" s="26"/>
      <c r="P438" s="26"/>
      <c r="Q438" s="19"/>
      <c r="R438" s="26"/>
      <c r="S438" s="26"/>
      <c r="T438" s="112"/>
      <c r="U438" s="112"/>
      <c r="V438" s="112"/>
      <c r="W438" s="112"/>
      <c r="X438" s="112"/>
      <c r="Y438" s="112"/>
      <c r="Z438" s="112"/>
      <c r="AA438" s="112"/>
      <c r="AB438" s="26"/>
      <c r="AC438" s="26"/>
      <c r="AD438" s="26"/>
      <c r="AE438" s="26"/>
      <c r="AF438" s="19">
        <f t="shared" si="163"/>
        <v>1</v>
      </c>
      <c r="AG438" s="19">
        <f t="shared" si="163"/>
        <v>2000</v>
      </c>
      <c r="AH438" s="10" t="s">
        <v>783</v>
      </c>
      <c r="AI438" s="11" t="s">
        <v>784</v>
      </c>
      <c r="AJ438" s="11" t="s">
        <v>68</v>
      </c>
      <c r="AK438" s="12">
        <v>2000</v>
      </c>
      <c r="AL438" s="7"/>
      <c r="AM438" s="7"/>
      <c r="AN438" s="81"/>
      <c r="AO438" s="81"/>
      <c r="AP438" s="7"/>
      <c r="AQ438" s="7"/>
      <c r="AR438" s="28"/>
      <c r="AS438" s="28"/>
      <c r="AT438" s="28"/>
      <c r="AU438" s="28"/>
      <c r="AV438" s="7"/>
      <c r="AW438" s="29"/>
      <c r="AX438" s="81"/>
      <c r="AY438" s="81"/>
      <c r="AZ438" s="28"/>
      <c r="BA438" s="28"/>
      <c r="BB438" s="81"/>
      <c r="BC438" s="81"/>
      <c r="BD438" s="81"/>
      <c r="BE438" s="81"/>
      <c r="BF438" s="81"/>
      <c r="BG438" s="81"/>
      <c r="BH438" s="7"/>
      <c r="BI438" s="7"/>
      <c r="BJ438" s="7">
        <f t="shared" si="164"/>
        <v>0</v>
      </c>
      <c r="BK438" s="7">
        <f t="shared" si="164"/>
        <v>0</v>
      </c>
    </row>
    <row r="439" spans="1:63" ht="24" x14ac:dyDescent="0.25">
      <c r="B439" s="16" t="s">
        <v>65</v>
      </c>
      <c r="C439" s="17" t="s">
        <v>66</v>
      </c>
      <c r="D439" s="10" t="s">
        <v>785</v>
      </c>
      <c r="E439" s="9" t="s">
        <v>786</v>
      </c>
      <c r="F439" s="11" t="s">
        <v>68</v>
      </c>
      <c r="G439" s="12">
        <v>40</v>
      </c>
      <c r="H439" s="26">
        <v>1</v>
      </c>
      <c r="I439" s="19">
        <f>+G439*H439</f>
        <v>40</v>
      </c>
      <c r="J439" s="27"/>
      <c r="K439" s="27"/>
      <c r="L439" s="26"/>
      <c r="M439" s="26"/>
      <c r="N439" s="26"/>
      <c r="O439" s="26"/>
      <c r="P439" s="78"/>
      <c r="Q439" s="78"/>
      <c r="R439" s="26"/>
      <c r="S439" s="26"/>
      <c r="T439" s="112"/>
      <c r="U439" s="112"/>
      <c r="V439" s="112"/>
      <c r="W439" s="112"/>
      <c r="X439" s="112"/>
      <c r="Y439" s="112"/>
      <c r="Z439" s="112"/>
      <c r="AA439" s="112"/>
      <c r="AB439" s="26"/>
      <c r="AC439" s="26"/>
      <c r="AD439" s="26"/>
      <c r="AE439" s="26"/>
      <c r="AF439" s="19">
        <f t="shared" si="163"/>
        <v>1</v>
      </c>
      <c r="AG439" s="19">
        <f t="shared" si="163"/>
        <v>40</v>
      </c>
      <c r="AH439" s="10" t="s">
        <v>785</v>
      </c>
      <c r="AI439" s="9" t="s">
        <v>786</v>
      </c>
      <c r="AJ439" s="11" t="s">
        <v>68</v>
      </c>
      <c r="AK439" s="12">
        <v>40</v>
      </c>
      <c r="AL439" s="7"/>
      <c r="AM439" s="28"/>
      <c r="AN439" s="7"/>
      <c r="AO439" s="7"/>
      <c r="AP439" s="7"/>
      <c r="AQ439" s="7"/>
      <c r="AR439" s="7"/>
      <c r="AS439" s="7"/>
      <c r="AT439" s="28"/>
      <c r="AU439" s="28"/>
      <c r="AV439" s="7"/>
      <c r="AW439" s="29"/>
      <c r="AX439" s="7"/>
      <c r="AY439" s="7"/>
      <c r="AZ439" s="28"/>
      <c r="BA439" s="28"/>
      <c r="BB439" s="7"/>
      <c r="BC439" s="7"/>
      <c r="BD439" s="7"/>
      <c r="BE439" s="7"/>
      <c r="BF439" s="81"/>
      <c r="BG439" s="81"/>
      <c r="BH439" s="7"/>
      <c r="BI439" s="7"/>
      <c r="BJ439" s="7">
        <f t="shared" si="164"/>
        <v>0</v>
      </c>
      <c r="BK439" s="7">
        <f t="shared" si="164"/>
        <v>0</v>
      </c>
    </row>
    <row r="440" spans="1:63" ht="24" x14ac:dyDescent="0.25">
      <c r="B440" s="16" t="s">
        <v>65</v>
      </c>
      <c r="C440" s="17" t="s">
        <v>66</v>
      </c>
      <c r="D440" s="10" t="s">
        <v>787</v>
      </c>
      <c r="E440" s="9" t="s">
        <v>788</v>
      </c>
      <c r="F440" s="11" t="s">
        <v>68</v>
      </c>
      <c r="G440" s="12">
        <v>350</v>
      </c>
      <c r="H440" s="26">
        <v>1</v>
      </c>
      <c r="I440" s="19">
        <f>+G440*H440</f>
        <v>350</v>
      </c>
      <c r="J440" s="27"/>
      <c r="K440" s="27"/>
      <c r="L440" s="26"/>
      <c r="M440" s="26"/>
      <c r="N440" s="26"/>
      <c r="O440" s="26"/>
      <c r="P440" s="78"/>
      <c r="Q440" s="78"/>
      <c r="R440" s="26"/>
      <c r="S440" s="26"/>
      <c r="T440" s="112"/>
      <c r="U440" s="112"/>
      <c r="V440" s="112"/>
      <c r="W440" s="112"/>
      <c r="X440" s="112"/>
      <c r="Y440" s="112"/>
      <c r="Z440" s="112"/>
      <c r="AA440" s="112"/>
      <c r="AB440" s="26"/>
      <c r="AC440" s="26"/>
      <c r="AD440" s="26"/>
      <c r="AE440" s="26"/>
      <c r="AF440" s="19">
        <f t="shared" si="163"/>
        <v>1</v>
      </c>
      <c r="AG440" s="19">
        <f t="shared" si="163"/>
        <v>350</v>
      </c>
      <c r="AH440" s="10" t="s">
        <v>787</v>
      </c>
      <c r="AI440" s="9" t="s">
        <v>788</v>
      </c>
      <c r="AJ440" s="11" t="s">
        <v>68</v>
      </c>
      <c r="AK440" s="12">
        <v>350</v>
      </c>
      <c r="AL440" s="7"/>
      <c r="AM440" s="28"/>
      <c r="AN440" s="7"/>
      <c r="AO440" s="7"/>
      <c r="AP440" s="7"/>
      <c r="AQ440" s="7"/>
      <c r="AR440" s="7"/>
      <c r="AS440" s="7"/>
      <c r="AT440" s="28"/>
      <c r="AU440" s="28"/>
      <c r="AV440" s="7"/>
      <c r="AW440" s="29"/>
      <c r="AX440" s="7"/>
      <c r="AY440" s="7"/>
      <c r="AZ440" s="28"/>
      <c r="BA440" s="28"/>
      <c r="BB440" s="7"/>
      <c r="BC440" s="7"/>
      <c r="BD440" s="7"/>
      <c r="BE440" s="7"/>
      <c r="BF440" s="81"/>
      <c r="BG440" s="81"/>
      <c r="BH440" s="7"/>
      <c r="BI440" s="7"/>
      <c r="BJ440" s="7">
        <f t="shared" si="164"/>
        <v>0</v>
      </c>
      <c r="BK440" s="7">
        <f t="shared" si="164"/>
        <v>0</v>
      </c>
    </row>
    <row r="441" spans="1:63" ht="24" x14ac:dyDescent="0.25">
      <c r="B441" s="16" t="s">
        <v>65</v>
      </c>
      <c r="C441" s="17" t="s">
        <v>66</v>
      </c>
      <c r="D441" s="10" t="s">
        <v>789</v>
      </c>
      <c r="E441" s="9" t="s">
        <v>790</v>
      </c>
      <c r="F441" s="11" t="s">
        <v>68</v>
      </c>
      <c r="G441" s="12">
        <v>30</v>
      </c>
      <c r="H441" s="26">
        <v>1</v>
      </c>
      <c r="I441" s="19">
        <f>+G441*H441</f>
        <v>30</v>
      </c>
      <c r="J441" s="27"/>
      <c r="K441" s="27"/>
      <c r="L441" s="26"/>
      <c r="M441" s="26"/>
      <c r="N441" s="26"/>
      <c r="O441" s="26"/>
      <c r="P441" s="78"/>
      <c r="Q441" s="78"/>
      <c r="R441" s="26"/>
      <c r="S441" s="26"/>
      <c r="T441" s="112"/>
      <c r="U441" s="112"/>
      <c r="V441" s="112"/>
      <c r="W441" s="112"/>
      <c r="X441" s="112"/>
      <c r="Y441" s="112"/>
      <c r="Z441" s="112"/>
      <c r="AA441" s="112"/>
      <c r="AB441" s="26"/>
      <c r="AC441" s="26"/>
      <c r="AD441" s="26"/>
      <c r="AE441" s="26"/>
      <c r="AF441" s="19">
        <f t="shared" si="163"/>
        <v>1</v>
      </c>
      <c r="AG441" s="19">
        <f t="shared" si="163"/>
        <v>30</v>
      </c>
      <c r="AH441" s="10" t="s">
        <v>789</v>
      </c>
      <c r="AI441" s="9" t="s">
        <v>790</v>
      </c>
      <c r="AJ441" s="11" t="s">
        <v>68</v>
      </c>
      <c r="AK441" s="12">
        <v>30</v>
      </c>
      <c r="AL441" s="7"/>
      <c r="AM441" s="28"/>
      <c r="AN441" s="7"/>
      <c r="AO441" s="7"/>
      <c r="AP441" s="7"/>
      <c r="AQ441" s="7"/>
      <c r="AR441" s="7"/>
      <c r="AS441" s="7"/>
      <c r="AT441" s="28"/>
      <c r="AU441" s="28"/>
      <c r="AV441" s="7"/>
      <c r="AW441" s="29"/>
      <c r="AX441" s="7"/>
      <c r="AY441" s="7"/>
      <c r="AZ441" s="28"/>
      <c r="BA441" s="28"/>
      <c r="BB441" s="7"/>
      <c r="BC441" s="7"/>
      <c r="BD441" s="7"/>
      <c r="BE441" s="7"/>
      <c r="BF441" s="81"/>
      <c r="BG441" s="81"/>
      <c r="BH441" s="7"/>
      <c r="BI441" s="7"/>
      <c r="BJ441" s="7">
        <f t="shared" si="164"/>
        <v>0</v>
      </c>
      <c r="BK441" s="7">
        <f t="shared" si="164"/>
        <v>0</v>
      </c>
    </row>
    <row r="442" spans="1:63" x14ac:dyDescent="0.25">
      <c r="A442" s="112"/>
      <c r="B442" s="112"/>
      <c r="C442" s="112"/>
      <c r="D442" s="112" t="s">
        <v>791</v>
      </c>
      <c r="E442" s="95" t="s">
        <v>792</v>
      </c>
      <c r="F442" s="112"/>
      <c r="G442" s="112"/>
      <c r="H442" s="26"/>
      <c r="I442" s="26"/>
      <c r="J442" s="112"/>
      <c r="K442" s="112"/>
      <c r="L442" s="112"/>
      <c r="M442" s="112"/>
      <c r="N442" s="112"/>
      <c r="O442" s="112"/>
      <c r="P442" s="112"/>
      <c r="Q442" s="112"/>
      <c r="R442" s="26"/>
      <c r="S442" s="26"/>
      <c r="T442" s="112"/>
      <c r="U442" s="112"/>
      <c r="V442" s="112"/>
      <c r="W442" s="112"/>
      <c r="X442" s="112"/>
      <c r="Y442" s="112"/>
      <c r="Z442" s="112"/>
      <c r="AA442" s="112"/>
      <c r="AB442" s="26"/>
      <c r="AC442" s="26"/>
      <c r="AD442" s="26"/>
      <c r="AE442" s="26"/>
      <c r="AF442" s="112"/>
      <c r="AG442" s="112"/>
      <c r="AH442" s="136" t="s">
        <v>791</v>
      </c>
      <c r="AI442" s="97" t="s">
        <v>792</v>
      </c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33"/>
      <c r="BI442" s="133"/>
      <c r="BJ442" s="126"/>
      <c r="BK442" s="126"/>
    </row>
    <row r="443" spans="1:63" ht="24" x14ac:dyDescent="0.25">
      <c r="B443" s="16" t="s">
        <v>65</v>
      </c>
      <c r="C443" s="17" t="s">
        <v>66</v>
      </c>
      <c r="D443" s="10">
        <v>170100020141</v>
      </c>
      <c r="E443" s="18" t="s">
        <v>793</v>
      </c>
      <c r="F443" s="9" t="s">
        <v>736</v>
      </c>
      <c r="G443" s="12">
        <v>3000</v>
      </c>
      <c r="H443" s="19">
        <v>1</v>
      </c>
      <c r="I443" s="19">
        <f>+G443*H443</f>
        <v>3000</v>
      </c>
      <c r="J443" s="27"/>
      <c r="K443" s="27"/>
      <c r="L443" s="26">
        <v>1</v>
      </c>
      <c r="M443" s="26">
        <f>+L443*G443</f>
        <v>3000</v>
      </c>
      <c r="N443" s="26"/>
      <c r="O443" s="26"/>
      <c r="P443" s="112"/>
      <c r="Q443" s="112"/>
      <c r="R443" s="26"/>
      <c r="S443" s="26"/>
      <c r="T443" s="112"/>
      <c r="U443" s="112"/>
      <c r="V443" s="26"/>
      <c r="W443" s="26"/>
      <c r="X443" s="112"/>
      <c r="Y443" s="112"/>
      <c r="Z443" s="112"/>
      <c r="AA443" s="112"/>
      <c r="AB443" s="26"/>
      <c r="AC443" s="26"/>
      <c r="AD443" s="26"/>
      <c r="AE443" s="26"/>
      <c r="AF443" s="19">
        <f t="shared" ref="AF443:AG443" si="167">H443+J443+L443+N443+P443+R443+T443+V443+X443+Z443+AB443+AD443</f>
        <v>2</v>
      </c>
      <c r="AG443" s="19">
        <f t="shared" si="167"/>
        <v>6000</v>
      </c>
      <c r="AH443" s="10">
        <v>170100020141</v>
      </c>
      <c r="AI443" s="18" t="s">
        <v>793</v>
      </c>
      <c r="AJ443" s="9" t="s">
        <v>736</v>
      </c>
      <c r="AK443" s="12">
        <v>3000</v>
      </c>
      <c r="AL443" s="28">
        <v>1</v>
      </c>
      <c r="AM443" s="28">
        <f>+AK443*AL443</f>
        <v>3000</v>
      </c>
      <c r="AN443" s="7"/>
      <c r="AO443" s="7"/>
      <c r="AP443" s="7"/>
      <c r="AQ443" s="7"/>
      <c r="AR443" s="7"/>
      <c r="AS443" s="7"/>
      <c r="AT443" s="28"/>
      <c r="AU443" s="28"/>
      <c r="AV443" s="7"/>
      <c r="AW443" s="29"/>
      <c r="AX443" s="28"/>
      <c r="AY443" s="28"/>
      <c r="AZ443" s="28"/>
      <c r="BA443" s="28"/>
      <c r="BB443" s="7"/>
      <c r="BC443" s="7"/>
      <c r="BD443" s="7"/>
      <c r="BE443" s="7"/>
      <c r="BF443" s="81"/>
      <c r="BG443" s="81"/>
      <c r="BH443" s="7"/>
      <c r="BI443" s="7"/>
      <c r="BJ443" s="7">
        <f t="shared" ref="BJ443:BK443" si="168">AL443+AN443+AP443+AR443+AT443+AV443+AX443+AZ443+BB443+BD443+BF443+BH443</f>
        <v>1</v>
      </c>
      <c r="BK443" s="7">
        <f t="shared" si="168"/>
        <v>3000</v>
      </c>
    </row>
    <row r="444" spans="1:63" x14ac:dyDescent="0.25">
      <c r="B444" s="69"/>
      <c r="C444" s="93"/>
      <c r="D444" s="73" t="s">
        <v>794</v>
      </c>
      <c r="E444" s="95" t="s">
        <v>795</v>
      </c>
      <c r="F444" s="81"/>
      <c r="G444" s="81"/>
      <c r="H444" s="7"/>
      <c r="I444" s="7"/>
      <c r="J444" s="81"/>
      <c r="K444" s="81"/>
      <c r="L444" s="81"/>
      <c r="M444" s="81"/>
      <c r="N444" s="81"/>
      <c r="O444" s="81"/>
      <c r="P444" s="81"/>
      <c r="Q444" s="81"/>
      <c r="R444" s="7"/>
      <c r="S444" s="7"/>
      <c r="T444" s="81"/>
      <c r="U444" s="81"/>
      <c r="V444" s="81"/>
      <c r="W444" s="81"/>
      <c r="X444" s="81"/>
      <c r="Y444" s="81"/>
      <c r="Z444" s="81"/>
      <c r="AA444" s="81"/>
      <c r="AB444" s="7"/>
      <c r="AC444" s="7"/>
      <c r="AD444" s="7"/>
      <c r="AE444" s="7"/>
      <c r="AF444" s="81"/>
      <c r="AG444" s="81"/>
      <c r="AH444" s="97" t="s">
        <v>794</v>
      </c>
      <c r="AI444" s="97" t="s">
        <v>795</v>
      </c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7"/>
      <c r="BI444" s="7"/>
      <c r="BJ444" s="81"/>
      <c r="BK444" s="157"/>
    </row>
    <row r="445" spans="1:63" x14ac:dyDescent="0.25">
      <c r="B445" s="69"/>
      <c r="C445" s="93"/>
      <c r="D445" s="73" t="s">
        <v>796</v>
      </c>
      <c r="E445" s="95" t="s">
        <v>797</v>
      </c>
      <c r="F445" s="81"/>
      <c r="G445" s="81"/>
      <c r="H445" s="7"/>
      <c r="I445" s="7"/>
      <c r="J445" s="81"/>
      <c r="K445" s="81"/>
      <c r="L445" s="81"/>
      <c r="M445" s="81"/>
      <c r="N445" s="81"/>
      <c r="O445" s="81"/>
      <c r="P445" s="81"/>
      <c r="Q445" s="81"/>
      <c r="R445" s="7"/>
      <c r="S445" s="7"/>
      <c r="T445" s="81"/>
      <c r="U445" s="81"/>
      <c r="V445" s="81"/>
      <c r="W445" s="81"/>
      <c r="X445" s="81"/>
      <c r="Y445" s="81"/>
      <c r="Z445" s="81"/>
      <c r="AA445" s="81"/>
      <c r="AB445" s="7"/>
      <c r="AC445" s="7"/>
      <c r="AD445" s="7"/>
      <c r="AE445" s="7"/>
      <c r="AF445" s="81"/>
      <c r="AG445" s="81"/>
      <c r="AH445" s="97" t="s">
        <v>796</v>
      </c>
      <c r="AI445" s="97" t="s">
        <v>797</v>
      </c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  <c r="BG445" s="81"/>
      <c r="BH445" s="7"/>
      <c r="BI445" s="7"/>
      <c r="BJ445" s="81"/>
      <c r="BK445" s="157"/>
    </row>
    <row r="446" spans="1:63" x14ac:dyDescent="0.25">
      <c r="B446" s="67"/>
      <c r="C446" s="74"/>
      <c r="D446" s="84" t="s">
        <v>798</v>
      </c>
      <c r="E446" s="97" t="s">
        <v>799</v>
      </c>
      <c r="F446" s="81"/>
      <c r="G446" s="81"/>
      <c r="H446" s="7"/>
      <c r="I446" s="7"/>
      <c r="J446" s="81"/>
      <c r="K446" s="81"/>
      <c r="L446" s="81"/>
      <c r="M446" s="81"/>
      <c r="N446" s="81"/>
      <c r="O446" s="81"/>
      <c r="P446" s="81"/>
      <c r="Q446" s="81"/>
      <c r="R446" s="7"/>
      <c r="S446" s="7"/>
      <c r="T446" s="81"/>
      <c r="U446" s="81"/>
      <c r="V446" s="81"/>
      <c r="W446" s="81"/>
      <c r="X446" s="81"/>
      <c r="Y446" s="81"/>
      <c r="Z446" s="81"/>
      <c r="AA446" s="81"/>
      <c r="AB446" s="7"/>
      <c r="AC446" s="7"/>
      <c r="AD446" s="7"/>
      <c r="AE446" s="7"/>
      <c r="AF446" s="81"/>
      <c r="AG446" s="81"/>
      <c r="AH446" s="97" t="s">
        <v>798</v>
      </c>
      <c r="AI446" s="97" t="s">
        <v>799</v>
      </c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  <c r="BG446" s="81"/>
      <c r="BH446" s="7"/>
      <c r="BI446" s="7"/>
      <c r="BJ446" s="81"/>
      <c r="BK446" s="157"/>
    </row>
    <row r="447" spans="1:63" ht="24" x14ac:dyDescent="0.25">
      <c r="B447" s="16" t="s">
        <v>65</v>
      </c>
      <c r="C447" s="17" t="s">
        <v>66</v>
      </c>
      <c r="D447" s="10" t="s">
        <v>800</v>
      </c>
      <c r="E447" s="11" t="s">
        <v>799</v>
      </c>
      <c r="F447" s="11" t="s">
        <v>736</v>
      </c>
      <c r="G447" s="12">
        <v>1000</v>
      </c>
      <c r="H447" s="26"/>
      <c r="I447" s="26"/>
      <c r="J447" s="27"/>
      <c r="K447" s="27"/>
      <c r="L447" s="26">
        <v>6</v>
      </c>
      <c r="M447" s="26">
        <f>L447*G447</f>
        <v>6000</v>
      </c>
      <c r="N447" s="26"/>
      <c r="O447" s="26"/>
      <c r="P447" s="26"/>
      <c r="Q447" s="19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19">
        <f t="shared" ref="AF447:AG448" si="169">H447+J447+L447+N447+P447+R447+T447+V447+X447+Z447+AB447+AD447</f>
        <v>6</v>
      </c>
      <c r="AG447" s="19">
        <f t="shared" si="169"/>
        <v>6000</v>
      </c>
      <c r="AH447" s="10" t="s">
        <v>800</v>
      </c>
      <c r="AI447" s="11" t="s">
        <v>799</v>
      </c>
      <c r="AJ447" s="11" t="s">
        <v>736</v>
      </c>
      <c r="AK447" s="12">
        <v>1000</v>
      </c>
      <c r="AL447" s="7"/>
      <c r="AM447" s="7"/>
      <c r="AN447" s="7"/>
      <c r="AO447" s="7"/>
      <c r="AP447" s="7">
        <v>11</v>
      </c>
      <c r="AQ447" s="28">
        <f>+AP447*AK447</f>
        <v>11000</v>
      </c>
      <c r="AR447" s="7"/>
      <c r="AS447" s="7"/>
      <c r="AT447" s="28">
        <v>2</v>
      </c>
      <c r="AU447" s="28">
        <f>+AK447*AT447</f>
        <v>2000</v>
      </c>
      <c r="AV447" s="7"/>
      <c r="AW447" s="7"/>
      <c r="AX447" s="7"/>
      <c r="AY447" s="7"/>
      <c r="AZ447" s="28"/>
      <c r="BA447" s="28"/>
      <c r="BB447" s="7"/>
      <c r="BC447" s="7"/>
      <c r="BD447" s="7"/>
      <c r="BE447" s="7"/>
      <c r="BF447" s="81"/>
      <c r="BG447" s="81"/>
      <c r="BH447" s="7"/>
      <c r="BI447" s="7"/>
      <c r="BJ447" s="7">
        <f t="shared" ref="BJ447:BK448" si="170">AL447+AN447+AP447+AR447+AT447+AV447+AX447+AZ447+BB447+BD447+BF447+BH447</f>
        <v>13</v>
      </c>
      <c r="BK447" s="7">
        <f t="shared" si="170"/>
        <v>13000</v>
      </c>
    </row>
    <row r="448" spans="1:63" ht="24" x14ac:dyDescent="0.25">
      <c r="B448" s="16" t="s">
        <v>65</v>
      </c>
      <c r="C448" s="17" t="s">
        <v>66</v>
      </c>
      <c r="D448" s="10" t="s">
        <v>801</v>
      </c>
      <c r="E448" s="9" t="s">
        <v>802</v>
      </c>
      <c r="F448" s="11" t="s">
        <v>736</v>
      </c>
      <c r="G448" s="12">
        <v>1000</v>
      </c>
      <c r="H448" s="26"/>
      <c r="I448" s="26"/>
      <c r="J448" s="27"/>
      <c r="K448" s="27"/>
      <c r="L448" s="26">
        <v>6</v>
      </c>
      <c r="M448" s="26">
        <f>L448*G448</f>
        <v>6000</v>
      </c>
      <c r="N448" s="26"/>
      <c r="O448" s="26"/>
      <c r="P448" s="26"/>
      <c r="Q448" s="19"/>
      <c r="R448" s="26"/>
      <c r="S448" s="26"/>
      <c r="T448" s="112"/>
      <c r="U448" s="112"/>
      <c r="V448" s="26"/>
      <c r="W448" s="19"/>
      <c r="X448" s="112"/>
      <c r="Y448" s="112"/>
      <c r="Z448" s="112"/>
      <c r="AA448" s="112"/>
      <c r="AB448" s="26"/>
      <c r="AC448" s="26"/>
      <c r="AD448" s="26"/>
      <c r="AE448" s="26"/>
      <c r="AF448" s="19">
        <f t="shared" si="169"/>
        <v>6</v>
      </c>
      <c r="AG448" s="19">
        <f t="shared" si="169"/>
        <v>6000</v>
      </c>
      <c r="AH448" s="10" t="s">
        <v>801</v>
      </c>
      <c r="AI448" s="9" t="s">
        <v>802</v>
      </c>
      <c r="AJ448" s="11" t="s">
        <v>736</v>
      </c>
      <c r="AK448" s="12">
        <v>1000</v>
      </c>
      <c r="AL448" s="7"/>
      <c r="AM448" s="7"/>
      <c r="AN448" s="81"/>
      <c r="AO448" s="81"/>
      <c r="AP448" s="7">
        <v>9</v>
      </c>
      <c r="AQ448" s="28">
        <f>+AP448*AK448</f>
        <v>9000</v>
      </c>
      <c r="AR448" s="28"/>
      <c r="AS448" s="28"/>
      <c r="AT448" s="28">
        <v>3</v>
      </c>
      <c r="AU448" s="28">
        <f>+AK448*AT448</f>
        <v>3000</v>
      </c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114"/>
      <c r="BG448" s="114"/>
      <c r="BH448" s="28"/>
      <c r="BI448" s="28"/>
      <c r="BJ448" s="7">
        <f t="shared" si="170"/>
        <v>12</v>
      </c>
      <c r="BK448" s="7">
        <f t="shared" si="170"/>
        <v>12000</v>
      </c>
    </row>
    <row r="449" spans="2:63" ht="51" x14ac:dyDescent="0.25">
      <c r="B449" s="69"/>
      <c r="C449" s="93"/>
      <c r="D449" s="75" t="s">
        <v>803</v>
      </c>
      <c r="E449" s="140" t="s">
        <v>804</v>
      </c>
      <c r="F449" s="74"/>
      <c r="G449" s="74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140" t="s">
        <v>804</v>
      </c>
      <c r="AI449" s="74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2"/>
      <c r="BG449" s="82"/>
      <c r="BH449" s="80"/>
      <c r="BI449" s="80"/>
      <c r="BJ449" s="80"/>
      <c r="BK449" s="80"/>
    </row>
    <row r="450" spans="2:63" x14ac:dyDescent="0.25">
      <c r="B450" s="179"/>
      <c r="C450" s="93"/>
      <c r="D450" s="75" t="s">
        <v>805</v>
      </c>
      <c r="E450" s="75" t="s">
        <v>806</v>
      </c>
      <c r="F450" s="74"/>
      <c r="G450" s="74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5" t="s">
        <v>806</v>
      </c>
      <c r="AI450" s="74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2"/>
      <c r="BG450" s="82"/>
      <c r="BH450" s="80"/>
      <c r="BI450" s="80"/>
      <c r="BJ450" s="80"/>
      <c r="BK450" s="80"/>
    </row>
    <row r="451" spans="2:63" x14ac:dyDescent="0.25">
      <c r="B451" s="67"/>
      <c r="C451" s="74"/>
      <c r="D451" s="84" t="s">
        <v>807</v>
      </c>
      <c r="E451" s="84" t="s">
        <v>808</v>
      </c>
      <c r="F451" s="74"/>
      <c r="G451" s="74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84" t="s">
        <v>808</v>
      </c>
      <c r="AI451" s="74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2"/>
      <c r="BG451" s="82"/>
      <c r="BH451" s="80"/>
      <c r="BI451" s="80"/>
      <c r="BJ451" s="80"/>
      <c r="BK451" s="80"/>
    </row>
    <row r="452" spans="2:63" ht="24" x14ac:dyDescent="0.25">
      <c r="B452" s="16" t="s">
        <v>65</v>
      </c>
      <c r="C452" s="17" t="s">
        <v>66</v>
      </c>
      <c r="D452" s="10">
        <v>8310180400094940</v>
      </c>
      <c r="E452" s="9" t="s">
        <v>809</v>
      </c>
      <c r="F452" s="11" t="s">
        <v>736</v>
      </c>
      <c r="G452" s="12">
        <v>17000</v>
      </c>
      <c r="H452" s="19">
        <v>6</v>
      </c>
      <c r="I452" s="19">
        <f t="shared" ref="I452:I475" si="171">+G452*H452</f>
        <v>102000</v>
      </c>
      <c r="J452" s="27"/>
      <c r="K452" s="27"/>
      <c r="L452" s="26"/>
      <c r="M452" s="26"/>
      <c r="N452" s="26"/>
      <c r="O452" s="26"/>
      <c r="P452" s="112"/>
      <c r="Q452" s="26"/>
      <c r="R452" s="26"/>
      <c r="S452" s="26"/>
      <c r="T452" s="112"/>
      <c r="U452" s="112"/>
      <c r="V452" s="26"/>
      <c r="W452" s="19"/>
      <c r="X452" s="112"/>
      <c r="Y452" s="112"/>
      <c r="Z452" s="112"/>
      <c r="AA452" s="112"/>
      <c r="AB452" s="26"/>
      <c r="AC452" s="26"/>
      <c r="AD452" s="26"/>
      <c r="AE452" s="26"/>
      <c r="AF452" s="19">
        <f t="shared" ref="AF452:AG455" si="172">H452+J452+L452+N452+P452+R452+T452+V452+X452+Z452+AB452+AD452</f>
        <v>6</v>
      </c>
      <c r="AG452" s="19">
        <f t="shared" si="172"/>
        <v>102000</v>
      </c>
      <c r="AH452" s="10">
        <v>8310180400094940</v>
      </c>
      <c r="AI452" s="9" t="s">
        <v>809</v>
      </c>
      <c r="AJ452" s="11" t="s">
        <v>736</v>
      </c>
      <c r="AK452" s="12">
        <v>17000</v>
      </c>
      <c r="AL452" s="28">
        <v>6</v>
      </c>
      <c r="AM452" s="28">
        <f t="shared" ref="AM452:AM466" si="173">+AK452*AL452</f>
        <v>102000</v>
      </c>
      <c r="AN452" s="81"/>
      <c r="AO452" s="81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114"/>
      <c r="BG452" s="114"/>
      <c r="BH452" s="28"/>
      <c r="BI452" s="28"/>
      <c r="BJ452" s="7">
        <f t="shared" ref="BJ452:BK455" si="174">AL452+AN452+AP452+AR452+AT452+AV452+AX452+AZ452+BB452+BD452+BF452+BH452</f>
        <v>6</v>
      </c>
      <c r="BK452" s="7">
        <f t="shared" si="174"/>
        <v>102000</v>
      </c>
    </row>
    <row r="453" spans="2:63" ht="24" x14ac:dyDescent="0.25">
      <c r="B453" s="16" t="s">
        <v>65</v>
      </c>
      <c r="C453" s="17" t="s">
        <v>66</v>
      </c>
      <c r="D453" s="10" t="s">
        <v>810</v>
      </c>
      <c r="E453" s="9" t="s">
        <v>811</v>
      </c>
      <c r="F453" s="11" t="s">
        <v>736</v>
      </c>
      <c r="G453" s="12">
        <v>4500</v>
      </c>
      <c r="H453" s="19">
        <v>6</v>
      </c>
      <c r="I453" s="19">
        <f t="shared" si="171"/>
        <v>27000</v>
      </c>
      <c r="J453" s="27"/>
      <c r="K453" s="27"/>
      <c r="L453" s="26"/>
      <c r="M453" s="26"/>
      <c r="N453" s="26"/>
      <c r="O453" s="26"/>
      <c r="P453" s="112"/>
      <c r="Q453" s="26"/>
      <c r="R453" s="26"/>
      <c r="S453" s="26"/>
      <c r="T453" s="112"/>
      <c r="U453" s="112"/>
      <c r="V453" s="26"/>
      <c r="W453" s="19"/>
      <c r="X453" s="112"/>
      <c r="Y453" s="112"/>
      <c r="Z453" s="112"/>
      <c r="AA453" s="112"/>
      <c r="AB453" s="26"/>
      <c r="AC453" s="26"/>
      <c r="AD453" s="26"/>
      <c r="AE453" s="26"/>
      <c r="AF453" s="19">
        <f t="shared" si="172"/>
        <v>6</v>
      </c>
      <c r="AG453" s="19">
        <f t="shared" si="172"/>
        <v>27000</v>
      </c>
      <c r="AH453" s="10" t="s">
        <v>810</v>
      </c>
      <c r="AI453" s="9" t="s">
        <v>811</v>
      </c>
      <c r="AJ453" s="11" t="s">
        <v>736</v>
      </c>
      <c r="AK453" s="12">
        <v>4500</v>
      </c>
      <c r="AL453" s="28">
        <v>6</v>
      </c>
      <c r="AM453" s="28">
        <f t="shared" si="173"/>
        <v>27000</v>
      </c>
      <c r="AN453" s="81"/>
      <c r="AO453" s="81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114"/>
      <c r="BG453" s="114"/>
      <c r="BH453" s="28"/>
      <c r="BI453" s="28"/>
      <c r="BJ453" s="7">
        <f t="shared" si="174"/>
        <v>6</v>
      </c>
      <c r="BK453" s="7">
        <f t="shared" si="174"/>
        <v>27000</v>
      </c>
    </row>
    <row r="454" spans="2:63" x14ac:dyDescent="0.25">
      <c r="B454" s="16" t="s">
        <v>139</v>
      </c>
      <c r="C454" s="17" t="s">
        <v>139</v>
      </c>
      <c r="D454" s="10">
        <v>8310180400094940</v>
      </c>
      <c r="E454" s="9" t="s">
        <v>812</v>
      </c>
      <c r="F454" s="11" t="s">
        <v>736</v>
      </c>
      <c r="G454" s="12">
        <v>300</v>
      </c>
      <c r="H454" s="19"/>
      <c r="I454" s="19"/>
      <c r="J454" s="27"/>
      <c r="K454" s="27"/>
      <c r="L454" s="26"/>
      <c r="M454" s="26"/>
      <c r="N454" s="26">
        <v>8</v>
      </c>
      <c r="O454" s="26">
        <f>+N454*G454</f>
        <v>2400</v>
      </c>
      <c r="P454" s="112"/>
      <c r="Q454" s="26"/>
      <c r="R454" s="26"/>
      <c r="S454" s="26"/>
      <c r="T454" s="112"/>
      <c r="U454" s="112"/>
      <c r="V454" s="26"/>
      <c r="W454" s="19"/>
      <c r="X454" s="112"/>
      <c r="Y454" s="112"/>
      <c r="Z454" s="112"/>
      <c r="AA454" s="112"/>
      <c r="AB454" s="26"/>
      <c r="AC454" s="26"/>
      <c r="AD454" s="26"/>
      <c r="AE454" s="26"/>
      <c r="AF454" s="19">
        <f t="shared" si="172"/>
        <v>8</v>
      </c>
      <c r="AG454" s="19">
        <f t="shared" si="172"/>
        <v>2400</v>
      </c>
      <c r="AH454" s="10">
        <v>8310180400094940</v>
      </c>
      <c r="AI454" s="9" t="s">
        <v>812</v>
      </c>
      <c r="AJ454" s="11" t="s">
        <v>736</v>
      </c>
      <c r="AK454" s="12">
        <v>300</v>
      </c>
      <c r="AL454" s="28"/>
      <c r="AM454" s="28"/>
      <c r="AN454" s="81"/>
      <c r="AO454" s="81"/>
      <c r="AP454" s="28"/>
      <c r="AQ454" s="28"/>
      <c r="AR454" s="28">
        <v>6</v>
      </c>
      <c r="AS454" s="28">
        <f>AR454*AK454</f>
        <v>1800</v>
      </c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114"/>
      <c r="BG454" s="114"/>
      <c r="BH454" s="28"/>
      <c r="BI454" s="28"/>
      <c r="BJ454" s="7">
        <f t="shared" si="174"/>
        <v>6</v>
      </c>
      <c r="BK454" s="7">
        <f t="shared" si="174"/>
        <v>1800</v>
      </c>
    </row>
    <row r="455" spans="2:63" ht="24" x14ac:dyDescent="0.25">
      <c r="B455" s="16" t="s">
        <v>65</v>
      </c>
      <c r="C455" s="17" t="s">
        <v>66</v>
      </c>
      <c r="D455" s="10">
        <v>8310180400094940</v>
      </c>
      <c r="E455" s="9" t="s">
        <v>812</v>
      </c>
      <c r="F455" s="11" t="s">
        <v>736</v>
      </c>
      <c r="G455" s="12">
        <v>500</v>
      </c>
      <c r="H455" s="19"/>
      <c r="I455" s="19"/>
      <c r="J455" s="27"/>
      <c r="K455" s="27"/>
      <c r="L455" s="26"/>
      <c r="M455" s="26"/>
      <c r="N455" s="26">
        <v>4</v>
      </c>
      <c r="O455" s="26">
        <f>+N455*G455</f>
        <v>2000</v>
      </c>
      <c r="P455" s="112"/>
      <c r="Q455" s="26"/>
      <c r="R455" s="26"/>
      <c r="S455" s="26"/>
      <c r="T455" s="112"/>
      <c r="U455" s="112"/>
      <c r="V455" s="26"/>
      <c r="W455" s="19"/>
      <c r="X455" s="112"/>
      <c r="Y455" s="112"/>
      <c r="Z455" s="112"/>
      <c r="AA455" s="112"/>
      <c r="AB455" s="26"/>
      <c r="AC455" s="26"/>
      <c r="AD455" s="26"/>
      <c r="AE455" s="26"/>
      <c r="AF455" s="19">
        <f t="shared" si="172"/>
        <v>4</v>
      </c>
      <c r="AG455" s="19">
        <f t="shared" si="172"/>
        <v>2000</v>
      </c>
      <c r="AH455" s="10">
        <v>8310180400094940</v>
      </c>
      <c r="AI455" s="9" t="s">
        <v>812</v>
      </c>
      <c r="AJ455" s="11" t="s">
        <v>736</v>
      </c>
      <c r="AK455" s="12">
        <v>500</v>
      </c>
      <c r="AL455" s="28"/>
      <c r="AM455" s="28"/>
      <c r="AN455" s="81"/>
      <c r="AO455" s="81"/>
      <c r="AP455" s="28"/>
      <c r="AQ455" s="28"/>
      <c r="AR455" s="28">
        <v>0</v>
      </c>
      <c r="AS455" s="28">
        <f>AR455*AK455</f>
        <v>0</v>
      </c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114"/>
      <c r="BG455" s="114"/>
      <c r="BH455" s="28"/>
      <c r="BI455" s="28"/>
      <c r="BJ455" s="7">
        <f t="shared" si="174"/>
        <v>0</v>
      </c>
      <c r="BK455" s="7">
        <f t="shared" si="174"/>
        <v>0</v>
      </c>
    </row>
    <row r="456" spans="2:63" x14ac:dyDescent="0.25">
      <c r="B456" s="67"/>
      <c r="C456" s="74"/>
      <c r="D456" s="84" t="s">
        <v>813</v>
      </c>
      <c r="E456" s="84" t="s">
        <v>814</v>
      </c>
      <c r="F456" s="74"/>
      <c r="G456" s="74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84" t="s">
        <v>813</v>
      </c>
      <c r="AI456" s="84" t="s">
        <v>814</v>
      </c>
      <c r="AJ456" s="75"/>
      <c r="AK456" s="79"/>
      <c r="AL456" s="79"/>
      <c r="AM456" s="79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  <c r="BA456" s="80"/>
      <c r="BB456" s="80"/>
      <c r="BC456" s="80"/>
      <c r="BD456" s="80"/>
      <c r="BE456" s="80"/>
      <c r="BF456" s="82"/>
      <c r="BG456" s="82"/>
      <c r="BH456" s="80"/>
      <c r="BI456" s="80"/>
      <c r="BJ456" s="80"/>
      <c r="BK456" s="80"/>
    </row>
    <row r="457" spans="2:63" ht="24" x14ac:dyDescent="0.25">
      <c r="B457" s="16" t="s">
        <v>65</v>
      </c>
      <c r="C457" s="17" t="s">
        <v>66</v>
      </c>
      <c r="D457" s="10" t="s">
        <v>815</v>
      </c>
      <c r="E457" s="9" t="s">
        <v>816</v>
      </c>
      <c r="F457" s="9" t="s">
        <v>736</v>
      </c>
      <c r="G457" s="12">
        <v>5000</v>
      </c>
      <c r="H457" s="19">
        <v>6</v>
      </c>
      <c r="I457" s="19">
        <f t="shared" si="171"/>
        <v>30000</v>
      </c>
      <c r="J457" s="27"/>
      <c r="K457" s="27"/>
      <c r="L457" s="26"/>
      <c r="M457" s="26"/>
      <c r="N457" s="26"/>
      <c r="O457" s="26"/>
      <c r="P457" s="112"/>
      <c r="Q457" s="26"/>
      <c r="R457" s="26"/>
      <c r="S457" s="26"/>
      <c r="T457" s="112"/>
      <c r="U457" s="112"/>
      <c r="V457" s="26"/>
      <c r="W457" s="19"/>
      <c r="X457" s="112"/>
      <c r="Y457" s="112"/>
      <c r="Z457" s="112"/>
      <c r="AA457" s="112"/>
      <c r="AB457" s="26"/>
      <c r="AC457" s="26"/>
      <c r="AD457" s="26"/>
      <c r="AE457" s="26"/>
      <c r="AF457" s="19">
        <f t="shared" ref="AF457:AG459" si="175">H457+J457+L457+N457+P457+R457+T457+V457+X457+Z457+AB457+AD457</f>
        <v>6</v>
      </c>
      <c r="AG457" s="19">
        <f t="shared" si="175"/>
        <v>30000</v>
      </c>
      <c r="AH457" s="10" t="s">
        <v>815</v>
      </c>
      <c r="AI457" s="9" t="s">
        <v>816</v>
      </c>
      <c r="AJ457" s="9" t="s">
        <v>736</v>
      </c>
      <c r="AK457" s="12">
        <v>5000</v>
      </c>
      <c r="AL457" s="28">
        <v>6</v>
      </c>
      <c r="AM457" s="28">
        <f t="shared" si="173"/>
        <v>30000</v>
      </c>
      <c r="AN457" s="81"/>
      <c r="AO457" s="81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114"/>
      <c r="BG457" s="114"/>
      <c r="BH457" s="28"/>
      <c r="BI457" s="28"/>
      <c r="BJ457" s="7">
        <f t="shared" ref="BJ457:BK459" si="176">AL457+AN457+AP457+AR457+AT457+AV457+AX457+AZ457+BB457+BD457+BF457+BH457</f>
        <v>6</v>
      </c>
      <c r="BK457" s="7">
        <f t="shared" si="176"/>
        <v>30000</v>
      </c>
    </row>
    <row r="458" spans="2:63" x14ac:dyDescent="0.25">
      <c r="B458" s="16" t="s">
        <v>139</v>
      </c>
      <c r="C458" s="17" t="s">
        <v>139</v>
      </c>
      <c r="D458" s="10">
        <v>8310150800094930</v>
      </c>
      <c r="E458" s="9" t="s">
        <v>816</v>
      </c>
      <c r="F458" s="9" t="s">
        <v>736</v>
      </c>
      <c r="G458" s="12">
        <v>187.5</v>
      </c>
      <c r="H458" s="19"/>
      <c r="I458" s="19"/>
      <c r="J458" s="27"/>
      <c r="K458" s="27"/>
      <c r="L458" s="26"/>
      <c r="M458" s="26"/>
      <c r="N458" s="26">
        <v>2</v>
      </c>
      <c r="O458" s="26">
        <f>+N458*G458</f>
        <v>375</v>
      </c>
      <c r="P458" s="112"/>
      <c r="Q458" s="26"/>
      <c r="R458" s="26"/>
      <c r="S458" s="26"/>
      <c r="T458" s="112"/>
      <c r="U458" s="112"/>
      <c r="V458" s="26"/>
      <c r="W458" s="19"/>
      <c r="X458" s="112"/>
      <c r="Y458" s="112"/>
      <c r="Z458" s="112"/>
      <c r="AA458" s="112"/>
      <c r="AB458" s="26"/>
      <c r="AC458" s="26"/>
      <c r="AD458" s="26"/>
      <c r="AE458" s="26"/>
      <c r="AF458" s="19">
        <f t="shared" si="175"/>
        <v>2</v>
      </c>
      <c r="AG458" s="19">
        <f t="shared" si="175"/>
        <v>375</v>
      </c>
      <c r="AH458" s="10">
        <v>8310150800094930</v>
      </c>
      <c r="AI458" s="9" t="s">
        <v>816</v>
      </c>
      <c r="AJ458" s="9" t="s">
        <v>736</v>
      </c>
      <c r="AK458" s="12">
        <v>187.5</v>
      </c>
      <c r="AL458" s="28"/>
      <c r="AM458" s="28"/>
      <c r="AN458" s="81"/>
      <c r="AO458" s="81"/>
      <c r="AP458" s="28"/>
      <c r="AQ458" s="28"/>
      <c r="AR458" s="28">
        <v>6</v>
      </c>
      <c r="AS458" s="28">
        <f>AR458*AK458</f>
        <v>1125</v>
      </c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114"/>
      <c r="BG458" s="114"/>
      <c r="BH458" s="28"/>
      <c r="BI458" s="28"/>
      <c r="BJ458" s="7">
        <f t="shared" si="176"/>
        <v>6</v>
      </c>
      <c r="BK458" s="7">
        <f t="shared" si="176"/>
        <v>1125</v>
      </c>
    </row>
    <row r="459" spans="2:63" ht="24" x14ac:dyDescent="0.25">
      <c r="B459" s="16" t="s">
        <v>65</v>
      </c>
      <c r="C459" s="17" t="s">
        <v>66</v>
      </c>
      <c r="D459" s="10">
        <v>8310150800094930</v>
      </c>
      <c r="E459" s="9" t="s">
        <v>816</v>
      </c>
      <c r="F459" s="9" t="s">
        <v>736</v>
      </c>
      <c r="G459" s="12">
        <v>103</v>
      </c>
      <c r="H459" s="19"/>
      <c r="I459" s="19"/>
      <c r="J459" s="27"/>
      <c r="K459" s="27"/>
      <c r="L459" s="26"/>
      <c r="M459" s="26"/>
      <c r="N459" s="26">
        <v>4</v>
      </c>
      <c r="O459" s="26">
        <f>+N459*G459</f>
        <v>412</v>
      </c>
      <c r="P459" s="112"/>
      <c r="Q459" s="26"/>
      <c r="R459" s="26"/>
      <c r="S459" s="26"/>
      <c r="T459" s="112"/>
      <c r="U459" s="112"/>
      <c r="V459" s="26"/>
      <c r="W459" s="19"/>
      <c r="X459" s="112"/>
      <c r="Y459" s="112"/>
      <c r="Z459" s="112"/>
      <c r="AA459" s="112"/>
      <c r="AB459" s="26"/>
      <c r="AC459" s="26"/>
      <c r="AD459" s="26"/>
      <c r="AE459" s="26"/>
      <c r="AF459" s="19">
        <f t="shared" si="175"/>
        <v>4</v>
      </c>
      <c r="AG459" s="19">
        <f t="shared" si="175"/>
        <v>412</v>
      </c>
      <c r="AH459" s="10">
        <v>8310150800094930</v>
      </c>
      <c r="AI459" s="9" t="s">
        <v>816</v>
      </c>
      <c r="AJ459" s="9" t="s">
        <v>736</v>
      </c>
      <c r="AK459" s="12">
        <v>103</v>
      </c>
      <c r="AL459" s="28"/>
      <c r="AM459" s="28"/>
      <c r="AN459" s="81"/>
      <c r="AO459" s="81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114"/>
      <c r="BG459" s="114"/>
      <c r="BH459" s="28"/>
      <c r="BI459" s="28"/>
      <c r="BJ459" s="7">
        <f t="shared" si="176"/>
        <v>0</v>
      </c>
      <c r="BK459" s="7">
        <f t="shared" si="176"/>
        <v>0</v>
      </c>
    </row>
    <row r="460" spans="2:63" x14ac:dyDescent="0.25">
      <c r="B460" s="179"/>
      <c r="C460" s="93"/>
      <c r="D460" s="75" t="s">
        <v>817</v>
      </c>
      <c r="E460" s="140" t="s">
        <v>818</v>
      </c>
      <c r="F460" s="74"/>
      <c r="G460" s="74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5" t="s">
        <v>817</v>
      </c>
      <c r="AI460" s="140" t="s">
        <v>818</v>
      </c>
      <c r="AJ460" s="75"/>
      <c r="AK460" s="79"/>
      <c r="AL460" s="79"/>
      <c r="AM460" s="79"/>
      <c r="AN460" s="79"/>
      <c r="AO460" s="79"/>
      <c r="AP460" s="79"/>
      <c r="AQ460" s="79"/>
      <c r="AR460" s="79"/>
      <c r="AS460" s="79"/>
      <c r="AT460" s="79"/>
      <c r="AU460" s="79"/>
      <c r="AV460" s="79"/>
      <c r="AW460" s="79"/>
      <c r="AX460" s="79"/>
      <c r="AY460" s="79"/>
      <c r="AZ460" s="79"/>
      <c r="BA460" s="79"/>
      <c r="BB460" s="79"/>
      <c r="BC460" s="79"/>
      <c r="BD460" s="79"/>
      <c r="BE460" s="79"/>
      <c r="BF460" s="79"/>
      <c r="BG460" s="79"/>
      <c r="BH460" s="93"/>
      <c r="BI460" s="93"/>
      <c r="BJ460" s="79"/>
      <c r="BK460" s="79"/>
    </row>
    <row r="461" spans="2:63" x14ac:dyDescent="0.25">
      <c r="B461" s="67"/>
      <c r="C461" s="74"/>
      <c r="D461" s="84" t="s">
        <v>819</v>
      </c>
      <c r="E461" s="84" t="s">
        <v>820</v>
      </c>
      <c r="F461" s="74"/>
      <c r="G461" s="74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84" t="s">
        <v>819</v>
      </c>
      <c r="AI461" s="84" t="s">
        <v>820</v>
      </c>
      <c r="AJ461" s="75"/>
      <c r="AK461" s="79"/>
      <c r="AL461" s="79"/>
      <c r="AM461" s="79"/>
      <c r="AN461" s="79"/>
      <c r="AO461" s="79"/>
      <c r="AP461" s="79"/>
      <c r="AQ461" s="79"/>
      <c r="AR461" s="79"/>
      <c r="AS461" s="79"/>
      <c r="AT461" s="79"/>
      <c r="AU461" s="79"/>
      <c r="AV461" s="79"/>
      <c r="AW461" s="79"/>
      <c r="AX461" s="79"/>
      <c r="AY461" s="79"/>
      <c r="AZ461" s="79"/>
      <c r="BA461" s="79"/>
      <c r="BB461" s="79"/>
      <c r="BC461" s="79"/>
      <c r="BD461" s="79"/>
      <c r="BE461" s="79"/>
      <c r="BF461" s="79"/>
      <c r="BG461" s="79"/>
      <c r="BH461" s="93"/>
      <c r="BI461" s="93"/>
      <c r="BJ461" s="79"/>
      <c r="BK461" s="79"/>
    </row>
    <row r="462" spans="2:63" ht="24" x14ac:dyDescent="0.25">
      <c r="B462" s="16" t="s">
        <v>65</v>
      </c>
      <c r="C462" s="17" t="s">
        <v>66</v>
      </c>
      <c r="D462" s="10" t="s">
        <v>821</v>
      </c>
      <c r="E462" s="9" t="s">
        <v>820</v>
      </c>
      <c r="F462" s="11" t="s">
        <v>736</v>
      </c>
      <c r="G462" s="12">
        <v>5000</v>
      </c>
      <c r="H462" s="19">
        <v>6</v>
      </c>
      <c r="I462" s="19">
        <f>+G462*H462</f>
        <v>30000</v>
      </c>
      <c r="J462" s="27"/>
      <c r="K462" s="27"/>
      <c r="L462" s="26"/>
      <c r="M462" s="26"/>
      <c r="N462" s="26"/>
      <c r="O462" s="26"/>
      <c r="P462" s="112"/>
      <c r="Q462" s="26"/>
      <c r="R462" s="26"/>
      <c r="S462" s="26"/>
      <c r="T462" s="112"/>
      <c r="U462" s="112"/>
      <c r="V462" s="26"/>
      <c r="W462" s="19"/>
      <c r="X462" s="112"/>
      <c r="Y462" s="112"/>
      <c r="Z462" s="112"/>
      <c r="AA462" s="112"/>
      <c r="AB462" s="26"/>
      <c r="AC462" s="26"/>
      <c r="AD462" s="26"/>
      <c r="AE462" s="26"/>
      <c r="AF462" s="19">
        <f t="shared" ref="AF462:AG462" si="177">H462+J462+L462+N462+P462+R462+T462+V462+X462+Z462+AB462+AD462</f>
        <v>6</v>
      </c>
      <c r="AG462" s="19">
        <f t="shared" si="177"/>
        <v>30000</v>
      </c>
      <c r="AH462" s="10" t="s">
        <v>821</v>
      </c>
      <c r="AI462" s="9" t="s">
        <v>820</v>
      </c>
      <c r="AJ462" s="11" t="s">
        <v>736</v>
      </c>
      <c r="AK462" s="12">
        <v>5000</v>
      </c>
      <c r="AL462" s="28">
        <v>6</v>
      </c>
      <c r="AM462" s="28">
        <f>+AK462*AL462</f>
        <v>30000</v>
      </c>
      <c r="AN462" s="81"/>
      <c r="AO462" s="81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114"/>
      <c r="BG462" s="114"/>
      <c r="BH462" s="28"/>
      <c r="BI462" s="28"/>
      <c r="BJ462" s="7">
        <f t="shared" ref="BJ462:BK462" si="178">AL462+AN462+AP462+AR462+AT462+AV462+AX462+AZ462+BB462+BD462+BF462+BH462</f>
        <v>6</v>
      </c>
      <c r="BK462" s="7">
        <f t="shared" si="178"/>
        <v>30000</v>
      </c>
    </row>
    <row r="463" spans="2:63" x14ac:dyDescent="0.25">
      <c r="B463" s="67"/>
      <c r="C463" s="74"/>
      <c r="D463" s="84" t="s">
        <v>822</v>
      </c>
      <c r="E463" s="84" t="s">
        <v>823</v>
      </c>
      <c r="F463" s="74"/>
      <c r="G463" s="74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84" t="s">
        <v>822</v>
      </c>
      <c r="AI463" s="84" t="s">
        <v>823</v>
      </c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/>
      <c r="BE463" s="80"/>
      <c r="BF463" s="82"/>
      <c r="BG463" s="82"/>
      <c r="BH463" s="80"/>
      <c r="BI463" s="80"/>
      <c r="BJ463" s="80"/>
      <c r="BK463" s="80"/>
    </row>
    <row r="464" spans="2:63" x14ac:dyDescent="0.25">
      <c r="B464" s="16" t="s">
        <v>139</v>
      </c>
      <c r="C464" s="17" t="s">
        <v>139</v>
      </c>
      <c r="D464" s="10">
        <v>8311150200232350</v>
      </c>
      <c r="E464" s="9" t="s">
        <v>823</v>
      </c>
      <c r="F464" s="11" t="s">
        <v>736</v>
      </c>
      <c r="G464" s="12">
        <v>250</v>
      </c>
      <c r="H464" s="19"/>
      <c r="I464" s="19"/>
      <c r="J464" s="27"/>
      <c r="K464" s="27"/>
      <c r="L464" s="26"/>
      <c r="M464" s="26"/>
      <c r="N464" s="26">
        <v>6</v>
      </c>
      <c r="O464" s="26">
        <f>+N464*G464</f>
        <v>1500</v>
      </c>
      <c r="P464" s="112"/>
      <c r="Q464" s="26"/>
      <c r="R464" s="26"/>
      <c r="S464" s="26"/>
      <c r="T464" s="112"/>
      <c r="U464" s="112"/>
      <c r="V464" s="26"/>
      <c r="W464" s="19"/>
      <c r="X464" s="112"/>
      <c r="Y464" s="112"/>
      <c r="Z464" s="112"/>
      <c r="AA464" s="112"/>
      <c r="AB464" s="26"/>
      <c r="AC464" s="26"/>
      <c r="AD464" s="26"/>
      <c r="AE464" s="26"/>
      <c r="AF464" s="19">
        <f t="shared" ref="AF464:AG464" si="179">H464+J464+L464+N464+P464+R464+T464+V464+X464+Z464+AB464+AD464</f>
        <v>6</v>
      </c>
      <c r="AG464" s="19">
        <f t="shared" si="179"/>
        <v>1500</v>
      </c>
      <c r="AH464" s="10">
        <v>8311150200232350</v>
      </c>
      <c r="AI464" s="9" t="s">
        <v>823</v>
      </c>
      <c r="AJ464" s="11" t="s">
        <v>736</v>
      </c>
      <c r="AK464" s="12">
        <v>250</v>
      </c>
      <c r="AL464" s="28"/>
      <c r="AM464" s="28"/>
      <c r="AN464" s="81"/>
      <c r="AO464" s="81"/>
      <c r="AP464" s="28"/>
      <c r="AQ464" s="28"/>
      <c r="AR464" s="28">
        <v>6</v>
      </c>
      <c r="AS464" s="28">
        <f>AR464*AK464</f>
        <v>1500</v>
      </c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114"/>
      <c r="BG464" s="114"/>
      <c r="BH464" s="28"/>
      <c r="BI464" s="28"/>
      <c r="BJ464" s="7">
        <f t="shared" ref="BJ464:BK464" si="180">AL464+AN464+AP464+AR464+AT464+AV464+AX464+AZ464+BB464+BD464+BF464+BH464</f>
        <v>6</v>
      </c>
      <c r="BK464" s="7">
        <f t="shared" si="180"/>
        <v>1500</v>
      </c>
    </row>
    <row r="465" spans="2:63" x14ac:dyDescent="0.25">
      <c r="B465" s="67"/>
      <c r="C465" s="74"/>
      <c r="D465" s="76" t="s">
        <v>824</v>
      </c>
      <c r="E465" s="84" t="s">
        <v>825</v>
      </c>
      <c r="F465" s="84"/>
      <c r="G465" s="84"/>
      <c r="H465" s="78"/>
      <c r="I465" s="78"/>
      <c r="J465" s="143"/>
      <c r="K465" s="143"/>
      <c r="L465" s="143"/>
      <c r="M465" s="143"/>
      <c r="N465" s="143"/>
      <c r="O465" s="143"/>
      <c r="P465" s="143"/>
      <c r="Q465" s="143"/>
      <c r="R465" s="78"/>
      <c r="S465" s="78"/>
      <c r="T465" s="143"/>
      <c r="U465" s="143"/>
      <c r="V465" s="143"/>
      <c r="W465" s="143"/>
      <c r="X465" s="143"/>
      <c r="Y465" s="143"/>
      <c r="Z465" s="143"/>
      <c r="AA465" s="143"/>
      <c r="AB465" s="78"/>
      <c r="AC465" s="78"/>
      <c r="AD465" s="78"/>
      <c r="AE465" s="78"/>
      <c r="AF465" s="143"/>
      <c r="AG465" s="143"/>
      <c r="AH465" s="76" t="s">
        <v>824</v>
      </c>
      <c r="AI465" s="84" t="s">
        <v>825</v>
      </c>
      <c r="AJ465" s="75"/>
      <c r="AK465" s="79"/>
      <c r="AL465" s="79"/>
      <c r="AM465" s="79"/>
      <c r="AN465" s="79"/>
      <c r="AO465" s="79"/>
      <c r="AP465" s="79"/>
      <c r="AQ465" s="79"/>
      <c r="AR465" s="79"/>
      <c r="AS465" s="79"/>
      <c r="AT465" s="79"/>
      <c r="AU465" s="79"/>
      <c r="AV465" s="79"/>
      <c r="AW465" s="79"/>
      <c r="AX465" s="79"/>
      <c r="AY465" s="79"/>
      <c r="AZ465" s="79"/>
      <c r="BA465" s="79"/>
      <c r="BB465" s="79"/>
      <c r="BC465" s="79"/>
      <c r="BD465" s="79"/>
      <c r="BE465" s="79"/>
      <c r="BF465" s="79"/>
      <c r="BG465" s="79"/>
      <c r="BH465" s="93"/>
      <c r="BI465" s="93"/>
      <c r="BJ465" s="79"/>
      <c r="BK465" s="79"/>
    </row>
    <row r="466" spans="2:63" ht="24" x14ac:dyDescent="0.25">
      <c r="B466" s="16" t="s">
        <v>65</v>
      </c>
      <c r="C466" s="17" t="s">
        <v>66</v>
      </c>
      <c r="D466" s="10" t="s">
        <v>826</v>
      </c>
      <c r="E466" s="9" t="s">
        <v>825</v>
      </c>
      <c r="F466" s="9" t="s">
        <v>736</v>
      </c>
      <c r="G466" s="12">
        <v>8300</v>
      </c>
      <c r="H466" s="19">
        <v>6</v>
      </c>
      <c r="I466" s="19">
        <f t="shared" si="171"/>
        <v>49800</v>
      </c>
      <c r="J466" s="27"/>
      <c r="K466" s="27"/>
      <c r="L466" s="26"/>
      <c r="M466" s="26"/>
      <c r="N466" s="26"/>
      <c r="O466" s="26"/>
      <c r="P466" s="112"/>
      <c r="Q466" s="26"/>
      <c r="R466" s="26"/>
      <c r="S466" s="26"/>
      <c r="T466" s="112"/>
      <c r="U466" s="112"/>
      <c r="V466" s="26"/>
      <c r="W466" s="19"/>
      <c r="X466" s="112"/>
      <c r="Y466" s="112"/>
      <c r="Z466" s="112"/>
      <c r="AA466" s="112"/>
      <c r="AB466" s="26"/>
      <c r="AC466" s="26"/>
      <c r="AD466" s="26"/>
      <c r="AE466" s="26"/>
      <c r="AF466" s="19">
        <f t="shared" ref="AF466:AG467" si="181">H466+J466+L466+N466+P466+R466+T466+V466+X466+Z466+AB466+AD466</f>
        <v>6</v>
      </c>
      <c r="AG466" s="19">
        <f t="shared" si="181"/>
        <v>49800</v>
      </c>
      <c r="AH466" s="10" t="s">
        <v>826</v>
      </c>
      <c r="AI466" s="9" t="s">
        <v>825</v>
      </c>
      <c r="AJ466" s="9" t="s">
        <v>736</v>
      </c>
      <c r="AK466" s="12">
        <v>8300</v>
      </c>
      <c r="AL466" s="28">
        <v>6</v>
      </c>
      <c r="AM466" s="28">
        <f t="shared" si="173"/>
        <v>49800</v>
      </c>
      <c r="AN466" s="81"/>
      <c r="AO466" s="81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114"/>
      <c r="BG466" s="114"/>
      <c r="BH466" s="28"/>
      <c r="BI466" s="28"/>
      <c r="BJ466" s="7">
        <f t="shared" ref="BJ466:BK467" si="182">AL466+AN466+AP466+AR466+AT466+AV466+AX466+AZ466+BB466+BD466+BF466+BH466</f>
        <v>6</v>
      </c>
      <c r="BK466" s="7">
        <f t="shared" si="182"/>
        <v>49800</v>
      </c>
    </row>
    <row r="467" spans="2:63" ht="24" x14ac:dyDescent="0.25">
      <c r="B467" s="16" t="s">
        <v>65</v>
      </c>
      <c r="C467" s="17" t="s">
        <v>66</v>
      </c>
      <c r="D467" s="10" t="s">
        <v>827</v>
      </c>
      <c r="E467" s="9" t="s">
        <v>828</v>
      </c>
      <c r="F467" s="9" t="s">
        <v>736</v>
      </c>
      <c r="G467" s="12">
        <v>80</v>
      </c>
      <c r="H467" s="19"/>
      <c r="I467" s="19"/>
      <c r="J467" s="27"/>
      <c r="K467" s="27"/>
      <c r="L467" s="26"/>
      <c r="M467" s="26"/>
      <c r="N467" s="26"/>
      <c r="O467" s="26"/>
      <c r="P467" s="112">
        <v>6</v>
      </c>
      <c r="Q467" s="19">
        <f>G467*P467</f>
        <v>480</v>
      </c>
      <c r="R467" s="26"/>
      <c r="S467" s="26"/>
      <c r="T467" s="112"/>
      <c r="U467" s="112"/>
      <c r="V467" s="26"/>
      <c r="W467" s="19"/>
      <c r="X467" s="112"/>
      <c r="Y467" s="112"/>
      <c r="Z467" s="112"/>
      <c r="AA467" s="112"/>
      <c r="AB467" s="26"/>
      <c r="AC467" s="26"/>
      <c r="AD467" s="26"/>
      <c r="AE467" s="26"/>
      <c r="AF467" s="19">
        <f t="shared" si="181"/>
        <v>6</v>
      </c>
      <c r="AG467" s="19">
        <f t="shared" si="181"/>
        <v>480</v>
      </c>
      <c r="AH467" s="10" t="s">
        <v>827</v>
      </c>
      <c r="AI467" s="9" t="s">
        <v>828</v>
      </c>
      <c r="AJ467" s="9" t="s">
        <v>736</v>
      </c>
      <c r="AK467" s="12">
        <v>80</v>
      </c>
      <c r="AL467" s="28"/>
      <c r="AM467" s="28"/>
      <c r="AN467" s="81"/>
      <c r="AO467" s="81"/>
      <c r="AP467" s="28"/>
      <c r="AQ467" s="28"/>
      <c r="AR467" s="28"/>
      <c r="AS467" s="28"/>
      <c r="AT467" s="28">
        <v>6</v>
      </c>
      <c r="AU467" s="28">
        <f>+AK467*AT467</f>
        <v>480</v>
      </c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114"/>
      <c r="BG467" s="114"/>
      <c r="BH467" s="28"/>
      <c r="BI467" s="28"/>
      <c r="BJ467" s="7">
        <f t="shared" si="182"/>
        <v>6</v>
      </c>
      <c r="BK467" s="7">
        <f t="shared" si="182"/>
        <v>480</v>
      </c>
    </row>
    <row r="468" spans="2:63" x14ac:dyDescent="0.25">
      <c r="B468" s="69"/>
      <c r="C468" s="93"/>
      <c r="D468" s="75" t="s">
        <v>829</v>
      </c>
      <c r="E468" s="75" t="s">
        <v>830</v>
      </c>
      <c r="F468" s="74"/>
      <c r="G468" s="74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5" t="s">
        <v>829</v>
      </c>
      <c r="AI468" s="75" t="s">
        <v>830</v>
      </c>
      <c r="AJ468" s="93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  <c r="AW468" s="79"/>
      <c r="AX468" s="79"/>
      <c r="AY468" s="79"/>
      <c r="AZ468" s="79"/>
      <c r="BA468" s="79"/>
      <c r="BB468" s="79"/>
      <c r="BC468" s="79"/>
      <c r="BD468" s="79"/>
      <c r="BE468" s="79"/>
      <c r="BF468" s="79"/>
      <c r="BG468" s="79"/>
      <c r="BH468" s="93"/>
      <c r="BI468" s="93"/>
      <c r="BJ468" s="79"/>
      <c r="BK468" s="79"/>
    </row>
    <row r="469" spans="2:63" x14ac:dyDescent="0.25">
      <c r="B469" s="67"/>
      <c r="C469" s="74"/>
      <c r="D469" s="84" t="s">
        <v>831</v>
      </c>
      <c r="E469" s="84" t="s">
        <v>832</v>
      </c>
      <c r="F469" s="74"/>
      <c r="G469" s="74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84" t="s">
        <v>831</v>
      </c>
      <c r="AI469" s="84" t="s">
        <v>832</v>
      </c>
      <c r="AJ469" s="93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  <c r="BA469" s="79"/>
      <c r="BB469" s="79"/>
      <c r="BC469" s="79"/>
      <c r="BD469" s="79"/>
      <c r="BE469" s="79"/>
      <c r="BF469" s="79"/>
      <c r="BG469" s="79"/>
      <c r="BH469" s="93"/>
      <c r="BI469" s="93"/>
      <c r="BJ469" s="79"/>
      <c r="BK469" s="79"/>
    </row>
    <row r="470" spans="2:63" ht="24" x14ac:dyDescent="0.25">
      <c r="B470" s="16" t="s">
        <v>65</v>
      </c>
      <c r="C470" s="17" t="s">
        <v>66</v>
      </c>
      <c r="D470" s="10" t="s">
        <v>833</v>
      </c>
      <c r="E470" s="18" t="s">
        <v>834</v>
      </c>
      <c r="F470" s="9" t="s">
        <v>736</v>
      </c>
      <c r="G470" s="12">
        <v>30</v>
      </c>
      <c r="H470" s="19">
        <f>6+6</f>
        <v>12</v>
      </c>
      <c r="I470" s="19">
        <f t="shared" si="171"/>
        <v>360</v>
      </c>
      <c r="J470" s="27"/>
      <c r="K470" s="27"/>
      <c r="L470" s="26"/>
      <c r="M470" s="26"/>
      <c r="N470" s="26"/>
      <c r="O470" s="26"/>
      <c r="P470" s="112"/>
      <c r="Q470" s="26"/>
      <c r="R470" s="26"/>
      <c r="S470" s="26"/>
      <c r="T470" s="112"/>
      <c r="U470" s="112"/>
      <c r="V470" s="26"/>
      <c r="W470" s="19"/>
      <c r="X470" s="112"/>
      <c r="Y470" s="112"/>
      <c r="Z470" s="112"/>
      <c r="AA470" s="112"/>
      <c r="AB470" s="26"/>
      <c r="AC470" s="26"/>
      <c r="AD470" s="26"/>
      <c r="AE470" s="26"/>
      <c r="AF470" s="19">
        <f t="shared" ref="AF470:AG470" si="183">H470+J470+L470+N470+P470+R470+T470+V470+X470+Z470+AB470+AD470</f>
        <v>12</v>
      </c>
      <c r="AG470" s="19">
        <f t="shared" si="183"/>
        <v>360</v>
      </c>
      <c r="AH470" s="10" t="s">
        <v>833</v>
      </c>
      <c r="AI470" s="18" t="s">
        <v>834</v>
      </c>
      <c r="AJ470" s="9" t="s">
        <v>736</v>
      </c>
      <c r="AK470" s="12">
        <v>30</v>
      </c>
      <c r="AL470" s="28">
        <f>6+6</f>
        <v>12</v>
      </c>
      <c r="AM470" s="28">
        <f>+AK470*AL470</f>
        <v>360</v>
      </c>
      <c r="AN470" s="81"/>
      <c r="AO470" s="81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114"/>
      <c r="BG470" s="114"/>
      <c r="BH470" s="28"/>
      <c r="BI470" s="28"/>
      <c r="BJ470" s="7">
        <f t="shared" ref="BJ470:BK470" si="184">AL470+AN470+AP470+AR470+AT470+AV470+AX470+AZ470+BB470+BD470+BF470+BH470</f>
        <v>12</v>
      </c>
      <c r="BK470" s="7">
        <f t="shared" si="184"/>
        <v>360</v>
      </c>
    </row>
    <row r="471" spans="2:63" x14ac:dyDescent="0.25">
      <c r="B471" s="69"/>
      <c r="C471" s="93"/>
      <c r="D471" s="75" t="s">
        <v>835</v>
      </c>
      <c r="E471" s="75" t="s">
        <v>836</v>
      </c>
      <c r="F471" s="74"/>
      <c r="G471" s="74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5" t="s">
        <v>835</v>
      </c>
      <c r="AI471" s="75" t="s">
        <v>836</v>
      </c>
      <c r="AJ471" s="75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  <c r="AW471" s="79"/>
      <c r="AX471" s="79"/>
      <c r="AY471" s="79"/>
      <c r="AZ471" s="79"/>
      <c r="BA471" s="79"/>
      <c r="BB471" s="79"/>
      <c r="BC471" s="79"/>
      <c r="BD471" s="79"/>
      <c r="BE471" s="79"/>
      <c r="BF471" s="79"/>
      <c r="BG471" s="79"/>
      <c r="BH471" s="93"/>
      <c r="BI471" s="93"/>
      <c r="BJ471" s="79"/>
      <c r="BK471" s="79"/>
    </row>
    <row r="472" spans="2:63" x14ac:dyDescent="0.25">
      <c r="B472" s="67"/>
      <c r="C472" s="74"/>
      <c r="D472" s="84" t="s">
        <v>837</v>
      </c>
      <c r="E472" s="84" t="s">
        <v>838</v>
      </c>
      <c r="F472" s="74"/>
      <c r="G472" s="74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84" t="s">
        <v>837</v>
      </c>
      <c r="AI472" s="84" t="s">
        <v>838</v>
      </c>
      <c r="AJ472" s="75"/>
      <c r="AK472" s="79"/>
      <c r="AL472" s="79"/>
      <c r="AM472" s="79"/>
      <c r="AN472" s="79"/>
      <c r="AO472" s="79"/>
      <c r="AP472" s="79"/>
      <c r="AQ472" s="79"/>
      <c r="AR472" s="79"/>
      <c r="AS472" s="79"/>
      <c r="AT472" s="79"/>
      <c r="AU472" s="79"/>
      <c r="AV472" s="79"/>
      <c r="AW472" s="79"/>
      <c r="AX472" s="79"/>
      <c r="AY472" s="79"/>
      <c r="AZ472" s="79"/>
      <c r="BA472" s="79"/>
      <c r="BB472" s="79"/>
      <c r="BC472" s="79"/>
      <c r="BD472" s="79"/>
      <c r="BE472" s="79"/>
      <c r="BF472" s="79"/>
      <c r="BG472" s="79"/>
      <c r="BH472" s="93"/>
      <c r="BI472" s="93"/>
      <c r="BJ472" s="79"/>
      <c r="BK472" s="79"/>
    </row>
    <row r="473" spans="2:63" ht="24" x14ac:dyDescent="0.25">
      <c r="B473" s="16" t="s">
        <v>65</v>
      </c>
      <c r="C473" s="17" t="s">
        <v>66</v>
      </c>
      <c r="D473" s="10" t="s">
        <v>839</v>
      </c>
      <c r="E473" s="9" t="s">
        <v>838</v>
      </c>
      <c r="F473" s="9" t="s">
        <v>736</v>
      </c>
      <c r="G473" s="12">
        <v>750</v>
      </c>
      <c r="H473" s="19">
        <v>6</v>
      </c>
      <c r="I473" s="19">
        <f t="shared" si="171"/>
        <v>4500</v>
      </c>
      <c r="J473" s="27"/>
      <c r="K473" s="27"/>
      <c r="L473" s="26"/>
      <c r="M473" s="26"/>
      <c r="N473" s="26"/>
      <c r="O473" s="26"/>
      <c r="P473" s="112"/>
      <c r="Q473" s="26"/>
      <c r="R473" s="26"/>
      <c r="S473" s="26"/>
      <c r="T473" s="112"/>
      <c r="U473" s="112"/>
      <c r="V473" s="26"/>
      <c r="W473" s="19"/>
      <c r="X473" s="112"/>
      <c r="Y473" s="112"/>
      <c r="Z473" s="112"/>
      <c r="AA473" s="112"/>
      <c r="AB473" s="26"/>
      <c r="AC473" s="26"/>
      <c r="AD473" s="26"/>
      <c r="AE473" s="26"/>
      <c r="AF473" s="19">
        <f t="shared" ref="AF473:AG477" si="185">H473+J473+L473+N473+P473+R473+T473+V473+X473+Z473+AB473+AD473</f>
        <v>6</v>
      </c>
      <c r="AG473" s="19">
        <f t="shared" si="185"/>
        <v>4500</v>
      </c>
      <c r="AH473" s="10" t="s">
        <v>839</v>
      </c>
      <c r="AI473" s="9" t="s">
        <v>838</v>
      </c>
      <c r="AJ473" s="9" t="s">
        <v>736</v>
      </c>
      <c r="AK473" s="12">
        <v>750</v>
      </c>
      <c r="AL473" s="28">
        <v>6</v>
      </c>
      <c r="AM473" s="28">
        <f>+AK473*AL473</f>
        <v>4500</v>
      </c>
      <c r="AN473" s="81"/>
      <c r="AO473" s="81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114"/>
      <c r="BG473" s="114"/>
      <c r="BH473" s="28"/>
      <c r="BI473" s="28"/>
      <c r="BJ473" s="7">
        <f t="shared" ref="BJ473:BK477" si="186">AL473+AN473+AP473+AR473+AT473+AV473+AX473+AZ473+BB473+BD473+BF473+BH473</f>
        <v>6</v>
      </c>
      <c r="BK473" s="7">
        <f t="shared" si="186"/>
        <v>4500</v>
      </c>
    </row>
    <row r="474" spans="2:63" ht="24" x14ac:dyDescent="0.25">
      <c r="B474" s="16" t="s">
        <v>65</v>
      </c>
      <c r="C474" s="17" t="s">
        <v>66</v>
      </c>
      <c r="D474" s="10" t="s">
        <v>840</v>
      </c>
      <c r="E474" s="9" t="s">
        <v>841</v>
      </c>
      <c r="F474" s="9" t="s">
        <v>736</v>
      </c>
      <c r="G474" s="12">
        <v>80</v>
      </c>
      <c r="H474" s="19">
        <v>6</v>
      </c>
      <c r="I474" s="19">
        <f t="shared" si="171"/>
        <v>480</v>
      </c>
      <c r="J474" s="27"/>
      <c r="K474" s="27"/>
      <c r="L474" s="26">
        <v>3</v>
      </c>
      <c r="M474" s="26">
        <f>L474*G474</f>
        <v>240</v>
      </c>
      <c r="N474" s="26"/>
      <c r="O474" s="26"/>
      <c r="P474" s="26"/>
      <c r="Q474" s="19"/>
      <c r="R474" s="26"/>
      <c r="S474" s="26"/>
      <c r="T474" s="112"/>
      <c r="U474" s="112"/>
      <c r="V474" s="26"/>
      <c r="W474" s="19"/>
      <c r="X474" s="112"/>
      <c r="Y474" s="112"/>
      <c r="Z474" s="112"/>
      <c r="AA474" s="112"/>
      <c r="AB474" s="26"/>
      <c r="AC474" s="26"/>
      <c r="AD474" s="26"/>
      <c r="AE474" s="26"/>
      <c r="AF474" s="19">
        <f t="shared" si="185"/>
        <v>9</v>
      </c>
      <c r="AG474" s="19">
        <f t="shared" si="185"/>
        <v>720</v>
      </c>
      <c r="AH474" s="10" t="s">
        <v>840</v>
      </c>
      <c r="AI474" s="9" t="s">
        <v>841</v>
      </c>
      <c r="AJ474" s="9" t="s">
        <v>736</v>
      </c>
      <c r="AK474" s="12">
        <v>80</v>
      </c>
      <c r="AL474" s="28"/>
      <c r="AM474" s="28"/>
      <c r="AN474" s="81"/>
      <c r="AO474" s="81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114"/>
      <c r="BG474" s="114"/>
      <c r="BH474" s="28"/>
      <c r="BI474" s="28"/>
      <c r="BJ474" s="7">
        <f t="shared" si="186"/>
        <v>0</v>
      </c>
      <c r="BK474" s="7">
        <f t="shared" si="186"/>
        <v>0</v>
      </c>
    </row>
    <row r="475" spans="2:63" ht="24" x14ac:dyDescent="0.25">
      <c r="B475" s="16" t="s">
        <v>65</v>
      </c>
      <c r="C475" s="17" t="s">
        <v>66</v>
      </c>
      <c r="D475" s="10" t="s">
        <v>842</v>
      </c>
      <c r="E475" s="9" t="s">
        <v>841</v>
      </c>
      <c r="F475" s="9" t="s">
        <v>736</v>
      </c>
      <c r="G475" s="12">
        <v>1200</v>
      </c>
      <c r="H475" s="19">
        <v>6</v>
      </c>
      <c r="I475" s="19">
        <f t="shared" si="171"/>
        <v>7200</v>
      </c>
      <c r="J475" s="27"/>
      <c r="K475" s="27"/>
      <c r="L475" s="26"/>
      <c r="M475" s="26"/>
      <c r="N475" s="26"/>
      <c r="O475" s="26"/>
      <c r="P475" s="26"/>
      <c r="Q475" s="19"/>
      <c r="R475" s="26"/>
      <c r="S475" s="26"/>
      <c r="T475" s="112"/>
      <c r="U475" s="112"/>
      <c r="V475" s="26"/>
      <c r="W475" s="19"/>
      <c r="X475" s="112"/>
      <c r="Y475" s="112"/>
      <c r="Z475" s="112"/>
      <c r="AA475" s="112"/>
      <c r="AB475" s="26"/>
      <c r="AC475" s="26"/>
      <c r="AD475" s="26"/>
      <c r="AE475" s="26"/>
      <c r="AF475" s="19">
        <f t="shared" si="185"/>
        <v>6</v>
      </c>
      <c r="AG475" s="19">
        <f t="shared" si="185"/>
        <v>7200</v>
      </c>
      <c r="AH475" s="10" t="s">
        <v>842</v>
      </c>
      <c r="AI475" s="9" t="s">
        <v>841</v>
      </c>
      <c r="AJ475" s="9" t="s">
        <v>736</v>
      </c>
      <c r="AK475" s="12">
        <v>1200</v>
      </c>
      <c r="AL475" s="28">
        <v>6</v>
      </c>
      <c r="AM475" s="28">
        <f t="shared" ref="AM475" si="187">+AK475*AL475</f>
        <v>7200</v>
      </c>
      <c r="AN475" s="81"/>
      <c r="AO475" s="81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114"/>
      <c r="BG475" s="114"/>
      <c r="BH475" s="28"/>
      <c r="BI475" s="28"/>
      <c r="BJ475" s="7">
        <f t="shared" si="186"/>
        <v>6</v>
      </c>
      <c r="BK475" s="7">
        <f t="shared" si="186"/>
        <v>7200</v>
      </c>
    </row>
    <row r="476" spans="2:63" ht="24" x14ac:dyDescent="0.25">
      <c r="B476" s="16" t="s">
        <v>65</v>
      </c>
      <c r="C476" s="17" t="s">
        <v>66</v>
      </c>
      <c r="D476" s="10" t="s">
        <v>843</v>
      </c>
      <c r="E476" s="11" t="s">
        <v>844</v>
      </c>
      <c r="F476" s="11" t="s">
        <v>736</v>
      </c>
      <c r="G476" s="12">
        <v>300</v>
      </c>
      <c r="H476" s="26"/>
      <c r="I476" s="26"/>
      <c r="J476" s="27"/>
      <c r="K476" s="27"/>
      <c r="L476" s="26"/>
      <c r="M476" s="26"/>
      <c r="N476" s="26"/>
      <c r="O476" s="26"/>
      <c r="P476" s="26">
        <v>5</v>
      </c>
      <c r="Q476" s="19">
        <f>G476*P476</f>
        <v>1500</v>
      </c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19">
        <f t="shared" si="185"/>
        <v>5</v>
      </c>
      <c r="AG476" s="19">
        <f t="shared" si="185"/>
        <v>1500</v>
      </c>
      <c r="AH476" s="10" t="s">
        <v>843</v>
      </c>
      <c r="AI476" s="11" t="s">
        <v>844</v>
      </c>
      <c r="AJ476" s="11" t="s">
        <v>736</v>
      </c>
      <c r="AK476" s="12">
        <v>300</v>
      </c>
      <c r="AL476" s="7"/>
      <c r="AM476" s="7"/>
      <c r="AN476" s="7"/>
      <c r="AO476" s="7"/>
      <c r="AP476" s="7"/>
      <c r="AQ476" s="7"/>
      <c r="AR476" s="7"/>
      <c r="AS476" s="28"/>
      <c r="AT476" s="28">
        <v>3</v>
      </c>
      <c r="AU476" s="28">
        <f>+AK476*AT476</f>
        <v>900</v>
      </c>
      <c r="AV476" s="7"/>
      <c r="AW476" s="7"/>
      <c r="AX476" s="7"/>
      <c r="AY476" s="7"/>
      <c r="AZ476" s="28"/>
      <c r="BA476" s="7"/>
      <c r="BB476" s="7"/>
      <c r="BC476" s="7"/>
      <c r="BD476" s="7"/>
      <c r="BE476" s="7"/>
      <c r="BF476" s="81"/>
      <c r="BG476" s="81"/>
      <c r="BH476" s="7"/>
      <c r="BI476" s="7"/>
      <c r="BJ476" s="7">
        <f t="shared" si="186"/>
        <v>3</v>
      </c>
      <c r="BK476" s="7">
        <f t="shared" si="186"/>
        <v>900</v>
      </c>
    </row>
    <row r="477" spans="2:63" ht="24" x14ac:dyDescent="0.25">
      <c r="B477" s="16" t="s">
        <v>65</v>
      </c>
      <c r="C477" s="17" t="s">
        <v>66</v>
      </c>
      <c r="D477" s="10" t="s">
        <v>842</v>
      </c>
      <c r="E477" s="11" t="s">
        <v>844</v>
      </c>
      <c r="F477" s="11" t="s">
        <v>736</v>
      </c>
      <c r="G477" s="12">
        <v>3000</v>
      </c>
      <c r="H477" s="26"/>
      <c r="I477" s="26"/>
      <c r="J477" s="27"/>
      <c r="K477" s="27"/>
      <c r="L477" s="26"/>
      <c r="M477" s="26"/>
      <c r="N477" s="26"/>
      <c r="O477" s="26"/>
      <c r="P477" s="26">
        <v>20</v>
      </c>
      <c r="Q477" s="19">
        <f>G477*P477</f>
        <v>60000</v>
      </c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19">
        <f t="shared" si="185"/>
        <v>20</v>
      </c>
      <c r="AG477" s="19">
        <f t="shared" si="185"/>
        <v>60000</v>
      </c>
      <c r="AH477" s="10" t="s">
        <v>842</v>
      </c>
      <c r="AI477" s="11" t="s">
        <v>844</v>
      </c>
      <c r="AJ477" s="11" t="s">
        <v>736</v>
      </c>
      <c r="AK477" s="12">
        <v>3000</v>
      </c>
      <c r="AL477" s="7"/>
      <c r="AM477" s="7"/>
      <c r="AN477" s="7"/>
      <c r="AO477" s="7"/>
      <c r="AP477" s="7"/>
      <c r="AQ477" s="7"/>
      <c r="AR477" s="7"/>
      <c r="AS477" s="28"/>
      <c r="AT477" s="28">
        <v>12</v>
      </c>
      <c r="AU477" s="28">
        <f>+AK477*AT477</f>
        <v>36000</v>
      </c>
      <c r="AV477" s="7"/>
      <c r="AW477" s="7"/>
      <c r="AX477" s="7"/>
      <c r="AY477" s="7"/>
      <c r="AZ477" s="28"/>
      <c r="BA477" s="7"/>
      <c r="BB477" s="7"/>
      <c r="BC477" s="7"/>
      <c r="BD477" s="7"/>
      <c r="BE477" s="7"/>
      <c r="BF477" s="81"/>
      <c r="BG477" s="81"/>
      <c r="BH477" s="7"/>
      <c r="BI477" s="7"/>
      <c r="BJ477" s="7">
        <f t="shared" si="186"/>
        <v>12</v>
      </c>
      <c r="BK477" s="7">
        <f t="shared" si="186"/>
        <v>36000</v>
      </c>
    </row>
    <row r="478" spans="2:63" x14ac:dyDescent="0.25">
      <c r="B478" s="69"/>
      <c r="C478" s="93"/>
      <c r="D478" s="75" t="s">
        <v>845</v>
      </c>
      <c r="E478" s="75" t="s">
        <v>846</v>
      </c>
      <c r="F478" s="74"/>
      <c r="G478" s="11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26"/>
      <c r="AG478" s="26"/>
      <c r="AH478" s="75" t="s">
        <v>845</v>
      </c>
      <c r="AI478" s="75" t="s">
        <v>846</v>
      </c>
      <c r="AJ478" s="123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33"/>
      <c r="BI478" s="133"/>
      <c r="BJ478" s="126"/>
      <c r="BK478" s="126"/>
    </row>
    <row r="479" spans="2:63" x14ac:dyDescent="0.25">
      <c r="B479" s="67"/>
      <c r="C479" s="74"/>
      <c r="D479" s="84" t="s">
        <v>847</v>
      </c>
      <c r="E479" s="84" t="s">
        <v>848</v>
      </c>
      <c r="F479" s="76"/>
      <c r="G479" s="76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84" t="s">
        <v>847</v>
      </c>
      <c r="AI479" s="84" t="s">
        <v>848</v>
      </c>
      <c r="AJ479" s="75"/>
      <c r="AK479" s="79"/>
      <c r="AL479" s="79"/>
      <c r="AM479" s="79"/>
      <c r="AN479" s="79"/>
      <c r="AO479" s="79"/>
      <c r="AP479" s="79"/>
      <c r="AQ479" s="79"/>
      <c r="AR479" s="79"/>
      <c r="AS479" s="79"/>
      <c r="AT479" s="79"/>
      <c r="AU479" s="79"/>
      <c r="AV479" s="79"/>
      <c r="AW479" s="79"/>
      <c r="AX479" s="79"/>
      <c r="AY479" s="79"/>
      <c r="AZ479" s="79"/>
      <c r="BA479" s="79"/>
      <c r="BB479" s="79"/>
      <c r="BC479" s="79"/>
      <c r="BD479" s="79"/>
      <c r="BE479" s="79"/>
      <c r="BF479" s="79"/>
      <c r="BG479" s="79"/>
      <c r="BH479" s="93"/>
      <c r="BI479" s="93"/>
      <c r="BJ479" s="79"/>
      <c r="BK479" s="79"/>
    </row>
    <row r="480" spans="2:63" ht="24" x14ac:dyDescent="0.25">
      <c r="B480" s="16" t="s">
        <v>65</v>
      </c>
      <c r="C480" s="17" t="s">
        <v>66</v>
      </c>
      <c r="D480" s="10" t="s">
        <v>849</v>
      </c>
      <c r="E480" s="9" t="s">
        <v>848</v>
      </c>
      <c r="F480" s="144" t="s">
        <v>736</v>
      </c>
      <c r="G480" s="12">
        <v>2500</v>
      </c>
      <c r="H480" s="19">
        <v>6</v>
      </c>
      <c r="I480" s="19">
        <f>+G480*H480</f>
        <v>15000</v>
      </c>
      <c r="J480" s="85"/>
      <c r="K480" s="85"/>
      <c r="L480" s="19"/>
      <c r="M480" s="19"/>
      <c r="N480" s="19"/>
      <c r="O480" s="19"/>
      <c r="P480" s="19"/>
      <c r="Q480" s="19"/>
      <c r="R480" s="19"/>
      <c r="S480" s="19"/>
      <c r="T480" s="26">
        <v>5</v>
      </c>
      <c r="U480" s="26">
        <f>T480*H480</f>
        <v>30</v>
      </c>
      <c r="V480" s="98"/>
      <c r="W480" s="19"/>
      <c r="X480" s="19"/>
      <c r="Y480" s="19"/>
      <c r="Z480" s="19"/>
      <c r="AA480" s="19"/>
      <c r="AB480" s="19"/>
      <c r="AC480" s="19"/>
      <c r="AD480" s="19"/>
      <c r="AE480" s="19"/>
      <c r="AF480" s="19">
        <f t="shared" ref="AF480:AG481" si="188">H480+J480+L480+N480+P480+R480+T480+V480+X480+Z480+AB480+AD480</f>
        <v>11</v>
      </c>
      <c r="AG480" s="19">
        <f t="shared" si="188"/>
        <v>15030</v>
      </c>
      <c r="AH480" s="10" t="s">
        <v>849</v>
      </c>
      <c r="AI480" s="9" t="s">
        <v>848</v>
      </c>
      <c r="AJ480" s="144" t="s">
        <v>736</v>
      </c>
      <c r="AK480" s="12">
        <v>2500</v>
      </c>
      <c r="AL480" s="28">
        <v>6</v>
      </c>
      <c r="AM480" s="28">
        <f>+AK480*AL480</f>
        <v>15000</v>
      </c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114"/>
      <c r="BG480" s="114"/>
      <c r="BH480" s="28"/>
      <c r="BI480" s="28"/>
      <c r="BJ480" s="7">
        <f t="shared" ref="BJ480:BK481" si="189">AL480+AN480+AP480+AR480+AT480+AV480+AX480+AZ480+BB480+BD480+BF480+BH480</f>
        <v>6</v>
      </c>
      <c r="BK480" s="7">
        <f t="shared" si="189"/>
        <v>15000</v>
      </c>
    </row>
    <row r="481" spans="2:63" ht="24" x14ac:dyDescent="0.25">
      <c r="B481" s="16" t="s">
        <v>65</v>
      </c>
      <c r="C481" s="17" t="s">
        <v>66</v>
      </c>
      <c r="D481" s="10" t="s">
        <v>849</v>
      </c>
      <c r="E481" s="9" t="s">
        <v>848</v>
      </c>
      <c r="F481" s="144" t="s">
        <v>736</v>
      </c>
      <c r="G481" s="12">
        <v>3500</v>
      </c>
      <c r="H481" s="19">
        <v>6</v>
      </c>
      <c r="I481" s="19">
        <f>+G481*H481</f>
        <v>21000</v>
      </c>
      <c r="J481" s="85"/>
      <c r="K481" s="85"/>
      <c r="L481" s="19"/>
      <c r="M481" s="19"/>
      <c r="N481" s="19"/>
      <c r="O481" s="19"/>
      <c r="P481" s="19"/>
      <c r="Q481" s="19"/>
      <c r="R481" s="19"/>
      <c r="S481" s="19"/>
      <c r="T481" s="26">
        <v>5</v>
      </c>
      <c r="U481" s="26">
        <f>T481*H481</f>
        <v>30</v>
      </c>
      <c r="V481" s="98"/>
      <c r="W481" s="19"/>
      <c r="X481" s="19"/>
      <c r="Y481" s="19"/>
      <c r="Z481" s="19"/>
      <c r="AA481" s="19"/>
      <c r="AB481" s="19"/>
      <c r="AC481" s="19"/>
      <c r="AD481" s="19"/>
      <c r="AE481" s="19"/>
      <c r="AF481" s="19">
        <f t="shared" si="188"/>
        <v>11</v>
      </c>
      <c r="AG481" s="19">
        <f t="shared" si="188"/>
        <v>21030</v>
      </c>
      <c r="AH481" s="10" t="s">
        <v>849</v>
      </c>
      <c r="AI481" s="9" t="s">
        <v>848</v>
      </c>
      <c r="AJ481" s="144" t="s">
        <v>736</v>
      </c>
      <c r="AK481" s="12">
        <v>3500</v>
      </c>
      <c r="AL481" s="28">
        <v>6</v>
      </c>
      <c r="AM481" s="28">
        <f>+AK481*AL481</f>
        <v>21000</v>
      </c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114"/>
      <c r="BG481" s="114"/>
      <c r="BH481" s="28"/>
      <c r="BI481" s="28"/>
      <c r="BJ481" s="7">
        <f t="shared" si="189"/>
        <v>6</v>
      </c>
      <c r="BK481" s="7">
        <f t="shared" si="189"/>
        <v>21000</v>
      </c>
    </row>
    <row r="482" spans="2:63" x14ac:dyDescent="0.25">
      <c r="B482" s="69"/>
      <c r="C482" s="93"/>
      <c r="D482" s="75" t="s">
        <v>850</v>
      </c>
      <c r="E482" s="75" t="s">
        <v>851</v>
      </c>
      <c r="F482" s="74"/>
      <c r="G482" s="11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5" t="s">
        <v>850</v>
      </c>
      <c r="AI482" s="75" t="s">
        <v>851</v>
      </c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79"/>
      <c r="BG482" s="79"/>
      <c r="BH482" s="93"/>
      <c r="BI482" s="93"/>
      <c r="BJ482" s="93"/>
      <c r="BK482" s="93"/>
    </row>
    <row r="483" spans="2:63" x14ac:dyDescent="0.25">
      <c r="B483" s="69"/>
      <c r="C483" s="93"/>
      <c r="D483" s="75" t="s">
        <v>852</v>
      </c>
      <c r="E483" s="75" t="s">
        <v>851</v>
      </c>
      <c r="F483" s="74"/>
      <c r="G483" s="11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5" t="s">
        <v>852</v>
      </c>
      <c r="AI483" s="75" t="s">
        <v>851</v>
      </c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79"/>
      <c r="BG483" s="79"/>
      <c r="BH483" s="93"/>
      <c r="BI483" s="93"/>
      <c r="BJ483" s="93"/>
      <c r="BK483" s="93"/>
    </row>
    <row r="484" spans="2:63" x14ac:dyDescent="0.25">
      <c r="B484" s="67"/>
      <c r="C484" s="74"/>
      <c r="D484" s="103" t="s">
        <v>853</v>
      </c>
      <c r="E484" s="103" t="s">
        <v>854</v>
      </c>
      <c r="F484" s="103"/>
      <c r="G484" s="103"/>
      <c r="H484" s="25"/>
      <c r="I484" s="25"/>
      <c r="J484" s="14"/>
      <c r="K484" s="14"/>
      <c r="L484" s="14"/>
      <c r="M484" s="14"/>
      <c r="N484" s="14"/>
      <c r="O484" s="14"/>
      <c r="P484" s="14"/>
      <c r="Q484" s="14"/>
      <c r="R484" s="25"/>
      <c r="S484" s="25"/>
      <c r="T484" s="14"/>
      <c r="U484" s="14"/>
      <c r="V484" s="14"/>
      <c r="W484" s="14"/>
      <c r="X484" s="14"/>
      <c r="Y484" s="14"/>
      <c r="Z484" s="14"/>
      <c r="AA484" s="14"/>
      <c r="AB484" s="25"/>
      <c r="AC484" s="25"/>
      <c r="AD484" s="25"/>
      <c r="AE484" s="25"/>
      <c r="AF484" s="14"/>
      <c r="AG484" s="14"/>
      <c r="AH484" s="103" t="s">
        <v>853</v>
      </c>
      <c r="AI484" s="103" t="s">
        <v>854</v>
      </c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5"/>
      <c r="BG484" s="95"/>
      <c r="BH484" s="69"/>
      <c r="BI484" s="69"/>
      <c r="BJ484" s="94"/>
      <c r="BK484" s="94"/>
    </row>
    <row r="485" spans="2:63" ht="24" x14ac:dyDescent="0.25">
      <c r="B485" s="16" t="s">
        <v>65</v>
      </c>
      <c r="C485" s="17" t="s">
        <v>66</v>
      </c>
      <c r="D485" s="9" t="s">
        <v>815</v>
      </c>
      <c r="E485" s="9" t="s">
        <v>855</v>
      </c>
      <c r="F485" s="120" t="s">
        <v>736</v>
      </c>
      <c r="G485" s="146">
        <v>1800</v>
      </c>
      <c r="H485" s="19">
        <v>6</v>
      </c>
      <c r="I485" s="19">
        <f>+G485*H485</f>
        <v>10800</v>
      </c>
      <c r="J485" s="148"/>
      <c r="K485" s="148"/>
      <c r="L485" s="147"/>
      <c r="M485" s="147"/>
      <c r="N485" s="147"/>
      <c r="O485" s="147"/>
      <c r="P485" s="147"/>
      <c r="Q485" s="147"/>
      <c r="R485" s="19"/>
      <c r="S485" s="19"/>
      <c r="T485" s="147"/>
      <c r="U485" s="147"/>
      <c r="V485" s="149"/>
      <c r="W485" s="147"/>
      <c r="X485" s="147"/>
      <c r="Y485" s="147"/>
      <c r="Z485" s="147"/>
      <c r="AA485" s="147"/>
      <c r="AB485" s="19"/>
      <c r="AC485" s="19"/>
      <c r="AD485" s="19"/>
      <c r="AE485" s="19"/>
      <c r="AF485" s="19">
        <f>H485+J485+L485+N485+P485+R485+T485+V485+X485+Z485+AB485+AD485</f>
        <v>6</v>
      </c>
      <c r="AG485" s="19">
        <f t="shared" ref="AG485" si="190">I485+K485+M485+O485+Q485+S485+U485+W485+Y485+AA485+AC485+AE485</f>
        <v>10800</v>
      </c>
      <c r="AH485" s="9" t="s">
        <v>815</v>
      </c>
      <c r="AI485" s="9" t="s">
        <v>855</v>
      </c>
      <c r="AJ485" s="120" t="s">
        <v>736</v>
      </c>
      <c r="AK485" s="146">
        <v>1800</v>
      </c>
      <c r="AL485" s="28">
        <v>6</v>
      </c>
      <c r="AM485" s="28">
        <f>+AK485*AL485</f>
        <v>10800</v>
      </c>
      <c r="AN485" s="86"/>
      <c r="AO485" s="86"/>
      <c r="AP485" s="86"/>
      <c r="AQ485" s="86"/>
      <c r="AR485" s="86"/>
      <c r="AS485" s="86"/>
      <c r="AT485" s="86"/>
      <c r="AU485" s="86"/>
      <c r="AV485" s="28"/>
      <c r="AW485" s="86"/>
      <c r="AX485" s="86"/>
      <c r="AY485" s="86"/>
      <c r="AZ485" s="86"/>
      <c r="BA485" s="86"/>
      <c r="BB485" s="86"/>
      <c r="BC485" s="86"/>
      <c r="BD485" s="86"/>
      <c r="BE485" s="86"/>
      <c r="BF485" s="114"/>
      <c r="BG485" s="114"/>
      <c r="BH485" s="28"/>
      <c r="BI485" s="28"/>
      <c r="BJ485" s="7">
        <f t="shared" ref="BJ485:BK485" si="191">AL485+AN485+AP485+AR485+AT485+AV485+AX485+AZ485+BB485+BD485+BF485+BH485</f>
        <v>6</v>
      </c>
      <c r="BK485" s="7">
        <f t="shared" si="191"/>
        <v>10800</v>
      </c>
    </row>
    <row r="486" spans="2:63" x14ac:dyDescent="0.25">
      <c r="B486" s="67"/>
      <c r="C486" s="74"/>
      <c r="D486" s="84" t="s">
        <v>856</v>
      </c>
      <c r="E486" s="84" t="s">
        <v>857</v>
      </c>
      <c r="F486" s="76"/>
      <c r="G486" s="76"/>
      <c r="H486" s="78"/>
      <c r="I486" s="78"/>
      <c r="J486" s="77"/>
      <c r="K486" s="77"/>
      <c r="L486" s="77"/>
      <c r="M486" s="77"/>
      <c r="N486" s="77"/>
      <c r="O486" s="77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 t="s">
        <v>858</v>
      </c>
      <c r="AI486" s="78" t="s">
        <v>857</v>
      </c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7"/>
      <c r="BG486" s="77"/>
      <c r="BH486" s="78"/>
      <c r="BI486" s="78"/>
      <c r="BJ486" s="78"/>
      <c r="BK486" s="78"/>
    </row>
    <row r="487" spans="2:63" ht="24" x14ac:dyDescent="0.25">
      <c r="B487" s="16" t="s">
        <v>65</v>
      </c>
      <c r="C487" s="17" t="s">
        <v>66</v>
      </c>
      <c r="D487" s="17" t="s">
        <v>859</v>
      </c>
      <c r="E487" s="120" t="s">
        <v>860</v>
      </c>
      <c r="F487" s="120" t="s">
        <v>736</v>
      </c>
      <c r="G487" s="12">
        <v>2700</v>
      </c>
      <c r="H487" s="19">
        <v>6</v>
      </c>
      <c r="I487" s="19">
        <f>+G487*H487</f>
        <v>16200</v>
      </c>
      <c r="J487" s="151"/>
      <c r="K487" s="151"/>
      <c r="L487" s="78"/>
      <c r="M487" s="78"/>
      <c r="N487" s="78"/>
      <c r="O487" s="78"/>
      <c r="P487" s="78"/>
      <c r="Q487" s="78"/>
      <c r="R487" s="19"/>
      <c r="S487" s="19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19">
        <f t="shared" ref="AF487:AG492" si="192">H487+J487+L487+N487+P487+R487+T487+V487+X487+Z487+AB487+AD487</f>
        <v>6</v>
      </c>
      <c r="AG487" s="19">
        <f t="shared" si="192"/>
        <v>16200</v>
      </c>
      <c r="AH487" s="17" t="s">
        <v>859</v>
      </c>
      <c r="AI487" s="120" t="s">
        <v>860</v>
      </c>
      <c r="AJ487" s="120" t="s">
        <v>736</v>
      </c>
      <c r="AK487" s="12">
        <v>2700</v>
      </c>
      <c r="AL487" s="28">
        <v>6</v>
      </c>
      <c r="AM487" s="28">
        <f>+AK487*AL487</f>
        <v>16200</v>
      </c>
      <c r="AN487" s="80"/>
      <c r="AO487" s="80"/>
      <c r="AP487" s="80"/>
      <c r="AQ487" s="80"/>
      <c r="AR487" s="80"/>
      <c r="AS487" s="80"/>
      <c r="AT487" s="80"/>
      <c r="AU487" s="80"/>
      <c r="AV487" s="28"/>
      <c r="AW487" s="80"/>
      <c r="AX487" s="80"/>
      <c r="AY487" s="80"/>
      <c r="AZ487" s="28"/>
      <c r="BA487" s="80"/>
      <c r="BB487" s="80"/>
      <c r="BC487" s="80"/>
      <c r="BD487" s="80"/>
      <c r="BE487" s="80"/>
      <c r="BF487" s="82"/>
      <c r="BG487" s="82"/>
      <c r="BH487" s="80"/>
      <c r="BI487" s="80"/>
      <c r="BJ487" s="7">
        <f t="shared" ref="BJ487:BK492" si="193">AL487+AN487+AP487+AR487+AT487+AV487+AX487+AZ487+BB487+BD487+BF487+BH487</f>
        <v>6</v>
      </c>
      <c r="BK487" s="7">
        <f t="shared" si="193"/>
        <v>16200</v>
      </c>
    </row>
    <row r="488" spans="2:63" ht="24" x14ac:dyDescent="0.25">
      <c r="B488" s="16" t="s">
        <v>65</v>
      </c>
      <c r="C488" s="17" t="s">
        <v>66</v>
      </c>
      <c r="D488" s="17" t="s">
        <v>859</v>
      </c>
      <c r="E488" s="120" t="s">
        <v>860</v>
      </c>
      <c r="F488" s="120" t="s">
        <v>736</v>
      </c>
      <c r="G488" s="12">
        <v>1700</v>
      </c>
      <c r="H488" s="19">
        <v>6</v>
      </c>
      <c r="I488" s="19">
        <f>+G488*H488</f>
        <v>10200</v>
      </c>
      <c r="J488" s="151"/>
      <c r="K488" s="151"/>
      <c r="L488" s="78"/>
      <c r="M488" s="78"/>
      <c r="N488" s="78"/>
      <c r="O488" s="78"/>
      <c r="P488" s="78"/>
      <c r="Q488" s="78"/>
      <c r="R488" s="19"/>
      <c r="S488" s="19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19">
        <f t="shared" si="192"/>
        <v>6</v>
      </c>
      <c r="AG488" s="19">
        <f t="shared" si="192"/>
        <v>10200</v>
      </c>
      <c r="AH488" s="17" t="s">
        <v>859</v>
      </c>
      <c r="AI488" s="120" t="s">
        <v>860</v>
      </c>
      <c r="AJ488" s="120" t="s">
        <v>736</v>
      </c>
      <c r="AK488" s="12">
        <v>1700</v>
      </c>
      <c r="AL488" s="28">
        <v>6</v>
      </c>
      <c r="AM488" s="28">
        <f>+AK488*AL488</f>
        <v>10200</v>
      </c>
      <c r="AN488" s="80"/>
      <c r="AO488" s="80"/>
      <c r="AP488" s="80"/>
      <c r="AQ488" s="80"/>
      <c r="AR488" s="80"/>
      <c r="AS488" s="80"/>
      <c r="AT488" s="80"/>
      <c r="AU488" s="80"/>
      <c r="AV488" s="28"/>
      <c r="AW488" s="80"/>
      <c r="AX488" s="80"/>
      <c r="AY488" s="80"/>
      <c r="AZ488" s="28"/>
      <c r="BA488" s="80"/>
      <c r="BB488" s="80"/>
      <c r="BC488" s="80"/>
      <c r="BD488" s="80"/>
      <c r="BE488" s="80"/>
      <c r="BF488" s="82"/>
      <c r="BG488" s="82"/>
      <c r="BH488" s="80"/>
      <c r="BI488" s="80"/>
      <c r="BJ488" s="7">
        <f t="shared" si="193"/>
        <v>6</v>
      </c>
      <c r="BK488" s="7">
        <f t="shared" si="193"/>
        <v>10200</v>
      </c>
    </row>
    <row r="489" spans="2:63" ht="24" x14ac:dyDescent="0.25">
      <c r="B489" s="16" t="s">
        <v>65</v>
      </c>
      <c r="C489" s="17" t="s">
        <v>66</v>
      </c>
      <c r="D489" s="17" t="s">
        <v>859</v>
      </c>
      <c r="E489" s="120" t="s">
        <v>860</v>
      </c>
      <c r="F489" s="120" t="s">
        <v>736</v>
      </c>
      <c r="G489" s="12">
        <v>1700</v>
      </c>
      <c r="H489" s="19">
        <v>6</v>
      </c>
      <c r="I489" s="19">
        <f>+G489*H489</f>
        <v>10200</v>
      </c>
      <c r="J489" s="151"/>
      <c r="K489" s="151"/>
      <c r="L489" s="78"/>
      <c r="M489" s="78"/>
      <c r="N489" s="78"/>
      <c r="O489" s="78"/>
      <c r="P489" s="78"/>
      <c r="Q489" s="78"/>
      <c r="R489" s="19"/>
      <c r="S489" s="19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19">
        <f t="shared" si="192"/>
        <v>6</v>
      </c>
      <c r="AG489" s="19">
        <f t="shared" si="192"/>
        <v>10200</v>
      </c>
      <c r="AH489" s="17" t="s">
        <v>859</v>
      </c>
      <c r="AI489" s="120" t="s">
        <v>860</v>
      </c>
      <c r="AJ489" s="120" t="s">
        <v>736</v>
      </c>
      <c r="AK489" s="12">
        <v>1700</v>
      </c>
      <c r="AL489" s="28">
        <v>6</v>
      </c>
      <c r="AM489" s="28">
        <f>+AK489*AL489</f>
        <v>10200</v>
      </c>
      <c r="AN489" s="80"/>
      <c r="AO489" s="80"/>
      <c r="AP489" s="80"/>
      <c r="AQ489" s="80"/>
      <c r="AR489" s="80"/>
      <c r="AS489" s="80"/>
      <c r="AT489" s="80"/>
      <c r="AU489" s="80"/>
      <c r="AV489" s="28"/>
      <c r="AW489" s="80"/>
      <c r="AX489" s="80"/>
      <c r="AY489" s="80"/>
      <c r="AZ489" s="28"/>
      <c r="BA489" s="80"/>
      <c r="BB489" s="80"/>
      <c r="BC489" s="80"/>
      <c r="BD489" s="80"/>
      <c r="BE489" s="80"/>
      <c r="BF489" s="82"/>
      <c r="BG489" s="82"/>
      <c r="BH489" s="80"/>
      <c r="BI489" s="80"/>
      <c r="BJ489" s="7">
        <f t="shared" si="193"/>
        <v>6</v>
      </c>
      <c r="BK489" s="7">
        <f t="shared" si="193"/>
        <v>10200</v>
      </c>
    </row>
    <row r="490" spans="2:63" ht="24" x14ac:dyDescent="0.25">
      <c r="B490" s="16" t="s">
        <v>65</v>
      </c>
      <c r="C490" s="17" t="s">
        <v>66</v>
      </c>
      <c r="D490" s="17" t="s">
        <v>859</v>
      </c>
      <c r="E490" s="120" t="s">
        <v>860</v>
      </c>
      <c r="F490" s="120" t="s">
        <v>736</v>
      </c>
      <c r="G490" s="12">
        <v>1700</v>
      </c>
      <c r="H490" s="19">
        <v>6</v>
      </c>
      <c r="I490" s="19">
        <f>+G490*H490</f>
        <v>10200</v>
      </c>
      <c r="J490" s="151"/>
      <c r="K490" s="151"/>
      <c r="L490" s="78"/>
      <c r="M490" s="78"/>
      <c r="N490" s="78"/>
      <c r="O490" s="78"/>
      <c r="P490" s="78"/>
      <c r="Q490" s="78"/>
      <c r="R490" s="19"/>
      <c r="S490" s="19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19">
        <f t="shared" si="192"/>
        <v>6</v>
      </c>
      <c r="AG490" s="19">
        <f t="shared" si="192"/>
        <v>10200</v>
      </c>
      <c r="AH490" s="17" t="s">
        <v>859</v>
      </c>
      <c r="AI490" s="120" t="s">
        <v>860</v>
      </c>
      <c r="AJ490" s="120" t="s">
        <v>736</v>
      </c>
      <c r="AK490" s="12">
        <v>1700</v>
      </c>
      <c r="AL490" s="28">
        <v>6</v>
      </c>
      <c r="AM490" s="28">
        <f>+AK490*AL490</f>
        <v>10200</v>
      </c>
      <c r="AN490" s="80"/>
      <c r="AO490" s="80"/>
      <c r="AP490" s="80"/>
      <c r="AQ490" s="80"/>
      <c r="AR490" s="80"/>
      <c r="AS490" s="80"/>
      <c r="AT490" s="80"/>
      <c r="AU490" s="80"/>
      <c r="AV490" s="28"/>
      <c r="AW490" s="80"/>
      <c r="AX490" s="80"/>
      <c r="AY490" s="80"/>
      <c r="AZ490" s="28"/>
      <c r="BA490" s="80"/>
      <c r="BB490" s="80"/>
      <c r="BC490" s="80"/>
      <c r="BD490" s="80"/>
      <c r="BE490" s="80"/>
      <c r="BF490" s="82"/>
      <c r="BG490" s="82"/>
      <c r="BH490" s="80"/>
      <c r="BI490" s="80"/>
      <c r="BJ490" s="7">
        <f t="shared" si="193"/>
        <v>6</v>
      </c>
      <c r="BK490" s="7">
        <f t="shared" si="193"/>
        <v>10200</v>
      </c>
    </row>
    <row r="491" spans="2:63" ht="24" x14ac:dyDescent="0.25">
      <c r="B491" s="16" t="s">
        <v>65</v>
      </c>
      <c r="C491" s="17" t="s">
        <v>66</v>
      </c>
      <c r="D491" s="17" t="s">
        <v>859</v>
      </c>
      <c r="E491" s="120" t="s">
        <v>860</v>
      </c>
      <c r="F491" s="120" t="s">
        <v>736</v>
      </c>
      <c r="G491" s="12">
        <v>1700</v>
      </c>
      <c r="H491" s="19">
        <v>6</v>
      </c>
      <c r="I491" s="19">
        <f>+G491*H491</f>
        <v>10200</v>
      </c>
      <c r="J491" s="151"/>
      <c r="K491" s="151"/>
      <c r="L491" s="78"/>
      <c r="M491" s="78"/>
      <c r="N491" s="78"/>
      <c r="O491" s="78"/>
      <c r="P491" s="78"/>
      <c r="Q491" s="78"/>
      <c r="R491" s="19"/>
      <c r="S491" s="19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19">
        <f t="shared" si="192"/>
        <v>6</v>
      </c>
      <c r="AG491" s="19">
        <f t="shared" si="192"/>
        <v>10200</v>
      </c>
      <c r="AH491" s="17" t="s">
        <v>859</v>
      </c>
      <c r="AI491" s="120" t="s">
        <v>860</v>
      </c>
      <c r="AJ491" s="120" t="s">
        <v>736</v>
      </c>
      <c r="AK491" s="12">
        <v>1700</v>
      </c>
      <c r="AL491" s="28">
        <v>6</v>
      </c>
      <c r="AM491" s="28">
        <f>+AK491*AL491</f>
        <v>10200</v>
      </c>
      <c r="AN491" s="80"/>
      <c r="AO491" s="80"/>
      <c r="AP491" s="80"/>
      <c r="AQ491" s="80"/>
      <c r="AR491" s="80"/>
      <c r="AS491" s="80"/>
      <c r="AT491" s="80"/>
      <c r="AU491" s="80"/>
      <c r="AV491" s="28"/>
      <c r="AW491" s="80"/>
      <c r="AX491" s="80"/>
      <c r="AY491" s="80"/>
      <c r="AZ491" s="28"/>
      <c r="BA491" s="80"/>
      <c r="BB491" s="80"/>
      <c r="BC491" s="80"/>
      <c r="BD491" s="80"/>
      <c r="BE491" s="80"/>
      <c r="BF491" s="82"/>
      <c r="BG491" s="82"/>
      <c r="BH491" s="80"/>
      <c r="BI491" s="80"/>
      <c r="BJ491" s="7">
        <f t="shared" si="193"/>
        <v>6</v>
      </c>
      <c r="BK491" s="7">
        <f t="shared" si="193"/>
        <v>10200</v>
      </c>
    </row>
    <row r="492" spans="2:63" ht="24" x14ac:dyDescent="0.25">
      <c r="B492" s="16" t="s">
        <v>65</v>
      </c>
      <c r="C492" s="17" t="s">
        <v>66</v>
      </c>
      <c r="D492" s="17" t="s">
        <v>861</v>
      </c>
      <c r="E492" s="18" t="s">
        <v>862</v>
      </c>
      <c r="F492" s="9" t="s">
        <v>736</v>
      </c>
      <c r="G492" s="12">
        <v>1500</v>
      </c>
      <c r="H492" s="19"/>
      <c r="I492" s="19"/>
      <c r="J492" s="85"/>
      <c r="K492" s="85"/>
      <c r="L492" s="19"/>
      <c r="M492" s="19"/>
      <c r="N492" s="19"/>
      <c r="O492" s="19"/>
      <c r="P492" s="147"/>
      <c r="Q492" s="19"/>
      <c r="R492" s="19"/>
      <c r="S492" s="19"/>
      <c r="T492" s="147"/>
      <c r="U492" s="147"/>
      <c r="V492" s="19">
        <v>1</v>
      </c>
      <c r="W492" s="19">
        <f>G492*V492</f>
        <v>1500</v>
      </c>
      <c r="X492" s="147"/>
      <c r="Y492" s="147"/>
      <c r="Z492" s="147"/>
      <c r="AA492" s="147"/>
      <c r="AB492" s="19"/>
      <c r="AC492" s="19"/>
      <c r="AD492" s="19"/>
      <c r="AE492" s="19"/>
      <c r="AF492" s="19">
        <f t="shared" si="192"/>
        <v>1</v>
      </c>
      <c r="AG492" s="19">
        <f t="shared" si="192"/>
        <v>1500</v>
      </c>
      <c r="AH492" s="17" t="s">
        <v>861</v>
      </c>
      <c r="AI492" s="18" t="s">
        <v>862</v>
      </c>
      <c r="AJ492" s="9" t="s">
        <v>736</v>
      </c>
      <c r="AK492" s="12">
        <v>1500</v>
      </c>
      <c r="AL492" s="28"/>
      <c r="AM492" s="28"/>
      <c r="AN492" s="86"/>
      <c r="AO492" s="86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114"/>
      <c r="BG492" s="114"/>
      <c r="BH492" s="28"/>
      <c r="BI492" s="28"/>
      <c r="BJ492" s="7">
        <f t="shared" si="193"/>
        <v>0</v>
      </c>
      <c r="BK492" s="7">
        <f t="shared" si="193"/>
        <v>0</v>
      </c>
    </row>
    <row r="493" spans="2:63" ht="25.5" x14ac:dyDescent="0.25">
      <c r="B493" s="69"/>
      <c r="C493" s="93"/>
      <c r="D493" s="75" t="s">
        <v>863</v>
      </c>
      <c r="E493" s="140" t="s">
        <v>864</v>
      </c>
      <c r="F493" s="74"/>
      <c r="G493" s="74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5" t="s">
        <v>863</v>
      </c>
      <c r="AI493" s="140" t="s">
        <v>864</v>
      </c>
      <c r="AJ493" s="75"/>
      <c r="AK493" s="79"/>
      <c r="AL493" s="79"/>
      <c r="AM493" s="79"/>
      <c r="AN493" s="79"/>
      <c r="AO493" s="79"/>
      <c r="AP493" s="79"/>
      <c r="AQ493" s="79"/>
      <c r="AR493" s="79"/>
      <c r="AS493" s="79"/>
      <c r="AT493" s="79"/>
      <c r="AU493" s="79"/>
      <c r="AV493" s="79"/>
      <c r="AW493" s="79"/>
      <c r="AX493" s="79"/>
      <c r="AY493" s="79"/>
      <c r="AZ493" s="79"/>
      <c r="BA493" s="79"/>
      <c r="BB493" s="79"/>
      <c r="BC493" s="79"/>
      <c r="BD493" s="79"/>
      <c r="BE493" s="79"/>
      <c r="BF493" s="79"/>
      <c r="BG493" s="79"/>
      <c r="BH493" s="93"/>
      <c r="BI493" s="93"/>
      <c r="BJ493" s="79"/>
      <c r="BK493" s="79"/>
    </row>
    <row r="494" spans="2:63" x14ac:dyDescent="0.25">
      <c r="B494" s="69"/>
      <c r="C494" s="93"/>
      <c r="D494" s="75" t="s">
        <v>865</v>
      </c>
      <c r="E494" s="95" t="s">
        <v>866</v>
      </c>
      <c r="F494" s="97"/>
      <c r="G494" s="97"/>
      <c r="H494" s="25"/>
      <c r="I494" s="25"/>
      <c r="J494" s="104"/>
      <c r="K494" s="104"/>
      <c r="L494" s="104"/>
      <c r="M494" s="104"/>
      <c r="N494" s="104"/>
      <c r="O494" s="104"/>
      <c r="P494" s="104"/>
      <c r="Q494" s="104"/>
      <c r="R494" s="25"/>
      <c r="S494" s="25"/>
      <c r="T494" s="104"/>
      <c r="U494" s="104"/>
      <c r="V494" s="104"/>
      <c r="W494" s="104"/>
      <c r="X494" s="104"/>
      <c r="Y494" s="104"/>
      <c r="Z494" s="104"/>
      <c r="AA494" s="104"/>
      <c r="AB494" s="25"/>
      <c r="AC494" s="25"/>
      <c r="AD494" s="25"/>
      <c r="AE494" s="25"/>
      <c r="AF494" s="104"/>
      <c r="AG494" s="104"/>
      <c r="AH494" s="84" t="s">
        <v>867</v>
      </c>
      <c r="AI494" s="97" t="s">
        <v>866</v>
      </c>
      <c r="AJ494" s="94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69"/>
      <c r="BI494" s="69"/>
      <c r="BJ494" s="95"/>
      <c r="BK494" s="95"/>
    </row>
    <row r="495" spans="2:63" x14ac:dyDescent="0.25">
      <c r="B495" s="67"/>
      <c r="C495" s="74"/>
      <c r="D495" s="84" t="s">
        <v>868</v>
      </c>
      <c r="E495" s="97" t="s">
        <v>866</v>
      </c>
      <c r="F495" s="97"/>
      <c r="G495" s="97"/>
      <c r="H495" s="25"/>
      <c r="I495" s="25"/>
      <c r="J495" s="104"/>
      <c r="K495" s="104"/>
      <c r="L495" s="104"/>
      <c r="M495" s="104"/>
      <c r="N495" s="104"/>
      <c r="O495" s="104"/>
      <c r="P495" s="104"/>
      <c r="Q495" s="104"/>
      <c r="R495" s="25"/>
      <c r="S495" s="25"/>
      <c r="T495" s="104"/>
      <c r="U495" s="104"/>
      <c r="V495" s="104"/>
      <c r="W495" s="104"/>
      <c r="X495" s="104"/>
      <c r="Y495" s="104"/>
      <c r="Z495" s="104"/>
      <c r="AA495" s="104"/>
      <c r="AB495" s="25"/>
      <c r="AC495" s="25"/>
      <c r="AD495" s="25"/>
      <c r="AE495" s="25"/>
      <c r="AF495" s="104"/>
      <c r="AG495" s="104"/>
      <c r="AH495" s="84" t="s">
        <v>867</v>
      </c>
      <c r="AI495" s="97" t="s">
        <v>866</v>
      </c>
      <c r="AJ495" s="94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69"/>
      <c r="BI495" s="69"/>
      <c r="BJ495" s="95"/>
      <c r="BK495" s="95"/>
    </row>
    <row r="496" spans="2:63" ht="24" x14ac:dyDescent="0.25">
      <c r="B496" s="16" t="s">
        <v>65</v>
      </c>
      <c r="C496" s="17" t="s">
        <v>66</v>
      </c>
      <c r="D496" s="10" t="s">
        <v>869</v>
      </c>
      <c r="E496" s="9" t="s">
        <v>870</v>
      </c>
      <c r="F496" s="11" t="s">
        <v>736</v>
      </c>
      <c r="G496" s="12">
        <v>12000</v>
      </c>
      <c r="H496" s="19">
        <f>1+1+1</f>
        <v>3</v>
      </c>
      <c r="I496" s="19">
        <f t="shared" ref="I496:I518" si="194">+G496*H496</f>
        <v>36000</v>
      </c>
      <c r="J496" s="85"/>
      <c r="K496" s="85"/>
      <c r="L496" s="19"/>
      <c r="M496" s="19"/>
      <c r="N496" s="19"/>
      <c r="O496" s="19"/>
      <c r="P496" s="19"/>
      <c r="Q496" s="19"/>
      <c r="R496" s="19">
        <v>2</v>
      </c>
      <c r="S496" s="19">
        <f>G496*R496</f>
        <v>24000</v>
      </c>
      <c r="T496" s="19"/>
      <c r="U496" s="19"/>
      <c r="V496" s="98"/>
      <c r="W496" s="19"/>
      <c r="X496" s="19"/>
      <c r="Y496" s="19"/>
      <c r="Z496" s="19"/>
      <c r="AA496" s="19"/>
      <c r="AB496" s="19"/>
      <c r="AC496" s="19"/>
      <c r="AD496" s="19"/>
      <c r="AE496" s="19"/>
      <c r="AF496" s="19">
        <f t="shared" ref="AF496:AG519" si="195">H496+J496+L496+N496+P496+R496+T496+V496+X496+Z496+AB496+AD496</f>
        <v>5</v>
      </c>
      <c r="AG496" s="19">
        <f t="shared" si="195"/>
        <v>60000</v>
      </c>
      <c r="AH496" s="10" t="s">
        <v>869</v>
      </c>
      <c r="AI496" s="9" t="s">
        <v>870</v>
      </c>
      <c r="AJ496" s="11" t="s">
        <v>736</v>
      </c>
      <c r="AK496" s="12">
        <v>12000</v>
      </c>
      <c r="AL496" s="28">
        <v>1</v>
      </c>
      <c r="AM496" s="28">
        <f t="shared" ref="AM496:AM518" si="196">+AK496*AL496</f>
        <v>12000</v>
      </c>
      <c r="AN496" s="28"/>
      <c r="AO496" s="28"/>
      <c r="AP496" s="28"/>
      <c r="AQ496" s="28"/>
      <c r="AR496" s="28"/>
      <c r="AS496" s="28"/>
      <c r="AT496" s="28"/>
      <c r="AU496" s="28"/>
      <c r="AV496" s="28">
        <v>1</v>
      </c>
      <c r="AW496" s="28">
        <f>AV496*AK496</f>
        <v>12000</v>
      </c>
      <c r="AX496" s="28"/>
      <c r="AY496" s="28"/>
      <c r="AZ496" s="28">
        <v>1</v>
      </c>
      <c r="BA496" s="28">
        <f>AK496*AZ496</f>
        <v>12000</v>
      </c>
      <c r="BB496" s="28"/>
      <c r="BC496" s="28"/>
      <c r="BD496" s="28"/>
      <c r="BE496" s="28"/>
      <c r="BF496" s="114"/>
      <c r="BG496" s="114"/>
      <c r="BH496" s="28"/>
      <c r="BI496" s="28"/>
      <c r="BJ496" s="7">
        <f t="shared" ref="BJ496:BK519" si="197">AL496+AN496+AP496+AR496+AT496+AV496+AX496+AZ496+BB496+BD496+BF496+BH496</f>
        <v>3</v>
      </c>
      <c r="BK496" s="7">
        <f t="shared" si="197"/>
        <v>36000</v>
      </c>
    </row>
    <row r="497" spans="2:63" ht="24" x14ac:dyDescent="0.25">
      <c r="B497" s="16" t="s">
        <v>65</v>
      </c>
      <c r="C497" s="17" t="s">
        <v>66</v>
      </c>
      <c r="D497" s="10" t="s">
        <v>871</v>
      </c>
      <c r="E497" s="106" t="s">
        <v>872</v>
      </c>
      <c r="F497" s="106" t="s">
        <v>736</v>
      </c>
      <c r="G497" s="12">
        <v>20000</v>
      </c>
      <c r="H497" s="19">
        <v>3</v>
      </c>
      <c r="I497" s="19">
        <f>+G497*H497</f>
        <v>60000</v>
      </c>
      <c r="J497" s="85"/>
      <c r="K497" s="85"/>
      <c r="L497" s="19">
        <v>2</v>
      </c>
      <c r="M497" s="26">
        <f>L497*G497</f>
        <v>40000</v>
      </c>
      <c r="N497" s="19">
        <v>1</v>
      </c>
      <c r="O497" s="19">
        <f>N497*G497</f>
        <v>20000</v>
      </c>
      <c r="P497" s="20"/>
      <c r="Q497" s="19"/>
      <c r="R497" s="19"/>
      <c r="S497" s="19"/>
      <c r="T497" s="20"/>
      <c r="U497" s="20"/>
      <c r="V497" s="19">
        <v>2</v>
      </c>
      <c r="W497" s="19">
        <f>G497*V497</f>
        <v>40000</v>
      </c>
      <c r="X497" s="20"/>
      <c r="Y497" s="20"/>
      <c r="Z497" s="20"/>
      <c r="AA497" s="20"/>
      <c r="AB497" s="19"/>
      <c r="AC497" s="19"/>
      <c r="AD497" s="19"/>
      <c r="AE497" s="19"/>
      <c r="AF497" s="19">
        <f t="shared" si="195"/>
        <v>8</v>
      </c>
      <c r="AG497" s="19">
        <f t="shared" si="195"/>
        <v>160000</v>
      </c>
      <c r="AH497" s="10" t="s">
        <v>871</v>
      </c>
      <c r="AI497" s="106" t="s">
        <v>872</v>
      </c>
      <c r="AJ497" s="106" t="s">
        <v>736</v>
      </c>
      <c r="AK497" s="12">
        <v>20000</v>
      </c>
      <c r="AL497" s="28">
        <v>2</v>
      </c>
      <c r="AM497" s="28">
        <f>+AK497*AL497</f>
        <v>40000</v>
      </c>
      <c r="AN497" s="114"/>
      <c r="AO497" s="114"/>
      <c r="AP497" s="28"/>
      <c r="AQ497" s="28"/>
      <c r="AR497" s="114"/>
      <c r="AS497" s="28"/>
      <c r="AT497" s="28"/>
      <c r="AU497" s="114"/>
      <c r="AV497" s="28"/>
      <c r="AW497" s="114"/>
      <c r="AX497" s="114"/>
      <c r="AY497" s="114"/>
      <c r="AZ497" s="28">
        <v>1</v>
      </c>
      <c r="BA497" s="28">
        <f>AK497*AZ497</f>
        <v>20000</v>
      </c>
      <c r="BB497" s="114"/>
      <c r="BC497" s="114"/>
      <c r="BD497" s="114"/>
      <c r="BE497" s="114"/>
      <c r="BF497" s="114"/>
      <c r="BG497" s="114"/>
      <c r="BH497" s="28"/>
      <c r="BI497" s="28"/>
      <c r="BJ497" s="7">
        <f t="shared" si="197"/>
        <v>3</v>
      </c>
      <c r="BK497" s="7">
        <f t="shared" si="197"/>
        <v>60000</v>
      </c>
    </row>
    <row r="498" spans="2:63" ht="24" x14ac:dyDescent="0.25">
      <c r="B498" s="16" t="s">
        <v>65</v>
      </c>
      <c r="C498" s="17" t="s">
        <v>66</v>
      </c>
      <c r="D498" s="10" t="s">
        <v>873</v>
      </c>
      <c r="E498" s="18" t="s">
        <v>874</v>
      </c>
      <c r="F498" s="11" t="s">
        <v>736</v>
      </c>
      <c r="G498" s="12">
        <v>3500</v>
      </c>
      <c r="H498" s="19">
        <v>1</v>
      </c>
      <c r="I498" s="19">
        <f>+G498*H498</f>
        <v>3500</v>
      </c>
      <c r="J498" s="85"/>
      <c r="K498" s="85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>
        <v>3</v>
      </c>
      <c r="W498" s="19">
        <f>G498*V498</f>
        <v>10500</v>
      </c>
      <c r="X498" s="19"/>
      <c r="Y498" s="19"/>
      <c r="Z498" s="19"/>
      <c r="AA498" s="19"/>
      <c r="AB498" s="19"/>
      <c r="AC498" s="19"/>
      <c r="AD498" s="19"/>
      <c r="AE498" s="19"/>
      <c r="AF498" s="19">
        <f t="shared" si="195"/>
        <v>4</v>
      </c>
      <c r="AG498" s="19">
        <f t="shared" si="195"/>
        <v>14000</v>
      </c>
      <c r="AH498" s="10" t="s">
        <v>873</v>
      </c>
      <c r="AI498" s="18" t="s">
        <v>874</v>
      </c>
      <c r="AJ498" s="11" t="s">
        <v>736</v>
      </c>
      <c r="AK498" s="12">
        <v>3500</v>
      </c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>
        <v>2</v>
      </c>
      <c r="BA498" s="28">
        <f>AK498*AZ498</f>
        <v>7000</v>
      </c>
      <c r="BB498" s="28"/>
      <c r="BC498" s="28"/>
      <c r="BD498" s="28"/>
      <c r="BE498" s="28"/>
      <c r="BF498" s="114"/>
      <c r="BG498" s="114"/>
      <c r="BH498" s="28"/>
      <c r="BI498" s="28"/>
      <c r="BJ498" s="7">
        <f t="shared" si="197"/>
        <v>2</v>
      </c>
      <c r="BK498" s="7">
        <f t="shared" si="197"/>
        <v>7000</v>
      </c>
    </row>
    <row r="499" spans="2:63" ht="24" x14ac:dyDescent="0.25">
      <c r="B499" s="16" t="s">
        <v>65</v>
      </c>
      <c r="C499" s="17" t="s">
        <v>66</v>
      </c>
      <c r="D499" s="10" t="s">
        <v>875</v>
      </c>
      <c r="E499" s="18" t="s">
        <v>870</v>
      </c>
      <c r="F499" s="11" t="s">
        <v>736</v>
      </c>
      <c r="G499" s="12">
        <v>31500</v>
      </c>
      <c r="H499" s="19">
        <v>1</v>
      </c>
      <c r="I499" s="19">
        <f t="shared" si="194"/>
        <v>31500</v>
      </c>
      <c r="J499" s="85"/>
      <c r="K499" s="85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>
        <f t="shared" si="195"/>
        <v>1</v>
      </c>
      <c r="AG499" s="19">
        <f t="shared" si="195"/>
        <v>31500</v>
      </c>
      <c r="AH499" s="10" t="s">
        <v>875</v>
      </c>
      <c r="AI499" s="18" t="s">
        <v>870</v>
      </c>
      <c r="AJ499" s="11" t="s">
        <v>736</v>
      </c>
      <c r="AK499" s="12">
        <v>31500</v>
      </c>
      <c r="AL499" s="28">
        <v>0</v>
      </c>
      <c r="AM499" s="28">
        <f t="shared" si="196"/>
        <v>0</v>
      </c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114"/>
      <c r="BG499" s="114"/>
      <c r="BH499" s="28"/>
      <c r="BI499" s="28"/>
      <c r="BJ499" s="7">
        <f t="shared" si="197"/>
        <v>0</v>
      </c>
      <c r="BK499" s="7">
        <f t="shared" si="197"/>
        <v>0</v>
      </c>
    </row>
    <row r="500" spans="2:63" ht="24" x14ac:dyDescent="0.25">
      <c r="B500" s="16" t="s">
        <v>65</v>
      </c>
      <c r="C500" s="17" t="s">
        <v>66</v>
      </c>
      <c r="D500" s="10">
        <v>605500010037</v>
      </c>
      <c r="E500" s="18" t="s">
        <v>876</v>
      </c>
      <c r="F500" s="11" t="s">
        <v>736</v>
      </c>
      <c r="G500" s="12">
        <v>36286.6</v>
      </c>
      <c r="H500" s="19">
        <v>3</v>
      </c>
      <c r="I500" s="19">
        <f t="shared" si="194"/>
        <v>108859.79999999999</v>
      </c>
      <c r="J500" s="85"/>
      <c r="K500" s="85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>
        <f t="shared" si="195"/>
        <v>3</v>
      </c>
      <c r="AG500" s="19">
        <f t="shared" si="195"/>
        <v>108859.79999999999</v>
      </c>
      <c r="AH500" s="10">
        <v>605500010037</v>
      </c>
      <c r="AI500" s="18" t="s">
        <v>876</v>
      </c>
      <c r="AJ500" s="11" t="s">
        <v>736</v>
      </c>
      <c r="AK500" s="12">
        <v>36286.6</v>
      </c>
      <c r="AL500" s="28">
        <v>2</v>
      </c>
      <c r="AM500" s="28">
        <f t="shared" si="196"/>
        <v>72573.2</v>
      </c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114"/>
      <c r="BG500" s="114"/>
      <c r="BH500" s="28"/>
      <c r="BI500" s="28"/>
      <c r="BJ500" s="7">
        <f t="shared" si="197"/>
        <v>2</v>
      </c>
      <c r="BK500" s="7">
        <f t="shared" si="197"/>
        <v>72573.2</v>
      </c>
    </row>
    <row r="501" spans="2:63" ht="24" x14ac:dyDescent="0.25">
      <c r="B501" s="16" t="s">
        <v>65</v>
      </c>
      <c r="C501" s="17" t="s">
        <v>66</v>
      </c>
      <c r="D501" s="10">
        <v>607500020187</v>
      </c>
      <c r="E501" s="18" t="s">
        <v>877</v>
      </c>
      <c r="F501" s="11" t="s">
        <v>736</v>
      </c>
      <c r="G501" s="12">
        <v>25900</v>
      </c>
      <c r="H501" s="19">
        <v>2</v>
      </c>
      <c r="I501" s="19">
        <f t="shared" si="194"/>
        <v>51800</v>
      </c>
      <c r="J501" s="85"/>
      <c r="K501" s="85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>
        <f t="shared" si="195"/>
        <v>2</v>
      </c>
      <c r="AG501" s="19">
        <f t="shared" si="195"/>
        <v>51800</v>
      </c>
      <c r="AH501" s="10">
        <v>607500020187</v>
      </c>
      <c r="AI501" s="18" t="s">
        <v>877</v>
      </c>
      <c r="AJ501" s="11" t="s">
        <v>736</v>
      </c>
      <c r="AK501" s="12">
        <v>25900</v>
      </c>
      <c r="AL501" s="28">
        <v>2</v>
      </c>
      <c r="AM501" s="28">
        <f t="shared" si="196"/>
        <v>51800</v>
      </c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114"/>
      <c r="BG501" s="114"/>
      <c r="BH501" s="28"/>
      <c r="BI501" s="28"/>
      <c r="BJ501" s="7">
        <f t="shared" si="197"/>
        <v>2</v>
      </c>
      <c r="BK501" s="7">
        <f t="shared" si="197"/>
        <v>51800</v>
      </c>
    </row>
    <row r="502" spans="2:63" ht="24" x14ac:dyDescent="0.25">
      <c r="B502" s="16" t="s">
        <v>65</v>
      </c>
      <c r="C502" s="17" t="s">
        <v>66</v>
      </c>
      <c r="D502" s="10">
        <v>607500020158</v>
      </c>
      <c r="E502" s="18" t="s">
        <v>878</v>
      </c>
      <c r="F502" s="11" t="s">
        <v>736</v>
      </c>
      <c r="G502" s="12">
        <v>32500</v>
      </c>
      <c r="H502" s="19">
        <v>2</v>
      </c>
      <c r="I502" s="19">
        <f t="shared" si="194"/>
        <v>65000</v>
      </c>
      <c r="J502" s="85"/>
      <c r="K502" s="85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>
        <f t="shared" si="195"/>
        <v>2</v>
      </c>
      <c r="AG502" s="19">
        <f t="shared" si="195"/>
        <v>65000</v>
      </c>
      <c r="AH502" s="10">
        <v>607500020158</v>
      </c>
      <c r="AI502" s="18" t="s">
        <v>878</v>
      </c>
      <c r="AJ502" s="11" t="s">
        <v>736</v>
      </c>
      <c r="AK502" s="12">
        <v>32500</v>
      </c>
      <c r="AL502" s="28">
        <v>2</v>
      </c>
      <c r="AM502" s="28">
        <f t="shared" si="196"/>
        <v>65000</v>
      </c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114"/>
      <c r="BG502" s="114"/>
      <c r="BH502" s="28"/>
      <c r="BI502" s="28"/>
      <c r="BJ502" s="7">
        <f t="shared" si="197"/>
        <v>2</v>
      </c>
      <c r="BK502" s="7">
        <f t="shared" si="197"/>
        <v>65000</v>
      </c>
    </row>
    <row r="503" spans="2:63" ht="24" x14ac:dyDescent="0.25">
      <c r="B503" s="16" t="s">
        <v>65</v>
      </c>
      <c r="C503" s="17" t="s">
        <v>66</v>
      </c>
      <c r="D503" s="10">
        <v>601000400109</v>
      </c>
      <c r="E503" s="18" t="s">
        <v>879</v>
      </c>
      <c r="F503" s="11" t="s">
        <v>736</v>
      </c>
      <c r="G503" s="12">
        <v>30500</v>
      </c>
      <c r="H503" s="19">
        <v>1</v>
      </c>
      <c r="I503" s="19">
        <f t="shared" si="194"/>
        <v>30500</v>
      </c>
      <c r="J503" s="85"/>
      <c r="K503" s="85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>
        <f t="shared" si="195"/>
        <v>1</v>
      </c>
      <c r="AG503" s="19">
        <f t="shared" si="195"/>
        <v>30500</v>
      </c>
      <c r="AH503" s="10">
        <v>601000400109</v>
      </c>
      <c r="AI503" s="18" t="s">
        <v>879</v>
      </c>
      <c r="AJ503" s="11" t="s">
        <v>736</v>
      </c>
      <c r="AK503" s="12">
        <v>30500</v>
      </c>
      <c r="AL503" s="28">
        <v>0</v>
      </c>
      <c r="AM503" s="28">
        <f t="shared" si="196"/>
        <v>0</v>
      </c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114"/>
      <c r="BG503" s="114"/>
      <c r="BH503" s="28"/>
      <c r="BI503" s="28"/>
      <c r="BJ503" s="7">
        <f t="shared" si="197"/>
        <v>0</v>
      </c>
      <c r="BK503" s="7">
        <f t="shared" si="197"/>
        <v>0</v>
      </c>
    </row>
    <row r="504" spans="2:63" ht="24" x14ac:dyDescent="0.25">
      <c r="B504" s="16" t="s">
        <v>65</v>
      </c>
      <c r="C504" s="17" t="s">
        <v>66</v>
      </c>
      <c r="D504" s="10">
        <v>603500020023</v>
      </c>
      <c r="E504" s="18" t="s">
        <v>880</v>
      </c>
      <c r="F504" s="11" t="s">
        <v>736</v>
      </c>
      <c r="G504" s="12">
        <v>33500</v>
      </c>
      <c r="H504" s="19">
        <v>1</v>
      </c>
      <c r="I504" s="19">
        <f t="shared" si="194"/>
        <v>33500</v>
      </c>
      <c r="J504" s="85"/>
      <c r="K504" s="85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>
        <f t="shared" si="195"/>
        <v>1</v>
      </c>
      <c r="AG504" s="19">
        <f t="shared" si="195"/>
        <v>33500</v>
      </c>
      <c r="AH504" s="10">
        <v>603500020023</v>
      </c>
      <c r="AI504" s="18" t="s">
        <v>880</v>
      </c>
      <c r="AJ504" s="11" t="s">
        <v>736</v>
      </c>
      <c r="AK504" s="12">
        <v>33500</v>
      </c>
      <c r="AL504" s="28">
        <v>0</v>
      </c>
      <c r="AM504" s="28">
        <f t="shared" si="196"/>
        <v>0</v>
      </c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114"/>
      <c r="BG504" s="114"/>
      <c r="BH504" s="28"/>
      <c r="BI504" s="28"/>
      <c r="BJ504" s="7">
        <f t="shared" si="197"/>
        <v>0</v>
      </c>
      <c r="BK504" s="7">
        <f t="shared" si="197"/>
        <v>0</v>
      </c>
    </row>
    <row r="505" spans="2:63" ht="36" x14ac:dyDescent="0.25">
      <c r="B505" s="16" t="s">
        <v>65</v>
      </c>
      <c r="C505" s="17" t="s">
        <v>66</v>
      </c>
      <c r="D505" s="10" t="s">
        <v>881</v>
      </c>
      <c r="E505" s="18" t="s">
        <v>882</v>
      </c>
      <c r="F505" s="11" t="s">
        <v>736</v>
      </c>
      <c r="G505" s="12">
        <v>33800</v>
      </c>
      <c r="H505" s="19">
        <v>1</v>
      </c>
      <c r="I505" s="19">
        <f t="shared" si="194"/>
        <v>33800</v>
      </c>
      <c r="J505" s="85"/>
      <c r="K505" s="85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>
        <f t="shared" si="195"/>
        <v>1</v>
      </c>
      <c r="AG505" s="19">
        <f t="shared" si="195"/>
        <v>33800</v>
      </c>
      <c r="AH505" s="10" t="s">
        <v>881</v>
      </c>
      <c r="AI505" s="18" t="s">
        <v>882</v>
      </c>
      <c r="AJ505" s="11" t="s">
        <v>736</v>
      </c>
      <c r="AK505" s="12">
        <v>33800</v>
      </c>
      <c r="AL505" s="28">
        <v>0</v>
      </c>
      <c r="AM505" s="28">
        <f t="shared" si="196"/>
        <v>0</v>
      </c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114"/>
      <c r="BG505" s="114"/>
      <c r="BH505" s="28"/>
      <c r="BI505" s="28"/>
      <c r="BJ505" s="7">
        <f t="shared" si="197"/>
        <v>0</v>
      </c>
      <c r="BK505" s="7">
        <f t="shared" si="197"/>
        <v>0</v>
      </c>
    </row>
    <row r="506" spans="2:63" ht="36" x14ac:dyDescent="0.25">
      <c r="B506" s="16" t="s">
        <v>65</v>
      </c>
      <c r="C506" s="17" t="s">
        <v>66</v>
      </c>
      <c r="D506" s="10">
        <v>526000130074</v>
      </c>
      <c r="E506" s="18" t="s">
        <v>883</v>
      </c>
      <c r="F506" s="11" t="s">
        <v>736</v>
      </c>
      <c r="G506" s="12">
        <v>34000</v>
      </c>
      <c r="H506" s="19">
        <v>1</v>
      </c>
      <c r="I506" s="19">
        <f t="shared" si="194"/>
        <v>34000</v>
      </c>
      <c r="J506" s="85"/>
      <c r="K506" s="85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>
        <f t="shared" si="195"/>
        <v>1</v>
      </c>
      <c r="AG506" s="19">
        <f t="shared" si="195"/>
        <v>34000</v>
      </c>
      <c r="AH506" s="10">
        <v>526000130074</v>
      </c>
      <c r="AI506" s="18" t="s">
        <v>883</v>
      </c>
      <c r="AJ506" s="11" t="s">
        <v>736</v>
      </c>
      <c r="AK506" s="12">
        <v>34000</v>
      </c>
      <c r="AL506" s="28">
        <v>0</v>
      </c>
      <c r="AM506" s="28">
        <f t="shared" si="196"/>
        <v>0</v>
      </c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114"/>
      <c r="BG506" s="114"/>
      <c r="BH506" s="28"/>
      <c r="BI506" s="28"/>
      <c r="BJ506" s="7">
        <f t="shared" si="197"/>
        <v>0</v>
      </c>
      <c r="BK506" s="7">
        <f t="shared" si="197"/>
        <v>0</v>
      </c>
    </row>
    <row r="507" spans="2:63" ht="36" x14ac:dyDescent="0.25">
      <c r="B507" s="16" t="s">
        <v>65</v>
      </c>
      <c r="C507" s="17" t="s">
        <v>66</v>
      </c>
      <c r="D507" s="10">
        <v>600100040136</v>
      </c>
      <c r="E507" s="18" t="s">
        <v>884</v>
      </c>
      <c r="F507" s="11" t="s">
        <v>736</v>
      </c>
      <c r="G507" s="12">
        <v>29700</v>
      </c>
      <c r="H507" s="19">
        <v>1</v>
      </c>
      <c r="I507" s="19">
        <f t="shared" si="194"/>
        <v>29700</v>
      </c>
      <c r="J507" s="85"/>
      <c r="K507" s="85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>
        <f t="shared" si="195"/>
        <v>1</v>
      </c>
      <c r="AG507" s="19">
        <f t="shared" si="195"/>
        <v>29700</v>
      </c>
      <c r="AH507" s="10">
        <v>600100040136</v>
      </c>
      <c r="AI507" s="18" t="s">
        <v>884</v>
      </c>
      <c r="AJ507" s="11" t="s">
        <v>736</v>
      </c>
      <c r="AK507" s="12">
        <v>29700</v>
      </c>
      <c r="AL507" s="28">
        <v>0</v>
      </c>
      <c r="AM507" s="28">
        <f t="shared" si="196"/>
        <v>0</v>
      </c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114"/>
      <c r="BG507" s="114"/>
      <c r="BH507" s="28"/>
      <c r="BI507" s="28"/>
      <c r="BJ507" s="7">
        <f t="shared" si="197"/>
        <v>0</v>
      </c>
      <c r="BK507" s="7">
        <f t="shared" si="197"/>
        <v>0</v>
      </c>
    </row>
    <row r="508" spans="2:63" ht="36" x14ac:dyDescent="0.25">
      <c r="B508" s="16" t="s">
        <v>65</v>
      </c>
      <c r="C508" s="17" t="s">
        <v>66</v>
      </c>
      <c r="D508" s="10" t="s">
        <v>875</v>
      </c>
      <c r="E508" s="18" t="s">
        <v>885</v>
      </c>
      <c r="F508" s="11" t="s">
        <v>736</v>
      </c>
      <c r="G508" s="12">
        <v>32900</v>
      </c>
      <c r="H508" s="19">
        <v>1</v>
      </c>
      <c r="I508" s="19">
        <f t="shared" si="194"/>
        <v>32900</v>
      </c>
      <c r="J508" s="85"/>
      <c r="K508" s="85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>
        <f t="shared" si="195"/>
        <v>1</v>
      </c>
      <c r="AG508" s="19">
        <f t="shared" si="195"/>
        <v>32900</v>
      </c>
      <c r="AH508" s="10" t="s">
        <v>875</v>
      </c>
      <c r="AI508" s="18" t="s">
        <v>885</v>
      </c>
      <c r="AJ508" s="11" t="s">
        <v>736</v>
      </c>
      <c r="AK508" s="12">
        <v>32900</v>
      </c>
      <c r="AL508" s="28">
        <v>0</v>
      </c>
      <c r="AM508" s="28">
        <f t="shared" si="196"/>
        <v>0</v>
      </c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114"/>
      <c r="BG508" s="114"/>
      <c r="BH508" s="28"/>
      <c r="BI508" s="28"/>
      <c r="BJ508" s="7">
        <f t="shared" si="197"/>
        <v>0</v>
      </c>
      <c r="BK508" s="7">
        <f t="shared" si="197"/>
        <v>0</v>
      </c>
    </row>
    <row r="509" spans="2:63" ht="36" x14ac:dyDescent="0.25">
      <c r="B509" s="16" t="s">
        <v>65</v>
      </c>
      <c r="C509" s="17" t="s">
        <v>66</v>
      </c>
      <c r="D509" s="10" t="s">
        <v>875</v>
      </c>
      <c r="E509" s="18" t="s">
        <v>886</v>
      </c>
      <c r="F509" s="11" t="s">
        <v>736</v>
      </c>
      <c r="G509" s="12">
        <v>32900</v>
      </c>
      <c r="H509" s="19">
        <v>1</v>
      </c>
      <c r="I509" s="19">
        <f t="shared" si="194"/>
        <v>32900</v>
      </c>
      <c r="J509" s="85"/>
      <c r="K509" s="85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>
        <f t="shared" si="195"/>
        <v>1</v>
      </c>
      <c r="AG509" s="19">
        <f t="shared" si="195"/>
        <v>32900</v>
      </c>
      <c r="AH509" s="10" t="s">
        <v>875</v>
      </c>
      <c r="AI509" s="18" t="s">
        <v>886</v>
      </c>
      <c r="AJ509" s="11" t="s">
        <v>736</v>
      </c>
      <c r="AK509" s="12">
        <v>32900</v>
      </c>
      <c r="AL509" s="28">
        <v>0</v>
      </c>
      <c r="AM509" s="28">
        <f t="shared" si="196"/>
        <v>0</v>
      </c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114"/>
      <c r="BG509" s="114"/>
      <c r="BH509" s="28"/>
      <c r="BI509" s="28"/>
      <c r="BJ509" s="7">
        <f t="shared" si="197"/>
        <v>0</v>
      </c>
      <c r="BK509" s="7">
        <f t="shared" si="197"/>
        <v>0</v>
      </c>
    </row>
    <row r="510" spans="2:63" ht="44.25" customHeight="1" x14ac:dyDescent="0.25">
      <c r="B510" s="16" t="s">
        <v>65</v>
      </c>
      <c r="C510" s="17" t="s">
        <v>66</v>
      </c>
      <c r="D510" s="10">
        <v>600100090027</v>
      </c>
      <c r="E510" s="18" t="s">
        <v>887</v>
      </c>
      <c r="F510" s="11" t="s">
        <v>736</v>
      </c>
      <c r="G510" s="12">
        <v>33000</v>
      </c>
      <c r="H510" s="19">
        <v>1</v>
      </c>
      <c r="I510" s="19">
        <f t="shared" si="194"/>
        <v>33000</v>
      </c>
      <c r="J510" s="85"/>
      <c r="K510" s="85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>
        <f t="shared" si="195"/>
        <v>1</v>
      </c>
      <c r="AG510" s="19">
        <f t="shared" si="195"/>
        <v>33000</v>
      </c>
      <c r="AH510" s="10">
        <v>600100090027</v>
      </c>
      <c r="AI510" s="18" t="s">
        <v>887</v>
      </c>
      <c r="AJ510" s="11" t="s">
        <v>736</v>
      </c>
      <c r="AK510" s="12">
        <v>33000</v>
      </c>
      <c r="AL510" s="28">
        <v>0</v>
      </c>
      <c r="AM510" s="28">
        <f t="shared" si="196"/>
        <v>0</v>
      </c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114"/>
      <c r="BG510" s="114"/>
      <c r="BH510" s="28"/>
      <c r="BI510" s="28"/>
      <c r="BJ510" s="7">
        <f t="shared" si="197"/>
        <v>0</v>
      </c>
      <c r="BK510" s="7">
        <f t="shared" si="197"/>
        <v>0</v>
      </c>
    </row>
    <row r="511" spans="2:63" ht="24" x14ac:dyDescent="0.25">
      <c r="B511" s="16" t="s">
        <v>65</v>
      </c>
      <c r="C511" s="17" t="s">
        <v>66</v>
      </c>
      <c r="D511" s="10">
        <v>600100040087</v>
      </c>
      <c r="E511" s="18" t="s">
        <v>888</v>
      </c>
      <c r="F511" s="11" t="s">
        <v>736</v>
      </c>
      <c r="G511" s="12">
        <v>33500</v>
      </c>
      <c r="H511" s="19">
        <v>1</v>
      </c>
      <c r="I511" s="19">
        <f t="shared" si="194"/>
        <v>33500</v>
      </c>
      <c r="J511" s="85"/>
      <c r="K511" s="85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>
        <f t="shared" si="195"/>
        <v>1</v>
      </c>
      <c r="AG511" s="19">
        <f t="shared" si="195"/>
        <v>33500</v>
      </c>
      <c r="AH511" s="10">
        <v>600100040087</v>
      </c>
      <c r="AI511" s="18" t="s">
        <v>888</v>
      </c>
      <c r="AJ511" s="11" t="s">
        <v>736</v>
      </c>
      <c r="AK511" s="12">
        <v>33500</v>
      </c>
      <c r="AL511" s="28">
        <v>0</v>
      </c>
      <c r="AM511" s="28">
        <f t="shared" si="196"/>
        <v>0</v>
      </c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114"/>
      <c r="BG511" s="114"/>
      <c r="BH511" s="28"/>
      <c r="BI511" s="28"/>
      <c r="BJ511" s="7">
        <f t="shared" si="197"/>
        <v>0</v>
      </c>
      <c r="BK511" s="7">
        <f t="shared" si="197"/>
        <v>0</v>
      </c>
    </row>
    <row r="512" spans="2:63" ht="24" x14ac:dyDescent="0.25">
      <c r="B512" s="16" t="s">
        <v>65</v>
      </c>
      <c r="C512" s="17" t="s">
        <v>66</v>
      </c>
      <c r="D512" s="10">
        <v>600100040087</v>
      </c>
      <c r="E512" s="18" t="s">
        <v>889</v>
      </c>
      <c r="F512" s="11" t="s">
        <v>736</v>
      </c>
      <c r="G512" s="12">
        <v>33500</v>
      </c>
      <c r="H512" s="19">
        <v>1</v>
      </c>
      <c r="I512" s="19">
        <f t="shared" si="194"/>
        <v>33500</v>
      </c>
      <c r="J512" s="85"/>
      <c r="K512" s="85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>
        <f t="shared" si="195"/>
        <v>1</v>
      </c>
      <c r="AG512" s="19">
        <f t="shared" si="195"/>
        <v>33500</v>
      </c>
      <c r="AH512" s="10">
        <v>600100040087</v>
      </c>
      <c r="AI512" s="18" t="s">
        <v>889</v>
      </c>
      <c r="AJ512" s="11" t="s">
        <v>736</v>
      </c>
      <c r="AK512" s="12">
        <v>33500</v>
      </c>
      <c r="AL512" s="28">
        <v>0</v>
      </c>
      <c r="AM512" s="28">
        <f t="shared" si="196"/>
        <v>0</v>
      </c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114"/>
      <c r="BG512" s="114"/>
      <c r="BH512" s="28"/>
      <c r="BI512" s="28"/>
      <c r="BJ512" s="7">
        <f t="shared" si="197"/>
        <v>0</v>
      </c>
      <c r="BK512" s="7">
        <f t="shared" si="197"/>
        <v>0</v>
      </c>
    </row>
    <row r="513" spans="2:63" ht="24" x14ac:dyDescent="0.25">
      <c r="B513" s="16" t="s">
        <v>65</v>
      </c>
      <c r="C513" s="17" t="s">
        <v>66</v>
      </c>
      <c r="D513" s="10">
        <v>600100040087</v>
      </c>
      <c r="E513" s="18" t="s">
        <v>890</v>
      </c>
      <c r="F513" s="11" t="s">
        <v>736</v>
      </c>
      <c r="G513" s="12">
        <v>33500</v>
      </c>
      <c r="H513" s="19">
        <v>1</v>
      </c>
      <c r="I513" s="19">
        <f t="shared" si="194"/>
        <v>33500</v>
      </c>
      <c r="J513" s="85"/>
      <c r="K513" s="85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>
        <f t="shared" si="195"/>
        <v>1</v>
      </c>
      <c r="AG513" s="19">
        <f t="shared" si="195"/>
        <v>33500</v>
      </c>
      <c r="AH513" s="10">
        <v>600100040087</v>
      </c>
      <c r="AI513" s="18" t="s">
        <v>890</v>
      </c>
      <c r="AJ513" s="11" t="s">
        <v>736</v>
      </c>
      <c r="AK513" s="12">
        <v>33500</v>
      </c>
      <c r="AL513" s="28">
        <v>0</v>
      </c>
      <c r="AM513" s="28">
        <f t="shared" si="196"/>
        <v>0</v>
      </c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114"/>
      <c r="BG513" s="114"/>
      <c r="BH513" s="28"/>
      <c r="BI513" s="28"/>
      <c r="BJ513" s="7">
        <f t="shared" si="197"/>
        <v>0</v>
      </c>
      <c r="BK513" s="7">
        <f t="shared" si="197"/>
        <v>0</v>
      </c>
    </row>
    <row r="514" spans="2:63" ht="36" x14ac:dyDescent="0.25">
      <c r="B514" s="16" t="s">
        <v>65</v>
      </c>
      <c r="C514" s="17" t="s">
        <v>66</v>
      </c>
      <c r="D514" s="10" t="s">
        <v>891</v>
      </c>
      <c r="E514" s="18" t="s">
        <v>892</v>
      </c>
      <c r="F514" s="11" t="s">
        <v>736</v>
      </c>
      <c r="G514" s="12">
        <v>33800</v>
      </c>
      <c r="H514" s="19">
        <v>1</v>
      </c>
      <c r="I514" s="19">
        <f t="shared" si="194"/>
        <v>33800</v>
      </c>
      <c r="J514" s="85"/>
      <c r="K514" s="85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>
        <f t="shared" si="195"/>
        <v>1</v>
      </c>
      <c r="AG514" s="19">
        <f t="shared" si="195"/>
        <v>33800</v>
      </c>
      <c r="AH514" s="10" t="s">
        <v>891</v>
      </c>
      <c r="AI514" s="18" t="s">
        <v>892</v>
      </c>
      <c r="AJ514" s="11" t="s">
        <v>736</v>
      </c>
      <c r="AK514" s="12">
        <v>33800</v>
      </c>
      <c r="AL514" s="28">
        <v>0</v>
      </c>
      <c r="AM514" s="28">
        <f t="shared" si="196"/>
        <v>0</v>
      </c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114"/>
      <c r="BG514" s="114"/>
      <c r="BH514" s="28"/>
      <c r="BI514" s="28"/>
      <c r="BJ514" s="7">
        <f t="shared" si="197"/>
        <v>0</v>
      </c>
      <c r="BK514" s="7">
        <f t="shared" si="197"/>
        <v>0</v>
      </c>
    </row>
    <row r="515" spans="2:63" ht="36" x14ac:dyDescent="0.25">
      <c r="B515" s="16" t="s">
        <v>65</v>
      </c>
      <c r="C515" s="17" t="s">
        <v>66</v>
      </c>
      <c r="D515" s="10" t="s">
        <v>891</v>
      </c>
      <c r="E515" s="18" t="s">
        <v>893</v>
      </c>
      <c r="F515" s="11" t="s">
        <v>736</v>
      </c>
      <c r="G515" s="12">
        <v>33800</v>
      </c>
      <c r="H515" s="19">
        <v>1</v>
      </c>
      <c r="I515" s="19">
        <f t="shared" si="194"/>
        <v>33800</v>
      </c>
      <c r="J515" s="85"/>
      <c r="K515" s="85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>
        <f t="shared" si="195"/>
        <v>1</v>
      </c>
      <c r="AG515" s="19">
        <f t="shared" si="195"/>
        <v>33800</v>
      </c>
      <c r="AH515" s="10" t="s">
        <v>891</v>
      </c>
      <c r="AI515" s="18" t="s">
        <v>893</v>
      </c>
      <c r="AJ515" s="11" t="s">
        <v>736</v>
      </c>
      <c r="AK515" s="12">
        <v>33800</v>
      </c>
      <c r="AL515" s="28">
        <v>0</v>
      </c>
      <c r="AM515" s="28">
        <f t="shared" si="196"/>
        <v>0</v>
      </c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114"/>
      <c r="BG515" s="114"/>
      <c r="BH515" s="28"/>
      <c r="BI515" s="28"/>
      <c r="BJ515" s="7">
        <f t="shared" si="197"/>
        <v>0</v>
      </c>
      <c r="BK515" s="7">
        <f t="shared" si="197"/>
        <v>0</v>
      </c>
    </row>
    <row r="516" spans="2:63" ht="36" x14ac:dyDescent="0.25">
      <c r="B516" s="16" t="s">
        <v>65</v>
      </c>
      <c r="C516" s="17" t="s">
        <v>66</v>
      </c>
      <c r="D516" s="10" t="s">
        <v>891</v>
      </c>
      <c r="E516" s="18" t="s">
        <v>894</v>
      </c>
      <c r="F516" s="11" t="s">
        <v>736</v>
      </c>
      <c r="G516" s="12">
        <v>33800</v>
      </c>
      <c r="H516" s="19">
        <v>1</v>
      </c>
      <c r="I516" s="19">
        <f t="shared" si="194"/>
        <v>33800</v>
      </c>
      <c r="J516" s="85"/>
      <c r="K516" s="85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>
        <f t="shared" si="195"/>
        <v>1</v>
      </c>
      <c r="AG516" s="19">
        <f t="shared" si="195"/>
        <v>33800</v>
      </c>
      <c r="AH516" s="10" t="s">
        <v>891</v>
      </c>
      <c r="AI516" s="18" t="s">
        <v>894</v>
      </c>
      <c r="AJ516" s="11" t="s">
        <v>736</v>
      </c>
      <c r="AK516" s="12">
        <v>33800</v>
      </c>
      <c r="AL516" s="28">
        <v>0</v>
      </c>
      <c r="AM516" s="28">
        <f t="shared" si="196"/>
        <v>0</v>
      </c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114"/>
      <c r="BG516" s="114"/>
      <c r="BH516" s="28"/>
      <c r="BI516" s="28"/>
      <c r="BJ516" s="7">
        <f t="shared" si="197"/>
        <v>0</v>
      </c>
      <c r="BK516" s="7">
        <f t="shared" si="197"/>
        <v>0</v>
      </c>
    </row>
    <row r="517" spans="2:63" ht="36" x14ac:dyDescent="0.25">
      <c r="B517" s="16" t="s">
        <v>65</v>
      </c>
      <c r="C517" s="17" t="s">
        <v>66</v>
      </c>
      <c r="D517" s="10">
        <v>602000010252</v>
      </c>
      <c r="E517" s="18" t="s">
        <v>895</v>
      </c>
      <c r="F517" s="11" t="s">
        <v>736</v>
      </c>
      <c r="G517" s="12">
        <v>33800</v>
      </c>
      <c r="H517" s="19">
        <v>1</v>
      </c>
      <c r="I517" s="19">
        <f t="shared" si="194"/>
        <v>33800</v>
      </c>
      <c r="J517" s="85"/>
      <c r="K517" s="85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>
        <f t="shared" si="195"/>
        <v>1</v>
      </c>
      <c r="AG517" s="19">
        <f t="shared" si="195"/>
        <v>33800</v>
      </c>
      <c r="AH517" s="10">
        <v>602000010252</v>
      </c>
      <c r="AI517" s="18" t="s">
        <v>895</v>
      </c>
      <c r="AJ517" s="11" t="s">
        <v>736</v>
      </c>
      <c r="AK517" s="12">
        <v>33800</v>
      </c>
      <c r="AL517" s="28">
        <v>0</v>
      </c>
      <c r="AM517" s="28">
        <f t="shared" si="196"/>
        <v>0</v>
      </c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114"/>
      <c r="BG517" s="114"/>
      <c r="BH517" s="28"/>
      <c r="BI517" s="28"/>
      <c r="BJ517" s="7">
        <f t="shared" si="197"/>
        <v>0</v>
      </c>
      <c r="BK517" s="7">
        <f t="shared" si="197"/>
        <v>0</v>
      </c>
    </row>
    <row r="518" spans="2:63" ht="24" x14ac:dyDescent="0.25">
      <c r="B518" s="16" t="s">
        <v>65</v>
      </c>
      <c r="C518" s="17" t="s">
        <v>66</v>
      </c>
      <c r="D518" s="10" t="s">
        <v>869</v>
      </c>
      <c r="E518" s="9" t="s">
        <v>870</v>
      </c>
      <c r="F518" s="11" t="s">
        <v>736</v>
      </c>
      <c r="G518" s="12">
        <v>15000</v>
      </c>
      <c r="H518" s="19">
        <v>2</v>
      </c>
      <c r="I518" s="19">
        <f t="shared" si="194"/>
        <v>30000</v>
      </c>
      <c r="J518" s="85"/>
      <c r="K518" s="85"/>
      <c r="L518" s="19"/>
      <c r="M518" s="19"/>
      <c r="N518" s="19"/>
      <c r="O518" s="19"/>
      <c r="P518" s="19">
        <v>1</v>
      </c>
      <c r="Q518" s="19">
        <f>P518*G518</f>
        <v>15000</v>
      </c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>
        <f t="shared" si="195"/>
        <v>3</v>
      </c>
      <c r="AG518" s="19">
        <f t="shared" si="195"/>
        <v>45000</v>
      </c>
      <c r="AH518" s="10" t="s">
        <v>869</v>
      </c>
      <c r="AI518" s="9" t="s">
        <v>870</v>
      </c>
      <c r="AJ518" s="11" t="s">
        <v>736</v>
      </c>
      <c r="AK518" s="12">
        <v>15000</v>
      </c>
      <c r="AL518" s="28">
        <v>1</v>
      </c>
      <c r="AM518" s="28">
        <f t="shared" si="196"/>
        <v>15000</v>
      </c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114"/>
      <c r="BG518" s="114"/>
      <c r="BH518" s="28"/>
      <c r="BI518" s="28"/>
      <c r="BJ518" s="7">
        <f t="shared" si="197"/>
        <v>1</v>
      </c>
      <c r="BK518" s="7">
        <f t="shared" si="197"/>
        <v>15000</v>
      </c>
    </row>
    <row r="519" spans="2:63" ht="24" x14ac:dyDescent="0.25">
      <c r="B519" s="16" t="s">
        <v>65</v>
      </c>
      <c r="C519" s="17" t="s">
        <v>66</v>
      </c>
      <c r="D519" s="10" t="s">
        <v>869</v>
      </c>
      <c r="E519" s="9" t="s">
        <v>870</v>
      </c>
      <c r="F519" s="11" t="s">
        <v>103</v>
      </c>
      <c r="G519" s="12">
        <v>50000</v>
      </c>
      <c r="H519" s="19"/>
      <c r="I519" s="19"/>
      <c r="J519" s="85"/>
      <c r="K519" s="85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>
        <v>2</v>
      </c>
      <c r="Y519" s="19">
        <f>+X519*G519</f>
        <v>100000</v>
      </c>
      <c r="Z519" s="19"/>
      <c r="AA519" s="19"/>
      <c r="AB519" s="19"/>
      <c r="AC519" s="19"/>
      <c r="AD519" s="19"/>
      <c r="AE519" s="19"/>
      <c r="AF519" s="19">
        <f t="shared" si="195"/>
        <v>2</v>
      </c>
      <c r="AG519" s="19">
        <f t="shared" si="195"/>
        <v>100000</v>
      </c>
      <c r="AH519" s="10" t="s">
        <v>869</v>
      </c>
      <c r="AI519" s="9" t="s">
        <v>870</v>
      </c>
      <c r="AJ519" s="11" t="s">
        <v>103</v>
      </c>
      <c r="AK519" s="12">
        <v>50000</v>
      </c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>
        <v>1</v>
      </c>
      <c r="BC519" s="28">
        <f>+BB519*AK519</f>
        <v>50000</v>
      </c>
      <c r="BD519" s="28"/>
      <c r="BE519" s="28"/>
      <c r="BF519" s="114"/>
      <c r="BG519" s="114"/>
      <c r="BH519" s="28"/>
      <c r="BI519" s="28"/>
      <c r="BJ519" s="7">
        <f t="shared" si="197"/>
        <v>1</v>
      </c>
      <c r="BK519" s="7">
        <f t="shared" si="197"/>
        <v>50000</v>
      </c>
    </row>
    <row r="520" spans="2:63" x14ac:dyDescent="0.25">
      <c r="B520" s="179"/>
      <c r="C520" s="93"/>
      <c r="D520" s="75" t="s">
        <v>896</v>
      </c>
      <c r="E520" s="75" t="s">
        <v>597</v>
      </c>
      <c r="F520" s="74"/>
      <c r="G520" s="74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5" t="s">
        <v>896</v>
      </c>
      <c r="AI520" s="75" t="s">
        <v>597</v>
      </c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79"/>
      <c r="BG520" s="79"/>
      <c r="BH520" s="93"/>
      <c r="BI520" s="93"/>
      <c r="BJ520" s="93"/>
      <c r="BK520" s="93"/>
    </row>
    <row r="521" spans="2:63" x14ac:dyDescent="0.25">
      <c r="B521" s="67"/>
      <c r="C521" s="74"/>
      <c r="D521" s="84" t="s">
        <v>897</v>
      </c>
      <c r="E521" s="97" t="s">
        <v>597</v>
      </c>
      <c r="F521" s="90"/>
      <c r="G521" s="90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84" t="s">
        <v>897</v>
      </c>
      <c r="AI521" s="97" t="s">
        <v>597</v>
      </c>
      <c r="AJ521" s="73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223"/>
      <c r="BI521" s="223"/>
      <c r="BJ521" s="91"/>
      <c r="BK521" s="91"/>
    </row>
    <row r="522" spans="2:63" ht="24" x14ac:dyDescent="0.25">
      <c r="B522" s="16" t="s">
        <v>65</v>
      </c>
      <c r="C522" s="17" t="s">
        <v>66</v>
      </c>
      <c r="D522" s="10" t="s">
        <v>898</v>
      </c>
      <c r="E522" s="11" t="s">
        <v>899</v>
      </c>
      <c r="F522" s="11" t="s">
        <v>736</v>
      </c>
      <c r="G522" s="12">
        <v>500</v>
      </c>
      <c r="H522" s="19">
        <v>1</v>
      </c>
      <c r="I522" s="19">
        <f t="shared" ref="I522:I527" si="198">+G522*H522</f>
        <v>500</v>
      </c>
      <c r="J522" s="85"/>
      <c r="K522" s="85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>
        <f>3+1</f>
        <v>4</v>
      </c>
      <c r="W522" s="19">
        <f>G522*V522</f>
        <v>2000</v>
      </c>
      <c r="X522" s="19"/>
      <c r="Y522" s="19"/>
      <c r="Z522" s="19"/>
      <c r="AA522" s="19"/>
      <c r="AB522" s="19"/>
      <c r="AC522" s="19"/>
      <c r="AD522" s="19"/>
      <c r="AE522" s="19"/>
      <c r="AF522" s="19">
        <f t="shared" ref="AF522:AG529" si="199">H522+J522+L522+N522+P522+R522+T522+V522+X522+Z522+AB522+AD522</f>
        <v>5</v>
      </c>
      <c r="AG522" s="19">
        <f t="shared" si="199"/>
        <v>2500</v>
      </c>
      <c r="AH522" s="10" t="s">
        <v>898</v>
      </c>
      <c r="AI522" s="11" t="s">
        <v>899</v>
      </c>
      <c r="AJ522" s="11" t="s">
        <v>736</v>
      </c>
      <c r="AK522" s="12">
        <v>500</v>
      </c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>
        <v>3</v>
      </c>
      <c r="BA522" s="28">
        <f>AK522*AZ522</f>
        <v>1500</v>
      </c>
      <c r="BB522" s="28"/>
      <c r="BC522" s="28"/>
      <c r="BD522" s="28"/>
      <c r="BE522" s="28"/>
      <c r="BF522" s="114"/>
      <c r="BG522" s="114"/>
      <c r="BH522" s="28"/>
      <c r="BI522" s="28"/>
      <c r="BJ522" s="7">
        <f t="shared" ref="BJ522:BK529" si="200">AL522+AN522+AP522+AR522+AT522+AV522+AX522+AZ522+BB522+BD522+BF522+BH522</f>
        <v>3</v>
      </c>
      <c r="BK522" s="7">
        <f t="shared" si="200"/>
        <v>1500</v>
      </c>
    </row>
    <row r="523" spans="2:63" ht="24" x14ac:dyDescent="0.25">
      <c r="B523" s="16" t="s">
        <v>65</v>
      </c>
      <c r="C523" s="17" t="s">
        <v>66</v>
      </c>
      <c r="D523" s="10" t="s">
        <v>900</v>
      </c>
      <c r="E523" s="11" t="s">
        <v>901</v>
      </c>
      <c r="F523" s="11" t="s">
        <v>736</v>
      </c>
      <c r="G523" s="12">
        <v>500</v>
      </c>
      <c r="H523" s="19">
        <v>3</v>
      </c>
      <c r="I523" s="19">
        <f t="shared" si="198"/>
        <v>1500</v>
      </c>
      <c r="J523" s="85"/>
      <c r="K523" s="85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>
        <f t="shared" si="199"/>
        <v>3</v>
      </c>
      <c r="AG523" s="19">
        <f t="shared" si="199"/>
        <v>1500</v>
      </c>
      <c r="AH523" s="10" t="s">
        <v>900</v>
      </c>
      <c r="AI523" s="11" t="s">
        <v>901</v>
      </c>
      <c r="AJ523" s="11" t="s">
        <v>736</v>
      </c>
      <c r="AK523" s="12">
        <v>500</v>
      </c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>
        <v>1</v>
      </c>
      <c r="BA523" s="28">
        <f>AK523*AZ523</f>
        <v>500</v>
      </c>
      <c r="BB523" s="28"/>
      <c r="BC523" s="28"/>
      <c r="BD523" s="28"/>
      <c r="BE523" s="28"/>
      <c r="BF523" s="114"/>
      <c r="BG523" s="114"/>
      <c r="BH523" s="28"/>
      <c r="BI523" s="28"/>
      <c r="BJ523" s="7">
        <f t="shared" si="200"/>
        <v>1</v>
      </c>
      <c r="BK523" s="7">
        <f t="shared" si="200"/>
        <v>500</v>
      </c>
    </row>
    <row r="524" spans="2:63" ht="24" x14ac:dyDescent="0.25">
      <c r="B524" s="16" t="s">
        <v>65</v>
      </c>
      <c r="C524" s="17" t="s">
        <v>66</v>
      </c>
      <c r="D524" s="10" t="s">
        <v>902</v>
      </c>
      <c r="E524" s="11" t="s">
        <v>901</v>
      </c>
      <c r="F524" s="11" t="s">
        <v>736</v>
      </c>
      <c r="G524" s="12">
        <v>1200</v>
      </c>
      <c r="H524" s="19">
        <v>9</v>
      </c>
      <c r="I524" s="19">
        <f t="shared" si="198"/>
        <v>10800</v>
      </c>
      <c r="J524" s="85"/>
      <c r="K524" s="85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>
        <v>2</v>
      </c>
      <c r="W524" s="19">
        <f>G524*V524</f>
        <v>2400</v>
      </c>
      <c r="X524" s="19"/>
      <c r="Y524" s="19"/>
      <c r="Z524" s="19"/>
      <c r="AA524" s="19"/>
      <c r="AB524" s="19"/>
      <c r="AC524" s="19"/>
      <c r="AD524" s="19"/>
      <c r="AE524" s="19"/>
      <c r="AF524" s="19">
        <f t="shared" si="199"/>
        <v>11</v>
      </c>
      <c r="AG524" s="19">
        <f t="shared" si="199"/>
        <v>13200</v>
      </c>
      <c r="AH524" s="10" t="s">
        <v>902</v>
      </c>
      <c r="AI524" s="11" t="s">
        <v>901</v>
      </c>
      <c r="AJ524" s="11" t="s">
        <v>736</v>
      </c>
      <c r="AK524" s="12">
        <v>1200</v>
      </c>
      <c r="AL524" s="28">
        <v>9</v>
      </c>
      <c r="AM524" s="28">
        <f t="shared" ref="AM524" si="201">+AK524*AL524</f>
        <v>10800</v>
      </c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114"/>
      <c r="BG524" s="114"/>
      <c r="BH524" s="28"/>
      <c r="BI524" s="28"/>
      <c r="BJ524" s="7">
        <f t="shared" si="200"/>
        <v>9</v>
      </c>
      <c r="BK524" s="7">
        <f t="shared" si="200"/>
        <v>10800</v>
      </c>
    </row>
    <row r="525" spans="2:63" x14ac:dyDescent="0.25">
      <c r="B525" s="16" t="s">
        <v>139</v>
      </c>
      <c r="C525" s="17"/>
      <c r="D525" s="10">
        <v>7818150700094470</v>
      </c>
      <c r="E525" s="11" t="s">
        <v>903</v>
      </c>
      <c r="F525" s="11" t="s">
        <v>736</v>
      </c>
      <c r="G525" s="12">
        <v>1000</v>
      </c>
      <c r="H525" s="19"/>
      <c r="I525" s="19"/>
      <c r="J525" s="85"/>
      <c r="K525" s="85"/>
      <c r="L525" s="19"/>
      <c r="M525" s="19"/>
      <c r="N525" s="19">
        <v>1</v>
      </c>
      <c r="O525" s="19">
        <f>+N525*G525</f>
        <v>1000</v>
      </c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>
        <f t="shared" si="199"/>
        <v>1</v>
      </c>
      <c r="AG525" s="19">
        <f t="shared" si="199"/>
        <v>1000</v>
      </c>
      <c r="AH525" s="10">
        <v>7818150700094470</v>
      </c>
      <c r="AI525" s="11" t="s">
        <v>903</v>
      </c>
      <c r="AJ525" s="11" t="s">
        <v>736</v>
      </c>
      <c r="AK525" s="12">
        <v>1000</v>
      </c>
      <c r="AL525" s="28"/>
      <c r="AM525" s="28"/>
      <c r="AN525" s="28"/>
      <c r="AO525" s="28"/>
      <c r="AP525" s="28"/>
      <c r="AQ525" s="28"/>
      <c r="AR525" s="28">
        <v>1</v>
      </c>
      <c r="AS525" s="28">
        <f>+AR525*AK525</f>
        <v>1000</v>
      </c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114"/>
      <c r="BG525" s="114"/>
      <c r="BH525" s="28"/>
      <c r="BI525" s="28"/>
      <c r="BJ525" s="7">
        <f t="shared" si="200"/>
        <v>1</v>
      </c>
      <c r="BK525" s="7">
        <f t="shared" si="200"/>
        <v>1000</v>
      </c>
    </row>
    <row r="526" spans="2:63" x14ac:dyDescent="0.25">
      <c r="B526" s="16" t="s">
        <v>139</v>
      </c>
      <c r="C526" s="17"/>
      <c r="D526" s="10">
        <v>7818150700094470</v>
      </c>
      <c r="E526" s="11" t="s">
        <v>903</v>
      </c>
      <c r="F526" s="11" t="s">
        <v>736</v>
      </c>
      <c r="G526" s="12">
        <v>750</v>
      </c>
      <c r="H526" s="19"/>
      <c r="I526" s="19"/>
      <c r="J526" s="85"/>
      <c r="K526" s="85"/>
      <c r="L526" s="19"/>
      <c r="M526" s="19"/>
      <c r="N526" s="19">
        <v>1</v>
      </c>
      <c r="O526" s="19">
        <f>+N526*G526</f>
        <v>750</v>
      </c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>
        <f t="shared" si="199"/>
        <v>1</v>
      </c>
      <c r="AG526" s="19">
        <f t="shared" si="199"/>
        <v>750</v>
      </c>
      <c r="AH526" s="10">
        <v>7818150700094470</v>
      </c>
      <c r="AI526" s="11" t="s">
        <v>903</v>
      </c>
      <c r="AJ526" s="11" t="s">
        <v>736</v>
      </c>
      <c r="AK526" s="12">
        <v>750</v>
      </c>
      <c r="AL526" s="28"/>
      <c r="AM526" s="28"/>
      <c r="AN526" s="28"/>
      <c r="AO526" s="28"/>
      <c r="AP526" s="28"/>
      <c r="AQ526" s="28"/>
      <c r="AR526" s="28">
        <v>1</v>
      </c>
      <c r="AS526" s="28">
        <f>+AR526*AK526</f>
        <v>750</v>
      </c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114"/>
      <c r="BG526" s="114"/>
      <c r="BH526" s="28"/>
      <c r="BI526" s="28"/>
      <c r="BJ526" s="7">
        <f t="shared" si="200"/>
        <v>1</v>
      </c>
      <c r="BK526" s="7">
        <f t="shared" si="200"/>
        <v>750</v>
      </c>
    </row>
    <row r="527" spans="2:63" ht="24" x14ac:dyDescent="0.25">
      <c r="B527" s="16" t="s">
        <v>65</v>
      </c>
      <c r="C527" s="17" t="s">
        <v>66</v>
      </c>
      <c r="D527" s="10">
        <v>7818150700094470</v>
      </c>
      <c r="E527" s="9" t="s">
        <v>903</v>
      </c>
      <c r="F527" s="9" t="s">
        <v>736</v>
      </c>
      <c r="G527" s="12">
        <v>928</v>
      </c>
      <c r="H527" s="19">
        <v>3</v>
      </c>
      <c r="I527" s="19">
        <f t="shared" si="198"/>
        <v>2784</v>
      </c>
      <c r="J527" s="85"/>
      <c r="K527" s="85"/>
      <c r="L527" s="19"/>
      <c r="M527" s="19"/>
      <c r="N527" s="19">
        <v>1</v>
      </c>
      <c r="O527" s="19">
        <f>+N527*G527</f>
        <v>928</v>
      </c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>
        <f t="shared" si="199"/>
        <v>4</v>
      </c>
      <c r="AG527" s="19">
        <f t="shared" si="199"/>
        <v>3712</v>
      </c>
      <c r="AH527" s="10">
        <v>7818150700094470</v>
      </c>
      <c r="AI527" s="9" t="s">
        <v>903</v>
      </c>
      <c r="AJ527" s="9" t="s">
        <v>736</v>
      </c>
      <c r="AK527" s="12">
        <v>928</v>
      </c>
      <c r="AL527" s="28"/>
      <c r="AM527" s="28"/>
      <c r="AN527" s="28"/>
      <c r="AO527" s="28"/>
      <c r="AP527" s="28"/>
      <c r="AQ527" s="28"/>
      <c r="AR527" s="28">
        <v>1</v>
      </c>
      <c r="AS527" s="28">
        <f>+AR527*AK527</f>
        <v>928</v>
      </c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114"/>
      <c r="BG527" s="114"/>
      <c r="BH527" s="28"/>
      <c r="BI527" s="28"/>
      <c r="BJ527" s="7">
        <f t="shared" si="200"/>
        <v>1</v>
      </c>
      <c r="BK527" s="7">
        <f t="shared" si="200"/>
        <v>928</v>
      </c>
    </row>
    <row r="528" spans="2:63" ht="24" x14ac:dyDescent="0.25">
      <c r="B528" s="16" t="s">
        <v>65</v>
      </c>
      <c r="C528" s="17" t="s">
        <v>66</v>
      </c>
      <c r="D528" s="10" t="s">
        <v>904</v>
      </c>
      <c r="E528" s="9" t="s">
        <v>905</v>
      </c>
      <c r="F528" s="9" t="s">
        <v>736</v>
      </c>
      <c r="G528" s="12">
        <v>50</v>
      </c>
      <c r="H528" s="19">
        <v>9</v>
      </c>
      <c r="I528" s="19">
        <f t="shared" ref="I528:I529" si="202">+G528*H528</f>
        <v>450</v>
      </c>
      <c r="J528" s="85"/>
      <c r="K528" s="85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>
        <f t="shared" si="199"/>
        <v>9</v>
      </c>
      <c r="AG528" s="19">
        <f t="shared" si="199"/>
        <v>450</v>
      </c>
      <c r="AH528" s="10" t="s">
        <v>904</v>
      </c>
      <c r="AI528" s="9" t="s">
        <v>905</v>
      </c>
      <c r="AJ528" s="9" t="s">
        <v>736</v>
      </c>
      <c r="AK528" s="12">
        <v>50</v>
      </c>
      <c r="AL528" s="28">
        <v>9</v>
      </c>
      <c r="AM528" s="28">
        <f t="shared" ref="AM528:AM529" si="203">+AK528*AL528</f>
        <v>450</v>
      </c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114"/>
      <c r="BG528" s="114"/>
      <c r="BH528" s="28"/>
      <c r="BI528" s="28"/>
      <c r="BJ528" s="7">
        <f t="shared" si="200"/>
        <v>9</v>
      </c>
      <c r="BK528" s="7">
        <f t="shared" si="200"/>
        <v>450</v>
      </c>
    </row>
    <row r="529" spans="2:63" ht="24" x14ac:dyDescent="0.25">
      <c r="B529" s="16" t="s">
        <v>65</v>
      </c>
      <c r="C529" s="17" t="s">
        <v>66</v>
      </c>
      <c r="D529" s="10" t="s">
        <v>689</v>
      </c>
      <c r="E529" s="9" t="s">
        <v>906</v>
      </c>
      <c r="F529" s="9" t="s">
        <v>736</v>
      </c>
      <c r="G529" s="12">
        <v>1200</v>
      </c>
      <c r="H529" s="19">
        <v>9</v>
      </c>
      <c r="I529" s="19">
        <f t="shared" si="202"/>
        <v>10800</v>
      </c>
      <c r="J529" s="85"/>
      <c r="K529" s="85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>
        <f t="shared" si="199"/>
        <v>9</v>
      </c>
      <c r="AG529" s="19">
        <f t="shared" si="199"/>
        <v>10800</v>
      </c>
      <c r="AH529" s="10" t="s">
        <v>689</v>
      </c>
      <c r="AI529" s="9" t="s">
        <v>906</v>
      </c>
      <c r="AJ529" s="9" t="s">
        <v>736</v>
      </c>
      <c r="AK529" s="12">
        <v>1200</v>
      </c>
      <c r="AL529" s="28">
        <v>9</v>
      </c>
      <c r="AM529" s="28">
        <f t="shared" si="203"/>
        <v>10800</v>
      </c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114"/>
      <c r="BG529" s="114"/>
      <c r="BH529" s="28"/>
      <c r="BI529" s="28"/>
      <c r="BJ529" s="7">
        <f t="shared" si="200"/>
        <v>9</v>
      </c>
      <c r="BK529" s="7">
        <f t="shared" si="200"/>
        <v>10800</v>
      </c>
    </row>
    <row r="530" spans="2:63" x14ac:dyDescent="0.25">
      <c r="B530" s="179"/>
      <c r="C530" s="93"/>
      <c r="D530" s="75" t="s">
        <v>911</v>
      </c>
      <c r="E530" s="75" t="s">
        <v>912</v>
      </c>
      <c r="F530" s="74"/>
      <c r="G530" s="74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5" t="s">
        <v>911</v>
      </c>
      <c r="AI530" s="75" t="s">
        <v>912</v>
      </c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79"/>
      <c r="BG530" s="79"/>
      <c r="BH530" s="93"/>
      <c r="BI530" s="93"/>
      <c r="BJ530" s="93"/>
      <c r="BK530" s="93"/>
    </row>
    <row r="531" spans="2:63" x14ac:dyDescent="0.25">
      <c r="B531" s="67"/>
      <c r="C531" s="74"/>
      <c r="D531" s="96" t="s">
        <v>913</v>
      </c>
      <c r="E531" s="97" t="s">
        <v>912</v>
      </c>
      <c r="F531" s="74"/>
      <c r="G531" s="74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96" t="s">
        <v>913</v>
      </c>
      <c r="AI531" s="97" t="s">
        <v>912</v>
      </c>
      <c r="AJ531" s="123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33"/>
      <c r="BI531" s="133"/>
      <c r="BJ531" s="126"/>
      <c r="BK531" s="126"/>
    </row>
    <row r="532" spans="2:63" ht="24" x14ac:dyDescent="0.25">
      <c r="B532" s="16" t="s">
        <v>65</v>
      </c>
      <c r="C532" s="17" t="s">
        <v>66</v>
      </c>
      <c r="D532" s="10" t="s">
        <v>914</v>
      </c>
      <c r="E532" s="11" t="s">
        <v>915</v>
      </c>
      <c r="F532" s="11" t="s">
        <v>736</v>
      </c>
      <c r="G532" s="12">
        <v>2000</v>
      </c>
      <c r="H532" s="26">
        <v>3</v>
      </c>
      <c r="I532" s="19">
        <f>+G532*H532</f>
        <v>6000</v>
      </c>
      <c r="J532" s="85"/>
      <c r="K532" s="85"/>
      <c r="L532" s="19"/>
      <c r="M532" s="19"/>
      <c r="N532" s="19"/>
      <c r="O532" s="19"/>
      <c r="P532" s="20"/>
      <c r="Q532" s="19"/>
      <c r="R532" s="19">
        <v>1</v>
      </c>
      <c r="S532" s="19">
        <f>R532*G532</f>
        <v>2000</v>
      </c>
      <c r="T532" s="20"/>
      <c r="U532" s="98"/>
      <c r="V532" s="98"/>
      <c r="W532" s="20"/>
      <c r="X532" s="20"/>
      <c r="Y532" s="20"/>
      <c r="Z532" s="20"/>
      <c r="AA532" s="20"/>
      <c r="AB532" s="19"/>
      <c r="AC532" s="19"/>
      <c r="AD532" s="19"/>
      <c r="AE532" s="19"/>
      <c r="AF532" s="19">
        <f t="shared" ref="AF532:AG547" si="204">H532+J532+L532+N532+P532+R532+T532+V532+X532+Z532+AB532+AD532</f>
        <v>4</v>
      </c>
      <c r="AG532" s="19">
        <f t="shared" si="204"/>
        <v>8000</v>
      </c>
      <c r="AH532" s="10" t="s">
        <v>914</v>
      </c>
      <c r="AI532" s="11" t="s">
        <v>915</v>
      </c>
      <c r="AJ532" s="11" t="s">
        <v>736</v>
      </c>
      <c r="AK532" s="12">
        <v>2000</v>
      </c>
      <c r="AL532" s="7">
        <v>1</v>
      </c>
      <c r="AM532" s="28">
        <f>+AK532*AL532</f>
        <v>2000</v>
      </c>
      <c r="AN532" s="114"/>
      <c r="AO532" s="114"/>
      <c r="AP532" s="28"/>
      <c r="AQ532" s="28"/>
      <c r="AR532" s="114"/>
      <c r="AS532" s="28"/>
      <c r="AT532" s="28"/>
      <c r="AU532" s="114"/>
      <c r="AV532" s="7"/>
      <c r="AW532" s="29"/>
      <c r="AX532" s="114"/>
      <c r="AY532" s="114"/>
      <c r="AZ532" s="28"/>
      <c r="BA532" s="28"/>
      <c r="BB532" s="114"/>
      <c r="BC532" s="114"/>
      <c r="BD532" s="114"/>
      <c r="BE532" s="114"/>
      <c r="BF532" s="114"/>
      <c r="BG532" s="114"/>
      <c r="BH532" s="28"/>
      <c r="BI532" s="28"/>
      <c r="BJ532" s="7">
        <f t="shared" ref="BJ532:BK551" si="205">AL532+AN532+AP532+AR532+AT532+AV532+AX532+AZ532+BB532+BD532+BF532+BH532</f>
        <v>1</v>
      </c>
      <c r="BK532" s="7">
        <f t="shared" si="205"/>
        <v>2000</v>
      </c>
    </row>
    <row r="533" spans="2:63" ht="24" x14ac:dyDescent="0.25">
      <c r="B533" s="16" t="s">
        <v>65</v>
      </c>
      <c r="C533" s="17" t="s">
        <v>66</v>
      </c>
      <c r="D533" s="10" t="s">
        <v>916</v>
      </c>
      <c r="E533" s="11" t="s">
        <v>917</v>
      </c>
      <c r="F533" s="11" t="s">
        <v>736</v>
      </c>
      <c r="G533" s="12">
        <v>2000</v>
      </c>
      <c r="H533" s="26">
        <v>2</v>
      </c>
      <c r="I533" s="19">
        <f>+G533*H533</f>
        <v>4000</v>
      </c>
      <c r="J533" s="85"/>
      <c r="K533" s="85"/>
      <c r="L533" s="19"/>
      <c r="M533" s="19"/>
      <c r="N533" s="19"/>
      <c r="O533" s="19"/>
      <c r="P533" s="20"/>
      <c r="Q533" s="19"/>
      <c r="R533" s="19"/>
      <c r="S533" s="19"/>
      <c r="T533" s="20"/>
      <c r="U533" s="98"/>
      <c r="V533" s="98"/>
      <c r="W533" s="20"/>
      <c r="X533" s="20"/>
      <c r="Y533" s="20"/>
      <c r="Z533" s="20"/>
      <c r="AA533" s="20"/>
      <c r="AB533" s="19"/>
      <c r="AC533" s="19"/>
      <c r="AD533" s="19"/>
      <c r="AE533" s="19"/>
      <c r="AF533" s="19">
        <f t="shared" si="204"/>
        <v>2</v>
      </c>
      <c r="AG533" s="19">
        <f t="shared" si="204"/>
        <v>4000</v>
      </c>
      <c r="AH533" s="10" t="s">
        <v>916</v>
      </c>
      <c r="AI533" s="11" t="s">
        <v>917</v>
      </c>
      <c r="AJ533" s="11" t="s">
        <v>736</v>
      </c>
      <c r="AK533" s="12">
        <v>2000</v>
      </c>
      <c r="AL533" s="7">
        <v>1</v>
      </c>
      <c r="AM533" s="28">
        <f>+AK533*AL533</f>
        <v>2000</v>
      </c>
      <c r="AN533" s="114"/>
      <c r="AO533" s="114"/>
      <c r="AP533" s="28"/>
      <c r="AQ533" s="28"/>
      <c r="AR533" s="114"/>
      <c r="AS533" s="28"/>
      <c r="AT533" s="28"/>
      <c r="AU533" s="114"/>
      <c r="AV533" s="7"/>
      <c r="AW533" s="29"/>
      <c r="AX533" s="114"/>
      <c r="AY533" s="114"/>
      <c r="AZ533" s="28"/>
      <c r="BA533" s="28"/>
      <c r="BB533" s="114"/>
      <c r="BC533" s="114"/>
      <c r="BD533" s="114"/>
      <c r="BE533" s="114"/>
      <c r="BF533" s="114"/>
      <c r="BG533" s="114"/>
      <c r="BH533" s="28"/>
      <c r="BI533" s="28"/>
      <c r="BJ533" s="7">
        <f t="shared" si="205"/>
        <v>1</v>
      </c>
      <c r="BK533" s="7">
        <f t="shared" si="205"/>
        <v>2000</v>
      </c>
    </row>
    <row r="534" spans="2:63" ht="24" x14ac:dyDescent="0.25">
      <c r="B534" s="16" t="s">
        <v>65</v>
      </c>
      <c r="C534" s="17" t="s">
        <v>66</v>
      </c>
      <c r="D534" s="10" t="s">
        <v>918</v>
      </c>
      <c r="E534" s="11" t="s">
        <v>919</v>
      </c>
      <c r="F534" s="11" t="s">
        <v>736</v>
      </c>
      <c r="G534" s="12">
        <v>3000</v>
      </c>
      <c r="H534" s="19"/>
      <c r="I534" s="19"/>
      <c r="J534" s="85"/>
      <c r="K534" s="85"/>
      <c r="L534" s="19"/>
      <c r="M534" s="19"/>
      <c r="N534" s="19"/>
      <c r="O534" s="19"/>
      <c r="P534" s="20"/>
      <c r="Q534" s="19"/>
      <c r="R534" s="19"/>
      <c r="S534" s="19"/>
      <c r="T534" s="20"/>
      <c r="U534" s="20"/>
      <c r="V534" s="19">
        <v>1</v>
      </c>
      <c r="W534" s="19">
        <f>G534*V534</f>
        <v>3000</v>
      </c>
      <c r="X534" s="20"/>
      <c r="Y534" s="20"/>
      <c r="Z534" s="20"/>
      <c r="AA534" s="20"/>
      <c r="AB534" s="19"/>
      <c r="AC534" s="19"/>
      <c r="AD534" s="19"/>
      <c r="AE534" s="19"/>
      <c r="AF534" s="19">
        <f t="shared" si="204"/>
        <v>1</v>
      </c>
      <c r="AG534" s="19">
        <f t="shared" si="204"/>
        <v>3000</v>
      </c>
      <c r="AH534" s="10" t="s">
        <v>918</v>
      </c>
      <c r="AI534" s="11" t="s">
        <v>919</v>
      </c>
      <c r="AJ534" s="11" t="s">
        <v>736</v>
      </c>
      <c r="AK534" s="12">
        <v>3000</v>
      </c>
      <c r="AL534" s="28"/>
      <c r="AM534" s="28"/>
      <c r="AN534" s="114"/>
      <c r="AO534" s="114"/>
      <c r="AP534" s="28"/>
      <c r="AQ534" s="28"/>
      <c r="AR534" s="114"/>
      <c r="AS534" s="28"/>
      <c r="AT534" s="28"/>
      <c r="AU534" s="114"/>
      <c r="AV534" s="7"/>
      <c r="AW534" s="29"/>
      <c r="AX534" s="114"/>
      <c r="AY534" s="114"/>
      <c r="AZ534" s="28">
        <v>1</v>
      </c>
      <c r="BA534" s="28">
        <f>AZ534*G534</f>
        <v>3000</v>
      </c>
      <c r="BB534" s="114"/>
      <c r="BC534" s="114"/>
      <c r="BD534" s="114"/>
      <c r="BE534" s="114"/>
      <c r="BF534" s="114"/>
      <c r="BG534" s="114"/>
      <c r="BH534" s="28"/>
      <c r="BI534" s="28"/>
      <c r="BJ534" s="7">
        <f t="shared" si="205"/>
        <v>1</v>
      </c>
      <c r="BK534" s="7">
        <f t="shared" si="205"/>
        <v>3000</v>
      </c>
    </row>
    <row r="535" spans="2:63" ht="24" x14ac:dyDescent="0.25">
      <c r="B535" s="16" t="s">
        <v>65</v>
      </c>
      <c r="C535" s="17" t="s">
        <v>66</v>
      </c>
      <c r="D535" s="10">
        <v>608500100224</v>
      </c>
      <c r="E535" s="11" t="s">
        <v>920</v>
      </c>
      <c r="F535" s="9" t="s">
        <v>736</v>
      </c>
      <c r="G535" s="12">
        <v>1600</v>
      </c>
      <c r="H535" s="26">
        <v>1</v>
      </c>
      <c r="I535" s="19">
        <f t="shared" ref="I535:I551" si="206">+G535*H535</f>
        <v>1600</v>
      </c>
      <c r="J535" s="85"/>
      <c r="K535" s="85"/>
      <c r="L535" s="19"/>
      <c r="M535" s="19"/>
      <c r="N535" s="19"/>
      <c r="O535" s="19"/>
      <c r="P535" s="20"/>
      <c r="Q535" s="20"/>
      <c r="R535" s="19"/>
      <c r="S535" s="19"/>
      <c r="T535" s="20"/>
      <c r="U535" s="20"/>
      <c r="V535" s="98"/>
      <c r="W535" s="98"/>
      <c r="X535" s="20"/>
      <c r="Y535" s="20"/>
      <c r="Z535" s="20"/>
      <c r="AA535" s="20"/>
      <c r="AB535" s="19"/>
      <c r="AC535" s="19"/>
      <c r="AD535" s="19"/>
      <c r="AE535" s="19"/>
      <c r="AF535" s="19">
        <f t="shared" si="204"/>
        <v>1</v>
      </c>
      <c r="AG535" s="19">
        <f t="shared" si="204"/>
        <v>1600</v>
      </c>
      <c r="AH535" s="10">
        <v>608500100224</v>
      </c>
      <c r="AI535" s="11" t="s">
        <v>920</v>
      </c>
      <c r="AJ535" s="9" t="s">
        <v>736</v>
      </c>
      <c r="AK535" s="12">
        <v>1600</v>
      </c>
      <c r="AL535" s="7">
        <v>1</v>
      </c>
      <c r="AM535" s="28">
        <f t="shared" ref="AM535:AM551" si="207">+AK535*AL535</f>
        <v>1600</v>
      </c>
      <c r="AN535" s="114"/>
      <c r="AO535" s="114"/>
      <c r="AP535" s="28"/>
      <c r="AQ535" s="28"/>
      <c r="AR535" s="114"/>
      <c r="AS535" s="28"/>
      <c r="AT535" s="28"/>
      <c r="AU535" s="114"/>
      <c r="AV535" s="7"/>
      <c r="AW535" s="29"/>
      <c r="AX535" s="114"/>
      <c r="AY535" s="114"/>
      <c r="AZ535" s="28"/>
      <c r="BA535" s="28"/>
      <c r="BB535" s="114"/>
      <c r="BC535" s="114"/>
      <c r="BD535" s="114"/>
      <c r="BE535" s="114"/>
      <c r="BF535" s="114"/>
      <c r="BG535" s="114"/>
      <c r="BH535" s="28"/>
      <c r="BI535" s="28"/>
      <c r="BJ535" s="7">
        <f t="shared" si="205"/>
        <v>1</v>
      </c>
      <c r="BK535" s="7">
        <f t="shared" si="205"/>
        <v>1600</v>
      </c>
    </row>
    <row r="536" spans="2:63" ht="24" x14ac:dyDescent="0.25">
      <c r="B536" s="16" t="s">
        <v>65</v>
      </c>
      <c r="C536" s="17" t="s">
        <v>66</v>
      </c>
      <c r="D536" s="10" t="s">
        <v>921</v>
      </c>
      <c r="E536" s="18" t="s">
        <v>922</v>
      </c>
      <c r="F536" s="9" t="s">
        <v>68</v>
      </c>
      <c r="G536" s="12">
        <v>1250</v>
      </c>
      <c r="H536" s="26">
        <v>1</v>
      </c>
      <c r="I536" s="19">
        <f t="shared" si="206"/>
        <v>1250</v>
      </c>
      <c r="J536" s="85"/>
      <c r="K536" s="85"/>
      <c r="L536" s="19"/>
      <c r="M536" s="19"/>
      <c r="N536" s="19"/>
      <c r="O536" s="19"/>
      <c r="P536" s="20"/>
      <c r="Q536" s="20"/>
      <c r="R536" s="19"/>
      <c r="S536" s="19"/>
      <c r="T536" s="20"/>
      <c r="U536" s="20"/>
      <c r="V536" s="98"/>
      <c r="W536" s="98"/>
      <c r="X536" s="20"/>
      <c r="Y536" s="20"/>
      <c r="Z536" s="20"/>
      <c r="AA536" s="20"/>
      <c r="AB536" s="19"/>
      <c r="AC536" s="19"/>
      <c r="AD536" s="19"/>
      <c r="AE536" s="19"/>
      <c r="AF536" s="19">
        <f t="shared" si="204"/>
        <v>1</v>
      </c>
      <c r="AG536" s="19">
        <f t="shared" si="204"/>
        <v>1250</v>
      </c>
      <c r="AH536" s="10" t="s">
        <v>921</v>
      </c>
      <c r="AI536" s="18" t="s">
        <v>922</v>
      </c>
      <c r="AJ536" s="9" t="s">
        <v>68</v>
      </c>
      <c r="AK536" s="12">
        <v>1250</v>
      </c>
      <c r="AL536" s="7">
        <v>0</v>
      </c>
      <c r="AM536" s="28">
        <f t="shared" si="207"/>
        <v>0</v>
      </c>
      <c r="AN536" s="114"/>
      <c r="AO536" s="114"/>
      <c r="AP536" s="28"/>
      <c r="AQ536" s="28"/>
      <c r="AR536" s="114"/>
      <c r="AS536" s="28"/>
      <c r="AT536" s="28"/>
      <c r="AU536" s="114"/>
      <c r="AV536" s="7"/>
      <c r="AW536" s="29"/>
      <c r="AX536" s="114"/>
      <c r="AY536" s="114"/>
      <c r="AZ536" s="28"/>
      <c r="BA536" s="28"/>
      <c r="BB536" s="114"/>
      <c r="BC536" s="114"/>
      <c r="BD536" s="114"/>
      <c r="BE536" s="114"/>
      <c r="BF536" s="114"/>
      <c r="BG536" s="114"/>
      <c r="BH536" s="28"/>
      <c r="BI536" s="28"/>
      <c r="BJ536" s="7">
        <f t="shared" si="205"/>
        <v>0</v>
      </c>
      <c r="BK536" s="7">
        <f t="shared" si="205"/>
        <v>0</v>
      </c>
    </row>
    <row r="537" spans="2:63" ht="24" x14ac:dyDescent="0.25">
      <c r="B537" s="16" t="s">
        <v>65</v>
      </c>
      <c r="C537" s="17" t="s">
        <v>66</v>
      </c>
      <c r="D537" s="10">
        <v>607500020187</v>
      </c>
      <c r="E537" s="18" t="s">
        <v>923</v>
      </c>
      <c r="F537" s="9" t="s">
        <v>68</v>
      </c>
      <c r="G537" s="12">
        <v>30795.4545</v>
      </c>
      <c r="H537" s="26">
        <v>6</v>
      </c>
      <c r="I537" s="19">
        <f t="shared" si="206"/>
        <v>184772.72700000001</v>
      </c>
      <c r="J537" s="85"/>
      <c r="K537" s="85"/>
      <c r="L537" s="19"/>
      <c r="M537" s="19"/>
      <c r="N537" s="19"/>
      <c r="O537" s="19"/>
      <c r="P537" s="20"/>
      <c r="Q537" s="20"/>
      <c r="R537" s="19"/>
      <c r="S537" s="19"/>
      <c r="T537" s="20"/>
      <c r="U537" s="20"/>
      <c r="V537" s="98"/>
      <c r="W537" s="98"/>
      <c r="X537" s="20"/>
      <c r="Y537" s="20"/>
      <c r="Z537" s="20"/>
      <c r="AA537" s="20"/>
      <c r="AB537" s="19"/>
      <c r="AC537" s="19"/>
      <c r="AD537" s="19"/>
      <c r="AE537" s="19"/>
      <c r="AF537" s="19">
        <f t="shared" si="204"/>
        <v>6</v>
      </c>
      <c r="AG537" s="19">
        <f t="shared" si="204"/>
        <v>184772.72700000001</v>
      </c>
      <c r="AH537" s="10">
        <v>607500020187</v>
      </c>
      <c r="AI537" s="18" t="s">
        <v>923</v>
      </c>
      <c r="AJ537" s="9" t="s">
        <v>68</v>
      </c>
      <c r="AK537" s="12">
        <v>30795.4545</v>
      </c>
      <c r="AL537" s="7">
        <v>5</v>
      </c>
      <c r="AM537" s="28">
        <f t="shared" si="207"/>
        <v>153977.27249999999</v>
      </c>
      <c r="AN537" s="114"/>
      <c r="AO537" s="114"/>
      <c r="AP537" s="28"/>
      <c r="AQ537" s="28"/>
      <c r="AR537" s="114"/>
      <c r="AS537" s="28"/>
      <c r="AT537" s="28"/>
      <c r="AU537" s="114"/>
      <c r="AV537" s="7"/>
      <c r="AW537" s="29"/>
      <c r="AX537" s="114"/>
      <c r="AY537" s="114"/>
      <c r="AZ537" s="28"/>
      <c r="BA537" s="28"/>
      <c r="BB537" s="114"/>
      <c r="BC537" s="114"/>
      <c r="BD537" s="114"/>
      <c r="BE537" s="114"/>
      <c r="BF537" s="114"/>
      <c r="BG537" s="114"/>
      <c r="BH537" s="28"/>
      <c r="BI537" s="28"/>
      <c r="BJ537" s="7">
        <f t="shared" si="205"/>
        <v>5</v>
      </c>
      <c r="BK537" s="7">
        <f t="shared" si="205"/>
        <v>153977.27249999999</v>
      </c>
    </row>
    <row r="538" spans="2:63" ht="24" x14ac:dyDescent="0.25">
      <c r="B538" s="16" t="s">
        <v>65</v>
      </c>
      <c r="C538" s="17" t="s">
        <v>66</v>
      </c>
      <c r="D538" s="10">
        <v>607500020142</v>
      </c>
      <c r="E538" s="18" t="s">
        <v>924</v>
      </c>
      <c r="F538" s="18" t="s">
        <v>68</v>
      </c>
      <c r="G538" s="12">
        <v>32305.555499999999</v>
      </c>
      <c r="H538" s="26">
        <v>5</v>
      </c>
      <c r="I538" s="19">
        <f t="shared" si="206"/>
        <v>161527.7775</v>
      </c>
      <c r="J538" s="85"/>
      <c r="K538" s="85"/>
      <c r="L538" s="19"/>
      <c r="M538" s="19"/>
      <c r="N538" s="19"/>
      <c r="O538" s="19"/>
      <c r="P538" s="20"/>
      <c r="Q538" s="20"/>
      <c r="R538" s="19"/>
      <c r="S538" s="19"/>
      <c r="T538" s="20"/>
      <c r="U538" s="20"/>
      <c r="V538" s="98"/>
      <c r="W538" s="98"/>
      <c r="X538" s="20"/>
      <c r="Y538" s="20"/>
      <c r="Z538" s="20"/>
      <c r="AA538" s="20"/>
      <c r="AB538" s="19"/>
      <c r="AC538" s="19"/>
      <c r="AD538" s="19"/>
      <c r="AE538" s="19"/>
      <c r="AF538" s="19">
        <f t="shared" si="204"/>
        <v>5</v>
      </c>
      <c r="AG538" s="19">
        <f t="shared" si="204"/>
        <v>161527.7775</v>
      </c>
      <c r="AH538" s="10">
        <v>607500020142</v>
      </c>
      <c r="AI538" s="18" t="s">
        <v>924</v>
      </c>
      <c r="AJ538" s="18" t="s">
        <v>68</v>
      </c>
      <c r="AK538" s="12">
        <v>32305.555499999999</v>
      </c>
      <c r="AL538" s="7">
        <v>4</v>
      </c>
      <c r="AM538" s="28">
        <f t="shared" si="207"/>
        <v>129222.22199999999</v>
      </c>
      <c r="AN538" s="114"/>
      <c r="AO538" s="114"/>
      <c r="AP538" s="28"/>
      <c r="AQ538" s="28"/>
      <c r="AR538" s="114"/>
      <c r="AS538" s="28"/>
      <c r="AT538" s="28"/>
      <c r="AU538" s="114"/>
      <c r="AV538" s="7"/>
      <c r="AW538" s="29"/>
      <c r="AX538" s="114"/>
      <c r="AY538" s="114"/>
      <c r="AZ538" s="28"/>
      <c r="BA538" s="28"/>
      <c r="BB538" s="114"/>
      <c r="BC538" s="114"/>
      <c r="BD538" s="114"/>
      <c r="BE538" s="114"/>
      <c r="BF538" s="114"/>
      <c r="BG538" s="114"/>
      <c r="BH538" s="28"/>
      <c r="BI538" s="28"/>
      <c r="BJ538" s="7">
        <f t="shared" si="205"/>
        <v>4</v>
      </c>
      <c r="BK538" s="7">
        <f t="shared" si="205"/>
        <v>129222.22199999999</v>
      </c>
    </row>
    <row r="539" spans="2:63" ht="24" x14ac:dyDescent="0.25">
      <c r="B539" s="16" t="s">
        <v>65</v>
      </c>
      <c r="C539" s="17" t="s">
        <v>66</v>
      </c>
      <c r="D539" s="10">
        <v>607500020135</v>
      </c>
      <c r="E539" s="18" t="s">
        <v>925</v>
      </c>
      <c r="F539" s="18" t="s">
        <v>68</v>
      </c>
      <c r="G539" s="12">
        <v>29974.1666</v>
      </c>
      <c r="H539" s="26">
        <v>6</v>
      </c>
      <c r="I539" s="19">
        <f t="shared" si="206"/>
        <v>179844.99960000001</v>
      </c>
      <c r="J539" s="85"/>
      <c r="K539" s="85"/>
      <c r="L539" s="19"/>
      <c r="M539" s="19"/>
      <c r="N539" s="19"/>
      <c r="O539" s="19"/>
      <c r="P539" s="20"/>
      <c r="Q539" s="20"/>
      <c r="R539" s="19"/>
      <c r="S539" s="19"/>
      <c r="T539" s="20"/>
      <c r="U539" s="20"/>
      <c r="V539" s="98"/>
      <c r="W539" s="98"/>
      <c r="X539" s="20"/>
      <c r="Y539" s="20"/>
      <c r="Z539" s="20"/>
      <c r="AA539" s="20"/>
      <c r="AB539" s="19"/>
      <c r="AC539" s="19"/>
      <c r="AD539" s="19"/>
      <c r="AE539" s="19"/>
      <c r="AF539" s="19">
        <f t="shared" si="204"/>
        <v>6</v>
      </c>
      <c r="AG539" s="19">
        <f t="shared" si="204"/>
        <v>179844.99960000001</v>
      </c>
      <c r="AH539" s="10">
        <v>607500020135</v>
      </c>
      <c r="AI539" s="18" t="s">
        <v>925</v>
      </c>
      <c r="AJ539" s="18" t="s">
        <v>68</v>
      </c>
      <c r="AK539" s="12">
        <v>29974.1666</v>
      </c>
      <c r="AL539" s="7">
        <v>6</v>
      </c>
      <c r="AM539" s="28">
        <f t="shared" si="207"/>
        <v>179844.99960000001</v>
      </c>
      <c r="AN539" s="114"/>
      <c r="AO539" s="114"/>
      <c r="AP539" s="28"/>
      <c r="AQ539" s="28"/>
      <c r="AR539" s="114"/>
      <c r="AS539" s="28"/>
      <c r="AT539" s="28"/>
      <c r="AU539" s="114"/>
      <c r="AV539" s="7"/>
      <c r="AW539" s="29"/>
      <c r="AX539" s="114"/>
      <c r="AY539" s="114"/>
      <c r="AZ539" s="28"/>
      <c r="BA539" s="28"/>
      <c r="BB539" s="114"/>
      <c r="BC539" s="114"/>
      <c r="BD539" s="114"/>
      <c r="BE539" s="114"/>
      <c r="BF539" s="114"/>
      <c r="BG539" s="114"/>
      <c r="BH539" s="28"/>
      <c r="BI539" s="28"/>
      <c r="BJ539" s="7">
        <f t="shared" si="205"/>
        <v>6</v>
      </c>
      <c r="BK539" s="7">
        <f t="shared" si="205"/>
        <v>179844.99960000001</v>
      </c>
    </row>
    <row r="540" spans="2:63" ht="24" x14ac:dyDescent="0.25">
      <c r="B540" s="16" t="s">
        <v>65</v>
      </c>
      <c r="C540" s="17" t="s">
        <v>66</v>
      </c>
      <c r="D540" s="10">
        <v>607500020122</v>
      </c>
      <c r="E540" s="18" t="s">
        <v>926</v>
      </c>
      <c r="F540" s="18" t="s">
        <v>68</v>
      </c>
      <c r="G540" s="12">
        <v>74777.571400000001</v>
      </c>
      <c r="H540" s="26">
        <v>4</v>
      </c>
      <c r="I540" s="19">
        <f t="shared" si="206"/>
        <v>299110.2856</v>
      </c>
      <c r="J540" s="85"/>
      <c r="K540" s="85"/>
      <c r="L540" s="19"/>
      <c r="M540" s="19"/>
      <c r="N540" s="19"/>
      <c r="O540" s="19"/>
      <c r="P540" s="20"/>
      <c r="Q540" s="20"/>
      <c r="R540" s="19"/>
      <c r="S540" s="19"/>
      <c r="T540" s="20"/>
      <c r="U540" s="20"/>
      <c r="V540" s="98"/>
      <c r="W540" s="98"/>
      <c r="X540" s="20"/>
      <c r="Y540" s="20"/>
      <c r="Z540" s="20"/>
      <c r="AA540" s="20"/>
      <c r="AB540" s="19"/>
      <c r="AC540" s="19"/>
      <c r="AD540" s="19"/>
      <c r="AE540" s="19"/>
      <c r="AF540" s="19">
        <f t="shared" si="204"/>
        <v>4</v>
      </c>
      <c r="AG540" s="19">
        <f t="shared" si="204"/>
        <v>299110.2856</v>
      </c>
      <c r="AH540" s="10">
        <v>607500020122</v>
      </c>
      <c r="AI540" s="18" t="s">
        <v>926</v>
      </c>
      <c r="AJ540" s="18" t="s">
        <v>68</v>
      </c>
      <c r="AK540" s="12">
        <v>74777.571400000001</v>
      </c>
      <c r="AL540" s="7">
        <v>3</v>
      </c>
      <c r="AM540" s="28">
        <f t="shared" si="207"/>
        <v>224332.71419999999</v>
      </c>
      <c r="AN540" s="114"/>
      <c r="AO540" s="114"/>
      <c r="AP540" s="28"/>
      <c r="AQ540" s="28"/>
      <c r="AR540" s="114"/>
      <c r="AS540" s="28"/>
      <c r="AT540" s="28"/>
      <c r="AU540" s="114"/>
      <c r="AV540" s="7"/>
      <c r="AW540" s="29"/>
      <c r="AX540" s="114"/>
      <c r="AY540" s="114"/>
      <c r="AZ540" s="28"/>
      <c r="BA540" s="28"/>
      <c r="BB540" s="114"/>
      <c r="BC540" s="114"/>
      <c r="BD540" s="114"/>
      <c r="BE540" s="114"/>
      <c r="BF540" s="114"/>
      <c r="BG540" s="114"/>
      <c r="BH540" s="28"/>
      <c r="BI540" s="28"/>
      <c r="BJ540" s="7">
        <f t="shared" si="205"/>
        <v>3</v>
      </c>
      <c r="BK540" s="7">
        <f t="shared" si="205"/>
        <v>224332.71419999999</v>
      </c>
    </row>
    <row r="541" spans="2:63" ht="24" x14ac:dyDescent="0.25">
      <c r="B541" s="16" t="s">
        <v>65</v>
      </c>
      <c r="C541" s="17" t="s">
        <v>66</v>
      </c>
      <c r="D541" s="10">
        <v>600100030003</v>
      </c>
      <c r="E541" s="18" t="s">
        <v>927</v>
      </c>
      <c r="F541" s="18" t="s">
        <v>68</v>
      </c>
      <c r="G541" s="12">
        <v>51333.333299999998</v>
      </c>
      <c r="H541" s="26">
        <v>2</v>
      </c>
      <c r="I541" s="19">
        <f t="shared" si="206"/>
        <v>102666.6666</v>
      </c>
      <c r="J541" s="85"/>
      <c r="K541" s="85"/>
      <c r="L541" s="19"/>
      <c r="M541" s="19"/>
      <c r="N541" s="19"/>
      <c r="O541" s="19"/>
      <c r="P541" s="20"/>
      <c r="Q541" s="20"/>
      <c r="R541" s="19"/>
      <c r="S541" s="19"/>
      <c r="T541" s="20"/>
      <c r="U541" s="20"/>
      <c r="V541" s="98"/>
      <c r="W541" s="98"/>
      <c r="X541" s="20"/>
      <c r="Y541" s="20"/>
      <c r="Z541" s="20"/>
      <c r="AA541" s="20"/>
      <c r="AB541" s="19"/>
      <c r="AC541" s="19"/>
      <c r="AD541" s="19"/>
      <c r="AE541" s="19"/>
      <c r="AF541" s="19">
        <f t="shared" si="204"/>
        <v>2</v>
      </c>
      <c r="AG541" s="19">
        <f t="shared" si="204"/>
        <v>102666.6666</v>
      </c>
      <c r="AH541" s="10">
        <v>600100030003</v>
      </c>
      <c r="AI541" s="18" t="s">
        <v>927</v>
      </c>
      <c r="AJ541" s="18" t="s">
        <v>68</v>
      </c>
      <c r="AK541" s="12">
        <v>51333.333299999998</v>
      </c>
      <c r="AL541" s="7">
        <v>1</v>
      </c>
      <c r="AM541" s="28">
        <f t="shared" si="207"/>
        <v>51333.333299999998</v>
      </c>
      <c r="AN541" s="114"/>
      <c r="AO541" s="114"/>
      <c r="AP541" s="28"/>
      <c r="AQ541" s="28"/>
      <c r="AR541" s="114"/>
      <c r="AS541" s="28"/>
      <c r="AT541" s="28"/>
      <c r="AU541" s="114"/>
      <c r="AV541" s="7"/>
      <c r="AW541" s="29"/>
      <c r="AX541" s="114"/>
      <c r="AY541" s="114"/>
      <c r="AZ541" s="28"/>
      <c r="BA541" s="28"/>
      <c r="BB541" s="114"/>
      <c r="BC541" s="114"/>
      <c r="BD541" s="114"/>
      <c r="BE541" s="114"/>
      <c r="BF541" s="114"/>
      <c r="BG541" s="114"/>
      <c r="BH541" s="28"/>
      <c r="BI541" s="28"/>
      <c r="BJ541" s="7">
        <f t="shared" si="205"/>
        <v>1</v>
      </c>
      <c r="BK541" s="7">
        <f t="shared" si="205"/>
        <v>51333.333299999998</v>
      </c>
    </row>
    <row r="542" spans="2:63" ht="24" x14ac:dyDescent="0.25">
      <c r="B542" s="16" t="s">
        <v>65</v>
      </c>
      <c r="C542" s="17" t="s">
        <v>66</v>
      </c>
      <c r="D542" s="10">
        <v>607500020187</v>
      </c>
      <c r="E542" s="18" t="s">
        <v>928</v>
      </c>
      <c r="F542" s="18" t="s">
        <v>68</v>
      </c>
      <c r="G542" s="12">
        <v>26485</v>
      </c>
      <c r="H542" s="26">
        <v>2</v>
      </c>
      <c r="I542" s="19">
        <f t="shared" si="206"/>
        <v>52970</v>
      </c>
      <c r="J542" s="85"/>
      <c r="K542" s="85"/>
      <c r="L542" s="19"/>
      <c r="M542" s="19"/>
      <c r="N542" s="19"/>
      <c r="O542" s="19"/>
      <c r="P542" s="20"/>
      <c r="Q542" s="20"/>
      <c r="R542" s="19"/>
      <c r="S542" s="19"/>
      <c r="T542" s="20"/>
      <c r="U542" s="20"/>
      <c r="V542" s="98"/>
      <c r="W542" s="98"/>
      <c r="X542" s="20"/>
      <c r="Y542" s="20"/>
      <c r="Z542" s="20"/>
      <c r="AA542" s="20"/>
      <c r="AB542" s="19"/>
      <c r="AC542" s="19"/>
      <c r="AD542" s="19"/>
      <c r="AE542" s="19"/>
      <c r="AF542" s="19">
        <f t="shared" si="204"/>
        <v>2</v>
      </c>
      <c r="AG542" s="19">
        <f t="shared" si="204"/>
        <v>52970</v>
      </c>
      <c r="AH542" s="10">
        <v>607500020187</v>
      </c>
      <c r="AI542" s="18" t="s">
        <v>928</v>
      </c>
      <c r="AJ542" s="18" t="s">
        <v>68</v>
      </c>
      <c r="AK542" s="12">
        <v>26485</v>
      </c>
      <c r="AL542" s="7">
        <v>2</v>
      </c>
      <c r="AM542" s="28">
        <f t="shared" si="207"/>
        <v>52970</v>
      </c>
      <c r="AN542" s="114"/>
      <c r="AO542" s="114"/>
      <c r="AP542" s="28"/>
      <c r="AQ542" s="28"/>
      <c r="AR542" s="114"/>
      <c r="AS542" s="28"/>
      <c r="AT542" s="28"/>
      <c r="AU542" s="114"/>
      <c r="AV542" s="7"/>
      <c r="AW542" s="29"/>
      <c r="AX542" s="114"/>
      <c r="AY542" s="114"/>
      <c r="AZ542" s="28"/>
      <c r="BA542" s="28"/>
      <c r="BB542" s="114"/>
      <c r="BC542" s="114"/>
      <c r="BD542" s="114"/>
      <c r="BE542" s="114"/>
      <c r="BF542" s="114"/>
      <c r="BG542" s="114"/>
      <c r="BH542" s="28"/>
      <c r="BI542" s="28"/>
      <c r="BJ542" s="7">
        <f t="shared" si="205"/>
        <v>2</v>
      </c>
      <c r="BK542" s="7">
        <f t="shared" si="205"/>
        <v>52970</v>
      </c>
    </row>
    <row r="543" spans="2:63" ht="24" x14ac:dyDescent="0.25">
      <c r="B543" s="16" t="s">
        <v>65</v>
      </c>
      <c r="C543" s="17" t="s">
        <v>66</v>
      </c>
      <c r="D543" s="10">
        <v>607500020187</v>
      </c>
      <c r="E543" s="18" t="s">
        <v>929</v>
      </c>
      <c r="F543" s="18" t="s">
        <v>68</v>
      </c>
      <c r="G543" s="12">
        <v>28350</v>
      </c>
      <c r="H543" s="26">
        <v>2</v>
      </c>
      <c r="I543" s="19">
        <f t="shared" si="206"/>
        <v>56700</v>
      </c>
      <c r="J543" s="85"/>
      <c r="K543" s="85"/>
      <c r="L543" s="19"/>
      <c r="M543" s="19"/>
      <c r="N543" s="19"/>
      <c r="O543" s="19"/>
      <c r="P543" s="20"/>
      <c r="Q543" s="20"/>
      <c r="R543" s="19"/>
      <c r="S543" s="19"/>
      <c r="T543" s="20"/>
      <c r="U543" s="20"/>
      <c r="V543" s="98"/>
      <c r="W543" s="98"/>
      <c r="X543" s="20"/>
      <c r="Y543" s="20"/>
      <c r="Z543" s="20"/>
      <c r="AA543" s="20"/>
      <c r="AB543" s="19"/>
      <c r="AC543" s="19"/>
      <c r="AD543" s="19"/>
      <c r="AE543" s="19"/>
      <c r="AF543" s="19">
        <f t="shared" si="204"/>
        <v>2</v>
      </c>
      <c r="AG543" s="19">
        <f t="shared" si="204"/>
        <v>56700</v>
      </c>
      <c r="AH543" s="10">
        <v>607500020187</v>
      </c>
      <c r="AI543" s="18" t="s">
        <v>929</v>
      </c>
      <c r="AJ543" s="18" t="s">
        <v>68</v>
      </c>
      <c r="AK543" s="12">
        <v>28350</v>
      </c>
      <c r="AL543" s="7">
        <v>2</v>
      </c>
      <c r="AM543" s="28">
        <f t="shared" si="207"/>
        <v>56700</v>
      </c>
      <c r="AN543" s="114"/>
      <c r="AO543" s="114"/>
      <c r="AP543" s="28"/>
      <c r="AQ543" s="28"/>
      <c r="AR543" s="114"/>
      <c r="AS543" s="28"/>
      <c r="AT543" s="28"/>
      <c r="AU543" s="114"/>
      <c r="AV543" s="7"/>
      <c r="AW543" s="29"/>
      <c r="AX543" s="114"/>
      <c r="AY543" s="114"/>
      <c r="AZ543" s="28"/>
      <c r="BA543" s="28"/>
      <c r="BB543" s="114"/>
      <c r="BC543" s="114"/>
      <c r="BD543" s="114"/>
      <c r="BE543" s="114"/>
      <c r="BF543" s="114"/>
      <c r="BG543" s="114"/>
      <c r="BH543" s="28"/>
      <c r="BI543" s="28"/>
      <c r="BJ543" s="7">
        <f t="shared" si="205"/>
        <v>2</v>
      </c>
      <c r="BK543" s="7">
        <f t="shared" si="205"/>
        <v>56700</v>
      </c>
    </row>
    <row r="544" spans="2:63" ht="24" x14ac:dyDescent="0.25">
      <c r="B544" s="16" t="s">
        <v>65</v>
      </c>
      <c r="C544" s="17" t="s">
        <v>66</v>
      </c>
      <c r="D544" s="10">
        <v>607500020140</v>
      </c>
      <c r="E544" s="18" t="s">
        <v>930</v>
      </c>
      <c r="F544" s="18" t="s">
        <v>68</v>
      </c>
      <c r="G544" s="12">
        <v>37260.625</v>
      </c>
      <c r="H544" s="26">
        <v>2</v>
      </c>
      <c r="I544" s="19">
        <f t="shared" si="206"/>
        <v>74521.25</v>
      </c>
      <c r="J544" s="85"/>
      <c r="K544" s="85"/>
      <c r="L544" s="19"/>
      <c r="M544" s="19"/>
      <c r="N544" s="19"/>
      <c r="O544" s="19"/>
      <c r="P544" s="20"/>
      <c r="Q544" s="20"/>
      <c r="R544" s="19"/>
      <c r="S544" s="19"/>
      <c r="T544" s="20"/>
      <c r="U544" s="20"/>
      <c r="V544" s="98"/>
      <c r="W544" s="98"/>
      <c r="X544" s="20"/>
      <c r="Y544" s="20"/>
      <c r="Z544" s="20"/>
      <c r="AA544" s="20"/>
      <c r="AB544" s="19"/>
      <c r="AC544" s="19"/>
      <c r="AD544" s="19"/>
      <c r="AE544" s="19"/>
      <c r="AF544" s="19">
        <f t="shared" si="204"/>
        <v>2</v>
      </c>
      <c r="AG544" s="19">
        <f t="shared" si="204"/>
        <v>74521.25</v>
      </c>
      <c r="AH544" s="10">
        <v>607500020140</v>
      </c>
      <c r="AI544" s="18" t="s">
        <v>930</v>
      </c>
      <c r="AJ544" s="18" t="s">
        <v>68</v>
      </c>
      <c r="AK544" s="12">
        <v>37260.625</v>
      </c>
      <c r="AL544" s="7">
        <v>2</v>
      </c>
      <c r="AM544" s="28">
        <f t="shared" si="207"/>
        <v>74521.25</v>
      </c>
      <c r="AN544" s="114"/>
      <c r="AO544" s="114"/>
      <c r="AP544" s="28"/>
      <c r="AQ544" s="28"/>
      <c r="AR544" s="114"/>
      <c r="AS544" s="28"/>
      <c r="AT544" s="28"/>
      <c r="AU544" s="114"/>
      <c r="AV544" s="7"/>
      <c r="AW544" s="29"/>
      <c r="AX544" s="114"/>
      <c r="AY544" s="114"/>
      <c r="AZ544" s="28"/>
      <c r="BA544" s="28"/>
      <c r="BB544" s="114"/>
      <c r="BC544" s="114"/>
      <c r="BD544" s="114"/>
      <c r="BE544" s="114"/>
      <c r="BF544" s="114"/>
      <c r="BG544" s="114"/>
      <c r="BH544" s="28"/>
      <c r="BI544" s="28"/>
      <c r="BJ544" s="7">
        <f t="shared" si="205"/>
        <v>2</v>
      </c>
      <c r="BK544" s="7">
        <f t="shared" si="205"/>
        <v>74521.25</v>
      </c>
    </row>
    <row r="545" spans="2:63" ht="24" x14ac:dyDescent="0.25">
      <c r="B545" s="16" t="s">
        <v>65</v>
      </c>
      <c r="C545" s="17" t="s">
        <v>66</v>
      </c>
      <c r="D545" s="10">
        <v>607500020142</v>
      </c>
      <c r="E545" s="18" t="s">
        <v>931</v>
      </c>
      <c r="F545" s="18" t="s">
        <v>68</v>
      </c>
      <c r="G545" s="12">
        <v>261666.6666</v>
      </c>
      <c r="H545" s="26">
        <v>2</v>
      </c>
      <c r="I545" s="19">
        <f t="shared" si="206"/>
        <v>523333.33319999999</v>
      </c>
      <c r="J545" s="85"/>
      <c r="K545" s="85"/>
      <c r="L545" s="19"/>
      <c r="M545" s="19"/>
      <c r="N545" s="19"/>
      <c r="O545" s="19"/>
      <c r="P545" s="20"/>
      <c r="Q545" s="20"/>
      <c r="R545" s="19"/>
      <c r="S545" s="19"/>
      <c r="T545" s="20"/>
      <c r="U545" s="20"/>
      <c r="V545" s="98"/>
      <c r="W545" s="98"/>
      <c r="X545" s="20"/>
      <c r="Y545" s="20"/>
      <c r="Z545" s="20"/>
      <c r="AA545" s="20"/>
      <c r="AB545" s="19"/>
      <c r="AC545" s="19"/>
      <c r="AD545" s="19"/>
      <c r="AE545" s="19"/>
      <c r="AF545" s="19">
        <f t="shared" si="204"/>
        <v>2</v>
      </c>
      <c r="AG545" s="19">
        <f t="shared" si="204"/>
        <v>523333.33319999999</v>
      </c>
      <c r="AH545" s="10">
        <v>607500020142</v>
      </c>
      <c r="AI545" s="18" t="s">
        <v>931</v>
      </c>
      <c r="AJ545" s="18" t="s">
        <v>68</v>
      </c>
      <c r="AK545" s="12">
        <v>261666.6666</v>
      </c>
      <c r="AL545" s="7">
        <v>1</v>
      </c>
      <c r="AM545" s="28">
        <f t="shared" si="207"/>
        <v>261666.6666</v>
      </c>
      <c r="AN545" s="114"/>
      <c r="AO545" s="114"/>
      <c r="AP545" s="28"/>
      <c r="AQ545" s="28"/>
      <c r="AR545" s="114"/>
      <c r="AS545" s="28"/>
      <c r="AT545" s="28"/>
      <c r="AU545" s="114"/>
      <c r="AV545" s="7"/>
      <c r="AW545" s="29"/>
      <c r="AX545" s="114"/>
      <c r="AY545" s="114"/>
      <c r="AZ545" s="28"/>
      <c r="BA545" s="28"/>
      <c r="BB545" s="114"/>
      <c r="BC545" s="114"/>
      <c r="BD545" s="114"/>
      <c r="BE545" s="114"/>
      <c r="BF545" s="114"/>
      <c r="BG545" s="114"/>
      <c r="BH545" s="28"/>
      <c r="BI545" s="28"/>
      <c r="BJ545" s="7">
        <f t="shared" si="205"/>
        <v>1</v>
      </c>
      <c r="BK545" s="7">
        <f t="shared" si="205"/>
        <v>261666.6666</v>
      </c>
    </row>
    <row r="546" spans="2:63" ht="24" x14ac:dyDescent="0.25">
      <c r="B546" s="16" t="s">
        <v>65</v>
      </c>
      <c r="C546" s="17" t="s">
        <v>66</v>
      </c>
      <c r="D546" s="10" t="s">
        <v>932</v>
      </c>
      <c r="E546" s="18" t="s">
        <v>933</v>
      </c>
      <c r="F546" s="18" t="s">
        <v>68</v>
      </c>
      <c r="G546" s="12">
        <v>28485</v>
      </c>
      <c r="H546" s="26">
        <v>1</v>
      </c>
      <c r="I546" s="19">
        <f t="shared" si="206"/>
        <v>28485</v>
      </c>
      <c r="J546" s="85"/>
      <c r="K546" s="85"/>
      <c r="L546" s="19"/>
      <c r="M546" s="19"/>
      <c r="N546" s="19"/>
      <c r="O546" s="19"/>
      <c r="P546" s="20"/>
      <c r="Q546" s="20"/>
      <c r="R546" s="19"/>
      <c r="S546" s="19"/>
      <c r="T546" s="20"/>
      <c r="U546" s="20"/>
      <c r="V546" s="98"/>
      <c r="W546" s="98"/>
      <c r="X546" s="20"/>
      <c r="Y546" s="20"/>
      <c r="Z546" s="20"/>
      <c r="AA546" s="20"/>
      <c r="AB546" s="19"/>
      <c r="AC546" s="19"/>
      <c r="AD546" s="19"/>
      <c r="AE546" s="19"/>
      <c r="AF546" s="19">
        <f t="shared" si="204"/>
        <v>1</v>
      </c>
      <c r="AG546" s="19">
        <f t="shared" si="204"/>
        <v>28485</v>
      </c>
      <c r="AH546" s="10" t="s">
        <v>932</v>
      </c>
      <c r="AI546" s="18" t="s">
        <v>933</v>
      </c>
      <c r="AJ546" s="18" t="s">
        <v>68</v>
      </c>
      <c r="AK546" s="12">
        <v>28485</v>
      </c>
      <c r="AL546" s="7">
        <v>1</v>
      </c>
      <c r="AM546" s="28">
        <f t="shared" si="207"/>
        <v>28485</v>
      </c>
      <c r="AN546" s="114"/>
      <c r="AO546" s="114"/>
      <c r="AP546" s="28"/>
      <c r="AQ546" s="28"/>
      <c r="AR546" s="114"/>
      <c r="AS546" s="28"/>
      <c r="AT546" s="28"/>
      <c r="AU546" s="114"/>
      <c r="AV546" s="7"/>
      <c r="AW546" s="29"/>
      <c r="AX546" s="114"/>
      <c r="AY546" s="114"/>
      <c r="AZ546" s="28"/>
      <c r="BA546" s="28"/>
      <c r="BB546" s="114"/>
      <c r="BC546" s="114"/>
      <c r="BD546" s="114"/>
      <c r="BE546" s="114"/>
      <c r="BF546" s="114"/>
      <c r="BG546" s="114"/>
      <c r="BH546" s="28"/>
      <c r="BI546" s="28"/>
      <c r="BJ546" s="7">
        <f t="shared" si="205"/>
        <v>1</v>
      </c>
      <c r="BK546" s="7">
        <f t="shared" si="205"/>
        <v>28485</v>
      </c>
    </row>
    <row r="547" spans="2:63" ht="24" x14ac:dyDescent="0.25">
      <c r="B547" s="16" t="s">
        <v>65</v>
      </c>
      <c r="C547" s="17" t="s">
        <v>66</v>
      </c>
      <c r="D547" s="10">
        <v>60750070228</v>
      </c>
      <c r="E547" s="18" t="s">
        <v>934</v>
      </c>
      <c r="F547" s="18" t="s">
        <v>68</v>
      </c>
      <c r="G547" s="12">
        <v>14750</v>
      </c>
      <c r="H547" s="26">
        <v>1</v>
      </c>
      <c r="I547" s="19">
        <f t="shared" si="206"/>
        <v>14750</v>
      </c>
      <c r="J547" s="85"/>
      <c r="K547" s="85"/>
      <c r="L547" s="19"/>
      <c r="M547" s="19"/>
      <c r="N547" s="19"/>
      <c r="O547" s="19"/>
      <c r="P547" s="20"/>
      <c r="Q547" s="20"/>
      <c r="R547" s="19"/>
      <c r="S547" s="19"/>
      <c r="T547" s="20"/>
      <c r="U547" s="20"/>
      <c r="V547" s="98"/>
      <c r="W547" s="98"/>
      <c r="X547" s="20"/>
      <c r="Y547" s="20"/>
      <c r="Z547" s="20"/>
      <c r="AA547" s="20"/>
      <c r="AB547" s="19"/>
      <c r="AC547" s="19"/>
      <c r="AD547" s="19"/>
      <c r="AE547" s="19"/>
      <c r="AF547" s="19">
        <f t="shared" si="204"/>
        <v>1</v>
      </c>
      <c r="AG547" s="19">
        <f t="shared" si="204"/>
        <v>14750</v>
      </c>
      <c r="AH547" s="10">
        <v>60750070228</v>
      </c>
      <c r="AI547" s="18" t="s">
        <v>934</v>
      </c>
      <c r="AJ547" s="18" t="s">
        <v>68</v>
      </c>
      <c r="AK547" s="12">
        <v>14750</v>
      </c>
      <c r="AL547" s="7">
        <v>1</v>
      </c>
      <c r="AM547" s="28">
        <f t="shared" si="207"/>
        <v>14750</v>
      </c>
      <c r="AN547" s="114"/>
      <c r="AO547" s="114"/>
      <c r="AP547" s="28"/>
      <c r="AQ547" s="28"/>
      <c r="AR547" s="114"/>
      <c r="AS547" s="28"/>
      <c r="AT547" s="28"/>
      <c r="AU547" s="114"/>
      <c r="AV547" s="7"/>
      <c r="AW547" s="29"/>
      <c r="AX547" s="114"/>
      <c r="AY547" s="114"/>
      <c r="AZ547" s="28"/>
      <c r="BA547" s="28"/>
      <c r="BB547" s="114"/>
      <c r="BC547" s="114"/>
      <c r="BD547" s="114"/>
      <c r="BE547" s="114"/>
      <c r="BF547" s="114"/>
      <c r="BG547" s="114"/>
      <c r="BH547" s="28"/>
      <c r="BI547" s="28"/>
      <c r="BJ547" s="7">
        <f t="shared" si="205"/>
        <v>1</v>
      </c>
      <c r="BK547" s="7">
        <f t="shared" si="205"/>
        <v>14750</v>
      </c>
    </row>
    <row r="548" spans="2:63" ht="24" x14ac:dyDescent="0.25">
      <c r="B548" s="16" t="s">
        <v>65</v>
      </c>
      <c r="C548" s="17" t="s">
        <v>66</v>
      </c>
      <c r="D548" s="10">
        <v>607500020187</v>
      </c>
      <c r="E548" s="18" t="s">
        <v>935</v>
      </c>
      <c r="F548" s="18" t="s">
        <v>68</v>
      </c>
      <c r="G548" s="12">
        <v>30000</v>
      </c>
      <c r="H548" s="26">
        <v>2</v>
      </c>
      <c r="I548" s="19">
        <f t="shared" si="206"/>
        <v>60000</v>
      </c>
      <c r="J548" s="85"/>
      <c r="K548" s="85"/>
      <c r="L548" s="19"/>
      <c r="M548" s="19"/>
      <c r="N548" s="19"/>
      <c r="O548" s="19"/>
      <c r="P548" s="20"/>
      <c r="Q548" s="20"/>
      <c r="R548" s="19"/>
      <c r="S548" s="19"/>
      <c r="T548" s="20"/>
      <c r="U548" s="20"/>
      <c r="V548" s="98"/>
      <c r="W548" s="98"/>
      <c r="X548" s="20"/>
      <c r="Y548" s="20"/>
      <c r="Z548" s="20"/>
      <c r="AA548" s="20"/>
      <c r="AB548" s="19"/>
      <c r="AC548" s="19"/>
      <c r="AD548" s="19"/>
      <c r="AE548" s="19"/>
      <c r="AF548" s="19">
        <f t="shared" ref="AF548:AG551" si="208">H548+J548+L548+N548+P548+R548+T548+V548+X548+Z548+AB548+AD548</f>
        <v>2</v>
      </c>
      <c r="AG548" s="19">
        <f t="shared" si="208"/>
        <v>60000</v>
      </c>
      <c r="AH548" s="10">
        <v>607500020187</v>
      </c>
      <c r="AI548" s="18" t="s">
        <v>935</v>
      </c>
      <c r="AJ548" s="18" t="s">
        <v>68</v>
      </c>
      <c r="AK548" s="12">
        <v>30000</v>
      </c>
      <c r="AL548" s="7">
        <v>2</v>
      </c>
      <c r="AM548" s="28">
        <f t="shared" si="207"/>
        <v>60000</v>
      </c>
      <c r="AN548" s="114"/>
      <c r="AO548" s="114"/>
      <c r="AP548" s="28"/>
      <c r="AQ548" s="28"/>
      <c r="AR548" s="114"/>
      <c r="AS548" s="28"/>
      <c r="AT548" s="28"/>
      <c r="AU548" s="114"/>
      <c r="AV548" s="7"/>
      <c r="AW548" s="29"/>
      <c r="AX548" s="114"/>
      <c r="AY548" s="114"/>
      <c r="AZ548" s="28"/>
      <c r="BA548" s="28"/>
      <c r="BB548" s="114"/>
      <c r="BC548" s="114"/>
      <c r="BD548" s="114"/>
      <c r="BE548" s="114"/>
      <c r="BF548" s="114"/>
      <c r="BG548" s="114"/>
      <c r="BH548" s="28"/>
      <c r="BI548" s="28"/>
      <c r="BJ548" s="7">
        <f t="shared" si="205"/>
        <v>2</v>
      </c>
      <c r="BK548" s="7">
        <f t="shared" si="205"/>
        <v>60000</v>
      </c>
    </row>
    <row r="549" spans="2:63" ht="24" x14ac:dyDescent="0.25">
      <c r="B549" s="16" t="s">
        <v>65</v>
      </c>
      <c r="C549" s="17" t="s">
        <v>66</v>
      </c>
      <c r="D549" s="10">
        <v>210100040036</v>
      </c>
      <c r="E549" s="18" t="s">
        <v>936</v>
      </c>
      <c r="F549" s="18" t="s">
        <v>68</v>
      </c>
      <c r="G549" s="12">
        <v>29375</v>
      </c>
      <c r="H549" s="26">
        <v>2</v>
      </c>
      <c r="I549" s="19">
        <f t="shared" si="206"/>
        <v>58750</v>
      </c>
      <c r="J549" s="85"/>
      <c r="K549" s="85"/>
      <c r="L549" s="19"/>
      <c r="M549" s="19"/>
      <c r="N549" s="19"/>
      <c r="O549" s="19"/>
      <c r="P549" s="20"/>
      <c r="Q549" s="20"/>
      <c r="R549" s="19"/>
      <c r="S549" s="19"/>
      <c r="T549" s="20"/>
      <c r="U549" s="20"/>
      <c r="V549" s="98"/>
      <c r="W549" s="98"/>
      <c r="X549" s="20"/>
      <c r="Y549" s="20"/>
      <c r="Z549" s="20"/>
      <c r="AA549" s="20"/>
      <c r="AB549" s="19"/>
      <c r="AC549" s="19"/>
      <c r="AD549" s="19"/>
      <c r="AE549" s="19"/>
      <c r="AF549" s="19">
        <f t="shared" si="208"/>
        <v>2</v>
      </c>
      <c r="AG549" s="19">
        <f t="shared" si="208"/>
        <v>58750</v>
      </c>
      <c r="AH549" s="10">
        <v>210100040036</v>
      </c>
      <c r="AI549" s="18" t="s">
        <v>936</v>
      </c>
      <c r="AJ549" s="18" t="s">
        <v>68</v>
      </c>
      <c r="AK549" s="12">
        <v>29375</v>
      </c>
      <c r="AL549" s="7">
        <v>2</v>
      </c>
      <c r="AM549" s="28">
        <f t="shared" si="207"/>
        <v>58750</v>
      </c>
      <c r="AN549" s="114"/>
      <c r="AO549" s="114"/>
      <c r="AP549" s="28"/>
      <c r="AQ549" s="28"/>
      <c r="AR549" s="114"/>
      <c r="AS549" s="28"/>
      <c r="AT549" s="28"/>
      <c r="AU549" s="114"/>
      <c r="AV549" s="7"/>
      <c r="AW549" s="29"/>
      <c r="AX549" s="114"/>
      <c r="AY549" s="114"/>
      <c r="AZ549" s="28"/>
      <c r="BA549" s="28"/>
      <c r="BB549" s="114"/>
      <c r="BC549" s="114"/>
      <c r="BD549" s="114"/>
      <c r="BE549" s="114"/>
      <c r="BF549" s="114"/>
      <c r="BG549" s="114"/>
      <c r="BH549" s="28"/>
      <c r="BI549" s="28"/>
      <c r="BJ549" s="7">
        <f t="shared" si="205"/>
        <v>2</v>
      </c>
      <c r="BK549" s="7">
        <f t="shared" si="205"/>
        <v>58750</v>
      </c>
    </row>
    <row r="550" spans="2:63" ht="24" x14ac:dyDescent="0.25">
      <c r="B550" s="16" t="s">
        <v>65</v>
      </c>
      <c r="C550" s="17" t="s">
        <v>66</v>
      </c>
      <c r="D550" s="10">
        <v>607500020140</v>
      </c>
      <c r="E550" s="18" t="s">
        <v>937</v>
      </c>
      <c r="F550" s="18" t="s">
        <v>68</v>
      </c>
      <c r="G550" s="12">
        <v>28800</v>
      </c>
      <c r="H550" s="26">
        <v>2</v>
      </c>
      <c r="I550" s="19">
        <f t="shared" si="206"/>
        <v>57600</v>
      </c>
      <c r="J550" s="85"/>
      <c r="K550" s="85"/>
      <c r="L550" s="19"/>
      <c r="M550" s="19"/>
      <c r="N550" s="19"/>
      <c r="O550" s="19"/>
      <c r="P550" s="20"/>
      <c r="Q550" s="20"/>
      <c r="R550" s="19"/>
      <c r="S550" s="19"/>
      <c r="T550" s="20"/>
      <c r="U550" s="20"/>
      <c r="V550" s="98"/>
      <c r="W550" s="98"/>
      <c r="X550" s="20"/>
      <c r="Y550" s="20"/>
      <c r="Z550" s="20"/>
      <c r="AA550" s="20"/>
      <c r="AB550" s="19"/>
      <c r="AC550" s="19"/>
      <c r="AD550" s="19"/>
      <c r="AE550" s="19"/>
      <c r="AF550" s="19">
        <f t="shared" si="208"/>
        <v>2</v>
      </c>
      <c r="AG550" s="19">
        <f t="shared" si="208"/>
        <v>57600</v>
      </c>
      <c r="AH550" s="10">
        <v>607500020140</v>
      </c>
      <c r="AI550" s="18" t="s">
        <v>937</v>
      </c>
      <c r="AJ550" s="18" t="s">
        <v>68</v>
      </c>
      <c r="AK550" s="12">
        <v>28800</v>
      </c>
      <c r="AL550" s="7">
        <v>2</v>
      </c>
      <c r="AM550" s="28">
        <f t="shared" si="207"/>
        <v>57600</v>
      </c>
      <c r="AN550" s="114"/>
      <c r="AO550" s="114"/>
      <c r="AP550" s="28"/>
      <c r="AQ550" s="28"/>
      <c r="AR550" s="114"/>
      <c r="AS550" s="28"/>
      <c r="AT550" s="28"/>
      <c r="AU550" s="114"/>
      <c r="AV550" s="7"/>
      <c r="AW550" s="29"/>
      <c r="AX550" s="114"/>
      <c r="AY550" s="114"/>
      <c r="AZ550" s="28"/>
      <c r="BA550" s="28"/>
      <c r="BB550" s="114"/>
      <c r="BC550" s="114"/>
      <c r="BD550" s="114"/>
      <c r="BE550" s="114"/>
      <c r="BF550" s="114"/>
      <c r="BG550" s="114"/>
      <c r="BH550" s="28"/>
      <c r="BI550" s="28"/>
      <c r="BJ550" s="7">
        <f t="shared" si="205"/>
        <v>2</v>
      </c>
      <c r="BK550" s="7">
        <f t="shared" si="205"/>
        <v>57600</v>
      </c>
    </row>
    <row r="551" spans="2:63" ht="24" x14ac:dyDescent="0.25">
      <c r="B551" s="16" t="s">
        <v>65</v>
      </c>
      <c r="C551" s="17" t="s">
        <v>66</v>
      </c>
      <c r="D551" s="10">
        <v>607500070140</v>
      </c>
      <c r="E551" s="9" t="s">
        <v>938</v>
      </c>
      <c r="F551" s="18" t="s">
        <v>68</v>
      </c>
      <c r="G551" s="12">
        <v>3000</v>
      </c>
      <c r="H551" s="26">
        <v>6</v>
      </c>
      <c r="I551" s="19">
        <f t="shared" si="206"/>
        <v>18000</v>
      </c>
      <c r="J551" s="85"/>
      <c r="K551" s="85"/>
      <c r="L551" s="19"/>
      <c r="M551" s="19"/>
      <c r="N551" s="19"/>
      <c r="O551" s="19"/>
      <c r="P551" s="20"/>
      <c r="Q551" s="20"/>
      <c r="R551" s="19"/>
      <c r="S551" s="19"/>
      <c r="T551" s="20"/>
      <c r="U551" s="20"/>
      <c r="V551" s="98"/>
      <c r="W551" s="98"/>
      <c r="X551" s="20"/>
      <c r="Y551" s="20"/>
      <c r="Z551" s="20"/>
      <c r="AA551" s="20"/>
      <c r="AB551" s="19"/>
      <c r="AC551" s="19"/>
      <c r="AD551" s="19"/>
      <c r="AE551" s="19"/>
      <c r="AF551" s="19">
        <f t="shared" si="208"/>
        <v>6</v>
      </c>
      <c r="AG551" s="19">
        <f t="shared" si="208"/>
        <v>18000</v>
      </c>
      <c r="AH551" s="10">
        <v>607500070140</v>
      </c>
      <c r="AI551" s="9" t="s">
        <v>938</v>
      </c>
      <c r="AJ551" s="18" t="s">
        <v>68</v>
      </c>
      <c r="AK551" s="12">
        <v>3000</v>
      </c>
      <c r="AL551" s="7">
        <v>6</v>
      </c>
      <c r="AM551" s="28">
        <f t="shared" si="207"/>
        <v>18000</v>
      </c>
      <c r="AN551" s="114"/>
      <c r="AO551" s="114"/>
      <c r="AP551" s="28"/>
      <c r="AQ551" s="28"/>
      <c r="AR551" s="114"/>
      <c r="AS551" s="28"/>
      <c r="AT551" s="28"/>
      <c r="AU551" s="114"/>
      <c r="AV551" s="7"/>
      <c r="AW551" s="29"/>
      <c r="AX551" s="114"/>
      <c r="AY551" s="114"/>
      <c r="AZ551" s="28"/>
      <c r="BA551" s="28"/>
      <c r="BB551" s="114"/>
      <c r="BC551" s="114"/>
      <c r="BD551" s="114"/>
      <c r="BE551" s="114"/>
      <c r="BF551" s="114"/>
      <c r="BG551" s="114"/>
      <c r="BH551" s="28"/>
      <c r="BI551" s="28"/>
      <c r="BJ551" s="7">
        <f t="shared" si="205"/>
        <v>6</v>
      </c>
      <c r="BK551" s="7">
        <f t="shared" si="205"/>
        <v>18000</v>
      </c>
    </row>
    <row r="552" spans="2:63" x14ac:dyDescent="0.25">
      <c r="B552" s="69"/>
      <c r="C552" s="93"/>
      <c r="D552" s="75" t="s">
        <v>939</v>
      </c>
      <c r="E552" s="140" t="s">
        <v>940</v>
      </c>
      <c r="F552" s="74"/>
      <c r="G552" s="74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5" t="s">
        <v>939</v>
      </c>
      <c r="AI552" s="140" t="s">
        <v>940</v>
      </c>
      <c r="AJ552" s="75"/>
      <c r="AK552" s="79"/>
      <c r="AL552" s="79"/>
      <c r="AM552" s="79"/>
      <c r="AN552" s="79"/>
      <c r="AO552" s="79"/>
      <c r="AP552" s="79"/>
      <c r="AQ552" s="79"/>
      <c r="AR552" s="79"/>
      <c r="AS552" s="79"/>
      <c r="AT552" s="79"/>
      <c r="AU552" s="79"/>
      <c r="AV552" s="79"/>
      <c r="AW552" s="79"/>
      <c r="AX552" s="79"/>
      <c r="AY552" s="79"/>
      <c r="AZ552" s="79"/>
      <c r="BA552" s="79"/>
      <c r="BB552" s="79"/>
      <c r="BC552" s="79"/>
      <c r="BD552" s="79"/>
      <c r="BE552" s="79"/>
      <c r="BF552" s="79"/>
      <c r="BG552" s="79"/>
      <c r="BH552" s="93"/>
      <c r="BI552" s="93"/>
      <c r="BJ552" s="79"/>
      <c r="BK552" s="79"/>
    </row>
    <row r="553" spans="2:63" x14ac:dyDescent="0.25">
      <c r="B553" s="69"/>
      <c r="C553" s="93"/>
      <c r="D553" s="75" t="s">
        <v>941</v>
      </c>
      <c r="E553" s="95" t="s">
        <v>940</v>
      </c>
      <c r="F553" s="91"/>
      <c r="G553" s="91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5" t="s">
        <v>941</v>
      </c>
      <c r="AI553" s="95" t="s">
        <v>940</v>
      </c>
      <c r="AJ553" s="73"/>
      <c r="AK553" s="91"/>
      <c r="AL553" s="79"/>
      <c r="AM553" s="79"/>
      <c r="AN553" s="79"/>
      <c r="AO553" s="79"/>
      <c r="AP553" s="79"/>
      <c r="AQ553" s="79"/>
      <c r="AR553" s="79"/>
      <c r="AS553" s="79"/>
      <c r="AT553" s="79"/>
      <c r="AU553" s="79"/>
      <c r="AV553" s="79"/>
      <c r="AW553" s="79"/>
      <c r="AX553" s="79"/>
      <c r="AY553" s="79"/>
      <c r="AZ553" s="79"/>
      <c r="BA553" s="79"/>
      <c r="BB553" s="79"/>
      <c r="BC553" s="79"/>
      <c r="BD553" s="79"/>
      <c r="BE553" s="79"/>
      <c r="BF553" s="79"/>
      <c r="BG553" s="79"/>
      <c r="BH553" s="93"/>
      <c r="BI553" s="93"/>
      <c r="BJ553" s="79"/>
      <c r="BK553" s="79"/>
    </row>
    <row r="554" spans="2:63" x14ac:dyDescent="0.25">
      <c r="B554" s="67"/>
      <c r="C554" s="74"/>
      <c r="D554" s="84" t="s">
        <v>942</v>
      </c>
      <c r="E554" s="97" t="s">
        <v>943</v>
      </c>
      <c r="F554" s="90"/>
      <c r="G554" s="90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84" t="s">
        <v>942</v>
      </c>
      <c r="AI554" s="97" t="s">
        <v>943</v>
      </c>
      <c r="AJ554" s="73"/>
      <c r="AK554" s="91"/>
      <c r="AL554" s="79"/>
      <c r="AM554" s="79"/>
      <c r="AN554" s="79"/>
      <c r="AO554" s="79"/>
      <c r="AP554" s="79"/>
      <c r="AQ554" s="79"/>
      <c r="AR554" s="79"/>
      <c r="AS554" s="79"/>
      <c r="AT554" s="79"/>
      <c r="AU554" s="79"/>
      <c r="AV554" s="79"/>
      <c r="AW554" s="79"/>
      <c r="AX554" s="79"/>
      <c r="AY554" s="79"/>
      <c r="AZ554" s="79"/>
      <c r="BA554" s="79"/>
      <c r="BB554" s="79"/>
      <c r="BC554" s="79"/>
      <c r="BD554" s="79"/>
      <c r="BE554" s="79"/>
      <c r="BF554" s="79"/>
      <c r="BG554" s="79"/>
      <c r="BH554" s="93"/>
      <c r="BI554" s="93"/>
      <c r="BJ554" s="79"/>
      <c r="BK554" s="79"/>
    </row>
    <row r="555" spans="2:63" ht="24" x14ac:dyDescent="0.25">
      <c r="B555" s="16" t="s">
        <v>65</v>
      </c>
      <c r="C555" s="17" t="s">
        <v>66</v>
      </c>
      <c r="D555" s="10" t="s">
        <v>944</v>
      </c>
      <c r="E555" s="11" t="s">
        <v>945</v>
      </c>
      <c r="F555" s="11" t="s">
        <v>736</v>
      </c>
      <c r="G555" s="12">
        <v>3000</v>
      </c>
      <c r="H555" s="19"/>
      <c r="I555" s="19"/>
      <c r="J555" s="85"/>
      <c r="K555" s="85"/>
      <c r="L555" s="19"/>
      <c r="M555" s="19"/>
      <c r="N555" s="19"/>
      <c r="O555" s="19"/>
      <c r="P555" s="26">
        <v>2</v>
      </c>
      <c r="Q555" s="19">
        <f>G555*P555</f>
        <v>6000</v>
      </c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>
        <f t="shared" ref="AF555:AG557" si="209">H555+J555+L555+N555+P555+R555+T555+V555+X555+Z555+AB555+AD555</f>
        <v>2</v>
      </c>
      <c r="AG555" s="19">
        <f t="shared" si="209"/>
        <v>6000</v>
      </c>
      <c r="AH555" s="10" t="s">
        <v>944</v>
      </c>
      <c r="AI555" s="11" t="s">
        <v>945</v>
      </c>
      <c r="AJ555" s="11" t="s">
        <v>736</v>
      </c>
      <c r="AK555" s="12">
        <v>3000</v>
      </c>
      <c r="AL555" s="28"/>
      <c r="AM555" s="28"/>
      <c r="AN555" s="28"/>
      <c r="AO555" s="28"/>
      <c r="AP555" s="28"/>
      <c r="AQ555" s="28"/>
      <c r="AR555" s="28"/>
      <c r="AS555" s="28"/>
      <c r="AT555" s="28">
        <v>2</v>
      </c>
      <c r="AU555" s="28">
        <f>+AK555*AT555</f>
        <v>6000</v>
      </c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114"/>
      <c r="BG555" s="114"/>
      <c r="BH555" s="28"/>
      <c r="BI555" s="28"/>
      <c r="BJ555" s="7">
        <f t="shared" ref="BJ555:BK557" si="210">AL555+AN555+AP555+AR555+AT555+AV555+AX555+AZ555+BB555+BD555+BF555+BH555</f>
        <v>2</v>
      </c>
      <c r="BK555" s="7">
        <f t="shared" si="210"/>
        <v>6000</v>
      </c>
    </row>
    <row r="556" spans="2:63" x14ac:dyDescent="0.25">
      <c r="B556" s="16" t="s">
        <v>139</v>
      </c>
      <c r="C556" s="17" t="s">
        <v>139</v>
      </c>
      <c r="D556" s="10">
        <v>8013150200094950</v>
      </c>
      <c r="E556" s="11" t="s">
        <v>946</v>
      </c>
      <c r="F556" s="11" t="s">
        <v>736</v>
      </c>
      <c r="G556" s="12">
        <v>3500</v>
      </c>
      <c r="H556" s="19"/>
      <c r="I556" s="19"/>
      <c r="J556" s="85"/>
      <c r="K556" s="85"/>
      <c r="L556" s="19"/>
      <c r="M556" s="19"/>
      <c r="N556" s="19">
        <f>0+1+1</f>
        <v>2</v>
      </c>
      <c r="O556" s="19">
        <f>+N556*G556</f>
        <v>7000</v>
      </c>
      <c r="P556" s="26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>
        <f t="shared" si="209"/>
        <v>2</v>
      </c>
      <c r="AG556" s="19">
        <f t="shared" si="209"/>
        <v>7000</v>
      </c>
      <c r="AH556" s="10">
        <v>8013150200094950</v>
      </c>
      <c r="AI556" s="11" t="s">
        <v>946</v>
      </c>
      <c r="AJ556" s="11" t="s">
        <v>736</v>
      </c>
      <c r="AK556" s="12">
        <v>3500</v>
      </c>
      <c r="AL556" s="28"/>
      <c r="AM556" s="28"/>
      <c r="AN556" s="28"/>
      <c r="AO556" s="28"/>
      <c r="AP556" s="28"/>
      <c r="AQ556" s="28"/>
      <c r="AR556" s="28">
        <f>6+0</f>
        <v>6</v>
      </c>
      <c r="AS556" s="28">
        <f>+AR556*AK556</f>
        <v>21000</v>
      </c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114"/>
      <c r="BG556" s="114"/>
      <c r="BH556" s="28"/>
      <c r="BI556" s="28"/>
      <c r="BJ556" s="7">
        <f t="shared" si="210"/>
        <v>6</v>
      </c>
      <c r="BK556" s="7">
        <f t="shared" si="210"/>
        <v>21000</v>
      </c>
    </row>
    <row r="557" spans="2:63" ht="24" x14ac:dyDescent="0.25">
      <c r="B557" s="16" t="s">
        <v>65</v>
      </c>
      <c r="C557" s="17" t="s">
        <v>66</v>
      </c>
      <c r="D557" s="10">
        <v>8013150200094950</v>
      </c>
      <c r="E557" s="9" t="s">
        <v>946</v>
      </c>
      <c r="F557" s="9" t="s">
        <v>736</v>
      </c>
      <c r="G557" s="12">
        <v>3500</v>
      </c>
      <c r="H557" s="19"/>
      <c r="I557" s="19"/>
      <c r="J557" s="85"/>
      <c r="K557" s="85"/>
      <c r="L557" s="19"/>
      <c r="M557" s="19"/>
      <c r="N557" s="19">
        <v>4</v>
      </c>
      <c r="O557" s="19">
        <f>+N557*G557</f>
        <v>14000</v>
      </c>
      <c r="P557" s="26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>
        <f t="shared" si="209"/>
        <v>4</v>
      </c>
      <c r="AG557" s="19">
        <f t="shared" si="209"/>
        <v>14000</v>
      </c>
      <c r="AH557" s="10">
        <v>8013150200094950</v>
      </c>
      <c r="AI557" s="9" t="s">
        <v>946</v>
      </c>
      <c r="AJ557" s="9" t="s">
        <v>736</v>
      </c>
      <c r="AK557" s="12">
        <v>3500</v>
      </c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114"/>
      <c r="BG557" s="114"/>
      <c r="BH557" s="28"/>
      <c r="BI557" s="28"/>
      <c r="BJ557" s="7">
        <f t="shared" si="210"/>
        <v>0</v>
      </c>
      <c r="BK557" s="7">
        <f t="shared" si="210"/>
        <v>0</v>
      </c>
    </row>
    <row r="558" spans="2:63" x14ac:dyDescent="0.25">
      <c r="B558" s="82"/>
      <c r="C558" s="82"/>
      <c r="D558" s="82" t="s">
        <v>947</v>
      </c>
      <c r="E558" s="82" t="s">
        <v>948</v>
      </c>
      <c r="F558" s="82"/>
      <c r="G558" s="82"/>
      <c r="H558" s="80"/>
      <c r="I558" s="80"/>
      <c r="J558" s="82"/>
      <c r="K558" s="82"/>
      <c r="L558" s="82"/>
      <c r="M558" s="82"/>
      <c r="N558" s="82"/>
      <c r="O558" s="82"/>
      <c r="P558" s="82"/>
      <c r="Q558" s="82"/>
      <c r="R558" s="80"/>
      <c r="S558" s="80"/>
      <c r="T558" s="82"/>
      <c r="U558" s="82"/>
      <c r="V558" s="82"/>
      <c r="W558" s="82"/>
      <c r="X558" s="82"/>
      <c r="Y558" s="82"/>
      <c r="Z558" s="82"/>
      <c r="AA558" s="82"/>
      <c r="AB558" s="80"/>
      <c r="AC558" s="80"/>
      <c r="AD558" s="80"/>
      <c r="AE558" s="80"/>
      <c r="AF558" s="82"/>
      <c r="AG558" s="82"/>
      <c r="AH558" s="82" t="s">
        <v>947</v>
      </c>
      <c r="AI558" s="82" t="s">
        <v>948</v>
      </c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0"/>
      <c r="BI558" s="80"/>
      <c r="BJ558" s="82"/>
      <c r="BK558" s="82"/>
    </row>
    <row r="559" spans="2:63" ht="24" x14ac:dyDescent="0.25">
      <c r="B559" s="16" t="s">
        <v>65</v>
      </c>
      <c r="C559" s="17" t="s">
        <v>66</v>
      </c>
      <c r="D559" s="10" t="s">
        <v>949</v>
      </c>
      <c r="E559" s="9" t="s">
        <v>950</v>
      </c>
      <c r="F559" s="9" t="s">
        <v>736</v>
      </c>
      <c r="G559" s="12">
        <v>5000</v>
      </c>
      <c r="H559" s="19">
        <v>1</v>
      </c>
      <c r="I559" s="19">
        <f t="shared" ref="I559:I562" si="211">+G559*H559</f>
        <v>5000</v>
      </c>
      <c r="J559" s="85"/>
      <c r="K559" s="85"/>
      <c r="L559" s="19"/>
      <c r="M559" s="19"/>
      <c r="N559" s="19">
        <v>1</v>
      </c>
      <c r="O559" s="19">
        <f>+N559*G559</f>
        <v>5000</v>
      </c>
      <c r="P559" s="26"/>
      <c r="Q559" s="26"/>
      <c r="R559" s="19"/>
      <c r="S559" s="19"/>
      <c r="T559" s="26"/>
      <c r="U559" s="26"/>
      <c r="V559" s="98"/>
      <c r="W559" s="98"/>
      <c r="X559" s="26"/>
      <c r="Y559" s="26"/>
      <c r="Z559" s="26"/>
      <c r="AA559" s="26"/>
      <c r="AB559" s="26"/>
      <c r="AC559" s="26"/>
      <c r="AD559" s="26"/>
      <c r="AE559" s="26"/>
      <c r="AF559" s="19">
        <f t="shared" ref="AF559:AG562" si="212">H559+J559+L559+N559+P559+R559+T559+V559+X559+Z559+AB559+AD559</f>
        <v>2</v>
      </c>
      <c r="AG559" s="19">
        <f t="shared" si="212"/>
        <v>10000</v>
      </c>
      <c r="AH559" s="10" t="s">
        <v>949</v>
      </c>
      <c r="AI559" s="9" t="s">
        <v>950</v>
      </c>
      <c r="AJ559" s="9" t="s">
        <v>736</v>
      </c>
      <c r="AK559" s="12">
        <v>5000</v>
      </c>
      <c r="AL559" s="28">
        <v>1</v>
      </c>
      <c r="AM559" s="28">
        <f t="shared" ref="AM559:AM560" si="213">+AK559*AL559</f>
        <v>5000</v>
      </c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28"/>
      <c r="BA559" s="28"/>
      <c r="BB559" s="7"/>
      <c r="BC559" s="7"/>
      <c r="BD559" s="7"/>
      <c r="BE559" s="7"/>
      <c r="BF559" s="81"/>
      <c r="BG559" s="81"/>
      <c r="BH559" s="7"/>
      <c r="BI559" s="7"/>
      <c r="BJ559" s="7">
        <f t="shared" ref="BJ559:BK562" si="214">AL559+AN559+AP559+AR559+AT559+AV559+AX559+AZ559+BB559+BD559+BF559+BH559</f>
        <v>1</v>
      </c>
      <c r="BK559" s="7">
        <f t="shared" si="214"/>
        <v>5000</v>
      </c>
    </row>
    <row r="560" spans="2:63" ht="24" x14ac:dyDescent="0.25">
      <c r="B560" s="16" t="s">
        <v>65</v>
      </c>
      <c r="C560" s="17" t="s">
        <v>66</v>
      </c>
      <c r="D560" s="10" t="s">
        <v>949</v>
      </c>
      <c r="E560" s="9" t="s">
        <v>950</v>
      </c>
      <c r="F560" s="9" t="s">
        <v>736</v>
      </c>
      <c r="G560" s="12">
        <v>30000</v>
      </c>
      <c r="H560" s="26">
        <v>6</v>
      </c>
      <c r="I560" s="19">
        <f t="shared" si="211"/>
        <v>180000</v>
      </c>
      <c r="J560" s="85"/>
      <c r="K560" s="85"/>
      <c r="L560" s="25"/>
      <c r="M560" s="25"/>
      <c r="N560" s="19"/>
      <c r="O560" s="19"/>
      <c r="P560" s="20"/>
      <c r="Q560" s="20"/>
      <c r="R560" s="19"/>
      <c r="S560" s="19"/>
      <c r="T560" s="20"/>
      <c r="U560" s="20"/>
      <c r="V560" s="98"/>
      <c r="W560" s="98"/>
      <c r="X560" s="20"/>
      <c r="Y560" s="20"/>
      <c r="Z560" s="20"/>
      <c r="AA560" s="20"/>
      <c r="AB560" s="19">
        <v>1</v>
      </c>
      <c r="AC560" s="19">
        <f>+AB560*G560</f>
        <v>30000</v>
      </c>
      <c r="AD560" s="19"/>
      <c r="AE560" s="19"/>
      <c r="AF560" s="19">
        <f t="shared" si="212"/>
        <v>7</v>
      </c>
      <c r="AG560" s="19">
        <f t="shared" si="212"/>
        <v>210000</v>
      </c>
      <c r="AH560" s="10" t="s">
        <v>949</v>
      </c>
      <c r="AI560" s="9" t="s">
        <v>950</v>
      </c>
      <c r="AJ560" s="9" t="s">
        <v>736</v>
      </c>
      <c r="AK560" s="12">
        <v>30000</v>
      </c>
      <c r="AL560" s="7">
        <v>6</v>
      </c>
      <c r="AM560" s="28">
        <f t="shared" si="213"/>
        <v>180000</v>
      </c>
      <c r="AN560" s="114"/>
      <c r="AO560" s="114"/>
      <c r="AP560" s="28"/>
      <c r="AQ560" s="28"/>
      <c r="AR560" s="114"/>
      <c r="AS560" s="28"/>
      <c r="AT560" s="28"/>
      <c r="AU560" s="114"/>
      <c r="AV560" s="7"/>
      <c r="AW560" s="29"/>
      <c r="AX560" s="114"/>
      <c r="AY560" s="114"/>
      <c r="AZ560" s="28"/>
      <c r="BA560" s="28"/>
      <c r="BB560" s="114"/>
      <c r="BC560" s="114"/>
      <c r="BD560" s="114"/>
      <c r="BE560" s="114"/>
      <c r="BF560" s="114">
        <v>1</v>
      </c>
      <c r="BG560" s="114">
        <f>BF560*AK560</f>
        <v>30000</v>
      </c>
      <c r="BH560" s="28"/>
      <c r="BI560" s="28"/>
      <c r="BJ560" s="7">
        <f t="shared" si="214"/>
        <v>7</v>
      </c>
      <c r="BK560" s="7">
        <f t="shared" si="214"/>
        <v>210000</v>
      </c>
    </row>
    <row r="561" spans="1:63" ht="24" x14ac:dyDescent="0.25">
      <c r="B561" s="16" t="s">
        <v>65</v>
      </c>
      <c r="C561" s="17" t="s">
        <v>66</v>
      </c>
      <c r="D561" s="10" t="s">
        <v>949</v>
      </c>
      <c r="E561" s="18" t="s">
        <v>951</v>
      </c>
      <c r="F561" s="9" t="s">
        <v>736</v>
      </c>
      <c r="G561" s="12">
        <v>9000</v>
      </c>
      <c r="H561" s="26">
        <v>1</v>
      </c>
      <c r="I561" s="19">
        <f t="shared" si="211"/>
        <v>9000</v>
      </c>
      <c r="J561" s="85"/>
      <c r="K561" s="85"/>
      <c r="L561" s="19">
        <v>1</v>
      </c>
      <c r="M561" s="19">
        <f>+L561*G561</f>
        <v>9000</v>
      </c>
      <c r="N561" s="19"/>
      <c r="O561" s="19"/>
      <c r="P561" s="20"/>
      <c r="Q561" s="20"/>
      <c r="R561" s="19"/>
      <c r="S561" s="19"/>
      <c r="T561" s="20"/>
      <c r="U561" s="20"/>
      <c r="V561" s="98"/>
      <c r="W561" s="98"/>
      <c r="X561" s="20"/>
      <c r="Y561" s="20"/>
      <c r="Z561" s="20"/>
      <c r="AA561" s="20"/>
      <c r="AB561" s="19"/>
      <c r="AC561" s="19"/>
      <c r="AD561" s="19"/>
      <c r="AE561" s="19"/>
      <c r="AF561" s="19">
        <f t="shared" si="212"/>
        <v>2</v>
      </c>
      <c r="AG561" s="19">
        <f t="shared" si="212"/>
        <v>18000</v>
      </c>
      <c r="AH561" s="10" t="s">
        <v>949</v>
      </c>
      <c r="AI561" s="18" t="s">
        <v>951</v>
      </c>
      <c r="AJ561" s="9" t="s">
        <v>736</v>
      </c>
      <c r="AK561" s="12">
        <v>9000</v>
      </c>
      <c r="AL561" s="7"/>
      <c r="AM561" s="28"/>
      <c r="AN561" s="114"/>
      <c r="AO561" s="114"/>
      <c r="AP561" s="28">
        <v>1</v>
      </c>
      <c r="AQ561" s="28">
        <f>+AK561*AP561</f>
        <v>9000</v>
      </c>
      <c r="AR561" s="114"/>
      <c r="AS561" s="28"/>
      <c r="AT561" s="28"/>
      <c r="AU561" s="114"/>
      <c r="AV561" s="7"/>
      <c r="AW561" s="29"/>
      <c r="AX561" s="114"/>
      <c r="AY561" s="114"/>
      <c r="AZ561" s="28"/>
      <c r="BA561" s="28"/>
      <c r="BB561" s="114"/>
      <c r="BC561" s="114"/>
      <c r="BD561" s="114"/>
      <c r="BE561" s="114"/>
      <c r="BF561" s="114"/>
      <c r="BG561" s="114"/>
      <c r="BH561" s="28"/>
      <c r="BI561" s="28"/>
      <c r="BJ561" s="7">
        <f t="shared" si="214"/>
        <v>1</v>
      </c>
      <c r="BK561" s="7">
        <f t="shared" si="214"/>
        <v>9000</v>
      </c>
    </row>
    <row r="562" spans="1:63" ht="24" x14ac:dyDescent="0.25">
      <c r="B562" s="16" t="s">
        <v>65</v>
      </c>
      <c r="C562" s="17" t="s">
        <v>66</v>
      </c>
      <c r="D562" s="10" t="s">
        <v>952</v>
      </c>
      <c r="E562" s="18" t="s">
        <v>953</v>
      </c>
      <c r="F562" s="9" t="s">
        <v>736</v>
      </c>
      <c r="G562" s="12">
        <v>30000</v>
      </c>
      <c r="H562" s="26">
        <v>1</v>
      </c>
      <c r="I562" s="19">
        <f t="shared" si="211"/>
        <v>30000</v>
      </c>
      <c r="J562" s="85"/>
      <c r="K562" s="85"/>
      <c r="L562" s="19"/>
      <c r="M562" s="19"/>
      <c r="N562" s="19"/>
      <c r="O562" s="19"/>
      <c r="P562" s="20"/>
      <c r="Q562" s="20"/>
      <c r="R562" s="19"/>
      <c r="S562" s="19"/>
      <c r="T562" s="20"/>
      <c r="U562" s="20"/>
      <c r="V562" s="98"/>
      <c r="W562" s="98"/>
      <c r="X562" s="20"/>
      <c r="Y562" s="20"/>
      <c r="Z562" s="20"/>
      <c r="AA562" s="20"/>
      <c r="AB562" s="19"/>
      <c r="AC562" s="19"/>
      <c r="AD562" s="19"/>
      <c r="AE562" s="19"/>
      <c r="AF562" s="19">
        <f t="shared" si="212"/>
        <v>1</v>
      </c>
      <c r="AG562" s="19">
        <f t="shared" si="212"/>
        <v>30000</v>
      </c>
      <c r="AH562" s="10" t="s">
        <v>952</v>
      </c>
      <c r="AI562" s="18" t="s">
        <v>953</v>
      </c>
      <c r="AJ562" s="9" t="s">
        <v>736</v>
      </c>
      <c r="AK562" s="12">
        <v>30000</v>
      </c>
      <c r="AL562" s="26">
        <v>1</v>
      </c>
      <c r="AM562" s="19">
        <f t="shared" ref="AM562" si="215">+AK562*AL562</f>
        <v>30000</v>
      </c>
      <c r="AN562" s="114"/>
      <c r="AO562" s="114"/>
      <c r="AP562" s="28"/>
      <c r="AQ562" s="28"/>
      <c r="AR562" s="114"/>
      <c r="AS562" s="28"/>
      <c r="AT562" s="28"/>
      <c r="AU562" s="114"/>
      <c r="AV562" s="7"/>
      <c r="AW562" s="29"/>
      <c r="AX562" s="114"/>
      <c r="AY562" s="114"/>
      <c r="AZ562" s="28"/>
      <c r="BA562" s="28"/>
      <c r="BB562" s="114"/>
      <c r="BC562" s="114"/>
      <c r="BD562" s="114"/>
      <c r="BE562" s="114"/>
      <c r="BF562" s="114"/>
      <c r="BG562" s="114"/>
      <c r="BH562" s="28"/>
      <c r="BI562" s="28"/>
      <c r="BJ562" s="7">
        <f t="shared" si="214"/>
        <v>1</v>
      </c>
      <c r="BK562" s="7">
        <f t="shared" si="214"/>
        <v>30000</v>
      </c>
    </row>
    <row r="563" spans="1:63" ht="25.5" x14ac:dyDescent="0.25">
      <c r="B563" s="69"/>
      <c r="C563" s="93"/>
      <c r="D563" s="75" t="s">
        <v>954</v>
      </c>
      <c r="E563" s="140" t="s">
        <v>955</v>
      </c>
      <c r="F563" s="11"/>
      <c r="G563" s="11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14" t="s">
        <v>954</v>
      </c>
      <c r="AI563" s="14" t="s">
        <v>955</v>
      </c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104"/>
      <c r="BG563" s="104"/>
      <c r="BH563" s="25"/>
      <c r="BI563" s="25"/>
      <c r="BJ563" s="25"/>
      <c r="BK563" s="25"/>
    </row>
    <row r="564" spans="1:63" x14ac:dyDescent="0.25">
      <c r="B564" s="69"/>
      <c r="C564" s="93"/>
      <c r="D564" s="73" t="s">
        <v>956</v>
      </c>
      <c r="E564" s="95" t="s">
        <v>957</v>
      </c>
      <c r="F564" s="11"/>
      <c r="G564" s="11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14" t="s">
        <v>956</v>
      </c>
      <c r="AI564" s="14" t="s">
        <v>957</v>
      </c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104"/>
      <c r="BG564" s="104"/>
      <c r="BH564" s="25"/>
      <c r="BI564" s="25"/>
      <c r="BJ564" s="25"/>
      <c r="BK564" s="25"/>
    </row>
    <row r="565" spans="1:63" ht="24" x14ac:dyDescent="0.25">
      <c r="B565" s="67"/>
      <c r="C565" s="74"/>
      <c r="D565" s="96" t="s">
        <v>958</v>
      </c>
      <c r="E565" s="97" t="s">
        <v>959</v>
      </c>
      <c r="F565" s="11"/>
      <c r="G565" s="11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14" t="s">
        <v>958</v>
      </c>
      <c r="AI565" s="14" t="s">
        <v>959</v>
      </c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104"/>
      <c r="BG565" s="104"/>
      <c r="BH565" s="25"/>
      <c r="BI565" s="25"/>
      <c r="BJ565" s="25"/>
      <c r="BK565" s="25"/>
    </row>
    <row r="566" spans="1:63" ht="24" x14ac:dyDescent="0.25">
      <c r="B566" s="16" t="s">
        <v>65</v>
      </c>
      <c r="C566" s="17" t="s">
        <v>66</v>
      </c>
      <c r="D566" s="10" t="s">
        <v>960</v>
      </c>
      <c r="E566" s="11" t="s">
        <v>961</v>
      </c>
      <c r="F566" s="18" t="s">
        <v>736</v>
      </c>
      <c r="G566" s="12">
        <v>200</v>
      </c>
      <c r="H566" s="19">
        <v>3</v>
      </c>
      <c r="I566" s="19">
        <f>+G566*H566</f>
        <v>600</v>
      </c>
      <c r="J566" s="85"/>
      <c r="K566" s="85"/>
      <c r="L566" s="25"/>
      <c r="M566" s="25"/>
      <c r="N566" s="19"/>
      <c r="O566" s="19"/>
      <c r="P566" s="20"/>
      <c r="Q566" s="19"/>
      <c r="R566" s="19"/>
      <c r="S566" s="19"/>
      <c r="T566" s="20"/>
      <c r="U566" s="20"/>
      <c r="V566" s="19">
        <v>1</v>
      </c>
      <c r="W566" s="19">
        <f>G566*V566</f>
        <v>200</v>
      </c>
      <c r="X566" s="20"/>
      <c r="Y566" s="20"/>
      <c r="Z566" s="20"/>
      <c r="AA566" s="20"/>
      <c r="AB566" s="19"/>
      <c r="AC566" s="19"/>
      <c r="AD566" s="19"/>
      <c r="AE566" s="19"/>
      <c r="AF566" s="19">
        <f t="shared" ref="AF566:AG568" si="216">H566+J566+L566+N566+P566+R566+T566+V566+X566+Z566+AB566+AD566</f>
        <v>4</v>
      </c>
      <c r="AG566" s="19">
        <f t="shared" si="216"/>
        <v>800</v>
      </c>
      <c r="AH566" s="10" t="s">
        <v>960</v>
      </c>
      <c r="AI566" s="11" t="s">
        <v>961</v>
      </c>
      <c r="AJ566" s="18" t="s">
        <v>736</v>
      </c>
      <c r="AK566" s="12">
        <v>200</v>
      </c>
      <c r="AL566" s="28"/>
      <c r="AM566" s="28"/>
      <c r="AN566" s="114"/>
      <c r="AO566" s="114"/>
      <c r="AP566" s="28"/>
      <c r="AQ566" s="28"/>
      <c r="AR566" s="114"/>
      <c r="AS566" s="28"/>
      <c r="AT566" s="28"/>
      <c r="AU566" s="114"/>
      <c r="AV566" s="7"/>
      <c r="AW566" s="29"/>
      <c r="AX566" s="114"/>
      <c r="AY566" s="114"/>
      <c r="AZ566" s="28">
        <v>1</v>
      </c>
      <c r="BA566" s="28">
        <f>AZ566*G566</f>
        <v>200</v>
      </c>
      <c r="BB566" s="114"/>
      <c r="BC566" s="114"/>
      <c r="BD566" s="114"/>
      <c r="BE566" s="114"/>
      <c r="BF566" s="114"/>
      <c r="BG566" s="114"/>
      <c r="BH566" s="28"/>
      <c r="BI566" s="28"/>
      <c r="BJ566" s="7">
        <f t="shared" ref="BJ566:BK568" si="217">AL566+AN566+AP566+AR566+AT566+AV566+AX566+AZ566+BB566+BD566+BF566+BH566</f>
        <v>1</v>
      </c>
      <c r="BK566" s="7">
        <f t="shared" si="217"/>
        <v>200</v>
      </c>
    </row>
    <row r="567" spans="1:63" ht="24" x14ac:dyDescent="0.25">
      <c r="B567" s="16" t="s">
        <v>65</v>
      </c>
      <c r="C567" s="17" t="s">
        <v>66</v>
      </c>
      <c r="D567" s="10" t="s">
        <v>960</v>
      </c>
      <c r="E567" s="11" t="s">
        <v>962</v>
      </c>
      <c r="F567" s="18" t="s">
        <v>963</v>
      </c>
      <c r="G567" s="12">
        <v>300</v>
      </c>
      <c r="H567" s="19">
        <v>3</v>
      </c>
      <c r="I567" s="19">
        <f>+G567*H567</f>
        <v>900</v>
      </c>
      <c r="J567" s="85"/>
      <c r="K567" s="85"/>
      <c r="L567" s="19"/>
      <c r="M567" s="19"/>
      <c r="N567" s="19"/>
      <c r="O567" s="19"/>
      <c r="P567" s="19">
        <v>2</v>
      </c>
      <c r="Q567" s="19">
        <f>G567*P567</f>
        <v>600</v>
      </c>
      <c r="R567" s="19"/>
      <c r="S567" s="19"/>
      <c r="T567" s="20"/>
      <c r="U567" s="20"/>
      <c r="V567" s="19"/>
      <c r="W567" s="19"/>
      <c r="X567" s="20"/>
      <c r="Y567" s="20"/>
      <c r="Z567" s="20"/>
      <c r="AA567" s="20"/>
      <c r="AB567" s="19"/>
      <c r="AC567" s="19"/>
      <c r="AD567" s="19"/>
      <c r="AE567" s="19"/>
      <c r="AF567" s="19">
        <f t="shared" si="216"/>
        <v>5</v>
      </c>
      <c r="AG567" s="19">
        <f t="shared" si="216"/>
        <v>1500</v>
      </c>
      <c r="AH567" s="10" t="s">
        <v>960</v>
      </c>
      <c r="AI567" s="11" t="s">
        <v>962</v>
      </c>
      <c r="AJ567" s="18" t="s">
        <v>963</v>
      </c>
      <c r="AK567" s="12">
        <v>300</v>
      </c>
      <c r="AL567" s="28"/>
      <c r="AM567" s="28"/>
      <c r="AN567" s="114"/>
      <c r="AO567" s="114"/>
      <c r="AP567" s="28"/>
      <c r="AQ567" s="28"/>
      <c r="AR567" s="114"/>
      <c r="AS567" s="28"/>
      <c r="AT567" s="28">
        <v>1</v>
      </c>
      <c r="AU567" s="28">
        <f>AT567*AK567</f>
        <v>300</v>
      </c>
      <c r="AV567" s="7"/>
      <c r="AW567" s="29"/>
      <c r="AX567" s="114"/>
      <c r="AY567" s="114"/>
      <c r="AZ567" s="28"/>
      <c r="BA567" s="28"/>
      <c r="BB567" s="114"/>
      <c r="BC567" s="114"/>
      <c r="BD567" s="114"/>
      <c r="BE567" s="114"/>
      <c r="BF567" s="114"/>
      <c r="BG567" s="114"/>
      <c r="BH567" s="28"/>
      <c r="BI567" s="28"/>
      <c r="BJ567" s="7">
        <f t="shared" si="217"/>
        <v>1</v>
      </c>
      <c r="BK567" s="7">
        <f t="shared" si="217"/>
        <v>300</v>
      </c>
    </row>
    <row r="568" spans="1:63" ht="24" x14ac:dyDescent="0.25">
      <c r="B568" s="16" t="s">
        <v>65</v>
      </c>
      <c r="C568" s="17" t="s">
        <v>66</v>
      </c>
      <c r="D568" s="10">
        <v>850500050009</v>
      </c>
      <c r="E568" s="11" t="s">
        <v>964</v>
      </c>
      <c r="F568" s="18" t="s">
        <v>963</v>
      </c>
      <c r="G568" s="12">
        <v>5000</v>
      </c>
      <c r="H568" s="26">
        <v>1</v>
      </c>
      <c r="I568" s="19">
        <f>+G568*H568</f>
        <v>5000</v>
      </c>
      <c r="J568" s="85"/>
      <c r="K568" s="85"/>
      <c r="L568" s="19"/>
      <c r="M568" s="19"/>
      <c r="N568" s="19"/>
      <c r="O568" s="19"/>
      <c r="P568" s="19"/>
      <c r="Q568" s="19"/>
      <c r="R568" s="19"/>
      <c r="S568" s="19"/>
      <c r="T568" s="20"/>
      <c r="U568" s="20"/>
      <c r="V568" s="19"/>
      <c r="W568" s="19"/>
      <c r="X568" s="20"/>
      <c r="Y568" s="20"/>
      <c r="Z568" s="20"/>
      <c r="AA568" s="20"/>
      <c r="AB568" s="19"/>
      <c r="AC568" s="19"/>
      <c r="AD568" s="19"/>
      <c r="AE568" s="19"/>
      <c r="AF568" s="19">
        <f t="shared" si="216"/>
        <v>1</v>
      </c>
      <c r="AG568" s="19">
        <f t="shared" si="216"/>
        <v>5000</v>
      </c>
      <c r="AH568" s="10">
        <v>850500050009</v>
      </c>
      <c r="AI568" s="11" t="s">
        <v>964</v>
      </c>
      <c r="AJ568" s="18" t="s">
        <v>963</v>
      </c>
      <c r="AK568" s="12">
        <v>5000</v>
      </c>
      <c r="AL568" s="7">
        <v>1</v>
      </c>
      <c r="AM568" s="28">
        <f>+AK568*AL568</f>
        <v>5000</v>
      </c>
      <c r="AN568" s="114"/>
      <c r="AO568" s="114"/>
      <c r="AP568" s="28"/>
      <c r="AQ568" s="28"/>
      <c r="AR568" s="114"/>
      <c r="AS568" s="28"/>
      <c r="AT568" s="28"/>
      <c r="AU568" s="28"/>
      <c r="AV568" s="7"/>
      <c r="AW568" s="29"/>
      <c r="AX568" s="114"/>
      <c r="AY568" s="114"/>
      <c r="AZ568" s="28"/>
      <c r="BA568" s="28"/>
      <c r="BB568" s="114"/>
      <c r="BC568" s="114"/>
      <c r="BD568" s="114"/>
      <c r="BE568" s="114"/>
      <c r="BF568" s="114"/>
      <c r="BG568" s="114"/>
      <c r="BH568" s="28"/>
      <c r="BI568" s="28"/>
      <c r="BJ568" s="7">
        <f t="shared" si="217"/>
        <v>1</v>
      </c>
      <c r="BK568" s="7">
        <f t="shared" si="217"/>
        <v>5000</v>
      </c>
    </row>
    <row r="569" spans="1:63" x14ac:dyDescent="0.25">
      <c r="A569" s="13"/>
      <c r="B569" s="69"/>
      <c r="C569" s="93"/>
      <c r="D569" s="75" t="s">
        <v>965</v>
      </c>
      <c r="E569" s="140" t="s">
        <v>966</v>
      </c>
      <c r="F569" s="74"/>
      <c r="G569" s="74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5" t="s">
        <v>965</v>
      </c>
      <c r="AI569" s="140" t="s">
        <v>966</v>
      </c>
      <c r="AJ569" s="75"/>
      <c r="AK569" s="79"/>
      <c r="AL569" s="79"/>
      <c r="AM569" s="79"/>
      <c r="AN569" s="79"/>
      <c r="AO569" s="79"/>
      <c r="AP569" s="79"/>
      <c r="AQ569" s="79"/>
      <c r="AR569" s="79"/>
      <c r="AS569" s="79"/>
      <c r="AT569" s="79"/>
      <c r="AU569" s="79"/>
      <c r="AV569" s="79"/>
      <c r="AW569" s="79"/>
      <c r="AX569" s="79"/>
      <c r="AY569" s="79"/>
      <c r="AZ569" s="79"/>
      <c r="BA569" s="79"/>
      <c r="BB569" s="79"/>
      <c r="BC569" s="79"/>
      <c r="BD569" s="79"/>
      <c r="BE569" s="79"/>
      <c r="BF569" s="79"/>
      <c r="BG569" s="79"/>
      <c r="BH569" s="93"/>
      <c r="BI569" s="93"/>
      <c r="BJ569" s="79"/>
      <c r="BK569" s="79"/>
    </row>
    <row r="570" spans="1:63" ht="25.5" x14ac:dyDescent="0.25">
      <c r="A570" s="13"/>
      <c r="B570" s="69"/>
      <c r="C570" s="69"/>
      <c r="D570" s="94" t="s">
        <v>967</v>
      </c>
      <c r="E570" s="94" t="s">
        <v>968</v>
      </c>
      <c r="F570" s="69"/>
      <c r="G570" s="11"/>
      <c r="H570" s="26"/>
      <c r="I570" s="26"/>
      <c r="J570" s="112"/>
      <c r="K570" s="112"/>
      <c r="L570" s="112"/>
      <c r="M570" s="112"/>
      <c r="N570" s="112"/>
      <c r="O570" s="112"/>
      <c r="P570" s="25"/>
      <c r="Q570" s="25"/>
      <c r="R570" s="25"/>
      <c r="S570" s="25"/>
      <c r="T570" s="112"/>
      <c r="U570" s="112"/>
      <c r="V570" s="112"/>
      <c r="W570" s="112"/>
      <c r="X570" s="112"/>
      <c r="Y570" s="112"/>
      <c r="Z570" s="112"/>
      <c r="AA570" s="112"/>
      <c r="AB570" s="26"/>
      <c r="AC570" s="26"/>
      <c r="AD570" s="26"/>
      <c r="AE570" s="26"/>
      <c r="AF570" s="112"/>
      <c r="AG570" s="112"/>
      <c r="AH570" s="94" t="s">
        <v>967</v>
      </c>
      <c r="AI570" s="94" t="s">
        <v>968</v>
      </c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33"/>
      <c r="BI570" s="133"/>
      <c r="BJ570" s="126"/>
      <c r="BK570" s="126"/>
    </row>
    <row r="571" spans="1:63" x14ac:dyDescent="0.25">
      <c r="A571" s="13"/>
      <c r="B571" s="67"/>
      <c r="C571" s="74"/>
      <c r="D571" s="96" t="s">
        <v>969</v>
      </c>
      <c r="E571" s="97" t="s">
        <v>970</v>
      </c>
      <c r="F571" s="69"/>
      <c r="G571" s="11"/>
      <c r="H571" s="26"/>
      <c r="I571" s="26"/>
      <c r="J571" s="112"/>
      <c r="K571" s="112"/>
      <c r="L571" s="112"/>
      <c r="M571" s="112"/>
      <c r="N571" s="112"/>
      <c r="O571" s="112"/>
      <c r="P571" s="25"/>
      <c r="Q571" s="25"/>
      <c r="R571" s="25"/>
      <c r="S571" s="25"/>
      <c r="T571" s="112"/>
      <c r="U571" s="112"/>
      <c r="V571" s="112"/>
      <c r="W571" s="112"/>
      <c r="X571" s="112"/>
      <c r="Y571" s="112"/>
      <c r="Z571" s="112"/>
      <c r="AA571" s="112"/>
      <c r="AB571" s="26"/>
      <c r="AC571" s="26"/>
      <c r="AD571" s="26"/>
      <c r="AE571" s="26"/>
      <c r="AF571" s="112"/>
      <c r="AG571" s="112"/>
      <c r="AH571" s="96" t="s">
        <v>969</v>
      </c>
      <c r="AI571" s="97" t="s">
        <v>970</v>
      </c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33"/>
      <c r="BI571" s="133"/>
      <c r="BJ571" s="126"/>
      <c r="BK571" s="126"/>
    </row>
    <row r="572" spans="1:63" ht="24" x14ac:dyDescent="0.25">
      <c r="A572" s="13"/>
      <c r="B572" s="16" t="s">
        <v>65</v>
      </c>
      <c r="C572" s="17" t="s">
        <v>66</v>
      </c>
      <c r="D572" s="10" t="s">
        <v>971</v>
      </c>
      <c r="E572" s="11" t="s">
        <v>972</v>
      </c>
      <c r="F572" s="18" t="s">
        <v>736</v>
      </c>
      <c r="G572" s="12">
        <v>1200</v>
      </c>
      <c r="H572" s="26"/>
      <c r="I572" s="19"/>
      <c r="J572" s="85"/>
      <c r="K572" s="85"/>
      <c r="L572" s="19">
        <v>1</v>
      </c>
      <c r="M572" s="19">
        <f>+L572*G572</f>
        <v>1200</v>
      </c>
      <c r="N572" s="19"/>
      <c r="O572" s="19"/>
      <c r="P572" s="19"/>
      <c r="Q572" s="19"/>
      <c r="R572" s="19"/>
      <c r="S572" s="19"/>
      <c r="T572" s="20"/>
      <c r="U572" s="20"/>
      <c r="V572" s="19"/>
      <c r="W572" s="19"/>
      <c r="X572" s="20"/>
      <c r="Y572" s="20"/>
      <c r="Z572" s="20"/>
      <c r="AA572" s="20"/>
      <c r="AB572" s="19"/>
      <c r="AC572" s="19"/>
      <c r="AD572" s="19"/>
      <c r="AE572" s="19"/>
      <c r="AF572" s="19">
        <f t="shared" ref="AF572:AG572" si="218">H572+J572+L572+N572+P572+R572+T572+V572+X572+Z572+AB572+AD572</f>
        <v>1</v>
      </c>
      <c r="AG572" s="19">
        <f t="shared" si="218"/>
        <v>1200</v>
      </c>
      <c r="AH572" s="10" t="s">
        <v>971</v>
      </c>
      <c r="AI572" s="11" t="s">
        <v>972</v>
      </c>
      <c r="AJ572" s="18" t="s">
        <v>736</v>
      </c>
      <c r="AK572" s="12">
        <v>1200</v>
      </c>
      <c r="AL572" s="7"/>
      <c r="AM572" s="28"/>
      <c r="AN572" s="114"/>
      <c r="AO572" s="114"/>
      <c r="AP572" s="28">
        <v>1</v>
      </c>
      <c r="AQ572" s="28">
        <f>+AK572*AP572</f>
        <v>1200</v>
      </c>
      <c r="AR572" s="114"/>
      <c r="AS572" s="28"/>
      <c r="AT572" s="28"/>
      <c r="AU572" s="28"/>
      <c r="AV572" s="7"/>
      <c r="AW572" s="29"/>
      <c r="AX572" s="114"/>
      <c r="AY572" s="114"/>
      <c r="AZ572" s="28"/>
      <c r="BA572" s="28"/>
      <c r="BB572" s="114"/>
      <c r="BC572" s="114"/>
      <c r="BD572" s="114"/>
      <c r="BE572" s="114"/>
      <c r="BF572" s="114"/>
      <c r="BG572" s="114"/>
      <c r="BH572" s="28"/>
      <c r="BI572" s="28"/>
      <c r="BJ572" s="7">
        <f t="shared" ref="BJ572:BK572" si="219">AL572+AN572+AP572+AR572+AT572+AV572+AX572+AZ572+BB572+BD572+BF572+BH572</f>
        <v>1</v>
      </c>
      <c r="BK572" s="7">
        <f t="shared" si="219"/>
        <v>1200</v>
      </c>
    </row>
    <row r="573" spans="1:63" x14ac:dyDescent="0.25">
      <c r="A573" s="13"/>
      <c r="B573" s="69"/>
      <c r="C573" s="93"/>
      <c r="D573" s="75" t="s">
        <v>973</v>
      </c>
      <c r="E573" s="94" t="s">
        <v>974</v>
      </c>
      <c r="F573" s="81"/>
      <c r="G573" s="81"/>
      <c r="H573" s="7"/>
      <c r="I573" s="7"/>
      <c r="J573" s="81"/>
      <c r="K573" s="81"/>
      <c r="L573" s="81"/>
      <c r="M573" s="81"/>
      <c r="N573" s="81"/>
      <c r="O573" s="81"/>
      <c r="P573" s="81"/>
      <c r="Q573" s="81"/>
      <c r="R573" s="7"/>
      <c r="S573" s="7"/>
      <c r="T573" s="81"/>
      <c r="U573" s="81"/>
      <c r="V573" s="81"/>
      <c r="W573" s="81"/>
      <c r="X573" s="81"/>
      <c r="Y573" s="81"/>
      <c r="Z573" s="81"/>
      <c r="AA573" s="81"/>
      <c r="AB573" s="7"/>
      <c r="AC573" s="7"/>
      <c r="AD573" s="7"/>
      <c r="AE573" s="7"/>
      <c r="AF573" s="81"/>
      <c r="AG573" s="81"/>
      <c r="AH573" s="140" t="s">
        <v>973</v>
      </c>
      <c r="AI573" s="140" t="s">
        <v>974</v>
      </c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  <c r="BG573" s="81"/>
      <c r="BH573" s="7"/>
      <c r="BI573" s="7"/>
      <c r="BJ573" s="81"/>
      <c r="BK573" s="81"/>
    </row>
    <row r="574" spans="1:63" x14ac:dyDescent="0.25">
      <c r="A574" s="13"/>
      <c r="B574" s="69"/>
      <c r="C574" s="69"/>
      <c r="D574" s="94" t="s">
        <v>975</v>
      </c>
      <c r="E574" s="94" t="s">
        <v>976</v>
      </c>
      <c r="F574" s="81"/>
      <c r="G574" s="81"/>
      <c r="H574" s="7"/>
      <c r="I574" s="7"/>
      <c r="J574" s="81"/>
      <c r="K574" s="81"/>
      <c r="L574" s="81"/>
      <c r="M574" s="81"/>
      <c r="N574" s="81"/>
      <c r="O574" s="81"/>
      <c r="P574" s="81"/>
      <c r="Q574" s="81"/>
      <c r="R574" s="7"/>
      <c r="S574" s="7"/>
      <c r="T574" s="81"/>
      <c r="U574" s="81"/>
      <c r="V574" s="81"/>
      <c r="W574" s="81"/>
      <c r="X574" s="81"/>
      <c r="Y574" s="81"/>
      <c r="Z574" s="81"/>
      <c r="AA574" s="81"/>
      <c r="AB574" s="7"/>
      <c r="AC574" s="7"/>
      <c r="AD574" s="7"/>
      <c r="AE574" s="7"/>
      <c r="AF574" s="81"/>
      <c r="AG574" s="81"/>
      <c r="AH574" s="94" t="s">
        <v>975</v>
      </c>
      <c r="AI574" s="94" t="s">
        <v>976</v>
      </c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7"/>
      <c r="BI574" s="7"/>
      <c r="BJ574" s="81"/>
      <c r="BK574" s="81"/>
    </row>
    <row r="575" spans="1:63" ht="24" x14ac:dyDescent="0.25">
      <c r="A575" s="13"/>
      <c r="B575" s="16" t="s">
        <v>65</v>
      </c>
      <c r="C575" s="17" t="s">
        <v>66</v>
      </c>
      <c r="D575" s="10" t="s">
        <v>977</v>
      </c>
      <c r="E575" s="11" t="s">
        <v>978</v>
      </c>
      <c r="F575" s="18" t="s">
        <v>736</v>
      </c>
      <c r="G575" s="12">
        <v>30000</v>
      </c>
      <c r="H575" s="19"/>
      <c r="I575" s="19"/>
      <c r="J575" s="85"/>
      <c r="K575" s="85"/>
      <c r="L575" s="19"/>
      <c r="M575" s="19"/>
      <c r="N575" s="19"/>
      <c r="O575" s="19"/>
      <c r="P575" s="19">
        <v>1</v>
      </c>
      <c r="Q575" s="19">
        <f>G575*P575</f>
        <v>30000</v>
      </c>
      <c r="R575" s="19"/>
      <c r="S575" s="19"/>
      <c r="T575" s="20"/>
      <c r="U575" s="20"/>
      <c r="V575" s="19"/>
      <c r="W575" s="19"/>
      <c r="X575" s="20"/>
      <c r="Y575" s="20"/>
      <c r="Z575" s="20"/>
      <c r="AA575" s="20"/>
      <c r="AB575" s="19"/>
      <c r="AC575" s="19"/>
      <c r="AD575" s="19"/>
      <c r="AE575" s="19"/>
      <c r="AF575" s="19">
        <f t="shared" ref="AF575:AG576" si="220">H575+J575+L575+N575+P575+R575+T575+V575+X575+Z575+AB575+AD575</f>
        <v>1</v>
      </c>
      <c r="AG575" s="19">
        <f t="shared" si="220"/>
        <v>30000</v>
      </c>
      <c r="AH575" s="10" t="s">
        <v>977</v>
      </c>
      <c r="AI575" s="11" t="s">
        <v>978</v>
      </c>
      <c r="AJ575" s="18" t="s">
        <v>736</v>
      </c>
      <c r="AK575" s="12">
        <v>30000</v>
      </c>
      <c r="AL575" s="28"/>
      <c r="AM575" s="28"/>
      <c r="AN575" s="114"/>
      <c r="AO575" s="114"/>
      <c r="AP575" s="28"/>
      <c r="AQ575" s="28"/>
      <c r="AR575" s="114"/>
      <c r="AS575" s="28"/>
      <c r="AT575" s="28">
        <v>1</v>
      </c>
      <c r="AU575" s="28">
        <f>AT575*AK575</f>
        <v>30000</v>
      </c>
      <c r="AV575" s="7"/>
      <c r="AW575" s="29"/>
      <c r="AX575" s="114"/>
      <c r="AY575" s="114"/>
      <c r="AZ575" s="28"/>
      <c r="BA575" s="28"/>
      <c r="BB575" s="114"/>
      <c r="BC575" s="114"/>
      <c r="BD575" s="114"/>
      <c r="BE575" s="114"/>
      <c r="BF575" s="114"/>
      <c r="BG575" s="114"/>
      <c r="BH575" s="28"/>
      <c r="BI575" s="28"/>
      <c r="BJ575" s="7">
        <f t="shared" ref="BJ575:BK576" si="221">AL575+AN575+AP575+AR575+AT575+AV575+AX575+AZ575+BB575+BD575+BF575+BH575</f>
        <v>1</v>
      </c>
      <c r="BK575" s="7">
        <f t="shared" si="221"/>
        <v>30000</v>
      </c>
    </row>
    <row r="576" spans="1:63" ht="24" x14ac:dyDescent="0.25">
      <c r="A576" s="13"/>
      <c r="B576" s="16" t="s">
        <v>65</v>
      </c>
      <c r="C576" s="17" t="s">
        <v>66</v>
      </c>
      <c r="D576" s="10" t="s">
        <v>977</v>
      </c>
      <c r="E576" s="11" t="s">
        <v>978</v>
      </c>
      <c r="F576" s="18" t="s">
        <v>736</v>
      </c>
      <c r="G576" s="12">
        <v>20000</v>
      </c>
      <c r="H576" s="19"/>
      <c r="I576" s="19"/>
      <c r="J576" s="85"/>
      <c r="K576" s="85"/>
      <c r="L576" s="19"/>
      <c r="M576" s="19"/>
      <c r="N576" s="19"/>
      <c r="O576" s="19"/>
      <c r="P576" s="19">
        <v>1</v>
      </c>
      <c r="Q576" s="19">
        <f>G576*P576</f>
        <v>20000</v>
      </c>
      <c r="R576" s="19"/>
      <c r="S576" s="19"/>
      <c r="T576" s="20"/>
      <c r="U576" s="20"/>
      <c r="V576" s="19"/>
      <c r="W576" s="19"/>
      <c r="X576" s="20"/>
      <c r="Y576" s="20"/>
      <c r="Z576" s="20"/>
      <c r="AA576" s="20"/>
      <c r="AB576" s="19"/>
      <c r="AC576" s="19"/>
      <c r="AD576" s="19"/>
      <c r="AE576" s="19"/>
      <c r="AF576" s="19">
        <f t="shared" si="220"/>
        <v>1</v>
      </c>
      <c r="AG576" s="19">
        <f t="shared" si="220"/>
        <v>20000</v>
      </c>
      <c r="AH576" s="10" t="s">
        <v>977</v>
      </c>
      <c r="AI576" s="11" t="s">
        <v>978</v>
      </c>
      <c r="AJ576" s="18" t="s">
        <v>736</v>
      </c>
      <c r="AK576" s="12">
        <v>20000</v>
      </c>
      <c r="AL576" s="28"/>
      <c r="AM576" s="28"/>
      <c r="AN576" s="114"/>
      <c r="AO576" s="114"/>
      <c r="AP576" s="28"/>
      <c r="AQ576" s="28"/>
      <c r="AR576" s="114"/>
      <c r="AS576" s="28"/>
      <c r="AT576" s="28">
        <v>1</v>
      </c>
      <c r="AU576" s="28">
        <f>AT576*AK576</f>
        <v>20000</v>
      </c>
      <c r="AV576" s="7"/>
      <c r="AW576" s="29"/>
      <c r="AX576" s="114"/>
      <c r="AY576" s="114"/>
      <c r="AZ576" s="28"/>
      <c r="BA576" s="28"/>
      <c r="BB576" s="114"/>
      <c r="BC576" s="114"/>
      <c r="BD576" s="114"/>
      <c r="BE576" s="114"/>
      <c r="BF576" s="114"/>
      <c r="BG576" s="114"/>
      <c r="BH576" s="28"/>
      <c r="BI576" s="28"/>
      <c r="BJ576" s="7">
        <f t="shared" si="221"/>
        <v>1</v>
      </c>
      <c r="BK576" s="7">
        <f t="shared" si="221"/>
        <v>20000</v>
      </c>
    </row>
    <row r="577" spans="2:63" x14ac:dyDescent="0.25">
      <c r="B577" s="69"/>
      <c r="C577" s="93"/>
      <c r="D577" s="75" t="s">
        <v>979</v>
      </c>
      <c r="E577" s="95" t="s">
        <v>980</v>
      </c>
      <c r="F577" s="95"/>
      <c r="G577" s="95"/>
      <c r="H577" s="25"/>
      <c r="I577" s="25"/>
      <c r="J577" s="104"/>
      <c r="K577" s="104"/>
      <c r="L577" s="104"/>
      <c r="M577" s="104"/>
      <c r="N577" s="104"/>
      <c r="O577" s="104"/>
      <c r="P577" s="104"/>
      <c r="Q577" s="104"/>
      <c r="R577" s="25"/>
      <c r="S577" s="25"/>
      <c r="T577" s="104"/>
      <c r="U577" s="104"/>
      <c r="V577" s="104"/>
      <c r="W577" s="104"/>
      <c r="X577" s="104"/>
      <c r="Y577" s="104"/>
      <c r="Z577" s="104"/>
      <c r="AA577" s="104"/>
      <c r="AB577" s="25"/>
      <c r="AC577" s="25"/>
      <c r="AD577" s="25"/>
      <c r="AE577" s="25"/>
      <c r="AF577" s="104"/>
      <c r="AG577" s="104"/>
      <c r="AH577" s="75" t="s">
        <v>979</v>
      </c>
      <c r="AI577" s="95" t="s">
        <v>980</v>
      </c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69"/>
      <c r="BI577" s="69"/>
      <c r="BJ577" s="95"/>
      <c r="BK577" s="95"/>
    </row>
    <row r="578" spans="2:63" x14ac:dyDescent="0.25">
      <c r="B578" s="67"/>
      <c r="C578" s="74"/>
      <c r="D578" s="96" t="s">
        <v>981</v>
      </c>
      <c r="E578" s="97" t="s">
        <v>982</v>
      </c>
      <c r="F578" s="11"/>
      <c r="G578" s="11"/>
      <c r="H578" s="26"/>
      <c r="I578" s="26"/>
      <c r="J578" s="112"/>
      <c r="K578" s="112"/>
      <c r="L578" s="112"/>
      <c r="M578" s="112"/>
      <c r="N578" s="112"/>
      <c r="O578" s="112"/>
      <c r="P578" s="112"/>
      <c r="Q578" s="112"/>
      <c r="R578" s="26"/>
      <c r="S578" s="26"/>
      <c r="T578" s="112"/>
      <c r="U578" s="112"/>
      <c r="V578" s="112"/>
      <c r="W578" s="112"/>
      <c r="X578" s="112"/>
      <c r="Y578" s="112"/>
      <c r="Z578" s="112"/>
      <c r="AA578" s="112"/>
      <c r="AB578" s="26"/>
      <c r="AC578" s="26"/>
      <c r="AD578" s="26"/>
      <c r="AE578" s="26"/>
      <c r="AF578" s="112"/>
      <c r="AG578" s="112"/>
      <c r="AH578" s="96" t="s">
        <v>981</v>
      </c>
      <c r="AI578" s="97" t="s">
        <v>982</v>
      </c>
      <c r="AJ578" s="123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33"/>
      <c r="BI578" s="133"/>
      <c r="BJ578" s="126"/>
      <c r="BK578" s="126"/>
    </row>
    <row r="579" spans="2:63" ht="24" x14ac:dyDescent="0.25">
      <c r="B579" s="16" t="s">
        <v>65</v>
      </c>
      <c r="C579" s="17" t="s">
        <v>66</v>
      </c>
      <c r="D579" s="10" t="s">
        <v>983</v>
      </c>
      <c r="E579" s="11" t="s">
        <v>984</v>
      </c>
      <c r="F579" s="11" t="s">
        <v>736</v>
      </c>
      <c r="G579" s="12">
        <v>3000</v>
      </c>
      <c r="H579" s="26"/>
      <c r="I579" s="26"/>
      <c r="J579" s="27"/>
      <c r="K579" s="27"/>
      <c r="L579" s="26"/>
      <c r="M579" s="26"/>
      <c r="N579" s="26"/>
      <c r="O579" s="26"/>
      <c r="P579" s="26"/>
      <c r="Q579" s="26"/>
      <c r="R579" s="19"/>
      <c r="S579" s="19"/>
      <c r="T579" s="26"/>
      <c r="U579" s="26"/>
      <c r="V579" s="19">
        <v>1</v>
      </c>
      <c r="W579" s="19">
        <f>G579*V579</f>
        <v>3000</v>
      </c>
      <c r="X579" s="26"/>
      <c r="Y579" s="26"/>
      <c r="Z579" s="26"/>
      <c r="AA579" s="26"/>
      <c r="AB579" s="26"/>
      <c r="AC579" s="26"/>
      <c r="AD579" s="26"/>
      <c r="AE579" s="26"/>
      <c r="AF579" s="19">
        <f t="shared" ref="AF579:AG581" si="222">H579+J579+L579+N579+P579+R579+T579+V579+X579+Z579+AB579+AD579</f>
        <v>1</v>
      </c>
      <c r="AG579" s="19">
        <f t="shared" si="222"/>
        <v>3000</v>
      </c>
      <c r="AH579" s="10" t="s">
        <v>983</v>
      </c>
      <c r="AI579" s="11" t="s">
        <v>984</v>
      </c>
      <c r="AJ579" s="11" t="s">
        <v>736</v>
      </c>
      <c r="AK579" s="12">
        <v>3000</v>
      </c>
      <c r="AL579" s="7"/>
      <c r="AM579" s="7"/>
      <c r="AN579" s="7"/>
      <c r="AO579" s="7"/>
      <c r="AP579" s="7"/>
      <c r="AQ579" s="7"/>
      <c r="AR579" s="7"/>
      <c r="AS579" s="7"/>
      <c r="AT579" s="28"/>
      <c r="AU579" s="7"/>
      <c r="AV579" s="7"/>
      <c r="AW579" s="29"/>
      <c r="AX579" s="7"/>
      <c r="AY579" s="7"/>
      <c r="AZ579" s="28">
        <v>1</v>
      </c>
      <c r="BA579" s="28">
        <f>AK579*AZ579</f>
        <v>3000</v>
      </c>
      <c r="BB579" s="7"/>
      <c r="BC579" s="7"/>
      <c r="BD579" s="7"/>
      <c r="BE579" s="7"/>
      <c r="BF579" s="81"/>
      <c r="BG579" s="81"/>
      <c r="BH579" s="7"/>
      <c r="BI579" s="7"/>
      <c r="BJ579" s="7">
        <f t="shared" ref="BJ579:BK581" si="223">AL579+AN579+AP579+AR579+AT579+AV579+AX579+AZ579+BB579+BD579+BF579+BH579</f>
        <v>1</v>
      </c>
      <c r="BK579" s="7">
        <f t="shared" si="223"/>
        <v>3000</v>
      </c>
    </row>
    <row r="580" spans="2:63" ht="24" x14ac:dyDescent="0.25">
      <c r="B580" s="16" t="s">
        <v>65</v>
      </c>
      <c r="C580" s="17" t="s">
        <v>66</v>
      </c>
      <c r="D580" s="10" t="s">
        <v>985</v>
      </c>
      <c r="E580" s="11" t="s">
        <v>986</v>
      </c>
      <c r="F580" s="11" t="s">
        <v>736</v>
      </c>
      <c r="G580" s="12">
        <v>2000</v>
      </c>
      <c r="H580" s="26"/>
      <c r="I580" s="26"/>
      <c r="J580" s="27"/>
      <c r="K580" s="27"/>
      <c r="L580" s="26"/>
      <c r="M580" s="26"/>
      <c r="N580" s="26"/>
      <c r="O580" s="26"/>
      <c r="P580" s="26"/>
      <c r="Q580" s="26"/>
      <c r="R580" s="19"/>
      <c r="S580" s="19"/>
      <c r="T580" s="26"/>
      <c r="U580" s="26"/>
      <c r="V580" s="19">
        <f>0+1</f>
        <v>1</v>
      </c>
      <c r="W580" s="19">
        <f>G580*V580</f>
        <v>2000</v>
      </c>
      <c r="X580" s="26"/>
      <c r="Y580" s="26"/>
      <c r="Z580" s="26"/>
      <c r="AA580" s="26"/>
      <c r="AB580" s="26"/>
      <c r="AC580" s="26"/>
      <c r="AD580" s="26"/>
      <c r="AE580" s="26"/>
      <c r="AF580" s="19">
        <f t="shared" si="222"/>
        <v>1</v>
      </c>
      <c r="AG580" s="19">
        <f t="shared" si="222"/>
        <v>2000</v>
      </c>
      <c r="AH580" s="10" t="s">
        <v>985</v>
      </c>
      <c r="AI580" s="11" t="s">
        <v>986</v>
      </c>
      <c r="AJ580" s="11" t="s">
        <v>736</v>
      </c>
      <c r="AK580" s="12">
        <v>2000</v>
      </c>
      <c r="AL580" s="7"/>
      <c r="AM580" s="7"/>
      <c r="AN580" s="7"/>
      <c r="AO580" s="7"/>
      <c r="AP580" s="7"/>
      <c r="AQ580" s="7"/>
      <c r="AR580" s="7"/>
      <c r="AS580" s="7"/>
      <c r="AT580" s="28"/>
      <c r="AU580" s="7"/>
      <c r="AV580" s="7"/>
      <c r="AW580" s="29"/>
      <c r="AX580" s="7"/>
      <c r="AY580" s="7"/>
      <c r="AZ580" s="28">
        <f>1+0</f>
        <v>1</v>
      </c>
      <c r="BA580" s="28">
        <f>AK580*AZ580</f>
        <v>2000</v>
      </c>
      <c r="BB580" s="7"/>
      <c r="BC580" s="7"/>
      <c r="BD580" s="7"/>
      <c r="BE580" s="7"/>
      <c r="BF580" s="81"/>
      <c r="BG580" s="81"/>
      <c r="BH580" s="7"/>
      <c r="BI580" s="7"/>
      <c r="BJ580" s="7">
        <f t="shared" si="223"/>
        <v>1</v>
      </c>
      <c r="BK580" s="7">
        <f t="shared" si="223"/>
        <v>2000</v>
      </c>
    </row>
    <row r="581" spans="2:63" ht="24" x14ac:dyDescent="0.25">
      <c r="B581" s="16" t="s">
        <v>65</v>
      </c>
      <c r="C581" s="17" t="s">
        <v>66</v>
      </c>
      <c r="D581" s="10">
        <v>701000040002</v>
      </c>
      <c r="E581" s="9" t="s">
        <v>987</v>
      </c>
      <c r="F581" s="11" t="s">
        <v>68</v>
      </c>
      <c r="G581" s="12">
        <v>0.1</v>
      </c>
      <c r="H581" s="26">
        <v>10000</v>
      </c>
      <c r="I581" s="19">
        <f>+G581*H581</f>
        <v>1000</v>
      </c>
      <c r="J581" s="27"/>
      <c r="K581" s="27"/>
      <c r="L581" s="26"/>
      <c r="M581" s="26"/>
      <c r="N581" s="26"/>
      <c r="O581" s="26"/>
      <c r="P581" s="26"/>
      <c r="Q581" s="26"/>
      <c r="R581" s="19"/>
      <c r="S581" s="19"/>
      <c r="T581" s="26"/>
      <c r="U581" s="26"/>
      <c r="V581" s="19"/>
      <c r="W581" s="19"/>
      <c r="X581" s="26"/>
      <c r="Y581" s="26"/>
      <c r="Z581" s="26"/>
      <c r="AA581" s="26"/>
      <c r="AB581" s="26"/>
      <c r="AC581" s="26"/>
      <c r="AD581" s="26"/>
      <c r="AE581" s="26"/>
      <c r="AF581" s="19">
        <f t="shared" si="222"/>
        <v>10000</v>
      </c>
      <c r="AG581" s="19">
        <f t="shared" si="222"/>
        <v>1000</v>
      </c>
      <c r="AH581" s="10">
        <v>701000040002</v>
      </c>
      <c r="AI581" s="9" t="s">
        <v>987</v>
      </c>
      <c r="AJ581" s="11" t="s">
        <v>68</v>
      </c>
      <c r="AK581" s="12">
        <v>0.1</v>
      </c>
      <c r="AL581" s="7">
        <f>6000+3000</f>
        <v>9000</v>
      </c>
      <c r="AM581" s="28">
        <f>+AK581*AL581</f>
        <v>900</v>
      </c>
      <c r="AN581" s="7"/>
      <c r="AO581" s="7"/>
      <c r="AP581" s="7"/>
      <c r="AQ581" s="7"/>
      <c r="AR581" s="7"/>
      <c r="AS581" s="7"/>
      <c r="AT581" s="28"/>
      <c r="AU581" s="28"/>
      <c r="AV581" s="7"/>
      <c r="AW581" s="29"/>
      <c r="AX581" s="7"/>
      <c r="AY581" s="7"/>
      <c r="AZ581" s="28"/>
      <c r="BA581" s="28"/>
      <c r="BB581" s="7"/>
      <c r="BC581" s="7"/>
      <c r="BD581" s="7"/>
      <c r="BE581" s="7"/>
      <c r="BF581" s="81"/>
      <c r="BG581" s="81"/>
      <c r="BH581" s="7"/>
      <c r="BI581" s="7"/>
      <c r="BJ581" s="7">
        <f t="shared" si="223"/>
        <v>9000</v>
      </c>
      <c r="BK581" s="7">
        <f t="shared" si="223"/>
        <v>900</v>
      </c>
    </row>
    <row r="582" spans="2:63" ht="28.5" customHeight="1" x14ac:dyDescent="0.25">
      <c r="B582" s="67"/>
      <c r="C582" s="74"/>
      <c r="D582" s="84" t="s">
        <v>988</v>
      </c>
      <c r="E582" s="97" t="s">
        <v>989</v>
      </c>
      <c r="F582" s="95"/>
      <c r="G582" s="95"/>
      <c r="H582" s="25"/>
      <c r="I582" s="25"/>
      <c r="J582" s="104"/>
      <c r="K582" s="104"/>
      <c r="L582" s="104"/>
      <c r="M582" s="104"/>
      <c r="N582" s="104"/>
      <c r="O582" s="104"/>
      <c r="P582" s="104"/>
      <c r="Q582" s="104"/>
      <c r="R582" s="25"/>
      <c r="S582" s="25"/>
      <c r="T582" s="104"/>
      <c r="U582" s="104"/>
      <c r="V582" s="104"/>
      <c r="W582" s="104"/>
      <c r="X582" s="104"/>
      <c r="Y582" s="104"/>
      <c r="Z582" s="104"/>
      <c r="AA582" s="104"/>
      <c r="AB582" s="25"/>
      <c r="AC582" s="25"/>
      <c r="AD582" s="25"/>
      <c r="AE582" s="25"/>
      <c r="AF582" s="104"/>
      <c r="AG582" s="104"/>
      <c r="AH582" s="84" t="s">
        <v>988</v>
      </c>
      <c r="AI582" s="97" t="s">
        <v>989</v>
      </c>
      <c r="AJ582" s="157"/>
      <c r="AK582" s="157"/>
      <c r="AL582" s="157"/>
      <c r="AM582" s="157"/>
      <c r="AN582" s="157"/>
      <c r="AO582" s="157"/>
      <c r="AP582" s="157"/>
      <c r="AQ582" s="157"/>
      <c r="AR582" s="157"/>
      <c r="AS582" s="157"/>
      <c r="AT582" s="157"/>
      <c r="AU582" s="157"/>
      <c r="AV582" s="157"/>
      <c r="AW582" s="157"/>
      <c r="AX582" s="157"/>
      <c r="AY582" s="157"/>
      <c r="AZ582" s="157"/>
      <c r="BA582" s="157"/>
      <c r="BB582" s="157"/>
      <c r="BC582" s="157"/>
      <c r="BD582" s="157"/>
      <c r="BE582" s="157"/>
      <c r="BF582" s="157"/>
      <c r="BG582" s="157"/>
      <c r="BH582" s="70"/>
      <c r="BI582" s="70"/>
      <c r="BJ582" s="157"/>
      <c r="BK582" s="157"/>
    </row>
    <row r="583" spans="2:63" ht="24.75" x14ac:dyDescent="0.25">
      <c r="B583" s="214" t="s">
        <v>65</v>
      </c>
      <c r="C583" s="17" t="s">
        <v>66</v>
      </c>
      <c r="D583" s="10" t="s">
        <v>990</v>
      </c>
      <c r="E583" s="106" t="s">
        <v>991</v>
      </c>
      <c r="F583" s="106" t="s">
        <v>736</v>
      </c>
      <c r="G583" s="12">
        <v>10500</v>
      </c>
      <c r="H583" s="19"/>
      <c r="I583" s="19"/>
      <c r="J583" s="85"/>
      <c r="K583" s="85"/>
      <c r="L583" s="19"/>
      <c r="M583" s="19"/>
      <c r="N583" s="19"/>
      <c r="O583" s="19"/>
      <c r="P583" s="20"/>
      <c r="Q583" s="19"/>
      <c r="R583" s="19"/>
      <c r="S583" s="19"/>
      <c r="T583" s="19"/>
      <c r="U583" s="19"/>
      <c r="V583" s="19">
        <v>1</v>
      </c>
      <c r="W583" s="19">
        <f t="shared" ref="W583:W592" si="224">G583*V583</f>
        <v>10500</v>
      </c>
      <c r="X583" s="19"/>
      <c r="Y583" s="20"/>
      <c r="Z583" s="20"/>
      <c r="AA583" s="20"/>
      <c r="AB583" s="19"/>
      <c r="AC583" s="19"/>
      <c r="AD583" s="19"/>
      <c r="AE583" s="19"/>
      <c r="AF583" s="19">
        <f t="shared" ref="AF583:AG646" si="225">H583+J583+L583+N583+P583+R583+T583+V583+X583+Z583+AB583+AD583</f>
        <v>1</v>
      </c>
      <c r="AG583" s="19">
        <f t="shared" si="225"/>
        <v>10500</v>
      </c>
      <c r="AH583" s="10" t="s">
        <v>990</v>
      </c>
      <c r="AI583" s="106" t="s">
        <v>991</v>
      </c>
      <c r="AJ583" s="106" t="s">
        <v>736</v>
      </c>
      <c r="AK583" s="12">
        <v>10500</v>
      </c>
      <c r="AL583" s="28"/>
      <c r="AM583" s="28"/>
      <c r="AN583" s="114"/>
      <c r="AO583" s="114"/>
      <c r="AP583" s="28"/>
      <c r="AQ583" s="28"/>
      <c r="AR583" s="114"/>
      <c r="AS583" s="28"/>
      <c r="AT583" s="28"/>
      <c r="AU583" s="114"/>
      <c r="AV583" s="28"/>
      <c r="AW583" s="114"/>
      <c r="AX583" s="114"/>
      <c r="AY583" s="114"/>
      <c r="AZ583" s="28"/>
      <c r="BA583" s="28"/>
      <c r="BB583" s="114"/>
      <c r="BC583" s="114"/>
      <c r="BD583" s="114"/>
      <c r="BE583" s="114"/>
      <c r="BF583" s="114"/>
      <c r="BG583" s="114"/>
      <c r="BH583" s="28"/>
      <c r="BI583" s="28"/>
      <c r="BJ583" s="7">
        <f t="shared" ref="BJ583:BK646" si="226">AL583+AN583+AP583+AR583+AT583+AV583+AX583+AZ583+BB583+BD583+BF583+BH583</f>
        <v>0</v>
      </c>
      <c r="BK583" s="7">
        <f t="shared" si="226"/>
        <v>0</v>
      </c>
    </row>
    <row r="584" spans="2:63" ht="24" x14ac:dyDescent="0.25">
      <c r="B584" s="16" t="s">
        <v>65</v>
      </c>
      <c r="C584" s="17" t="s">
        <v>66</v>
      </c>
      <c r="D584" s="10" t="s">
        <v>992</v>
      </c>
      <c r="E584" s="106" t="s">
        <v>993</v>
      </c>
      <c r="F584" s="11" t="s">
        <v>736</v>
      </c>
      <c r="G584" s="12">
        <v>1600</v>
      </c>
      <c r="H584" s="19"/>
      <c r="I584" s="19"/>
      <c r="J584" s="85"/>
      <c r="K584" s="85"/>
      <c r="L584" s="19"/>
      <c r="M584" s="19"/>
      <c r="N584" s="19"/>
      <c r="O584" s="19"/>
      <c r="P584" s="20"/>
      <c r="Q584" s="19"/>
      <c r="R584" s="19"/>
      <c r="S584" s="19"/>
      <c r="T584" s="19"/>
      <c r="U584" s="19"/>
      <c r="V584" s="19">
        <v>1</v>
      </c>
      <c r="W584" s="19">
        <f t="shared" si="224"/>
        <v>1600</v>
      </c>
      <c r="X584" s="19"/>
      <c r="Y584" s="20"/>
      <c r="Z584" s="20"/>
      <c r="AA584" s="20"/>
      <c r="AB584" s="19"/>
      <c r="AC584" s="19"/>
      <c r="AD584" s="19"/>
      <c r="AE584" s="19"/>
      <c r="AF584" s="19">
        <f t="shared" si="225"/>
        <v>1</v>
      </c>
      <c r="AG584" s="19">
        <f t="shared" si="225"/>
        <v>1600</v>
      </c>
      <c r="AH584" s="10" t="s">
        <v>992</v>
      </c>
      <c r="AI584" s="106" t="s">
        <v>993</v>
      </c>
      <c r="AJ584" s="11" t="s">
        <v>736</v>
      </c>
      <c r="AK584" s="12">
        <v>1600</v>
      </c>
      <c r="AL584" s="28"/>
      <c r="AM584" s="28"/>
      <c r="AN584" s="114"/>
      <c r="AO584" s="114"/>
      <c r="AP584" s="28"/>
      <c r="AQ584" s="28"/>
      <c r="AR584" s="114"/>
      <c r="AS584" s="28"/>
      <c r="AT584" s="28"/>
      <c r="AU584" s="114"/>
      <c r="AV584" s="28"/>
      <c r="AW584" s="114"/>
      <c r="AX584" s="114"/>
      <c r="AY584" s="114"/>
      <c r="AZ584" s="28"/>
      <c r="BA584" s="114"/>
      <c r="BB584" s="114"/>
      <c r="BC584" s="114"/>
      <c r="BD584" s="114"/>
      <c r="BE584" s="114"/>
      <c r="BF584" s="114"/>
      <c r="BG584" s="114"/>
      <c r="BH584" s="28"/>
      <c r="BI584" s="28"/>
      <c r="BJ584" s="7">
        <f t="shared" si="226"/>
        <v>0</v>
      </c>
      <c r="BK584" s="7">
        <f t="shared" si="226"/>
        <v>0</v>
      </c>
    </row>
    <row r="585" spans="2:63" ht="24" x14ac:dyDescent="0.25">
      <c r="B585" s="16" t="s">
        <v>65</v>
      </c>
      <c r="C585" s="17" t="s">
        <v>66</v>
      </c>
      <c r="D585" s="10" t="s">
        <v>992</v>
      </c>
      <c r="E585" s="106" t="s">
        <v>994</v>
      </c>
      <c r="F585" s="11" t="s">
        <v>736</v>
      </c>
      <c r="G585" s="12">
        <v>1000</v>
      </c>
      <c r="H585" s="19"/>
      <c r="I585" s="19"/>
      <c r="J585" s="85"/>
      <c r="K585" s="85"/>
      <c r="L585" s="19"/>
      <c r="M585" s="19"/>
      <c r="N585" s="19"/>
      <c r="O585" s="19"/>
      <c r="P585" s="20"/>
      <c r="Q585" s="19"/>
      <c r="R585" s="19"/>
      <c r="S585" s="19"/>
      <c r="T585" s="19"/>
      <c r="U585" s="19"/>
      <c r="V585" s="19">
        <v>2</v>
      </c>
      <c r="W585" s="19">
        <f t="shared" si="224"/>
        <v>2000</v>
      </c>
      <c r="X585" s="19"/>
      <c r="Y585" s="20"/>
      <c r="Z585" s="20"/>
      <c r="AA585" s="20"/>
      <c r="AB585" s="19"/>
      <c r="AC585" s="19"/>
      <c r="AD585" s="19"/>
      <c r="AE585" s="19"/>
      <c r="AF585" s="19">
        <f t="shared" si="225"/>
        <v>2</v>
      </c>
      <c r="AG585" s="19">
        <f t="shared" si="225"/>
        <v>2000</v>
      </c>
      <c r="AH585" s="10" t="s">
        <v>992</v>
      </c>
      <c r="AI585" s="106" t="s">
        <v>994</v>
      </c>
      <c r="AJ585" s="11" t="s">
        <v>736</v>
      </c>
      <c r="AK585" s="12">
        <v>1000</v>
      </c>
      <c r="AL585" s="28"/>
      <c r="AM585" s="28"/>
      <c r="AN585" s="114"/>
      <c r="AO585" s="114"/>
      <c r="AP585" s="28"/>
      <c r="AQ585" s="28"/>
      <c r="AR585" s="114"/>
      <c r="AS585" s="28"/>
      <c r="AT585" s="28"/>
      <c r="AU585" s="114"/>
      <c r="AV585" s="28"/>
      <c r="AW585" s="114"/>
      <c r="AX585" s="114"/>
      <c r="AY585" s="114"/>
      <c r="AZ585" s="28"/>
      <c r="BA585" s="114"/>
      <c r="BB585" s="114"/>
      <c r="BC585" s="114"/>
      <c r="BD585" s="114"/>
      <c r="BE585" s="114"/>
      <c r="BF585" s="114"/>
      <c r="BG585" s="114"/>
      <c r="BH585" s="28"/>
      <c r="BI585" s="28"/>
      <c r="BJ585" s="7">
        <f t="shared" si="226"/>
        <v>0</v>
      </c>
      <c r="BK585" s="7">
        <f t="shared" si="226"/>
        <v>0</v>
      </c>
    </row>
    <row r="586" spans="2:63" ht="24" x14ac:dyDescent="0.25">
      <c r="B586" s="16" t="s">
        <v>65</v>
      </c>
      <c r="C586" s="17" t="s">
        <v>66</v>
      </c>
      <c r="D586" s="10" t="s">
        <v>995</v>
      </c>
      <c r="E586" s="11" t="s">
        <v>996</v>
      </c>
      <c r="F586" s="11" t="s">
        <v>736</v>
      </c>
      <c r="G586" s="12">
        <v>3500</v>
      </c>
      <c r="H586" s="19"/>
      <c r="I586" s="19"/>
      <c r="J586" s="85"/>
      <c r="K586" s="85"/>
      <c r="L586" s="19"/>
      <c r="M586" s="19"/>
      <c r="N586" s="19"/>
      <c r="O586" s="19"/>
      <c r="P586" s="20"/>
      <c r="Q586" s="19"/>
      <c r="R586" s="19"/>
      <c r="S586" s="19"/>
      <c r="T586" s="19"/>
      <c r="U586" s="19"/>
      <c r="V586" s="19">
        <v>1</v>
      </c>
      <c r="W586" s="19">
        <f t="shared" si="224"/>
        <v>3500</v>
      </c>
      <c r="X586" s="19"/>
      <c r="Y586" s="20"/>
      <c r="Z586" s="20"/>
      <c r="AA586" s="20"/>
      <c r="AB586" s="19"/>
      <c r="AC586" s="19"/>
      <c r="AD586" s="19"/>
      <c r="AE586" s="19"/>
      <c r="AF586" s="19">
        <f t="shared" si="225"/>
        <v>1</v>
      </c>
      <c r="AG586" s="19">
        <f t="shared" si="225"/>
        <v>3500</v>
      </c>
      <c r="AH586" s="10" t="s">
        <v>995</v>
      </c>
      <c r="AI586" s="11" t="s">
        <v>996</v>
      </c>
      <c r="AJ586" s="11" t="s">
        <v>736</v>
      </c>
      <c r="AK586" s="12">
        <v>3500</v>
      </c>
      <c r="AL586" s="28"/>
      <c r="AM586" s="28"/>
      <c r="AN586" s="114"/>
      <c r="AO586" s="114"/>
      <c r="AP586" s="28"/>
      <c r="AQ586" s="28"/>
      <c r="AR586" s="114"/>
      <c r="AS586" s="28"/>
      <c r="AT586" s="28"/>
      <c r="AU586" s="114"/>
      <c r="AV586" s="28"/>
      <c r="AW586" s="114"/>
      <c r="AX586" s="114"/>
      <c r="AY586" s="114"/>
      <c r="AZ586" s="28"/>
      <c r="BA586" s="114"/>
      <c r="BB586" s="114"/>
      <c r="BC586" s="114"/>
      <c r="BD586" s="114"/>
      <c r="BE586" s="114"/>
      <c r="BF586" s="114"/>
      <c r="BG586" s="114"/>
      <c r="BH586" s="28"/>
      <c r="BI586" s="28"/>
      <c r="BJ586" s="7">
        <f t="shared" si="226"/>
        <v>0</v>
      </c>
      <c r="BK586" s="7">
        <f t="shared" si="226"/>
        <v>0</v>
      </c>
    </row>
    <row r="587" spans="2:63" ht="24" x14ac:dyDescent="0.25">
      <c r="B587" s="16" t="s">
        <v>65</v>
      </c>
      <c r="C587" s="17" t="s">
        <v>66</v>
      </c>
      <c r="D587" s="10" t="s">
        <v>997</v>
      </c>
      <c r="E587" s="106" t="s">
        <v>998</v>
      </c>
      <c r="F587" s="11" t="s">
        <v>736</v>
      </c>
      <c r="G587" s="12">
        <v>1866</v>
      </c>
      <c r="H587" s="19"/>
      <c r="I587" s="19"/>
      <c r="J587" s="85"/>
      <c r="K587" s="85"/>
      <c r="L587" s="19"/>
      <c r="M587" s="19"/>
      <c r="N587" s="19"/>
      <c r="O587" s="19"/>
      <c r="P587" s="20"/>
      <c r="Q587" s="19"/>
      <c r="R587" s="19"/>
      <c r="S587" s="19"/>
      <c r="T587" s="19"/>
      <c r="U587" s="19"/>
      <c r="V587" s="19">
        <v>1</v>
      </c>
      <c r="W587" s="19">
        <f t="shared" si="224"/>
        <v>1866</v>
      </c>
      <c r="X587" s="19"/>
      <c r="Y587" s="20"/>
      <c r="Z587" s="20"/>
      <c r="AA587" s="20"/>
      <c r="AB587" s="19"/>
      <c r="AC587" s="19"/>
      <c r="AD587" s="19"/>
      <c r="AE587" s="19"/>
      <c r="AF587" s="19">
        <f t="shared" si="225"/>
        <v>1</v>
      </c>
      <c r="AG587" s="19">
        <f t="shared" si="225"/>
        <v>1866</v>
      </c>
      <c r="AH587" s="10" t="s">
        <v>997</v>
      </c>
      <c r="AI587" s="106" t="s">
        <v>998</v>
      </c>
      <c r="AJ587" s="11" t="s">
        <v>736</v>
      </c>
      <c r="AK587" s="12">
        <v>1866</v>
      </c>
      <c r="AL587" s="28"/>
      <c r="AM587" s="28"/>
      <c r="AN587" s="114"/>
      <c r="AO587" s="114"/>
      <c r="AP587" s="28"/>
      <c r="AQ587" s="28"/>
      <c r="AR587" s="114"/>
      <c r="AS587" s="28"/>
      <c r="AT587" s="28"/>
      <c r="AU587" s="114"/>
      <c r="AV587" s="28"/>
      <c r="AW587" s="114"/>
      <c r="AX587" s="114"/>
      <c r="AY587" s="114"/>
      <c r="AZ587" s="28"/>
      <c r="BA587" s="114"/>
      <c r="BB587" s="114"/>
      <c r="BC587" s="114"/>
      <c r="BD587" s="114"/>
      <c r="BE587" s="114"/>
      <c r="BF587" s="114"/>
      <c r="BG587" s="114"/>
      <c r="BH587" s="28"/>
      <c r="BI587" s="28"/>
      <c r="BJ587" s="7">
        <f t="shared" si="226"/>
        <v>0</v>
      </c>
      <c r="BK587" s="7">
        <f t="shared" si="226"/>
        <v>0</v>
      </c>
    </row>
    <row r="588" spans="2:63" ht="24" x14ac:dyDescent="0.25">
      <c r="B588" s="16" t="s">
        <v>65</v>
      </c>
      <c r="C588" s="17" t="s">
        <v>66</v>
      </c>
      <c r="D588" s="10" t="s">
        <v>997</v>
      </c>
      <c r="E588" s="106" t="s">
        <v>999</v>
      </c>
      <c r="F588" s="106" t="s">
        <v>736</v>
      </c>
      <c r="G588" s="12">
        <v>10000</v>
      </c>
      <c r="H588" s="19"/>
      <c r="I588" s="19"/>
      <c r="J588" s="85"/>
      <c r="K588" s="85"/>
      <c r="L588" s="19"/>
      <c r="M588" s="19"/>
      <c r="N588" s="19"/>
      <c r="O588" s="19"/>
      <c r="P588" s="20"/>
      <c r="Q588" s="19"/>
      <c r="R588" s="19"/>
      <c r="S588" s="19"/>
      <c r="T588" s="20"/>
      <c r="U588" s="20"/>
      <c r="V588" s="19">
        <v>1</v>
      </c>
      <c r="W588" s="19">
        <f t="shared" si="224"/>
        <v>10000</v>
      </c>
      <c r="X588" s="20"/>
      <c r="Y588" s="20"/>
      <c r="Z588" s="20"/>
      <c r="AA588" s="20"/>
      <c r="AB588" s="19"/>
      <c r="AC588" s="19"/>
      <c r="AD588" s="19"/>
      <c r="AE588" s="19"/>
      <c r="AF588" s="19">
        <f t="shared" si="225"/>
        <v>1</v>
      </c>
      <c r="AG588" s="19">
        <f t="shared" si="225"/>
        <v>10000</v>
      </c>
      <c r="AH588" s="10" t="s">
        <v>997</v>
      </c>
      <c r="AI588" s="106" t="s">
        <v>999</v>
      </c>
      <c r="AJ588" s="106" t="s">
        <v>736</v>
      </c>
      <c r="AK588" s="12">
        <v>10000</v>
      </c>
      <c r="AL588" s="28"/>
      <c r="AM588" s="28"/>
      <c r="AN588" s="114"/>
      <c r="AO588" s="114"/>
      <c r="AP588" s="28"/>
      <c r="AQ588" s="28"/>
      <c r="AR588" s="114"/>
      <c r="AS588" s="28"/>
      <c r="AT588" s="28"/>
      <c r="AU588" s="114"/>
      <c r="AV588" s="28"/>
      <c r="AW588" s="114"/>
      <c r="AX588" s="114"/>
      <c r="AY588" s="114"/>
      <c r="AZ588" s="28"/>
      <c r="BA588" s="28"/>
      <c r="BB588" s="114"/>
      <c r="BC588" s="114"/>
      <c r="BD588" s="114"/>
      <c r="BE588" s="114"/>
      <c r="BF588" s="114"/>
      <c r="BG588" s="114"/>
      <c r="BH588" s="28"/>
      <c r="BI588" s="28"/>
      <c r="BJ588" s="7">
        <f t="shared" si="226"/>
        <v>0</v>
      </c>
      <c r="BK588" s="7">
        <f t="shared" si="226"/>
        <v>0</v>
      </c>
    </row>
    <row r="589" spans="2:63" ht="24" x14ac:dyDescent="0.25">
      <c r="B589" s="16" t="s">
        <v>65</v>
      </c>
      <c r="C589" s="17" t="s">
        <v>66</v>
      </c>
      <c r="D589" s="10" t="s">
        <v>1000</v>
      </c>
      <c r="E589" s="106" t="s">
        <v>1001</v>
      </c>
      <c r="F589" s="106" t="s">
        <v>736</v>
      </c>
      <c r="G589" s="12">
        <v>32000</v>
      </c>
      <c r="H589" s="19"/>
      <c r="I589" s="19"/>
      <c r="J589" s="85"/>
      <c r="K589" s="85"/>
      <c r="L589" s="19"/>
      <c r="M589" s="19"/>
      <c r="N589" s="19"/>
      <c r="O589" s="19"/>
      <c r="P589" s="20"/>
      <c r="Q589" s="19"/>
      <c r="R589" s="19"/>
      <c r="S589" s="19"/>
      <c r="T589" s="20"/>
      <c r="U589" s="20"/>
      <c r="V589" s="19">
        <v>1</v>
      </c>
      <c r="W589" s="19">
        <f t="shared" si="224"/>
        <v>32000</v>
      </c>
      <c r="X589" s="20"/>
      <c r="Y589" s="20"/>
      <c r="Z589" s="20"/>
      <c r="AA589" s="20"/>
      <c r="AB589" s="19"/>
      <c r="AC589" s="19"/>
      <c r="AD589" s="19"/>
      <c r="AE589" s="19"/>
      <c r="AF589" s="19">
        <f t="shared" si="225"/>
        <v>1</v>
      </c>
      <c r="AG589" s="19">
        <f t="shared" si="225"/>
        <v>32000</v>
      </c>
      <c r="AH589" s="10" t="s">
        <v>1000</v>
      </c>
      <c r="AI589" s="106" t="s">
        <v>1001</v>
      </c>
      <c r="AJ589" s="106" t="s">
        <v>736</v>
      </c>
      <c r="AK589" s="12">
        <v>32000</v>
      </c>
      <c r="AL589" s="28"/>
      <c r="AM589" s="28"/>
      <c r="AN589" s="114"/>
      <c r="AO589" s="114"/>
      <c r="AP589" s="28"/>
      <c r="AQ589" s="28"/>
      <c r="AR589" s="114"/>
      <c r="AS589" s="28"/>
      <c r="AT589" s="28"/>
      <c r="AU589" s="114"/>
      <c r="AV589" s="28"/>
      <c r="AW589" s="114"/>
      <c r="AX589" s="114"/>
      <c r="AY589" s="114"/>
      <c r="AZ589" s="28"/>
      <c r="BA589" s="28"/>
      <c r="BB589" s="114"/>
      <c r="BC589" s="114"/>
      <c r="BD589" s="114"/>
      <c r="BE589" s="114"/>
      <c r="BF589" s="114"/>
      <c r="BG589" s="114"/>
      <c r="BH589" s="28"/>
      <c r="BI589" s="28"/>
      <c r="BJ589" s="7">
        <f t="shared" si="226"/>
        <v>0</v>
      </c>
      <c r="BK589" s="7">
        <f t="shared" si="226"/>
        <v>0</v>
      </c>
    </row>
    <row r="590" spans="2:63" ht="24" x14ac:dyDescent="0.25">
      <c r="B590" s="16" t="s">
        <v>65</v>
      </c>
      <c r="C590" s="17" t="s">
        <v>66</v>
      </c>
      <c r="D590" s="10" t="s">
        <v>1000</v>
      </c>
      <c r="E590" s="106" t="s">
        <v>1002</v>
      </c>
      <c r="F590" s="106" t="s">
        <v>736</v>
      </c>
      <c r="G590" s="12">
        <v>8702</v>
      </c>
      <c r="H590" s="19"/>
      <c r="I590" s="19"/>
      <c r="J590" s="85"/>
      <c r="K590" s="85"/>
      <c r="L590" s="19"/>
      <c r="M590" s="19"/>
      <c r="N590" s="19"/>
      <c r="O590" s="19"/>
      <c r="P590" s="20"/>
      <c r="Q590" s="19"/>
      <c r="R590" s="19"/>
      <c r="S590" s="19"/>
      <c r="T590" s="20"/>
      <c r="U590" s="20"/>
      <c r="V590" s="19">
        <v>1</v>
      </c>
      <c r="W590" s="19">
        <f t="shared" si="224"/>
        <v>8702</v>
      </c>
      <c r="X590" s="20"/>
      <c r="Y590" s="20"/>
      <c r="Z590" s="20"/>
      <c r="AA590" s="20"/>
      <c r="AB590" s="19"/>
      <c r="AC590" s="19"/>
      <c r="AD590" s="19"/>
      <c r="AE590" s="19"/>
      <c r="AF590" s="19">
        <f t="shared" si="225"/>
        <v>1</v>
      </c>
      <c r="AG590" s="19">
        <f t="shared" si="225"/>
        <v>8702</v>
      </c>
      <c r="AH590" s="10" t="s">
        <v>1000</v>
      </c>
      <c r="AI590" s="106" t="s">
        <v>1002</v>
      </c>
      <c r="AJ590" s="106" t="s">
        <v>736</v>
      </c>
      <c r="AK590" s="12">
        <v>8702</v>
      </c>
      <c r="AL590" s="28"/>
      <c r="AM590" s="28"/>
      <c r="AN590" s="114"/>
      <c r="AO590" s="114"/>
      <c r="AP590" s="28"/>
      <c r="AQ590" s="28"/>
      <c r="AR590" s="114"/>
      <c r="AS590" s="28"/>
      <c r="AT590" s="28"/>
      <c r="AU590" s="114"/>
      <c r="AV590" s="28"/>
      <c r="AW590" s="114"/>
      <c r="AX590" s="114"/>
      <c r="AY590" s="114"/>
      <c r="AZ590" s="28"/>
      <c r="BA590" s="114"/>
      <c r="BB590" s="114"/>
      <c r="BC590" s="114"/>
      <c r="BD590" s="114"/>
      <c r="BE590" s="114"/>
      <c r="BF590" s="114"/>
      <c r="BG590" s="114"/>
      <c r="BH590" s="28"/>
      <c r="BI590" s="28"/>
      <c r="BJ590" s="7">
        <f t="shared" si="226"/>
        <v>0</v>
      </c>
      <c r="BK590" s="7">
        <f t="shared" si="226"/>
        <v>0</v>
      </c>
    </row>
    <row r="591" spans="2:63" ht="24" x14ac:dyDescent="0.25">
      <c r="B591" s="16" t="s">
        <v>65</v>
      </c>
      <c r="C591" s="17" t="s">
        <v>66</v>
      </c>
      <c r="D591" s="10" t="s">
        <v>1003</v>
      </c>
      <c r="E591" s="106" t="s">
        <v>1004</v>
      </c>
      <c r="F591" s="106" t="s">
        <v>736</v>
      </c>
      <c r="G591" s="12">
        <v>20000</v>
      </c>
      <c r="H591" s="19"/>
      <c r="I591" s="19"/>
      <c r="J591" s="85"/>
      <c r="K591" s="85"/>
      <c r="L591" s="19"/>
      <c r="M591" s="19"/>
      <c r="N591" s="19"/>
      <c r="O591" s="19"/>
      <c r="P591" s="20"/>
      <c r="Q591" s="19"/>
      <c r="R591" s="19"/>
      <c r="S591" s="19"/>
      <c r="T591" s="20"/>
      <c r="U591" s="20"/>
      <c r="V591" s="19">
        <v>1</v>
      </c>
      <c r="W591" s="19">
        <f t="shared" si="224"/>
        <v>20000</v>
      </c>
      <c r="X591" s="20"/>
      <c r="Y591" s="20"/>
      <c r="Z591" s="20"/>
      <c r="AA591" s="20"/>
      <c r="AB591" s="19"/>
      <c r="AC591" s="19"/>
      <c r="AD591" s="19"/>
      <c r="AE591" s="19"/>
      <c r="AF591" s="19">
        <f t="shared" si="225"/>
        <v>1</v>
      </c>
      <c r="AG591" s="19">
        <f t="shared" si="225"/>
        <v>20000</v>
      </c>
      <c r="AH591" s="10" t="s">
        <v>1003</v>
      </c>
      <c r="AI591" s="106" t="s">
        <v>1004</v>
      </c>
      <c r="AJ591" s="106" t="s">
        <v>736</v>
      </c>
      <c r="AK591" s="12">
        <v>20000</v>
      </c>
      <c r="AL591" s="28"/>
      <c r="AM591" s="28"/>
      <c r="AN591" s="114"/>
      <c r="AO591" s="114"/>
      <c r="AP591" s="28"/>
      <c r="AQ591" s="28"/>
      <c r="AR591" s="114"/>
      <c r="AS591" s="28"/>
      <c r="AT591" s="28"/>
      <c r="AU591" s="114"/>
      <c r="AV591" s="28"/>
      <c r="AW591" s="114"/>
      <c r="AX591" s="114"/>
      <c r="AY591" s="114"/>
      <c r="AZ591" s="28"/>
      <c r="BA591" s="28"/>
      <c r="BB591" s="114"/>
      <c r="BC591" s="114"/>
      <c r="BD591" s="114"/>
      <c r="BE591" s="114"/>
      <c r="BF591" s="114"/>
      <c r="BG591" s="114"/>
      <c r="BH591" s="28"/>
      <c r="BI591" s="28"/>
      <c r="BJ591" s="7">
        <f t="shared" si="226"/>
        <v>0</v>
      </c>
      <c r="BK591" s="7">
        <f t="shared" si="226"/>
        <v>0</v>
      </c>
    </row>
    <row r="592" spans="2:63" ht="24" x14ac:dyDescent="0.25">
      <c r="B592" s="16" t="s">
        <v>65</v>
      </c>
      <c r="C592" s="17" t="s">
        <v>66</v>
      </c>
      <c r="D592" s="10" t="s">
        <v>1005</v>
      </c>
      <c r="E592" s="106" t="s">
        <v>1006</v>
      </c>
      <c r="F592" s="106" t="s">
        <v>736</v>
      </c>
      <c r="G592" s="12">
        <v>3000</v>
      </c>
      <c r="H592" s="26"/>
      <c r="I592" s="26"/>
      <c r="J592" s="27"/>
      <c r="K592" s="27"/>
      <c r="L592" s="26"/>
      <c r="M592" s="26"/>
      <c r="N592" s="26"/>
      <c r="O592" s="26"/>
      <c r="P592" s="159"/>
      <c r="Q592" s="26"/>
      <c r="R592" s="26"/>
      <c r="S592" s="26"/>
      <c r="T592" s="159"/>
      <c r="U592" s="159"/>
      <c r="V592" s="19">
        <v>2</v>
      </c>
      <c r="W592" s="19">
        <f t="shared" si="224"/>
        <v>6000</v>
      </c>
      <c r="X592" s="159"/>
      <c r="Y592" s="159"/>
      <c r="Z592" s="159"/>
      <c r="AA592" s="159"/>
      <c r="AB592" s="26"/>
      <c r="AC592" s="26"/>
      <c r="AD592" s="26"/>
      <c r="AE592" s="26"/>
      <c r="AF592" s="19">
        <f t="shared" si="225"/>
        <v>2</v>
      </c>
      <c r="AG592" s="19">
        <f t="shared" si="225"/>
        <v>6000</v>
      </c>
      <c r="AH592" s="10" t="s">
        <v>1005</v>
      </c>
      <c r="AI592" s="106" t="s">
        <v>1006</v>
      </c>
      <c r="AJ592" s="106" t="s">
        <v>736</v>
      </c>
      <c r="AK592" s="12">
        <v>3000</v>
      </c>
      <c r="AL592" s="7"/>
      <c r="AM592" s="7"/>
      <c r="AN592" s="29"/>
      <c r="AO592" s="29"/>
      <c r="AP592" s="7"/>
      <c r="AQ592" s="7"/>
      <c r="AR592" s="29"/>
      <c r="AS592" s="7"/>
      <c r="AT592" s="28"/>
      <c r="AU592" s="29"/>
      <c r="AV592" s="7"/>
      <c r="AW592" s="29"/>
      <c r="AX592" s="29"/>
      <c r="AY592" s="29"/>
      <c r="AZ592" s="28">
        <v>4</v>
      </c>
      <c r="BA592" s="28">
        <f>AK592*AZ592</f>
        <v>12000</v>
      </c>
      <c r="BB592" s="29"/>
      <c r="BC592" s="29"/>
      <c r="BD592" s="29"/>
      <c r="BE592" s="29"/>
      <c r="BF592" s="81"/>
      <c r="BG592" s="81"/>
      <c r="BH592" s="7"/>
      <c r="BI592" s="7"/>
      <c r="BJ592" s="7">
        <f t="shared" si="226"/>
        <v>4</v>
      </c>
      <c r="BK592" s="7">
        <f t="shared" si="226"/>
        <v>12000</v>
      </c>
    </row>
    <row r="593" spans="2:63" ht="24" x14ac:dyDescent="0.25">
      <c r="B593" s="16" t="s">
        <v>65</v>
      </c>
      <c r="C593" s="17" t="s">
        <v>66</v>
      </c>
      <c r="D593" s="16" t="s">
        <v>1007</v>
      </c>
      <c r="E593" s="106" t="s">
        <v>1008</v>
      </c>
      <c r="F593" s="106" t="s">
        <v>736</v>
      </c>
      <c r="G593" s="12">
        <v>500</v>
      </c>
      <c r="H593" s="19"/>
      <c r="I593" s="19"/>
      <c r="J593" s="85"/>
      <c r="K593" s="85"/>
      <c r="L593" s="19"/>
      <c r="M593" s="19"/>
      <c r="N593" s="19"/>
      <c r="O593" s="19"/>
      <c r="P593" s="19">
        <v>4</v>
      </c>
      <c r="Q593" s="19">
        <f t="shared" ref="Q593:Q597" si="227">G593*P593</f>
        <v>2000</v>
      </c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>
        <f t="shared" si="225"/>
        <v>4</v>
      </c>
      <c r="AG593" s="19">
        <f t="shared" si="225"/>
        <v>2000</v>
      </c>
      <c r="AH593" s="16" t="s">
        <v>1007</v>
      </c>
      <c r="AI593" s="106" t="s">
        <v>1008</v>
      </c>
      <c r="AJ593" s="106" t="s">
        <v>736</v>
      </c>
      <c r="AK593" s="12">
        <v>500</v>
      </c>
      <c r="AL593" s="28"/>
      <c r="AM593" s="28"/>
      <c r="AN593" s="28"/>
      <c r="AO593" s="28"/>
      <c r="AP593" s="28"/>
      <c r="AQ593" s="28"/>
      <c r="AR593" s="28"/>
      <c r="AS593" s="28"/>
      <c r="AT593" s="28">
        <v>6</v>
      </c>
      <c r="AU593" s="28">
        <f t="shared" ref="AU593:AU597" si="228">+AK593*AT593</f>
        <v>3000</v>
      </c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114"/>
      <c r="BG593" s="114"/>
      <c r="BH593" s="28"/>
      <c r="BI593" s="28"/>
      <c r="BJ593" s="7">
        <f t="shared" si="226"/>
        <v>6</v>
      </c>
      <c r="BK593" s="7">
        <f t="shared" si="226"/>
        <v>3000</v>
      </c>
    </row>
    <row r="594" spans="2:63" ht="24" x14ac:dyDescent="0.25">
      <c r="B594" s="16" t="s">
        <v>65</v>
      </c>
      <c r="C594" s="17" t="s">
        <v>66</v>
      </c>
      <c r="D594" s="16" t="s">
        <v>1007</v>
      </c>
      <c r="E594" s="106" t="s">
        <v>1008</v>
      </c>
      <c r="F594" s="106" t="s">
        <v>736</v>
      </c>
      <c r="G594" s="12">
        <v>1500</v>
      </c>
      <c r="H594" s="19"/>
      <c r="I594" s="19"/>
      <c r="J594" s="85"/>
      <c r="K594" s="85"/>
      <c r="L594" s="19"/>
      <c r="M594" s="19"/>
      <c r="N594" s="19"/>
      <c r="O594" s="19"/>
      <c r="P594" s="19">
        <v>6</v>
      </c>
      <c r="Q594" s="19">
        <f t="shared" si="227"/>
        <v>9000</v>
      </c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>
        <f t="shared" si="225"/>
        <v>6</v>
      </c>
      <c r="AG594" s="19">
        <f t="shared" si="225"/>
        <v>9000</v>
      </c>
      <c r="AH594" s="16" t="s">
        <v>1007</v>
      </c>
      <c r="AI594" s="106" t="s">
        <v>1008</v>
      </c>
      <c r="AJ594" s="106" t="s">
        <v>736</v>
      </c>
      <c r="AK594" s="12">
        <v>1500</v>
      </c>
      <c r="AL594" s="28"/>
      <c r="AM594" s="28"/>
      <c r="AN594" s="28"/>
      <c r="AO594" s="28"/>
      <c r="AP594" s="28"/>
      <c r="AQ594" s="28"/>
      <c r="AR594" s="28"/>
      <c r="AS594" s="28"/>
      <c r="AT594" s="28">
        <v>6</v>
      </c>
      <c r="AU594" s="28">
        <f t="shared" si="228"/>
        <v>9000</v>
      </c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114"/>
      <c r="BG594" s="114"/>
      <c r="BH594" s="28"/>
      <c r="BI594" s="28"/>
      <c r="BJ594" s="7">
        <f t="shared" si="226"/>
        <v>6</v>
      </c>
      <c r="BK594" s="7">
        <f t="shared" si="226"/>
        <v>9000</v>
      </c>
    </row>
    <row r="595" spans="2:63" ht="24" x14ac:dyDescent="0.25">
      <c r="B595" s="16" t="s">
        <v>65</v>
      </c>
      <c r="C595" s="17" t="s">
        <v>66</v>
      </c>
      <c r="D595" s="16" t="s">
        <v>1007</v>
      </c>
      <c r="E595" s="106" t="s">
        <v>1008</v>
      </c>
      <c r="F595" s="106" t="s">
        <v>736</v>
      </c>
      <c r="G595" s="12">
        <v>3000</v>
      </c>
      <c r="H595" s="19"/>
      <c r="I595" s="19"/>
      <c r="J595" s="85"/>
      <c r="K595" s="85"/>
      <c r="L595" s="19"/>
      <c r="M595" s="19"/>
      <c r="N595" s="19"/>
      <c r="O595" s="19"/>
      <c r="P595" s="19">
        <v>6</v>
      </c>
      <c r="Q595" s="19">
        <f t="shared" si="227"/>
        <v>18000</v>
      </c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>
        <f t="shared" si="225"/>
        <v>6</v>
      </c>
      <c r="AG595" s="19">
        <f t="shared" si="225"/>
        <v>18000</v>
      </c>
      <c r="AH595" s="16" t="s">
        <v>1007</v>
      </c>
      <c r="AI595" s="106" t="s">
        <v>1008</v>
      </c>
      <c r="AJ595" s="106" t="s">
        <v>736</v>
      </c>
      <c r="AK595" s="12">
        <v>3000</v>
      </c>
      <c r="AL595" s="28"/>
      <c r="AM595" s="28"/>
      <c r="AN595" s="28"/>
      <c r="AO595" s="28"/>
      <c r="AP595" s="28"/>
      <c r="AQ595" s="28"/>
      <c r="AR595" s="28"/>
      <c r="AS595" s="28"/>
      <c r="AT595" s="28">
        <v>12</v>
      </c>
      <c r="AU595" s="28">
        <f t="shared" si="228"/>
        <v>36000</v>
      </c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114"/>
      <c r="BG595" s="114"/>
      <c r="BH595" s="28"/>
      <c r="BI595" s="28"/>
      <c r="BJ595" s="7">
        <f t="shared" si="226"/>
        <v>12</v>
      </c>
      <c r="BK595" s="7">
        <f t="shared" si="226"/>
        <v>36000</v>
      </c>
    </row>
    <row r="596" spans="2:63" ht="24" x14ac:dyDescent="0.25">
      <c r="B596" s="16" t="s">
        <v>65</v>
      </c>
      <c r="C596" s="17" t="s">
        <v>66</v>
      </c>
      <c r="D596" s="16" t="s">
        <v>815</v>
      </c>
      <c r="E596" s="106" t="s">
        <v>1009</v>
      </c>
      <c r="F596" s="106" t="s">
        <v>736</v>
      </c>
      <c r="G596" s="12">
        <v>1800</v>
      </c>
      <c r="H596" s="19"/>
      <c r="I596" s="19"/>
      <c r="J596" s="85"/>
      <c r="K596" s="85"/>
      <c r="L596" s="19"/>
      <c r="M596" s="19"/>
      <c r="N596" s="19"/>
      <c r="O596" s="19"/>
      <c r="P596" s="19">
        <v>36</v>
      </c>
      <c r="Q596" s="19">
        <f t="shared" si="227"/>
        <v>64800</v>
      </c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>
        <f t="shared" si="225"/>
        <v>36</v>
      </c>
      <c r="AG596" s="19">
        <f t="shared" si="225"/>
        <v>64800</v>
      </c>
      <c r="AH596" s="16" t="s">
        <v>815</v>
      </c>
      <c r="AI596" s="106" t="s">
        <v>1009</v>
      </c>
      <c r="AJ596" s="106" t="s">
        <v>736</v>
      </c>
      <c r="AK596" s="12">
        <v>1800</v>
      </c>
      <c r="AL596" s="28"/>
      <c r="AM596" s="28"/>
      <c r="AN596" s="28"/>
      <c r="AO596" s="28"/>
      <c r="AP596" s="28"/>
      <c r="AQ596" s="28"/>
      <c r="AR596" s="28"/>
      <c r="AS596" s="28"/>
      <c r="AT596" s="28">
        <v>24</v>
      </c>
      <c r="AU596" s="28">
        <f t="shared" si="228"/>
        <v>43200</v>
      </c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114"/>
      <c r="BG596" s="114"/>
      <c r="BH596" s="28"/>
      <c r="BI596" s="28"/>
      <c r="BJ596" s="7">
        <f t="shared" si="226"/>
        <v>24</v>
      </c>
      <c r="BK596" s="7">
        <f t="shared" si="226"/>
        <v>43200</v>
      </c>
    </row>
    <row r="597" spans="2:63" ht="24" x14ac:dyDescent="0.25">
      <c r="B597" s="16" t="s">
        <v>65</v>
      </c>
      <c r="C597" s="17" t="s">
        <v>66</v>
      </c>
      <c r="D597" s="16" t="s">
        <v>815</v>
      </c>
      <c r="E597" s="106" t="s">
        <v>1009</v>
      </c>
      <c r="F597" s="106" t="s">
        <v>736</v>
      </c>
      <c r="G597" s="12">
        <v>2000</v>
      </c>
      <c r="H597" s="19"/>
      <c r="I597" s="19"/>
      <c r="J597" s="85"/>
      <c r="K597" s="85"/>
      <c r="L597" s="19"/>
      <c r="M597" s="19"/>
      <c r="N597" s="19"/>
      <c r="O597" s="19"/>
      <c r="P597" s="19">
        <v>66</v>
      </c>
      <c r="Q597" s="19">
        <f t="shared" si="227"/>
        <v>132000</v>
      </c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>
        <f t="shared" si="225"/>
        <v>66</v>
      </c>
      <c r="AG597" s="19">
        <f t="shared" si="225"/>
        <v>132000</v>
      </c>
      <c r="AH597" s="16" t="s">
        <v>815</v>
      </c>
      <c r="AI597" s="106" t="s">
        <v>1009</v>
      </c>
      <c r="AJ597" s="106" t="s">
        <v>736</v>
      </c>
      <c r="AK597" s="12">
        <v>2000</v>
      </c>
      <c r="AL597" s="28"/>
      <c r="AM597" s="28"/>
      <c r="AN597" s="28"/>
      <c r="AO597" s="28"/>
      <c r="AP597" s="28"/>
      <c r="AQ597" s="28"/>
      <c r="AR597" s="28"/>
      <c r="AS597" s="28"/>
      <c r="AT597" s="28">
        <v>66</v>
      </c>
      <c r="AU597" s="28">
        <f t="shared" si="228"/>
        <v>132000</v>
      </c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114"/>
      <c r="BG597" s="114"/>
      <c r="BH597" s="28"/>
      <c r="BI597" s="28"/>
      <c r="BJ597" s="7">
        <f t="shared" si="226"/>
        <v>66</v>
      </c>
      <c r="BK597" s="7">
        <f t="shared" si="226"/>
        <v>132000</v>
      </c>
    </row>
    <row r="598" spans="2:63" ht="24" x14ac:dyDescent="0.25">
      <c r="B598" s="16" t="s">
        <v>65</v>
      </c>
      <c r="C598" s="17" t="s">
        <v>66</v>
      </c>
      <c r="D598" s="10" t="s">
        <v>1010</v>
      </c>
      <c r="E598" s="11" t="s">
        <v>1011</v>
      </c>
      <c r="F598" s="106" t="s">
        <v>736</v>
      </c>
      <c r="G598" s="12">
        <v>4000</v>
      </c>
      <c r="H598" s="19">
        <v>2</v>
      </c>
      <c r="I598" s="19">
        <f t="shared" ref="I598:I603" si="229">+G598*H598</f>
        <v>8000</v>
      </c>
      <c r="J598" s="27"/>
      <c r="K598" s="27"/>
      <c r="L598" s="26"/>
      <c r="M598" s="26"/>
      <c r="N598" s="26"/>
      <c r="O598" s="26"/>
      <c r="P598" s="159"/>
      <c r="Q598" s="159"/>
      <c r="R598" s="26"/>
      <c r="S598" s="26"/>
      <c r="T598" s="159"/>
      <c r="U598" s="159"/>
      <c r="V598" s="159"/>
      <c r="W598" s="159"/>
      <c r="X598" s="159"/>
      <c r="Y598" s="159"/>
      <c r="Z598" s="159"/>
      <c r="AA598" s="159"/>
      <c r="AB598" s="26"/>
      <c r="AC598" s="26"/>
      <c r="AD598" s="26"/>
      <c r="AE598" s="26"/>
      <c r="AF598" s="19">
        <f t="shared" si="225"/>
        <v>2</v>
      </c>
      <c r="AG598" s="19">
        <f t="shared" si="225"/>
        <v>8000</v>
      </c>
      <c r="AH598" s="10" t="s">
        <v>1010</v>
      </c>
      <c r="AI598" s="11" t="s">
        <v>1011</v>
      </c>
      <c r="AJ598" s="106" t="s">
        <v>736</v>
      </c>
      <c r="AK598" s="12">
        <v>4000</v>
      </c>
      <c r="AL598" s="19">
        <v>2</v>
      </c>
      <c r="AM598" s="28">
        <f t="shared" ref="AM598:AM604" si="230">+AK598*AL598</f>
        <v>8000</v>
      </c>
      <c r="AN598" s="29"/>
      <c r="AO598" s="29"/>
      <c r="AP598" s="7"/>
      <c r="AQ598" s="7"/>
      <c r="AR598" s="29"/>
      <c r="AS598" s="7"/>
      <c r="AT598" s="7"/>
      <c r="AU598" s="29"/>
      <c r="AV598" s="7"/>
      <c r="AW598" s="29"/>
      <c r="AX598" s="29"/>
      <c r="AY598" s="29"/>
      <c r="AZ598" s="28"/>
      <c r="BA598" s="28"/>
      <c r="BB598" s="29"/>
      <c r="BC598" s="29"/>
      <c r="BD598" s="29"/>
      <c r="BE598" s="29"/>
      <c r="BF598" s="81"/>
      <c r="BG598" s="81"/>
      <c r="BH598" s="7"/>
      <c r="BI598" s="7"/>
      <c r="BJ598" s="7">
        <f t="shared" si="226"/>
        <v>2</v>
      </c>
      <c r="BK598" s="7">
        <f t="shared" si="226"/>
        <v>8000</v>
      </c>
    </row>
    <row r="599" spans="2:63" ht="24" x14ac:dyDescent="0.25">
      <c r="B599" s="16" t="s">
        <v>65</v>
      </c>
      <c r="C599" s="17" t="s">
        <v>66</v>
      </c>
      <c r="D599" s="10">
        <v>210100010410</v>
      </c>
      <c r="E599" s="106" t="s">
        <v>1012</v>
      </c>
      <c r="F599" s="106" t="s">
        <v>736</v>
      </c>
      <c r="G599" s="12">
        <v>2500</v>
      </c>
      <c r="H599" s="19">
        <v>12</v>
      </c>
      <c r="I599" s="19">
        <f t="shared" si="229"/>
        <v>30000</v>
      </c>
      <c r="J599" s="27"/>
      <c r="K599" s="27"/>
      <c r="L599" s="26"/>
      <c r="M599" s="26"/>
      <c r="N599" s="26"/>
      <c r="O599" s="26"/>
      <c r="P599" s="159"/>
      <c r="Q599" s="159"/>
      <c r="R599" s="26"/>
      <c r="S599" s="26"/>
      <c r="T599" s="159"/>
      <c r="U599" s="159"/>
      <c r="V599" s="159"/>
      <c r="W599" s="159"/>
      <c r="X599" s="159"/>
      <c r="Y599" s="159"/>
      <c r="Z599" s="159"/>
      <c r="AA599" s="159"/>
      <c r="AB599" s="26"/>
      <c r="AC599" s="26"/>
      <c r="AD599" s="26"/>
      <c r="AE599" s="26"/>
      <c r="AF599" s="19">
        <f t="shared" si="225"/>
        <v>12</v>
      </c>
      <c r="AG599" s="19">
        <f t="shared" si="225"/>
        <v>30000</v>
      </c>
      <c r="AH599" s="10">
        <v>210100010410</v>
      </c>
      <c r="AI599" s="106" t="s">
        <v>1012</v>
      </c>
      <c r="AJ599" s="106" t="s">
        <v>736</v>
      </c>
      <c r="AK599" s="12">
        <v>2500</v>
      </c>
      <c r="AL599" s="19">
        <v>12</v>
      </c>
      <c r="AM599" s="28">
        <f t="shared" si="230"/>
        <v>30000</v>
      </c>
      <c r="AN599" s="29"/>
      <c r="AO599" s="29"/>
      <c r="AP599" s="7"/>
      <c r="AQ599" s="7"/>
      <c r="AR599" s="29"/>
      <c r="AS599" s="7"/>
      <c r="AT599" s="7"/>
      <c r="AU599" s="29"/>
      <c r="AV599" s="7"/>
      <c r="AW599" s="29"/>
      <c r="AX599" s="29"/>
      <c r="AY599" s="29"/>
      <c r="AZ599" s="28"/>
      <c r="BA599" s="28"/>
      <c r="BB599" s="29"/>
      <c r="BC599" s="29"/>
      <c r="BD599" s="29"/>
      <c r="BE599" s="29"/>
      <c r="BF599" s="81"/>
      <c r="BG599" s="81"/>
      <c r="BH599" s="7"/>
      <c r="BI599" s="7"/>
      <c r="BJ599" s="7">
        <f t="shared" si="226"/>
        <v>12</v>
      </c>
      <c r="BK599" s="7">
        <f t="shared" si="226"/>
        <v>30000</v>
      </c>
    </row>
    <row r="600" spans="2:63" ht="24" x14ac:dyDescent="0.25">
      <c r="B600" s="16" t="s">
        <v>65</v>
      </c>
      <c r="C600" s="17" t="s">
        <v>66</v>
      </c>
      <c r="D600" s="10">
        <v>170100030048</v>
      </c>
      <c r="E600" s="106" t="s">
        <v>1012</v>
      </c>
      <c r="F600" s="106" t="s">
        <v>736</v>
      </c>
      <c r="G600" s="12">
        <v>2500</v>
      </c>
      <c r="H600" s="19">
        <v>12</v>
      </c>
      <c r="I600" s="19">
        <f t="shared" si="229"/>
        <v>30000</v>
      </c>
      <c r="J600" s="27"/>
      <c r="K600" s="27"/>
      <c r="L600" s="26"/>
      <c r="M600" s="26"/>
      <c r="N600" s="26"/>
      <c r="O600" s="26"/>
      <c r="P600" s="159"/>
      <c r="Q600" s="159"/>
      <c r="R600" s="26"/>
      <c r="S600" s="26"/>
      <c r="T600" s="159"/>
      <c r="U600" s="159"/>
      <c r="V600" s="159"/>
      <c r="W600" s="159"/>
      <c r="X600" s="159"/>
      <c r="Y600" s="159"/>
      <c r="Z600" s="159"/>
      <c r="AA600" s="159"/>
      <c r="AB600" s="26"/>
      <c r="AC600" s="26"/>
      <c r="AD600" s="26"/>
      <c r="AE600" s="26"/>
      <c r="AF600" s="19">
        <f t="shared" si="225"/>
        <v>12</v>
      </c>
      <c r="AG600" s="19">
        <f t="shared" si="225"/>
        <v>30000</v>
      </c>
      <c r="AH600" s="10">
        <v>170100030048</v>
      </c>
      <c r="AI600" s="106" t="s">
        <v>1012</v>
      </c>
      <c r="AJ600" s="106" t="s">
        <v>736</v>
      </c>
      <c r="AK600" s="12">
        <v>2500</v>
      </c>
      <c r="AL600" s="19">
        <v>12</v>
      </c>
      <c r="AM600" s="28">
        <f t="shared" si="230"/>
        <v>30000</v>
      </c>
      <c r="AN600" s="29"/>
      <c r="AO600" s="29"/>
      <c r="AP600" s="7"/>
      <c r="AQ600" s="7"/>
      <c r="AR600" s="29"/>
      <c r="AS600" s="7"/>
      <c r="AT600" s="7"/>
      <c r="AU600" s="29"/>
      <c r="AV600" s="7"/>
      <c r="AW600" s="29"/>
      <c r="AX600" s="29"/>
      <c r="AY600" s="29"/>
      <c r="AZ600" s="28"/>
      <c r="BA600" s="28"/>
      <c r="BB600" s="29"/>
      <c r="BC600" s="29"/>
      <c r="BD600" s="29"/>
      <c r="BE600" s="29"/>
      <c r="BF600" s="81"/>
      <c r="BG600" s="81"/>
      <c r="BH600" s="7"/>
      <c r="BI600" s="7"/>
      <c r="BJ600" s="7">
        <f t="shared" si="226"/>
        <v>12</v>
      </c>
      <c r="BK600" s="7">
        <f t="shared" si="226"/>
        <v>30000</v>
      </c>
    </row>
    <row r="601" spans="2:63" ht="24" x14ac:dyDescent="0.25">
      <c r="B601" s="16" t="s">
        <v>65</v>
      </c>
      <c r="C601" s="17" t="s">
        <v>66</v>
      </c>
      <c r="D601" s="10">
        <v>170100030048</v>
      </c>
      <c r="E601" s="106" t="s">
        <v>1012</v>
      </c>
      <c r="F601" s="106" t="s">
        <v>736</v>
      </c>
      <c r="G601" s="12">
        <v>2800</v>
      </c>
      <c r="H601" s="19">
        <v>18</v>
      </c>
      <c r="I601" s="19">
        <f t="shared" si="229"/>
        <v>50400</v>
      </c>
      <c r="J601" s="27"/>
      <c r="K601" s="27"/>
      <c r="L601" s="26"/>
      <c r="M601" s="26"/>
      <c r="N601" s="26"/>
      <c r="O601" s="26"/>
      <c r="P601" s="159"/>
      <c r="Q601" s="159"/>
      <c r="R601" s="26"/>
      <c r="S601" s="26"/>
      <c r="T601" s="159"/>
      <c r="U601" s="159"/>
      <c r="V601" s="159"/>
      <c r="W601" s="159"/>
      <c r="X601" s="159"/>
      <c r="Y601" s="159"/>
      <c r="Z601" s="159"/>
      <c r="AA601" s="159"/>
      <c r="AB601" s="26"/>
      <c r="AC601" s="26"/>
      <c r="AD601" s="26"/>
      <c r="AE601" s="26"/>
      <c r="AF601" s="19">
        <f t="shared" si="225"/>
        <v>18</v>
      </c>
      <c r="AG601" s="19">
        <f t="shared" si="225"/>
        <v>50400</v>
      </c>
      <c r="AH601" s="10">
        <v>170100030048</v>
      </c>
      <c r="AI601" s="106" t="s">
        <v>1012</v>
      </c>
      <c r="AJ601" s="106" t="s">
        <v>736</v>
      </c>
      <c r="AK601" s="12">
        <v>2800</v>
      </c>
      <c r="AL601" s="19">
        <v>18</v>
      </c>
      <c r="AM601" s="28">
        <f t="shared" si="230"/>
        <v>50400</v>
      </c>
      <c r="AN601" s="29"/>
      <c r="AO601" s="29"/>
      <c r="AP601" s="7"/>
      <c r="AQ601" s="7"/>
      <c r="AR601" s="29"/>
      <c r="AS601" s="7"/>
      <c r="AT601" s="7"/>
      <c r="AU601" s="29"/>
      <c r="AV601" s="7"/>
      <c r="AW601" s="29"/>
      <c r="AX601" s="29"/>
      <c r="AY601" s="29"/>
      <c r="AZ601" s="28"/>
      <c r="BA601" s="28"/>
      <c r="BB601" s="29"/>
      <c r="BC601" s="29"/>
      <c r="BD601" s="29"/>
      <c r="BE601" s="29"/>
      <c r="BF601" s="81"/>
      <c r="BG601" s="81"/>
      <c r="BH601" s="7"/>
      <c r="BI601" s="7"/>
      <c r="BJ601" s="7">
        <f t="shared" si="226"/>
        <v>18</v>
      </c>
      <c r="BK601" s="7">
        <f t="shared" si="226"/>
        <v>50400</v>
      </c>
    </row>
    <row r="602" spans="2:63" ht="24" x14ac:dyDescent="0.25">
      <c r="B602" s="16" t="s">
        <v>65</v>
      </c>
      <c r="C602" s="17" t="s">
        <v>66</v>
      </c>
      <c r="D602" s="10">
        <v>170100030048</v>
      </c>
      <c r="E602" s="9" t="s">
        <v>1013</v>
      </c>
      <c r="F602" s="106" t="s">
        <v>736</v>
      </c>
      <c r="G602" s="12">
        <v>1800</v>
      </c>
      <c r="H602" s="19">
        <v>12</v>
      </c>
      <c r="I602" s="19">
        <f t="shared" si="229"/>
        <v>21600</v>
      </c>
      <c r="J602" s="27"/>
      <c r="K602" s="27"/>
      <c r="L602" s="26"/>
      <c r="M602" s="26"/>
      <c r="N602" s="26"/>
      <c r="O602" s="26"/>
      <c r="P602" s="159"/>
      <c r="Q602" s="159"/>
      <c r="R602" s="26"/>
      <c r="S602" s="26"/>
      <c r="T602" s="159"/>
      <c r="U602" s="159"/>
      <c r="V602" s="159"/>
      <c r="W602" s="159"/>
      <c r="X602" s="159"/>
      <c r="Y602" s="159"/>
      <c r="Z602" s="159"/>
      <c r="AA602" s="159"/>
      <c r="AB602" s="26"/>
      <c r="AC602" s="26"/>
      <c r="AD602" s="26"/>
      <c r="AE602" s="26"/>
      <c r="AF602" s="19">
        <f t="shared" si="225"/>
        <v>12</v>
      </c>
      <c r="AG602" s="19">
        <f t="shared" si="225"/>
        <v>21600</v>
      </c>
      <c r="AH602" s="10">
        <v>170100030048</v>
      </c>
      <c r="AI602" s="9" t="s">
        <v>1013</v>
      </c>
      <c r="AJ602" s="106" t="s">
        <v>736</v>
      </c>
      <c r="AK602" s="12">
        <v>1800</v>
      </c>
      <c r="AL602" s="19">
        <v>12</v>
      </c>
      <c r="AM602" s="28">
        <f t="shared" si="230"/>
        <v>21600</v>
      </c>
      <c r="AN602" s="29"/>
      <c r="AO602" s="29"/>
      <c r="AP602" s="7"/>
      <c r="AQ602" s="7"/>
      <c r="AR602" s="29"/>
      <c r="AS602" s="7"/>
      <c r="AT602" s="7"/>
      <c r="AU602" s="29"/>
      <c r="AV602" s="7"/>
      <c r="AW602" s="29"/>
      <c r="AX602" s="29"/>
      <c r="AY602" s="29"/>
      <c r="AZ602" s="28"/>
      <c r="BA602" s="28"/>
      <c r="BB602" s="29"/>
      <c r="BC602" s="29"/>
      <c r="BD602" s="29"/>
      <c r="BE602" s="29"/>
      <c r="BF602" s="81"/>
      <c r="BG602" s="81"/>
      <c r="BH602" s="7"/>
      <c r="BI602" s="7"/>
      <c r="BJ602" s="7">
        <f t="shared" si="226"/>
        <v>12</v>
      </c>
      <c r="BK602" s="7">
        <f t="shared" si="226"/>
        <v>21600</v>
      </c>
    </row>
    <row r="603" spans="2:63" ht="24" x14ac:dyDescent="0.25">
      <c r="B603" s="16" t="s">
        <v>65</v>
      </c>
      <c r="C603" s="17" t="s">
        <v>66</v>
      </c>
      <c r="D603" s="10" t="s">
        <v>1014</v>
      </c>
      <c r="E603" s="9" t="s">
        <v>1015</v>
      </c>
      <c r="F603" s="106" t="s">
        <v>736</v>
      </c>
      <c r="G603" s="12">
        <v>1000</v>
      </c>
      <c r="H603" s="19">
        <v>12</v>
      </c>
      <c r="I603" s="19">
        <f t="shared" si="229"/>
        <v>12000</v>
      </c>
      <c r="J603" s="27"/>
      <c r="K603" s="27"/>
      <c r="L603" s="26"/>
      <c r="M603" s="26"/>
      <c r="N603" s="26"/>
      <c r="O603" s="26"/>
      <c r="P603" s="159"/>
      <c r="Q603" s="159"/>
      <c r="R603" s="26"/>
      <c r="S603" s="26"/>
      <c r="T603" s="159"/>
      <c r="U603" s="159"/>
      <c r="V603" s="159"/>
      <c r="W603" s="159"/>
      <c r="X603" s="159"/>
      <c r="Y603" s="159"/>
      <c r="Z603" s="159"/>
      <c r="AA603" s="159"/>
      <c r="AB603" s="26"/>
      <c r="AC603" s="26"/>
      <c r="AD603" s="26"/>
      <c r="AE603" s="26"/>
      <c r="AF603" s="19">
        <f t="shared" si="225"/>
        <v>12</v>
      </c>
      <c r="AG603" s="19">
        <f t="shared" si="225"/>
        <v>12000</v>
      </c>
      <c r="AH603" s="10" t="s">
        <v>1014</v>
      </c>
      <c r="AI603" s="9" t="s">
        <v>1015</v>
      </c>
      <c r="AJ603" s="106" t="s">
        <v>736</v>
      </c>
      <c r="AK603" s="12">
        <v>1000</v>
      </c>
      <c r="AL603" s="19">
        <v>12</v>
      </c>
      <c r="AM603" s="28">
        <f t="shared" si="230"/>
        <v>12000</v>
      </c>
      <c r="AN603" s="29"/>
      <c r="AO603" s="29"/>
      <c r="AP603" s="7"/>
      <c r="AQ603" s="7"/>
      <c r="AR603" s="29"/>
      <c r="AS603" s="7"/>
      <c r="AT603" s="7"/>
      <c r="AU603" s="29"/>
      <c r="AV603" s="7"/>
      <c r="AW603" s="29"/>
      <c r="AX603" s="29"/>
      <c r="AY603" s="29"/>
      <c r="AZ603" s="28"/>
      <c r="BA603" s="28"/>
      <c r="BB603" s="29"/>
      <c r="BC603" s="29"/>
      <c r="BD603" s="29"/>
      <c r="BE603" s="29"/>
      <c r="BF603" s="81"/>
      <c r="BG603" s="81"/>
      <c r="BH603" s="7"/>
      <c r="BI603" s="7"/>
      <c r="BJ603" s="7">
        <f t="shared" si="226"/>
        <v>12</v>
      </c>
      <c r="BK603" s="7">
        <f t="shared" si="226"/>
        <v>12000</v>
      </c>
    </row>
    <row r="604" spans="2:63" ht="24" x14ac:dyDescent="0.25">
      <c r="B604" s="16" t="s">
        <v>65</v>
      </c>
      <c r="C604" s="17" t="s">
        <v>66</v>
      </c>
      <c r="D604" s="10" t="s">
        <v>1014</v>
      </c>
      <c r="E604" s="9" t="s">
        <v>1015</v>
      </c>
      <c r="F604" s="106" t="s">
        <v>736</v>
      </c>
      <c r="G604" s="12">
        <v>1000</v>
      </c>
      <c r="H604" s="19">
        <v>12</v>
      </c>
      <c r="I604" s="19">
        <f>+G604*H604</f>
        <v>12000</v>
      </c>
      <c r="J604" s="27"/>
      <c r="K604" s="27"/>
      <c r="L604" s="26"/>
      <c r="M604" s="26"/>
      <c r="N604" s="26"/>
      <c r="O604" s="26"/>
      <c r="P604" s="159"/>
      <c r="Q604" s="159"/>
      <c r="R604" s="26"/>
      <c r="S604" s="26"/>
      <c r="T604" s="159"/>
      <c r="U604" s="159"/>
      <c r="V604" s="159"/>
      <c r="W604" s="159"/>
      <c r="X604" s="159"/>
      <c r="Y604" s="159"/>
      <c r="Z604" s="159"/>
      <c r="AA604" s="159"/>
      <c r="AB604" s="26"/>
      <c r="AC604" s="26"/>
      <c r="AD604" s="26"/>
      <c r="AE604" s="26"/>
      <c r="AF604" s="19">
        <f t="shared" si="225"/>
        <v>12</v>
      </c>
      <c r="AG604" s="19">
        <f t="shared" si="225"/>
        <v>12000</v>
      </c>
      <c r="AH604" s="10" t="s">
        <v>1014</v>
      </c>
      <c r="AI604" s="9" t="s">
        <v>1015</v>
      </c>
      <c r="AJ604" s="106" t="s">
        <v>736</v>
      </c>
      <c r="AK604" s="12">
        <v>1000</v>
      </c>
      <c r="AL604" s="19">
        <v>12</v>
      </c>
      <c r="AM604" s="28">
        <f t="shared" si="230"/>
        <v>12000</v>
      </c>
      <c r="AN604" s="29"/>
      <c r="AO604" s="29"/>
      <c r="AP604" s="7"/>
      <c r="AQ604" s="7"/>
      <c r="AR604" s="29"/>
      <c r="AS604" s="7"/>
      <c r="AT604" s="7"/>
      <c r="AU604" s="29"/>
      <c r="AV604" s="7"/>
      <c r="AW604" s="29"/>
      <c r="AX604" s="29"/>
      <c r="AY604" s="29"/>
      <c r="AZ604" s="28"/>
      <c r="BA604" s="28"/>
      <c r="BB604" s="29"/>
      <c r="BC604" s="29"/>
      <c r="BD604" s="29"/>
      <c r="BE604" s="29"/>
      <c r="BF604" s="81"/>
      <c r="BG604" s="81"/>
      <c r="BH604" s="7"/>
      <c r="BI604" s="7"/>
      <c r="BJ604" s="7">
        <f t="shared" si="226"/>
        <v>12</v>
      </c>
      <c r="BK604" s="7">
        <f t="shared" si="226"/>
        <v>12000</v>
      </c>
    </row>
    <row r="605" spans="2:63" ht="36" x14ac:dyDescent="0.25">
      <c r="B605" s="16" t="s">
        <v>65</v>
      </c>
      <c r="C605" s="17" t="s">
        <v>66</v>
      </c>
      <c r="D605" s="10" t="s">
        <v>1014</v>
      </c>
      <c r="E605" s="18" t="s">
        <v>1016</v>
      </c>
      <c r="F605" s="106" t="s">
        <v>736</v>
      </c>
      <c r="G605" s="12">
        <v>5000</v>
      </c>
      <c r="H605" s="19">
        <v>12</v>
      </c>
      <c r="I605" s="19">
        <f>+G605*H605</f>
        <v>60000</v>
      </c>
      <c r="J605" s="27"/>
      <c r="K605" s="27"/>
      <c r="L605" s="26"/>
      <c r="M605" s="26"/>
      <c r="N605" s="26"/>
      <c r="O605" s="26"/>
      <c r="P605" s="159"/>
      <c r="Q605" s="159"/>
      <c r="R605" s="26"/>
      <c r="S605" s="26"/>
      <c r="T605" s="159"/>
      <c r="U605" s="159"/>
      <c r="V605" s="159"/>
      <c r="W605" s="159"/>
      <c r="X605" s="159"/>
      <c r="Y605" s="159"/>
      <c r="Z605" s="159"/>
      <c r="AA605" s="159"/>
      <c r="AB605" s="26"/>
      <c r="AC605" s="26"/>
      <c r="AD605" s="26"/>
      <c r="AE605" s="26"/>
      <c r="AF605" s="19">
        <f t="shared" si="225"/>
        <v>12</v>
      </c>
      <c r="AG605" s="19">
        <f t="shared" si="225"/>
        <v>60000</v>
      </c>
      <c r="AH605" s="10" t="s">
        <v>1014</v>
      </c>
      <c r="AI605" s="18" t="s">
        <v>1016</v>
      </c>
      <c r="AJ605" s="106" t="s">
        <v>736</v>
      </c>
      <c r="AK605" s="12">
        <v>5000</v>
      </c>
      <c r="AL605" s="19">
        <v>12</v>
      </c>
      <c r="AM605" s="28">
        <f>+AK605*AL605</f>
        <v>60000</v>
      </c>
      <c r="AN605" s="29"/>
      <c r="AO605" s="29"/>
      <c r="AP605" s="7"/>
      <c r="AQ605" s="7"/>
      <c r="AR605" s="29"/>
      <c r="AS605" s="7"/>
      <c r="AT605" s="7"/>
      <c r="AU605" s="29"/>
      <c r="AV605" s="7"/>
      <c r="AW605" s="29"/>
      <c r="AX605" s="29"/>
      <c r="AY605" s="29"/>
      <c r="AZ605" s="28"/>
      <c r="BA605" s="28"/>
      <c r="BB605" s="29"/>
      <c r="BC605" s="29"/>
      <c r="BD605" s="29"/>
      <c r="BE605" s="29"/>
      <c r="BF605" s="81"/>
      <c r="BG605" s="81"/>
      <c r="BH605" s="7"/>
      <c r="BI605" s="7"/>
      <c r="BJ605" s="7">
        <f t="shared" si="226"/>
        <v>12</v>
      </c>
      <c r="BK605" s="7">
        <f t="shared" si="226"/>
        <v>60000</v>
      </c>
    </row>
    <row r="606" spans="2:63" ht="24" x14ac:dyDescent="0.25">
      <c r="B606" s="16" t="s">
        <v>65</v>
      </c>
      <c r="C606" s="17" t="s">
        <v>66</v>
      </c>
      <c r="D606" s="10">
        <v>8111200200345480</v>
      </c>
      <c r="E606" s="18" t="s">
        <v>1017</v>
      </c>
      <c r="F606" s="106" t="s">
        <v>736</v>
      </c>
      <c r="G606" s="12">
        <v>4000</v>
      </c>
      <c r="H606" s="19">
        <v>6</v>
      </c>
      <c r="I606" s="19">
        <f>+G606*H606</f>
        <v>24000</v>
      </c>
      <c r="J606" s="27"/>
      <c r="K606" s="27"/>
      <c r="L606" s="26"/>
      <c r="M606" s="26"/>
      <c r="N606" s="26"/>
      <c r="O606" s="26"/>
      <c r="P606" s="159"/>
      <c r="Q606" s="159"/>
      <c r="R606" s="26"/>
      <c r="S606" s="26"/>
      <c r="T606" s="159"/>
      <c r="U606" s="159"/>
      <c r="V606" s="159"/>
      <c r="W606" s="159"/>
      <c r="X606" s="159"/>
      <c r="Y606" s="159"/>
      <c r="Z606" s="159"/>
      <c r="AA606" s="159"/>
      <c r="AB606" s="26"/>
      <c r="AC606" s="26"/>
      <c r="AD606" s="26"/>
      <c r="AE606" s="26"/>
      <c r="AF606" s="19">
        <f t="shared" si="225"/>
        <v>6</v>
      </c>
      <c r="AG606" s="19">
        <f t="shared" si="225"/>
        <v>24000</v>
      </c>
      <c r="AH606" s="10">
        <v>8111200200345480</v>
      </c>
      <c r="AI606" s="18" t="s">
        <v>1017</v>
      </c>
      <c r="AJ606" s="106" t="s">
        <v>736</v>
      </c>
      <c r="AK606" s="12">
        <v>4000</v>
      </c>
      <c r="AL606" s="19">
        <v>6</v>
      </c>
      <c r="AM606" s="28">
        <f>+AK606*AL606</f>
        <v>24000</v>
      </c>
      <c r="AN606" s="29"/>
      <c r="AO606" s="29"/>
      <c r="AP606" s="7"/>
      <c r="AQ606" s="7"/>
      <c r="AR606" s="29"/>
      <c r="AS606" s="7"/>
      <c r="AT606" s="7"/>
      <c r="AU606" s="29"/>
      <c r="AV606" s="7"/>
      <c r="AW606" s="29"/>
      <c r="AX606" s="29"/>
      <c r="AY606" s="29"/>
      <c r="AZ606" s="28"/>
      <c r="BA606" s="28"/>
      <c r="BB606" s="29"/>
      <c r="BC606" s="29"/>
      <c r="BD606" s="29"/>
      <c r="BE606" s="29"/>
      <c r="BF606" s="81"/>
      <c r="BG606" s="81"/>
      <c r="BH606" s="7"/>
      <c r="BI606" s="7"/>
      <c r="BJ606" s="7">
        <f t="shared" si="226"/>
        <v>6</v>
      </c>
      <c r="BK606" s="7">
        <f t="shared" si="226"/>
        <v>24000</v>
      </c>
    </row>
    <row r="607" spans="2:63" ht="24" x14ac:dyDescent="0.25">
      <c r="B607" s="16" t="s">
        <v>65</v>
      </c>
      <c r="C607" s="17" t="s">
        <v>66</v>
      </c>
      <c r="D607" s="10" t="s">
        <v>1018</v>
      </c>
      <c r="E607" s="18" t="s">
        <v>1019</v>
      </c>
      <c r="F607" s="106" t="s">
        <v>736</v>
      </c>
      <c r="G607" s="12">
        <v>50000</v>
      </c>
      <c r="H607" s="19">
        <v>1</v>
      </c>
      <c r="I607" s="19">
        <f t="shared" ref="I607:I610" si="231">+G607*H607</f>
        <v>50000</v>
      </c>
      <c r="J607" s="27"/>
      <c r="K607" s="27"/>
      <c r="L607" s="26"/>
      <c r="M607" s="26"/>
      <c r="N607" s="26"/>
      <c r="O607" s="26"/>
      <c r="P607" s="159"/>
      <c r="Q607" s="159"/>
      <c r="R607" s="26"/>
      <c r="S607" s="26"/>
      <c r="T607" s="159"/>
      <c r="U607" s="159"/>
      <c r="V607" s="159"/>
      <c r="W607" s="159"/>
      <c r="X607" s="159"/>
      <c r="Y607" s="159"/>
      <c r="Z607" s="159"/>
      <c r="AA607" s="159"/>
      <c r="AB607" s="26"/>
      <c r="AC607" s="26"/>
      <c r="AD607" s="26"/>
      <c r="AE607" s="26"/>
      <c r="AF607" s="19">
        <f t="shared" si="225"/>
        <v>1</v>
      </c>
      <c r="AG607" s="19">
        <f t="shared" si="225"/>
        <v>50000</v>
      </c>
      <c r="AH607" s="10" t="s">
        <v>1018</v>
      </c>
      <c r="AI607" s="18" t="s">
        <v>1019</v>
      </c>
      <c r="AJ607" s="106" t="s">
        <v>736</v>
      </c>
      <c r="AK607" s="12">
        <v>50000</v>
      </c>
      <c r="AL607" s="19">
        <v>1</v>
      </c>
      <c r="AM607" s="28">
        <f t="shared" ref="AM607:AM610" si="232">+AK607*AL607</f>
        <v>50000</v>
      </c>
      <c r="AN607" s="29"/>
      <c r="AO607" s="29"/>
      <c r="AP607" s="7"/>
      <c r="AQ607" s="7"/>
      <c r="AR607" s="29"/>
      <c r="AS607" s="7"/>
      <c r="AT607" s="7"/>
      <c r="AU607" s="29"/>
      <c r="AV607" s="7"/>
      <c r="AW607" s="29"/>
      <c r="AX607" s="29"/>
      <c r="AY607" s="29"/>
      <c r="AZ607" s="28"/>
      <c r="BA607" s="28"/>
      <c r="BB607" s="29"/>
      <c r="BC607" s="29"/>
      <c r="BD607" s="29"/>
      <c r="BE607" s="29"/>
      <c r="BF607" s="81"/>
      <c r="BG607" s="81"/>
      <c r="BH607" s="7"/>
      <c r="BI607" s="7"/>
      <c r="BJ607" s="7">
        <f t="shared" si="226"/>
        <v>1</v>
      </c>
      <c r="BK607" s="7">
        <f t="shared" si="226"/>
        <v>50000</v>
      </c>
    </row>
    <row r="608" spans="2:63" ht="24" x14ac:dyDescent="0.25">
      <c r="B608" s="16" t="s">
        <v>65</v>
      </c>
      <c r="C608" s="17" t="s">
        <v>66</v>
      </c>
      <c r="D608" s="10" t="s">
        <v>1020</v>
      </c>
      <c r="E608" s="18" t="s">
        <v>1021</v>
      </c>
      <c r="F608" s="106" t="s">
        <v>736</v>
      </c>
      <c r="G608" s="12">
        <v>33000</v>
      </c>
      <c r="H608" s="19">
        <v>1</v>
      </c>
      <c r="I608" s="19">
        <f t="shared" si="231"/>
        <v>33000</v>
      </c>
      <c r="J608" s="27"/>
      <c r="K608" s="27"/>
      <c r="L608" s="26"/>
      <c r="M608" s="26"/>
      <c r="N608" s="26"/>
      <c r="O608" s="26"/>
      <c r="P608" s="159"/>
      <c r="Q608" s="159"/>
      <c r="R608" s="26"/>
      <c r="S608" s="26"/>
      <c r="T608" s="159"/>
      <c r="U608" s="159"/>
      <c r="V608" s="159"/>
      <c r="W608" s="159"/>
      <c r="X608" s="159"/>
      <c r="Y608" s="159"/>
      <c r="Z608" s="159"/>
      <c r="AA608" s="159"/>
      <c r="AB608" s="26"/>
      <c r="AC608" s="26"/>
      <c r="AD608" s="26"/>
      <c r="AE608" s="26"/>
      <c r="AF608" s="19">
        <f t="shared" si="225"/>
        <v>1</v>
      </c>
      <c r="AG608" s="19">
        <f t="shared" si="225"/>
        <v>33000</v>
      </c>
      <c r="AH608" s="10" t="s">
        <v>1020</v>
      </c>
      <c r="AI608" s="18" t="s">
        <v>1021</v>
      </c>
      <c r="AJ608" s="106" t="s">
        <v>736</v>
      </c>
      <c r="AK608" s="12">
        <v>33000</v>
      </c>
      <c r="AL608" s="19">
        <v>1</v>
      </c>
      <c r="AM608" s="28">
        <f t="shared" si="232"/>
        <v>33000</v>
      </c>
      <c r="AN608" s="29"/>
      <c r="AO608" s="29"/>
      <c r="AP608" s="7"/>
      <c r="AQ608" s="7"/>
      <c r="AR608" s="29"/>
      <c r="AS608" s="7"/>
      <c r="AT608" s="7"/>
      <c r="AU608" s="29"/>
      <c r="AV608" s="7"/>
      <c r="AW608" s="29"/>
      <c r="AX608" s="29"/>
      <c r="AY608" s="29"/>
      <c r="AZ608" s="28"/>
      <c r="BA608" s="28"/>
      <c r="BB608" s="29"/>
      <c r="BC608" s="29"/>
      <c r="BD608" s="29"/>
      <c r="BE608" s="29"/>
      <c r="BF608" s="81"/>
      <c r="BG608" s="81"/>
      <c r="BH608" s="7"/>
      <c r="BI608" s="7"/>
      <c r="BJ608" s="7">
        <f t="shared" si="226"/>
        <v>1</v>
      </c>
      <c r="BK608" s="7">
        <f t="shared" si="226"/>
        <v>33000</v>
      </c>
    </row>
    <row r="609" spans="2:64" ht="24" x14ac:dyDescent="0.25">
      <c r="B609" s="16" t="s">
        <v>65</v>
      </c>
      <c r="C609" s="17" t="s">
        <v>66</v>
      </c>
      <c r="D609" s="10" t="s">
        <v>1022</v>
      </c>
      <c r="E609" s="18" t="s">
        <v>1023</v>
      </c>
      <c r="F609" s="106" t="s">
        <v>736</v>
      </c>
      <c r="G609" s="12">
        <v>22000</v>
      </c>
      <c r="H609" s="19">
        <v>3</v>
      </c>
      <c r="I609" s="19">
        <f t="shared" si="231"/>
        <v>66000</v>
      </c>
      <c r="J609" s="27"/>
      <c r="K609" s="27"/>
      <c r="L609" s="26"/>
      <c r="M609" s="26"/>
      <c r="N609" s="26"/>
      <c r="O609" s="26"/>
      <c r="P609" s="159"/>
      <c r="Q609" s="159"/>
      <c r="R609" s="26"/>
      <c r="S609" s="26"/>
      <c r="T609" s="159"/>
      <c r="U609" s="159"/>
      <c r="V609" s="159"/>
      <c r="W609" s="159"/>
      <c r="X609" s="159"/>
      <c r="Y609" s="159"/>
      <c r="Z609" s="159"/>
      <c r="AA609" s="159"/>
      <c r="AB609" s="26"/>
      <c r="AC609" s="26"/>
      <c r="AD609" s="26"/>
      <c r="AE609" s="26"/>
      <c r="AF609" s="19">
        <f t="shared" si="225"/>
        <v>3</v>
      </c>
      <c r="AG609" s="19">
        <f t="shared" si="225"/>
        <v>66000</v>
      </c>
      <c r="AH609" s="10" t="s">
        <v>1022</v>
      </c>
      <c r="AI609" s="18" t="s">
        <v>1023</v>
      </c>
      <c r="AJ609" s="106" t="s">
        <v>736</v>
      </c>
      <c r="AK609" s="12">
        <v>22000</v>
      </c>
      <c r="AL609" s="19">
        <v>3</v>
      </c>
      <c r="AM609" s="28">
        <f t="shared" si="232"/>
        <v>66000</v>
      </c>
      <c r="AN609" s="29"/>
      <c r="AO609" s="29"/>
      <c r="AP609" s="7"/>
      <c r="AQ609" s="7"/>
      <c r="AR609" s="29"/>
      <c r="AS609" s="7"/>
      <c r="AT609" s="7"/>
      <c r="AU609" s="29"/>
      <c r="AV609" s="7"/>
      <c r="AW609" s="29"/>
      <c r="AX609" s="29"/>
      <c r="AY609" s="29"/>
      <c r="AZ609" s="28"/>
      <c r="BA609" s="28"/>
      <c r="BB609" s="29"/>
      <c r="BC609" s="29"/>
      <c r="BD609" s="29"/>
      <c r="BE609" s="29"/>
      <c r="BF609" s="81"/>
      <c r="BG609" s="81"/>
      <c r="BH609" s="7"/>
      <c r="BI609" s="7"/>
      <c r="BJ609" s="7">
        <f t="shared" si="226"/>
        <v>3</v>
      </c>
      <c r="BK609" s="7">
        <f t="shared" si="226"/>
        <v>66000</v>
      </c>
    </row>
    <row r="610" spans="2:64" ht="24" x14ac:dyDescent="0.25">
      <c r="B610" s="16" t="s">
        <v>65</v>
      </c>
      <c r="C610" s="17" t="s">
        <v>66</v>
      </c>
      <c r="D610" s="10" t="s">
        <v>1024</v>
      </c>
      <c r="E610" s="18" t="s">
        <v>1025</v>
      </c>
      <c r="F610" s="106" t="s">
        <v>736</v>
      </c>
      <c r="G610" s="12">
        <v>33000</v>
      </c>
      <c r="H610" s="19">
        <v>4</v>
      </c>
      <c r="I610" s="19">
        <f t="shared" si="231"/>
        <v>132000</v>
      </c>
      <c r="J610" s="27"/>
      <c r="K610" s="27"/>
      <c r="L610" s="26"/>
      <c r="M610" s="26"/>
      <c r="N610" s="26"/>
      <c r="O610" s="26"/>
      <c r="P610" s="159"/>
      <c r="Q610" s="159"/>
      <c r="R610" s="26"/>
      <c r="S610" s="26"/>
      <c r="T610" s="159"/>
      <c r="U610" s="159"/>
      <c r="V610" s="159"/>
      <c r="W610" s="159"/>
      <c r="X610" s="159"/>
      <c r="Y610" s="159"/>
      <c r="Z610" s="159"/>
      <c r="AA610" s="159"/>
      <c r="AB610" s="26"/>
      <c r="AC610" s="26"/>
      <c r="AD610" s="26"/>
      <c r="AE610" s="26"/>
      <c r="AF610" s="19">
        <f t="shared" si="225"/>
        <v>4</v>
      </c>
      <c r="AG610" s="19">
        <f t="shared" si="225"/>
        <v>132000</v>
      </c>
      <c r="AH610" s="10" t="s">
        <v>1024</v>
      </c>
      <c r="AI610" s="18" t="s">
        <v>1025</v>
      </c>
      <c r="AJ610" s="106" t="s">
        <v>736</v>
      </c>
      <c r="AK610" s="12">
        <v>33000</v>
      </c>
      <c r="AL610" s="19">
        <v>4</v>
      </c>
      <c r="AM610" s="28">
        <f t="shared" si="232"/>
        <v>132000</v>
      </c>
      <c r="AN610" s="29"/>
      <c r="AO610" s="29"/>
      <c r="AP610" s="7"/>
      <c r="AQ610" s="7"/>
      <c r="AR610" s="29"/>
      <c r="AS610" s="7"/>
      <c r="AT610" s="7"/>
      <c r="AU610" s="29"/>
      <c r="AV610" s="7"/>
      <c r="AW610" s="29"/>
      <c r="AX610" s="29"/>
      <c r="AY610" s="29"/>
      <c r="AZ610" s="28"/>
      <c r="BA610" s="28"/>
      <c r="BB610" s="29"/>
      <c r="BC610" s="29"/>
      <c r="BD610" s="29"/>
      <c r="BE610" s="29"/>
      <c r="BF610" s="81"/>
      <c r="BG610" s="81"/>
      <c r="BH610" s="7"/>
      <c r="BI610" s="7"/>
      <c r="BJ610" s="7">
        <f t="shared" si="226"/>
        <v>4</v>
      </c>
      <c r="BK610" s="7">
        <f t="shared" si="226"/>
        <v>132000</v>
      </c>
    </row>
    <row r="611" spans="2:64" ht="24" x14ac:dyDescent="0.25">
      <c r="B611" s="16" t="s">
        <v>65</v>
      </c>
      <c r="C611" s="17" t="s">
        <v>66</v>
      </c>
      <c r="D611" s="10">
        <v>603500030023</v>
      </c>
      <c r="E611" s="18" t="s">
        <v>1026</v>
      </c>
      <c r="F611" s="106" t="s">
        <v>736</v>
      </c>
      <c r="G611" s="12">
        <v>2000</v>
      </c>
      <c r="H611" s="19"/>
      <c r="I611" s="19"/>
      <c r="J611" s="27"/>
      <c r="K611" s="27"/>
      <c r="L611" s="26">
        <v>1</v>
      </c>
      <c r="M611" s="19">
        <f>+L611*G611</f>
        <v>2000</v>
      </c>
      <c r="N611" s="26"/>
      <c r="O611" s="26"/>
      <c r="P611" s="159"/>
      <c r="Q611" s="159"/>
      <c r="R611" s="26"/>
      <c r="S611" s="26"/>
      <c r="T611" s="159"/>
      <c r="U611" s="159"/>
      <c r="V611" s="159"/>
      <c r="W611" s="159"/>
      <c r="X611" s="159"/>
      <c r="Y611" s="159"/>
      <c r="Z611" s="159"/>
      <c r="AA611" s="159"/>
      <c r="AB611" s="26"/>
      <c r="AC611" s="26"/>
      <c r="AD611" s="26"/>
      <c r="AE611" s="26"/>
      <c r="AF611" s="19">
        <f t="shared" si="225"/>
        <v>1</v>
      </c>
      <c r="AG611" s="19">
        <f t="shared" si="225"/>
        <v>2000</v>
      </c>
      <c r="AH611" s="10">
        <v>603500030023</v>
      </c>
      <c r="AI611" s="18" t="s">
        <v>1026</v>
      </c>
      <c r="AJ611" s="106" t="s">
        <v>736</v>
      </c>
      <c r="AK611" s="12">
        <v>2000</v>
      </c>
      <c r="AL611" s="28"/>
      <c r="AM611" s="28"/>
      <c r="AN611" s="29"/>
      <c r="AO611" s="29"/>
      <c r="AP611" s="7">
        <v>1</v>
      </c>
      <c r="AQ611" s="7">
        <f>AP611*AK611</f>
        <v>2000</v>
      </c>
      <c r="AR611" s="29"/>
      <c r="AS611" s="7"/>
      <c r="AT611" s="7"/>
      <c r="AU611" s="29"/>
      <c r="AV611" s="7"/>
      <c r="AW611" s="29"/>
      <c r="AX611" s="29"/>
      <c r="AY611" s="29"/>
      <c r="AZ611" s="28"/>
      <c r="BA611" s="28"/>
      <c r="BB611" s="29"/>
      <c r="BC611" s="29"/>
      <c r="BD611" s="29"/>
      <c r="BE611" s="29"/>
      <c r="BF611" s="81"/>
      <c r="BG611" s="81"/>
      <c r="BH611" s="7"/>
      <c r="BI611" s="7"/>
      <c r="BJ611" s="7">
        <f t="shared" si="226"/>
        <v>1</v>
      </c>
      <c r="BK611" s="7">
        <f t="shared" si="226"/>
        <v>2000</v>
      </c>
    </row>
    <row r="612" spans="2:64" ht="24" x14ac:dyDescent="0.25">
      <c r="B612" s="16" t="s">
        <v>65</v>
      </c>
      <c r="C612" s="17" t="s">
        <v>66</v>
      </c>
      <c r="D612" s="10">
        <v>601000010023</v>
      </c>
      <c r="E612" s="18" t="s">
        <v>1027</v>
      </c>
      <c r="F612" s="18" t="s">
        <v>736</v>
      </c>
      <c r="G612" s="12">
        <v>1500</v>
      </c>
      <c r="H612" s="19"/>
      <c r="I612" s="19"/>
      <c r="J612" s="27"/>
      <c r="K612" s="27"/>
      <c r="L612" s="26">
        <v>1</v>
      </c>
      <c r="M612" s="19">
        <f>+L612*G612</f>
        <v>1500</v>
      </c>
      <c r="N612" s="26"/>
      <c r="O612" s="26"/>
      <c r="P612" s="159"/>
      <c r="Q612" s="159"/>
      <c r="R612" s="26"/>
      <c r="S612" s="26"/>
      <c r="T612" s="159"/>
      <c r="U612" s="159"/>
      <c r="V612" s="159"/>
      <c r="W612" s="159"/>
      <c r="X612" s="159"/>
      <c r="Y612" s="159"/>
      <c r="Z612" s="159"/>
      <c r="AA612" s="159"/>
      <c r="AB612" s="26"/>
      <c r="AC612" s="26"/>
      <c r="AD612" s="26"/>
      <c r="AE612" s="26"/>
      <c r="AF612" s="19">
        <f t="shared" si="225"/>
        <v>1</v>
      </c>
      <c r="AG612" s="19">
        <f t="shared" si="225"/>
        <v>1500</v>
      </c>
      <c r="AH612" s="10">
        <v>601000010023</v>
      </c>
      <c r="AI612" s="18" t="s">
        <v>1027</v>
      </c>
      <c r="AJ612" s="18" t="s">
        <v>736</v>
      </c>
      <c r="AK612" s="12">
        <v>1500</v>
      </c>
      <c r="AL612" s="28"/>
      <c r="AM612" s="28"/>
      <c r="AN612" s="29"/>
      <c r="AO612" s="29"/>
      <c r="AP612" s="7">
        <v>1</v>
      </c>
      <c r="AQ612" s="28">
        <f>+AP612*AK612</f>
        <v>1500</v>
      </c>
      <c r="AR612" s="29"/>
      <c r="AS612" s="7"/>
      <c r="AT612" s="7"/>
      <c r="AU612" s="29"/>
      <c r="AV612" s="7"/>
      <c r="AW612" s="29"/>
      <c r="AX612" s="29"/>
      <c r="AY612" s="29"/>
      <c r="AZ612" s="28"/>
      <c r="BA612" s="28"/>
      <c r="BB612" s="29"/>
      <c r="BC612" s="29"/>
      <c r="BD612" s="29"/>
      <c r="BE612" s="29"/>
      <c r="BF612" s="81"/>
      <c r="BG612" s="81"/>
      <c r="BH612" s="7"/>
      <c r="BI612" s="7"/>
      <c r="BJ612" s="7">
        <f t="shared" si="226"/>
        <v>1</v>
      </c>
      <c r="BK612" s="7">
        <f t="shared" si="226"/>
        <v>1500</v>
      </c>
    </row>
    <row r="613" spans="2:64" ht="24" x14ac:dyDescent="0.25">
      <c r="B613" s="16" t="s">
        <v>65</v>
      </c>
      <c r="C613" s="17" t="s">
        <v>66</v>
      </c>
      <c r="D613" s="160" t="s">
        <v>1028</v>
      </c>
      <c r="E613" s="18" t="s">
        <v>1029</v>
      </c>
      <c r="F613" s="18" t="s">
        <v>736</v>
      </c>
      <c r="G613" s="12">
        <v>4000</v>
      </c>
      <c r="H613" s="19"/>
      <c r="I613" s="19"/>
      <c r="J613" s="27"/>
      <c r="K613" s="27"/>
      <c r="L613" s="26"/>
      <c r="M613" s="26"/>
      <c r="N613" s="26"/>
      <c r="O613" s="26"/>
      <c r="P613" s="19">
        <v>12</v>
      </c>
      <c r="Q613" s="19">
        <f t="shared" ref="Q613" si="233">G613*P613</f>
        <v>48000</v>
      </c>
      <c r="R613" s="26"/>
      <c r="S613" s="26"/>
      <c r="T613" s="159"/>
      <c r="U613" s="159"/>
      <c r="V613" s="159"/>
      <c r="W613" s="159"/>
      <c r="X613" s="159"/>
      <c r="Y613" s="159"/>
      <c r="Z613" s="159"/>
      <c r="AA613" s="159"/>
      <c r="AB613" s="26"/>
      <c r="AC613" s="26"/>
      <c r="AD613" s="26"/>
      <c r="AE613" s="26"/>
      <c r="AF613" s="19">
        <f t="shared" si="225"/>
        <v>12</v>
      </c>
      <c r="AG613" s="19">
        <f t="shared" si="225"/>
        <v>48000</v>
      </c>
      <c r="AH613" s="160" t="s">
        <v>1028</v>
      </c>
      <c r="AI613" s="18" t="s">
        <v>1029</v>
      </c>
      <c r="AJ613" s="18" t="s">
        <v>736</v>
      </c>
      <c r="AK613" s="12">
        <v>4000</v>
      </c>
      <c r="AL613" s="28"/>
      <c r="AM613" s="28"/>
      <c r="AN613" s="29"/>
      <c r="AO613" s="29"/>
      <c r="AP613" s="7"/>
      <c r="AQ613" s="7"/>
      <c r="AR613" s="29"/>
      <c r="AS613" s="7"/>
      <c r="AT613" s="28">
        <v>6</v>
      </c>
      <c r="AU613" s="28">
        <f t="shared" ref="AU613" si="234">+AK613*AT613</f>
        <v>24000</v>
      </c>
      <c r="AV613" s="7"/>
      <c r="AW613" s="29"/>
      <c r="AX613" s="29"/>
      <c r="AY613" s="29"/>
      <c r="AZ613" s="28"/>
      <c r="BA613" s="28"/>
      <c r="BB613" s="29"/>
      <c r="BC613" s="29"/>
      <c r="BD613" s="29"/>
      <c r="BE613" s="29"/>
      <c r="BF613" s="81"/>
      <c r="BG613" s="81"/>
      <c r="BH613" s="7"/>
      <c r="BI613" s="7"/>
      <c r="BJ613" s="7">
        <f t="shared" si="226"/>
        <v>6</v>
      </c>
      <c r="BK613" s="7">
        <f t="shared" si="226"/>
        <v>24000</v>
      </c>
    </row>
    <row r="614" spans="2:64" ht="24" x14ac:dyDescent="0.25">
      <c r="B614" s="16" t="s">
        <v>65</v>
      </c>
      <c r="C614" s="17" t="s">
        <v>66</v>
      </c>
      <c r="D614" s="160" t="s">
        <v>1030</v>
      </c>
      <c r="E614" s="18" t="s">
        <v>1031</v>
      </c>
      <c r="F614" s="18" t="s">
        <v>736</v>
      </c>
      <c r="G614" s="12">
        <v>5000</v>
      </c>
      <c r="H614" s="19"/>
      <c r="I614" s="19"/>
      <c r="J614" s="27"/>
      <c r="K614" s="27"/>
      <c r="L614" s="26"/>
      <c r="M614" s="26"/>
      <c r="N614" s="26"/>
      <c r="O614" s="19"/>
      <c r="P614" s="19"/>
      <c r="Q614" s="19"/>
      <c r="R614" s="26">
        <v>54</v>
      </c>
      <c r="S614" s="19">
        <f>G614*R614</f>
        <v>270000</v>
      </c>
      <c r="T614" s="159"/>
      <c r="U614" s="159"/>
      <c r="V614" s="159"/>
      <c r="W614" s="159"/>
      <c r="X614" s="159"/>
      <c r="Y614" s="159"/>
      <c r="Z614" s="159"/>
      <c r="AA614" s="159"/>
      <c r="AB614" s="26"/>
      <c r="AC614" s="26"/>
      <c r="AD614" s="26"/>
      <c r="AE614" s="26"/>
      <c r="AF614" s="19">
        <f t="shared" si="225"/>
        <v>54</v>
      </c>
      <c r="AG614" s="19">
        <f t="shared" si="225"/>
        <v>270000</v>
      </c>
      <c r="AH614" s="160" t="s">
        <v>1030</v>
      </c>
      <c r="AI614" s="18" t="s">
        <v>1031</v>
      </c>
      <c r="AJ614" s="18" t="s">
        <v>736</v>
      </c>
      <c r="AK614" s="12">
        <v>5000</v>
      </c>
      <c r="AL614" s="28"/>
      <c r="AM614" s="28"/>
      <c r="AN614" s="29"/>
      <c r="AO614" s="29"/>
      <c r="AP614" s="7"/>
      <c r="AQ614" s="7"/>
      <c r="AR614" s="29"/>
      <c r="AS614" s="28"/>
      <c r="AT614" s="7"/>
      <c r="AU614" s="28"/>
      <c r="AV614" s="7">
        <v>54</v>
      </c>
      <c r="AW614" s="28">
        <f>AK614*AV614</f>
        <v>270000</v>
      </c>
      <c r="AX614" s="29"/>
      <c r="AY614" s="29"/>
      <c r="AZ614" s="28"/>
      <c r="BA614" s="28"/>
      <c r="BB614" s="29"/>
      <c r="BC614" s="29"/>
      <c r="BD614" s="29"/>
      <c r="BE614" s="29"/>
      <c r="BF614" s="81"/>
      <c r="BG614" s="81"/>
      <c r="BH614" s="7"/>
      <c r="BI614" s="7"/>
      <c r="BJ614" s="7">
        <f t="shared" si="226"/>
        <v>54</v>
      </c>
      <c r="BK614" s="7">
        <f t="shared" si="226"/>
        <v>270000</v>
      </c>
    </row>
    <row r="615" spans="2:64" ht="24" x14ac:dyDescent="0.25">
      <c r="B615" s="16" t="s">
        <v>65</v>
      </c>
      <c r="C615" s="17" t="s">
        <v>66</v>
      </c>
      <c r="D615" s="160" t="s">
        <v>1032</v>
      </c>
      <c r="E615" s="18" t="s">
        <v>1033</v>
      </c>
      <c r="F615" s="18" t="s">
        <v>736</v>
      </c>
      <c r="G615" s="12">
        <v>2500</v>
      </c>
      <c r="H615" s="19"/>
      <c r="I615" s="19"/>
      <c r="J615" s="27"/>
      <c r="K615" s="27"/>
      <c r="L615" s="26"/>
      <c r="M615" s="26"/>
      <c r="N615" s="26"/>
      <c r="O615" s="19"/>
      <c r="P615" s="19"/>
      <c r="Q615" s="19"/>
      <c r="R615" s="26">
        <v>18</v>
      </c>
      <c r="S615" s="19">
        <f t="shared" ref="S615:S617" si="235">G615*R615</f>
        <v>45000</v>
      </c>
      <c r="T615" s="159"/>
      <c r="U615" s="159"/>
      <c r="V615" s="159"/>
      <c r="W615" s="159"/>
      <c r="X615" s="159"/>
      <c r="Y615" s="159"/>
      <c r="Z615" s="159"/>
      <c r="AA615" s="159"/>
      <c r="AB615" s="26"/>
      <c r="AC615" s="26"/>
      <c r="AD615" s="26"/>
      <c r="AE615" s="26"/>
      <c r="AF615" s="19">
        <f t="shared" si="225"/>
        <v>18</v>
      </c>
      <c r="AG615" s="19">
        <f t="shared" si="225"/>
        <v>45000</v>
      </c>
      <c r="AH615" s="160" t="s">
        <v>1032</v>
      </c>
      <c r="AI615" s="18" t="s">
        <v>1033</v>
      </c>
      <c r="AJ615" s="18" t="s">
        <v>736</v>
      </c>
      <c r="AK615" s="12">
        <v>2500</v>
      </c>
      <c r="AL615" s="28"/>
      <c r="AM615" s="28"/>
      <c r="AN615" s="29"/>
      <c r="AO615" s="29"/>
      <c r="AP615" s="7"/>
      <c r="AQ615" s="7"/>
      <c r="AR615" s="29"/>
      <c r="AS615" s="28"/>
      <c r="AT615" s="7"/>
      <c r="AU615" s="28"/>
      <c r="AV615" s="7">
        <v>18</v>
      </c>
      <c r="AW615" s="28">
        <f t="shared" ref="AW615:AW617" si="236">AK615*AV615</f>
        <v>45000</v>
      </c>
      <c r="AX615" s="29"/>
      <c r="AY615" s="29"/>
      <c r="AZ615" s="28"/>
      <c r="BA615" s="28"/>
      <c r="BB615" s="29"/>
      <c r="BC615" s="29"/>
      <c r="BD615" s="29"/>
      <c r="BE615" s="29"/>
      <c r="BF615" s="81"/>
      <c r="BG615" s="81"/>
      <c r="BH615" s="7"/>
      <c r="BI615" s="7"/>
      <c r="BJ615" s="7">
        <f t="shared" si="226"/>
        <v>18</v>
      </c>
      <c r="BK615" s="7">
        <f t="shared" si="226"/>
        <v>45000</v>
      </c>
    </row>
    <row r="616" spans="2:64" ht="24" x14ac:dyDescent="0.25">
      <c r="B616" s="16" t="s">
        <v>65</v>
      </c>
      <c r="C616" s="17" t="s">
        <v>66</v>
      </c>
      <c r="D616" s="160" t="s">
        <v>1034</v>
      </c>
      <c r="E616" s="18" t="s">
        <v>1035</v>
      </c>
      <c r="F616" s="18" t="s">
        <v>736</v>
      </c>
      <c r="G616" s="12">
        <v>3500</v>
      </c>
      <c r="H616" s="19"/>
      <c r="I616" s="19"/>
      <c r="J616" s="27"/>
      <c r="K616" s="27"/>
      <c r="L616" s="26"/>
      <c r="M616" s="26"/>
      <c r="N616" s="26"/>
      <c r="O616" s="19"/>
      <c r="P616" s="19"/>
      <c r="Q616" s="19"/>
      <c r="R616" s="26">
        <v>12</v>
      </c>
      <c r="S616" s="19">
        <f t="shared" si="235"/>
        <v>42000</v>
      </c>
      <c r="T616" s="159"/>
      <c r="U616" s="159"/>
      <c r="V616" s="159"/>
      <c r="W616" s="159"/>
      <c r="X616" s="159"/>
      <c r="Y616" s="159"/>
      <c r="Z616" s="159"/>
      <c r="AA616" s="159"/>
      <c r="AB616" s="26"/>
      <c r="AC616" s="26"/>
      <c r="AD616" s="26"/>
      <c r="AE616" s="26"/>
      <c r="AF616" s="19">
        <f t="shared" si="225"/>
        <v>12</v>
      </c>
      <c r="AG616" s="19">
        <f t="shared" si="225"/>
        <v>42000</v>
      </c>
      <c r="AH616" s="160" t="s">
        <v>1034</v>
      </c>
      <c r="AI616" s="18" t="s">
        <v>1035</v>
      </c>
      <c r="AJ616" s="18" t="s">
        <v>736</v>
      </c>
      <c r="AK616" s="12">
        <v>3500</v>
      </c>
      <c r="AL616" s="28"/>
      <c r="AM616" s="28"/>
      <c r="AN616" s="29"/>
      <c r="AO616" s="29"/>
      <c r="AP616" s="7"/>
      <c r="AQ616" s="7"/>
      <c r="AR616" s="29"/>
      <c r="AS616" s="28"/>
      <c r="AT616" s="7"/>
      <c r="AU616" s="28"/>
      <c r="AV616" s="7">
        <v>12</v>
      </c>
      <c r="AW616" s="28">
        <f t="shared" si="236"/>
        <v>42000</v>
      </c>
      <c r="AX616" s="29"/>
      <c r="AY616" s="29"/>
      <c r="AZ616" s="28"/>
      <c r="BA616" s="28"/>
      <c r="BB616" s="29"/>
      <c r="BC616" s="29"/>
      <c r="BD616" s="29"/>
      <c r="BE616" s="29"/>
      <c r="BF616" s="81"/>
      <c r="BG616" s="81"/>
      <c r="BH616" s="7"/>
      <c r="BI616" s="7"/>
      <c r="BJ616" s="7">
        <f t="shared" si="226"/>
        <v>12</v>
      </c>
      <c r="BK616" s="7">
        <f t="shared" si="226"/>
        <v>42000</v>
      </c>
    </row>
    <row r="617" spans="2:64" ht="24" x14ac:dyDescent="0.25">
      <c r="B617" s="16" t="s">
        <v>65</v>
      </c>
      <c r="C617" s="17" t="s">
        <v>66</v>
      </c>
      <c r="D617" s="160" t="s">
        <v>1036</v>
      </c>
      <c r="E617" s="18" t="s">
        <v>1037</v>
      </c>
      <c r="F617" s="18" t="s">
        <v>736</v>
      </c>
      <c r="G617" s="12">
        <v>2500</v>
      </c>
      <c r="H617" s="19"/>
      <c r="I617" s="19"/>
      <c r="J617" s="27"/>
      <c r="K617" s="27"/>
      <c r="L617" s="26"/>
      <c r="M617" s="26"/>
      <c r="N617" s="26"/>
      <c r="O617" s="19"/>
      <c r="P617" s="19"/>
      <c r="Q617" s="19"/>
      <c r="R617" s="26">
        <v>24</v>
      </c>
      <c r="S617" s="19">
        <f t="shared" si="235"/>
        <v>60000</v>
      </c>
      <c r="T617" s="159"/>
      <c r="U617" s="159"/>
      <c r="V617" s="159"/>
      <c r="W617" s="159"/>
      <c r="X617" s="159"/>
      <c r="Y617" s="159"/>
      <c r="Z617" s="159"/>
      <c r="AA617" s="159"/>
      <c r="AB617" s="26"/>
      <c r="AC617" s="26"/>
      <c r="AD617" s="26"/>
      <c r="AE617" s="26"/>
      <c r="AF617" s="19">
        <f t="shared" si="225"/>
        <v>24</v>
      </c>
      <c r="AG617" s="19">
        <f t="shared" si="225"/>
        <v>60000</v>
      </c>
      <c r="AH617" s="160" t="s">
        <v>1036</v>
      </c>
      <c r="AI617" s="18" t="s">
        <v>1037</v>
      </c>
      <c r="AJ617" s="18" t="s">
        <v>736</v>
      </c>
      <c r="AK617" s="12">
        <v>2500</v>
      </c>
      <c r="AL617" s="28"/>
      <c r="AM617" s="28"/>
      <c r="AN617" s="29"/>
      <c r="AO617" s="29"/>
      <c r="AP617" s="7"/>
      <c r="AQ617" s="7"/>
      <c r="AR617" s="29"/>
      <c r="AS617" s="28"/>
      <c r="AT617" s="7"/>
      <c r="AU617" s="28"/>
      <c r="AV617" s="7">
        <v>24</v>
      </c>
      <c r="AW617" s="28">
        <f t="shared" si="236"/>
        <v>60000</v>
      </c>
      <c r="AX617" s="29"/>
      <c r="AY617" s="29"/>
      <c r="AZ617" s="28"/>
      <c r="BA617" s="28"/>
      <c r="BB617" s="29"/>
      <c r="BC617" s="29"/>
      <c r="BD617" s="29"/>
      <c r="BE617" s="29"/>
      <c r="BF617" s="81"/>
      <c r="BG617" s="81"/>
      <c r="BH617" s="7"/>
      <c r="BI617" s="7"/>
      <c r="BJ617" s="7">
        <f t="shared" si="226"/>
        <v>24</v>
      </c>
      <c r="BK617" s="7">
        <f t="shared" si="226"/>
        <v>60000</v>
      </c>
    </row>
    <row r="618" spans="2:64" ht="24.75" x14ac:dyDescent="0.25">
      <c r="B618" s="16" t="s">
        <v>65</v>
      </c>
      <c r="C618" s="17" t="s">
        <v>66</v>
      </c>
      <c r="D618" s="160" t="s">
        <v>1038</v>
      </c>
      <c r="E618" s="125" t="s">
        <v>1039</v>
      </c>
      <c r="F618" s="18" t="s">
        <v>736</v>
      </c>
      <c r="G618" s="12">
        <v>2500</v>
      </c>
      <c r="H618" s="19"/>
      <c r="I618" s="19"/>
      <c r="J618" s="27"/>
      <c r="K618" s="27"/>
      <c r="L618" s="26"/>
      <c r="M618" s="26"/>
      <c r="N618" s="26"/>
      <c r="O618" s="26"/>
      <c r="P618" s="19">
        <v>6</v>
      </c>
      <c r="Q618" s="19">
        <f t="shared" ref="Q618:Q620" si="237">G618*P618</f>
        <v>15000</v>
      </c>
      <c r="R618" s="26"/>
      <c r="S618" s="26"/>
      <c r="T618" s="159"/>
      <c r="U618" s="159"/>
      <c r="V618" s="159"/>
      <c r="W618" s="159"/>
      <c r="X618" s="159"/>
      <c r="Y618" s="159"/>
      <c r="Z618" s="159"/>
      <c r="AA618" s="159"/>
      <c r="AB618" s="26"/>
      <c r="AC618" s="26"/>
      <c r="AD618" s="26"/>
      <c r="AE618" s="26"/>
      <c r="AF618" s="19">
        <f t="shared" si="225"/>
        <v>6</v>
      </c>
      <c r="AG618" s="19">
        <f t="shared" si="225"/>
        <v>15000</v>
      </c>
      <c r="AH618" s="160" t="s">
        <v>1038</v>
      </c>
      <c r="AI618" s="125" t="s">
        <v>1039</v>
      </c>
      <c r="AJ618" s="18" t="s">
        <v>736</v>
      </c>
      <c r="AK618" s="12">
        <v>2500</v>
      </c>
      <c r="AL618" s="28"/>
      <c r="AM618" s="28"/>
      <c r="AN618" s="29"/>
      <c r="AO618" s="29"/>
      <c r="AP618" s="7"/>
      <c r="AQ618" s="7"/>
      <c r="AR618" s="29"/>
      <c r="AS618" s="7"/>
      <c r="AT618" s="7">
        <v>6</v>
      </c>
      <c r="AU618" s="28">
        <f t="shared" ref="AU618:AU620" si="238">+AK618*AT618</f>
        <v>15000</v>
      </c>
      <c r="AV618" s="7"/>
      <c r="AW618" s="29"/>
      <c r="AX618" s="29"/>
      <c r="AY618" s="29"/>
      <c r="AZ618" s="28"/>
      <c r="BA618" s="28"/>
      <c r="BB618" s="29"/>
      <c r="BC618" s="29"/>
      <c r="BD618" s="29"/>
      <c r="BE618" s="29"/>
      <c r="BF618" s="81"/>
      <c r="BG618" s="81"/>
      <c r="BH618" s="7"/>
      <c r="BI618" s="7"/>
      <c r="BJ618" s="7">
        <f t="shared" si="226"/>
        <v>6</v>
      </c>
      <c r="BK618" s="7">
        <f t="shared" si="226"/>
        <v>15000</v>
      </c>
    </row>
    <row r="619" spans="2:64" ht="24" x14ac:dyDescent="0.25">
      <c r="B619" s="16" t="s">
        <v>65</v>
      </c>
      <c r="C619" s="17" t="s">
        <v>66</v>
      </c>
      <c r="D619" s="160" t="s">
        <v>1040</v>
      </c>
      <c r="E619" s="120" t="s">
        <v>1041</v>
      </c>
      <c r="F619" s="18" t="s">
        <v>736</v>
      </c>
      <c r="G619" s="12">
        <v>5000</v>
      </c>
      <c r="H619" s="19"/>
      <c r="I619" s="19"/>
      <c r="J619" s="27"/>
      <c r="K619" s="27"/>
      <c r="L619" s="26"/>
      <c r="M619" s="26"/>
      <c r="N619" s="26"/>
      <c r="O619" s="26"/>
      <c r="P619" s="19">
        <v>6</v>
      </c>
      <c r="Q619" s="19">
        <f t="shared" si="237"/>
        <v>30000</v>
      </c>
      <c r="R619" s="26"/>
      <c r="S619" s="26"/>
      <c r="T619" s="159"/>
      <c r="U619" s="159"/>
      <c r="V619" s="159"/>
      <c r="W619" s="159"/>
      <c r="X619" s="159"/>
      <c r="Y619" s="159"/>
      <c r="Z619" s="159"/>
      <c r="AA619" s="159"/>
      <c r="AB619" s="26"/>
      <c r="AC619" s="26"/>
      <c r="AD619" s="26"/>
      <c r="AE619" s="26"/>
      <c r="AF619" s="19">
        <f t="shared" si="225"/>
        <v>6</v>
      </c>
      <c r="AG619" s="19">
        <f t="shared" si="225"/>
        <v>30000</v>
      </c>
      <c r="AH619" s="160" t="s">
        <v>1040</v>
      </c>
      <c r="AI619" s="120" t="s">
        <v>1041</v>
      </c>
      <c r="AJ619" s="18" t="s">
        <v>736</v>
      </c>
      <c r="AK619" s="12">
        <v>5000</v>
      </c>
      <c r="AL619" s="28"/>
      <c r="AM619" s="28"/>
      <c r="AN619" s="29"/>
      <c r="AO619" s="29"/>
      <c r="AP619" s="7"/>
      <c r="AQ619" s="7"/>
      <c r="AR619" s="29"/>
      <c r="AS619" s="7"/>
      <c r="AT619" s="7">
        <v>6</v>
      </c>
      <c r="AU619" s="28">
        <f t="shared" si="238"/>
        <v>30000</v>
      </c>
      <c r="AV619" s="7"/>
      <c r="AW619" s="29"/>
      <c r="AX619" s="29"/>
      <c r="AY619" s="29"/>
      <c r="AZ619" s="28"/>
      <c r="BA619" s="28"/>
      <c r="BB619" s="29"/>
      <c r="BC619" s="29"/>
      <c r="BD619" s="29"/>
      <c r="BE619" s="29"/>
      <c r="BF619" s="81"/>
      <c r="BG619" s="81"/>
      <c r="BH619" s="7"/>
      <c r="BI619" s="7"/>
      <c r="BJ619" s="7">
        <f t="shared" si="226"/>
        <v>6</v>
      </c>
      <c r="BK619" s="7">
        <f t="shared" si="226"/>
        <v>30000</v>
      </c>
    </row>
    <row r="620" spans="2:64" ht="36.75" x14ac:dyDescent="0.25">
      <c r="B620" s="16" t="s">
        <v>65</v>
      </c>
      <c r="C620" s="17" t="s">
        <v>66</v>
      </c>
      <c r="D620" s="160" t="s">
        <v>1042</v>
      </c>
      <c r="E620" s="125" t="s">
        <v>1043</v>
      </c>
      <c r="F620" s="18" t="s">
        <v>736</v>
      </c>
      <c r="G620" s="12">
        <v>3500</v>
      </c>
      <c r="H620" s="19"/>
      <c r="I620" s="19"/>
      <c r="J620" s="27"/>
      <c r="K620" s="27"/>
      <c r="L620" s="26">
        <v>4</v>
      </c>
      <c r="M620" s="19">
        <f>+L620*G620</f>
        <v>14000</v>
      </c>
      <c r="N620" s="26"/>
      <c r="O620" s="26"/>
      <c r="P620" s="19">
        <v>6</v>
      </c>
      <c r="Q620" s="19">
        <f t="shared" si="237"/>
        <v>21000</v>
      </c>
      <c r="R620" s="26"/>
      <c r="S620" s="26"/>
      <c r="T620" s="159"/>
      <c r="U620" s="159"/>
      <c r="V620" s="159"/>
      <c r="W620" s="159"/>
      <c r="X620" s="159"/>
      <c r="Y620" s="159"/>
      <c r="Z620" s="159"/>
      <c r="AA620" s="159"/>
      <c r="AB620" s="26"/>
      <c r="AC620" s="26"/>
      <c r="AD620" s="26"/>
      <c r="AE620" s="26"/>
      <c r="AF620" s="19">
        <f t="shared" si="225"/>
        <v>10</v>
      </c>
      <c r="AG620" s="19">
        <f t="shared" si="225"/>
        <v>35000</v>
      </c>
      <c r="AH620" s="160" t="s">
        <v>1042</v>
      </c>
      <c r="AI620" s="125" t="s">
        <v>1043</v>
      </c>
      <c r="AJ620" s="18" t="s">
        <v>736</v>
      </c>
      <c r="AK620" s="12">
        <v>3500</v>
      </c>
      <c r="AL620" s="28"/>
      <c r="AM620" s="28"/>
      <c r="AN620" s="29"/>
      <c r="AO620" s="29"/>
      <c r="AP620" s="26">
        <v>4</v>
      </c>
      <c r="AQ620" s="28">
        <f>+AP620*AK620</f>
        <v>14000</v>
      </c>
      <c r="AR620" s="29"/>
      <c r="AS620" s="7"/>
      <c r="AT620" s="7">
        <v>6</v>
      </c>
      <c r="AU620" s="28">
        <f t="shared" si="238"/>
        <v>21000</v>
      </c>
      <c r="AV620" s="7"/>
      <c r="AW620" s="29"/>
      <c r="AX620" s="29"/>
      <c r="AY620" s="29"/>
      <c r="AZ620" s="28"/>
      <c r="BA620" s="28"/>
      <c r="BB620" s="29"/>
      <c r="BC620" s="29"/>
      <c r="BD620" s="29"/>
      <c r="BE620" s="29"/>
      <c r="BF620" s="81"/>
      <c r="BG620" s="81"/>
      <c r="BH620" s="7"/>
      <c r="BI620" s="7"/>
      <c r="BJ620" s="7">
        <f t="shared" si="226"/>
        <v>10</v>
      </c>
      <c r="BK620" s="7">
        <f t="shared" si="226"/>
        <v>35000</v>
      </c>
    </row>
    <row r="621" spans="2:64" ht="24" x14ac:dyDescent="0.25">
      <c r="B621" s="16" t="s">
        <v>65</v>
      </c>
      <c r="C621" s="17" t="s">
        <v>66</v>
      </c>
      <c r="D621" s="160" t="s">
        <v>1032</v>
      </c>
      <c r="E621" s="18" t="s">
        <v>1044</v>
      </c>
      <c r="F621" s="18" t="s">
        <v>736</v>
      </c>
      <c r="G621" s="12">
        <v>3000</v>
      </c>
      <c r="H621" s="19"/>
      <c r="I621" s="19"/>
      <c r="J621" s="27"/>
      <c r="K621" s="27"/>
      <c r="L621" s="26">
        <v>4</v>
      </c>
      <c r="M621" s="19">
        <f>+L621*G621</f>
        <v>12000</v>
      </c>
      <c r="N621" s="26"/>
      <c r="O621" s="26"/>
      <c r="P621" s="19"/>
      <c r="Q621" s="19"/>
      <c r="R621" s="26"/>
      <c r="S621" s="26"/>
      <c r="T621" s="159"/>
      <c r="U621" s="159"/>
      <c r="V621" s="159"/>
      <c r="W621" s="159"/>
      <c r="X621" s="159"/>
      <c r="Y621" s="159"/>
      <c r="Z621" s="159"/>
      <c r="AA621" s="159"/>
      <c r="AB621" s="26"/>
      <c r="AC621" s="26"/>
      <c r="AD621" s="26"/>
      <c r="AE621" s="26"/>
      <c r="AF621" s="19">
        <f t="shared" si="225"/>
        <v>4</v>
      </c>
      <c r="AG621" s="19">
        <f t="shared" si="225"/>
        <v>12000</v>
      </c>
      <c r="AH621" s="160" t="s">
        <v>1032</v>
      </c>
      <c r="AI621" s="18" t="s">
        <v>1044</v>
      </c>
      <c r="AJ621" s="18" t="s">
        <v>736</v>
      </c>
      <c r="AK621" s="12">
        <v>3000</v>
      </c>
      <c r="AL621" s="28"/>
      <c r="AM621" s="28"/>
      <c r="AN621" s="29"/>
      <c r="AO621" s="29"/>
      <c r="AP621" s="26">
        <v>4</v>
      </c>
      <c r="AQ621" s="28">
        <f>+AP621*AK621</f>
        <v>12000</v>
      </c>
      <c r="AR621" s="29"/>
      <c r="AS621" s="7"/>
      <c r="AT621" s="7"/>
      <c r="AU621" s="28"/>
      <c r="AV621" s="7"/>
      <c r="AW621" s="29"/>
      <c r="AX621" s="29"/>
      <c r="AY621" s="29"/>
      <c r="AZ621" s="28"/>
      <c r="BA621" s="28"/>
      <c r="BB621" s="29"/>
      <c r="BC621" s="29"/>
      <c r="BD621" s="29"/>
      <c r="BE621" s="29"/>
      <c r="BF621" s="81"/>
      <c r="BG621" s="81"/>
      <c r="BH621" s="7"/>
      <c r="BI621" s="7"/>
      <c r="BJ621" s="7">
        <f t="shared" si="226"/>
        <v>4</v>
      </c>
      <c r="BK621" s="7">
        <f t="shared" si="226"/>
        <v>12000</v>
      </c>
    </row>
    <row r="622" spans="2:64" ht="24.75" x14ac:dyDescent="0.25">
      <c r="B622" s="16" t="s">
        <v>65</v>
      </c>
      <c r="C622" s="17" t="s">
        <v>66</v>
      </c>
      <c r="D622" s="160" t="s">
        <v>1038</v>
      </c>
      <c r="E622" s="125" t="s">
        <v>1039</v>
      </c>
      <c r="F622" s="18" t="s">
        <v>736</v>
      </c>
      <c r="G622" s="12">
        <v>2500</v>
      </c>
      <c r="H622" s="19"/>
      <c r="I622" s="19"/>
      <c r="J622" s="27"/>
      <c r="K622" s="27"/>
      <c r="L622" s="26">
        <v>12</v>
      </c>
      <c r="M622" s="19">
        <f>+L622*G622</f>
        <v>30000</v>
      </c>
      <c r="N622" s="26"/>
      <c r="O622" s="26"/>
      <c r="P622" s="19"/>
      <c r="Q622" s="19"/>
      <c r="R622" s="26"/>
      <c r="S622" s="26"/>
      <c r="T622" s="159"/>
      <c r="U622" s="159"/>
      <c r="V622" s="159"/>
      <c r="W622" s="159"/>
      <c r="X622" s="159"/>
      <c r="Y622" s="159"/>
      <c r="Z622" s="159"/>
      <c r="AA622" s="159"/>
      <c r="AB622" s="26"/>
      <c r="AC622" s="26"/>
      <c r="AD622" s="26"/>
      <c r="AE622" s="26"/>
      <c r="AF622" s="19">
        <f t="shared" si="225"/>
        <v>12</v>
      </c>
      <c r="AG622" s="19">
        <f t="shared" si="225"/>
        <v>30000</v>
      </c>
      <c r="AH622" s="160" t="s">
        <v>1038</v>
      </c>
      <c r="AI622" s="125" t="s">
        <v>1039</v>
      </c>
      <c r="AJ622" s="18" t="s">
        <v>736</v>
      </c>
      <c r="AK622" s="12">
        <v>2500</v>
      </c>
      <c r="AL622" s="28"/>
      <c r="AM622" s="28"/>
      <c r="AN622" s="29"/>
      <c r="AO622" s="29"/>
      <c r="AP622" s="26">
        <v>12</v>
      </c>
      <c r="AQ622" s="28">
        <f>+AP622*AK622</f>
        <v>30000</v>
      </c>
      <c r="AR622" s="29"/>
      <c r="AS622" s="7"/>
      <c r="AT622" s="7"/>
      <c r="AU622" s="28"/>
      <c r="AV622" s="7"/>
      <c r="AW622" s="29"/>
      <c r="AX622" s="29"/>
      <c r="AY622" s="29"/>
      <c r="AZ622" s="28"/>
      <c r="BA622" s="28"/>
      <c r="BB622" s="29"/>
      <c r="BC622" s="29"/>
      <c r="BD622" s="29"/>
      <c r="BE622" s="29"/>
      <c r="BF622" s="81"/>
      <c r="BG622" s="81"/>
      <c r="BH622" s="7"/>
      <c r="BI622" s="7"/>
      <c r="BJ622" s="7">
        <f t="shared" si="226"/>
        <v>12</v>
      </c>
      <c r="BK622" s="7">
        <f t="shared" si="226"/>
        <v>30000</v>
      </c>
      <c r="BL622" s="55"/>
    </row>
    <row r="623" spans="2:64" ht="24.75" x14ac:dyDescent="0.25">
      <c r="B623" s="16" t="s">
        <v>65</v>
      </c>
      <c r="C623" s="17" t="s">
        <v>66</v>
      </c>
      <c r="D623" s="160" t="s">
        <v>1045</v>
      </c>
      <c r="E623" s="125" t="s">
        <v>1046</v>
      </c>
      <c r="F623" s="18" t="s">
        <v>736</v>
      </c>
      <c r="G623" s="12">
        <v>445</v>
      </c>
      <c r="H623" s="19"/>
      <c r="I623" s="19"/>
      <c r="J623" s="27"/>
      <c r="K623" s="27"/>
      <c r="L623" s="26">
        <v>4</v>
      </c>
      <c r="M623" s="19">
        <f>+L623*G623</f>
        <v>1780</v>
      </c>
      <c r="N623" s="26">
        <v>3</v>
      </c>
      <c r="O623" s="19">
        <f>+N623*G623</f>
        <v>1335</v>
      </c>
      <c r="P623" s="19"/>
      <c r="Q623" s="19"/>
      <c r="R623" s="26"/>
      <c r="S623" s="26"/>
      <c r="T623" s="159"/>
      <c r="U623" s="159"/>
      <c r="V623" s="159"/>
      <c r="W623" s="159"/>
      <c r="X623" s="159"/>
      <c r="Y623" s="159"/>
      <c r="Z623" s="159"/>
      <c r="AA623" s="159"/>
      <c r="AB623" s="26"/>
      <c r="AC623" s="26"/>
      <c r="AD623" s="26"/>
      <c r="AE623" s="26"/>
      <c r="AF623" s="19">
        <f t="shared" si="225"/>
        <v>7</v>
      </c>
      <c r="AG623" s="19">
        <f t="shared" si="225"/>
        <v>3115</v>
      </c>
      <c r="AH623" s="160" t="s">
        <v>1045</v>
      </c>
      <c r="AI623" s="125" t="s">
        <v>1046</v>
      </c>
      <c r="AJ623" s="18" t="s">
        <v>736</v>
      </c>
      <c r="AK623" s="12">
        <v>445</v>
      </c>
      <c r="AL623" s="28"/>
      <c r="AM623" s="28"/>
      <c r="AN623" s="29"/>
      <c r="AO623" s="29"/>
      <c r="AP623" s="26">
        <v>4</v>
      </c>
      <c r="AQ623" s="28"/>
      <c r="AR623" s="26">
        <v>3</v>
      </c>
      <c r="AS623" s="28">
        <f>+AR623*AK623</f>
        <v>1335</v>
      </c>
      <c r="AT623" s="7"/>
      <c r="AU623" s="28"/>
      <c r="AV623" s="7"/>
      <c r="AW623" s="29"/>
      <c r="AX623" s="29"/>
      <c r="AY623" s="29"/>
      <c r="AZ623" s="28"/>
      <c r="BA623" s="28"/>
      <c r="BB623" s="29"/>
      <c r="BC623" s="29"/>
      <c r="BD623" s="29"/>
      <c r="BE623" s="29"/>
      <c r="BF623" s="81"/>
      <c r="BG623" s="81"/>
      <c r="BH623" s="7"/>
      <c r="BI623" s="7"/>
      <c r="BJ623" s="7">
        <f t="shared" si="226"/>
        <v>7</v>
      </c>
      <c r="BK623" s="7">
        <f t="shared" si="226"/>
        <v>1335</v>
      </c>
      <c r="BL623" s="55"/>
    </row>
    <row r="624" spans="2:64" ht="24.75" x14ac:dyDescent="0.25">
      <c r="B624" s="16" t="s">
        <v>65</v>
      </c>
      <c r="C624" s="17" t="s">
        <v>66</v>
      </c>
      <c r="D624" s="160" t="s">
        <v>1047</v>
      </c>
      <c r="E624" s="125" t="s">
        <v>1048</v>
      </c>
      <c r="F624" s="120" t="s">
        <v>736</v>
      </c>
      <c r="G624" s="12">
        <v>2500</v>
      </c>
      <c r="H624" s="19"/>
      <c r="I624" s="19"/>
      <c r="J624" s="27"/>
      <c r="K624" s="27"/>
      <c r="L624" s="26"/>
      <c r="M624" s="19"/>
      <c r="N624" s="26">
        <v>3</v>
      </c>
      <c r="O624" s="19">
        <f>+N624*G624</f>
        <v>7500</v>
      </c>
      <c r="P624" s="19"/>
      <c r="Q624" s="19"/>
      <c r="R624" s="26"/>
      <c r="S624" s="26"/>
      <c r="T624" s="159"/>
      <c r="U624" s="159"/>
      <c r="V624" s="159"/>
      <c r="W624" s="159"/>
      <c r="X624" s="159"/>
      <c r="Y624" s="159"/>
      <c r="Z624" s="159"/>
      <c r="AA624" s="159"/>
      <c r="AB624" s="26"/>
      <c r="AC624" s="26"/>
      <c r="AD624" s="26"/>
      <c r="AE624" s="26"/>
      <c r="AF624" s="19">
        <f t="shared" si="225"/>
        <v>3</v>
      </c>
      <c r="AG624" s="19">
        <f t="shared" si="225"/>
        <v>7500</v>
      </c>
      <c r="AH624" s="160" t="s">
        <v>1047</v>
      </c>
      <c r="AI624" s="125" t="s">
        <v>1048</v>
      </c>
      <c r="AJ624" s="120" t="s">
        <v>736</v>
      </c>
      <c r="AK624" s="12">
        <v>2500</v>
      </c>
      <c r="AL624" s="28"/>
      <c r="AM624" s="28"/>
      <c r="AN624" s="29"/>
      <c r="AO624" s="29"/>
      <c r="AP624" s="7"/>
      <c r="AQ624" s="28"/>
      <c r="AR624" s="26">
        <v>3</v>
      </c>
      <c r="AS624" s="28">
        <f>+AR624*AK624</f>
        <v>7500</v>
      </c>
      <c r="AT624" s="7"/>
      <c r="AU624" s="28"/>
      <c r="AV624" s="7"/>
      <c r="AW624" s="29"/>
      <c r="AX624" s="29"/>
      <c r="AY624" s="29"/>
      <c r="AZ624" s="28"/>
      <c r="BA624" s="28"/>
      <c r="BB624" s="29"/>
      <c r="BC624" s="29"/>
      <c r="BD624" s="29"/>
      <c r="BE624" s="29"/>
      <c r="BF624" s="81"/>
      <c r="BG624" s="81"/>
      <c r="BH624" s="7"/>
      <c r="BI624" s="7"/>
      <c r="BJ624" s="7">
        <f t="shared" si="226"/>
        <v>3</v>
      </c>
      <c r="BK624" s="7">
        <f t="shared" si="226"/>
        <v>7500</v>
      </c>
      <c r="BL624" s="55"/>
    </row>
    <row r="625" spans="2:64" ht="36" x14ac:dyDescent="0.25">
      <c r="B625" s="16" t="s">
        <v>65</v>
      </c>
      <c r="C625" s="17" t="s">
        <v>66</v>
      </c>
      <c r="D625" s="160" t="s">
        <v>1042</v>
      </c>
      <c r="E625" s="18" t="s">
        <v>1049</v>
      </c>
      <c r="F625" s="120" t="s">
        <v>736</v>
      </c>
      <c r="G625" s="12">
        <v>2500</v>
      </c>
      <c r="H625" s="19">
        <v>12</v>
      </c>
      <c r="I625" s="19">
        <f t="shared" ref="I625:I631" si="239">+G625*H625</f>
        <v>30000</v>
      </c>
      <c r="J625" s="27"/>
      <c r="K625" s="27"/>
      <c r="L625" s="26"/>
      <c r="M625" s="19"/>
      <c r="N625" s="26"/>
      <c r="O625" s="26"/>
      <c r="P625" s="19">
        <v>12</v>
      </c>
      <c r="Q625" s="19">
        <f t="shared" ref="Q625" si="240">G625*P625</f>
        <v>30000</v>
      </c>
      <c r="R625" s="26"/>
      <c r="S625" s="26"/>
      <c r="T625" s="159"/>
      <c r="U625" s="159"/>
      <c r="V625" s="159"/>
      <c r="W625" s="159"/>
      <c r="X625" s="159"/>
      <c r="Y625" s="159"/>
      <c r="Z625" s="159"/>
      <c r="AA625" s="159"/>
      <c r="AB625" s="26"/>
      <c r="AC625" s="26"/>
      <c r="AD625" s="26"/>
      <c r="AE625" s="26"/>
      <c r="AF625" s="19">
        <f t="shared" si="225"/>
        <v>24</v>
      </c>
      <c r="AG625" s="19">
        <f t="shared" si="225"/>
        <v>60000</v>
      </c>
      <c r="AH625" s="160" t="s">
        <v>1042</v>
      </c>
      <c r="AI625" s="18" t="s">
        <v>1049</v>
      </c>
      <c r="AJ625" s="120" t="s">
        <v>736</v>
      </c>
      <c r="AK625" s="12">
        <v>2500</v>
      </c>
      <c r="AL625" s="28">
        <v>12</v>
      </c>
      <c r="AM625" s="28">
        <f t="shared" ref="AM625:AM626" si="241">+AK625*AL625</f>
        <v>30000</v>
      </c>
      <c r="AN625" s="29"/>
      <c r="AO625" s="29"/>
      <c r="AP625" s="7"/>
      <c r="AQ625" s="28"/>
      <c r="AR625" s="29"/>
      <c r="AS625" s="29"/>
      <c r="AT625" s="7">
        <v>12</v>
      </c>
      <c r="AU625" s="28">
        <f t="shared" ref="AU625" si="242">+AK625*AT625</f>
        <v>30000</v>
      </c>
      <c r="AV625" s="7"/>
      <c r="AW625" s="29"/>
      <c r="AX625" s="29"/>
      <c r="AY625" s="29"/>
      <c r="AZ625" s="28"/>
      <c r="BA625" s="28"/>
      <c r="BB625" s="29"/>
      <c r="BC625" s="29"/>
      <c r="BD625" s="29"/>
      <c r="BE625" s="29"/>
      <c r="BF625" s="81"/>
      <c r="BG625" s="81"/>
      <c r="BH625" s="7"/>
      <c r="BI625" s="7"/>
      <c r="BJ625" s="7">
        <f t="shared" si="226"/>
        <v>24</v>
      </c>
      <c r="BK625" s="7">
        <f t="shared" si="226"/>
        <v>60000</v>
      </c>
      <c r="BL625" s="55"/>
    </row>
    <row r="626" spans="2:64" ht="24.75" x14ac:dyDescent="0.25">
      <c r="B626" s="16" t="s">
        <v>65</v>
      </c>
      <c r="C626" s="17" t="s">
        <v>66</v>
      </c>
      <c r="D626" s="160" t="s">
        <v>1038</v>
      </c>
      <c r="E626" s="125" t="s">
        <v>1050</v>
      </c>
      <c r="F626" s="120" t="s">
        <v>736</v>
      </c>
      <c r="G626" s="12">
        <v>2300</v>
      </c>
      <c r="H626" s="19">
        <v>12</v>
      </c>
      <c r="I626" s="19">
        <f t="shared" si="239"/>
        <v>27600</v>
      </c>
      <c r="J626" s="27"/>
      <c r="K626" s="27"/>
      <c r="L626" s="26"/>
      <c r="M626" s="26"/>
      <c r="N626" s="26"/>
      <c r="O626" s="26"/>
      <c r="P626" s="19"/>
      <c r="Q626" s="19"/>
      <c r="R626" s="26"/>
      <c r="S626" s="26"/>
      <c r="T626" s="159"/>
      <c r="U626" s="159"/>
      <c r="V626" s="159"/>
      <c r="W626" s="159"/>
      <c r="X626" s="159"/>
      <c r="Y626" s="159"/>
      <c r="Z626" s="159"/>
      <c r="AA626" s="159"/>
      <c r="AB626" s="26"/>
      <c r="AC626" s="26"/>
      <c r="AD626" s="26"/>
      <c r="AE626" s="26"/>
      <c r="AF626" s="19">
        <f t="shared" si="225"/>
        <v>12</v>
      </c>
      <c r="AG626" s="19">
        <f t="shared" si="225"/>
        <v>27600</v>
      </c>
      <c r="AH626" s="160" t="s">
        <v>1038</v>
      </c>
      <c r="AI626" s="125" t="s">
        <v>1050</v>
      </c>
      <c r="AJ626" s="120" t="s">
        <v>736</v>
      </c>
      <c r="AK626" s="12">
        <v>2300</v>
      </c>
      <c r="AL626" s="28">
        <v>12</v>
      </c>
      <c r="AM626" s="28">
        <f t="shared" si="241"/>
        <v>27600</v>
      </c>
      <c r="AN626" s="29"/>
      <c r="AO626" s="29"/>
      <c r="AP626" s="7"/>
      <c r="AQ626" s="7"/>
      <c r="AR626" s="29"/>
      <c r="AS626" s="29"/>
      <c r="AT626" s="7"/>
      <c r="AU626" s="7"/>
      <c r="AV626" s="7"/>
      <c r="AW626" s="29"/>
      <c r="AX626" s="29"/>
      <c r="AY626" s="29"/>
      <c r="AZ626" s="28"/>
      <c r="BA626" s="28"/>
      <c r="BB626" s="29"/>
      <c r="BC626" s="29"/>
      <c r="BD626" s="29"/>
      <c r="BE626" s="29"/>
      <c r="BF626" s="81"/>
      <c r="BG626" s="81"/>
      <c r="BH626" s="7"/>
      <c r="BI626" s="7"/>
      <c r="BJ626" s="7">
        <f t="shared" si="226"/>
        <v>12</v>
      </c>
      <c r="BK626" s="7">
        <f t="shared" si="226"/>
        <v>27600</v>
      </c>
      <c r="BL626" s="55"/>
    </row>
    <row r="627" spans="2:64" ht="24.75" x14ac:dyDescent="0.25">
      <c r="B627" s="16" t="s">
        <v>65</v>
      </c>
      <c r="C627" s="17" t="s">
        <v>66</v>
      </c>
      <c r="D627" s="161">
        <v>71100430847</v>
      </c>
      <c r="E627" s="125" t="s">
        <v>1051</v>
      </c>
      <c r="F627" s="120" t="s">
        <v>736</v>
      </c>
      <c r="G627" s="12">
        <v>5000</v>
      </c>
      <c r="H627" s="19">
        <v>2</v>
      </c>
      <c r="I627" s="19">
        <f t="shared" si="239"/>
        <v>10000</v>
      </c>
      <c r="J627" s="27"/>
      <c r="K627" s="27"/>
      <c r="L627" s="26"/>
      <c r="M627" s="26"/>
      <c r="N627" s="26"/>
      <c r="O627" s="26"/>
      <c r="P627" s="19"/>
      <c r="Q627" s="19"/>
      <c r="R627" s="26"/>
      <c r="S627" s="26"/>
      <c r="T627" s="159"/>
      <c r="U627" s="159"/>
      <c r="V627" s="159"/>
      <c r="W627" s="159"/>
      <c r="X627" s="159"/>
      <c r="Y627" s="159"/>
      <c r="Z627" s="159"/>
      <c r="AA627" s="159"/>
      <c r="AB627" s="26"/>
      <c r="AC627" s="26"/>
      <c r="AD627" s="26"/>
      <c r="AE627" s="26"/>
      <c r="AF627" s="19">
        <f t="shared" si="225"/>
        <v>2</v>
      </c>
      <c r="AG627" s="19">
        <f t="shared" si="225"/>
        <v>10000</v>
      </c>
      <c r="AH627" s="161">
        <v>71100430847</v>
      </c>
      <c r="AI627" s="125" t="s">
        <v>1051</v>
      </c>
      <c r="AJ627" s="120" t="s">
        <v>736</v>
      </c>
      <c r="AK627" s="12">
        <v>5000</v>
      </c>
      <c r="AL627" s="28"/>
      <c r="AM627" s="28"/>
      <c r="AN627" s="29"/>
      <c r="AO627" s="29"/>
      <c r="AP627" s="7"/>
      <c r="AQ627" s="7"/>
      <c r="AR627" s="7"/>
      <c r="AS627" s="7"/>
      <c r="AT627" s="7"/>
      <c r="AU627" s="7"/>
      <c r="AV627" s="7"/>
      <c r="AW627" s="29"/>
      <c r="AX627" s="29"/>
      <c r="AY627" s="29"/>
      <c r="AZ627" s="28"/>
      <c r="BA627" s="28"/>
      <c r="BB627" s="29"/>
      <c r="BC627" s="29"/>
      <c r="BD627" s="29"/>
      <c r="BE627" s="29"/>
      <c r="BF627" s="81"/>
      <c r="BG627" s="81"/>
      <c r="BH627" s="7"/>
      <c r="BI627" s="7"/>
      <c r="BJ627" s="7">
        <f t="shared" si="226"/>
        <v>0</v>
      </c>
      <c r="BK627" s="7">
        <f t="shared" si="226"/>
        <v>0</v>
      </c>
      <c r="BL627" s="55"/>
    </row>
    <row r="628" spans="2:64" ht="24" x14ac:dyDescent="0.25">
      <c r="B628" s="16" t="s">
        <v>65</v>
      </c>
      <c r="C628" s="17" t="s">
        <v>66</v>
      </c>
      <c r="D628" s="17">
        <v>71100382686</v>
      </c>
      <c r="E628" s="125" t="s">
        <v>1052</v>
      </c>
      <c r="F628" s="120" t="s">
        <v>736</v>
      </c>
      <c r="G628" s="12">
        <v>5000</v>
      </c>
      <c r="H628" s="19">
        <v>2</v>
      </c>
      <c r="I628" s="19">
        <f t="shared" si="239"/>
        <v>10000</v>
      </c>
      <c r="J628" s="27"/>
      <c r="K628" s="27"/>
      <c r="L628" s="26"/>
      <c r="M628" s="26"/>
      <c r="N628" s="26"/>
      <c r="O628" s="26"/>
      <c r="P628" s="19"/>
      <c r="Q628" s="19"/>
      <c r="R628" s="26"/>
      <c r="S628" s="26"/>
      <c r="T628" s="159"/>
      <c r="U628" s="159"/>
      <c r="V628" s="159"/>
      <c r="W628" s="159"/>
      <c r="X628" s="159"/>
      <c r="Y628" s="159"/>
      <c r="Z628" s="159"/>
      <c r="AA628" s="159"/>
      <c r="AB628" s="26"/>
      <c r="AC628" s="26"/>
      <c r="AD628" s="26"/>
      <c r="AE628" s="26"/>
      <c r="AF628" s="19">
        <f t="shared" si="225"/>
        <v>2</v>
      </c>
      <c r="AG628" s="19">
        <f t="shared" si="225"/>
        <v>10000</v>
      </c>
      <c r="AH628" s="17">
        <v>71100382686</v>
      </c>
      <c r="AI628" s="125" t="s">
        <v>1052</v>
      </c>
      <c r="AJ628" s="120" t="s">
        <v>736</v>
      </c>
      <c r="AK628" s="12">
        <v>5000</v>
      </c>
      <c r="AL628" s="28"/>
      <c r="AM628" s="28"/>
      <c r="AN628" s="29"/>
      <c r="AO628" s="29"/>
      <c r="AP628" s="7"/>
      <c r="AQ628" s="7"/>
      <c r="AR628" s="29"/>
      <c r="AS628" s="29"/>
      <c r="AT628" s="7"/>
      <c r="AU628" s="7"/>
      <c r="AV628" s="7"/>
      <c r="AW628" s="29"/>
      <c r="AX628" s="29"/>
      <c r="AY628" s="29"/>
      <c r="AZ628" s="28"/>
      <c r="BA628" s="28"/>
      <c r="BB628" s="29"/>
      <c r="BC628" s="29"/>
      <c r="BD628" s="29"/>
      <c r="BE628" s="29"/>
      <c r="BF628" s="81"/>
      <c r="BG628" s="81"/>
      <c r="BH628" s="7"/>
      <c r="BI628" s="7"/>
      <c r="BJ628" s="7">
        <f t="shared" si="226"/>
        <v>0</v>
      </c>
      <c r="BK628" s="7">
        <f t="shared" si="226"/>
        <v>0</v>
      </c>
    </row>
    <row r="629" spans="2:64" ht="24.75" x14ac:dyDescent="0.25">
      <c r="B629" s="16" t="s">
        <v>65</v>
      </c>
      <c r="C629" s="17" t="s">
        <v>66</v>
      </c>
      <c r="D629" s="17">
        <v>71100386613</v>
      </c>
      <c r="E629" s="125" t="s">
        <v>1053</v>
      </c>
      <c r="F629" s="120" t="s">
        <v>736</v>
      </c>
      <c r="G629" s="12">
        <v>5000</v>
      </c>
      <c r="H629" s="19">
        <v>2</v>
      </c>
      <c r="I629" s="19">
        <f t="shared" si="239"/>
        <v>10000</v>
      </c>
      <c r="J629" s="27"/>
      <c r="K629" s="27"/>
      <c r="L629" s="26"/>
      <c r="M629" s="26"/>
      <c r="N629" s="26"/>
      <c r="O629" s="26"/>
      <c r="P629" s="19"/>
      <c r="Q629" s="19"/>
      <c r="R629" s="26"/>
      <c r="S629" s="26"/>
      <c r="T629" s="159"/>
      <c r="U629" s="159"/>
      <c r="V629" s="159"/>
      <c r="W629" s="159"/>
      <c r="X629" s="159"/>
      <c r="Y629" s="159"/>
      <c r="Z629" s="159"/>
      <c r="AA629" s="159"/>
      <c r="AB629" s="26"/>
      <c r="AC629" s="26"/>
      <c r="AD629" s="26"/>
      <c r="AE629" s="26"/>
      <c r="AF629" s="19">
        <f t="shared" si="225"/>
        <v>2</v>
      </c>
      <c r="AG629" s="19">
        <f t="shared" si="225"/>
        <v>10000</v>
      </c>
      <c r="AH629" s="17">
        <v>71100386613</v>
      </c>
      <c r="AI629" s="125" t="s">
        <v>1053</v>
      </c>
      <c r="AJ629" s="120" t="s">
        <v>736</v>
      </c>
      <c r="AK629" s="12">
        <v>5000</v>
      </c>
      <c r="AL629" s="28"/>
      <c r="AM629" s="28"/>
      <c r="AN629" s="29"/>
      <c r="AO629" s="29"/>
      <c r="AP629" s="7"/>
      <c r="AQ629" s="7"/>
      <c r="AR629" s="29"/>
      <c r="AS629" s="29"/>
      <c r="AT629" s="7"/>
      <c r="AU629" s="7"/>
      <c r="AV629" s="7"/>
      <c r="AW629" s="29"/>
      <c r="AX629" s="29"/>
      <c r="AY629" s="29"/>
      <c r="AZ629" s="28"/>
      <c r="BA629" s="28"/>
      <c r="BB629" s="29"/>
      <c r="BC629" s="29"/>
      <c r="BD629" s="29"/>
      <c r="BE629" s="29"/>
      <c r="BF629" s="81"/>
      <c r="BG629" s="81"/>
      <c r="BH629" s="7"/>
      <c r="BI629" s="7"/>
      <c r="BJ629" s="7">
        <f t="shared" si="226"/>
        <v>0</v>
      </c>
      <c r="BK629" s="7">
        <f t="shared" si="226"/>
        <v>0</v>
      </c>
    </row>
    <row r="630" spans="2:64" ht="24.75" x14ac:dyDescent="0.25">
      <c r="B630" s="16" t="s">
        <v>65</v>
      </c>
      <c r="C630" s="17" t="s">
        <v>66</v>
      </c>
      <c r="D630" s="17">
        <v>71100386287</v>
      </c>
      <c r="E630" s="125" t="s">
        <v>1054</v>
      </c>
      <c r="F630" s="120" t="s">
        <v>736</v>
      </c>
      <c r="G630" s="12">
        <v>5000</v>
      </c>
      <c r="H630" s="19">
        <v>2</v>
      </c>
      <c r="I630" s="19">
        <f t="shared" si="239"/>
        <v>10000</v>
      </c>
      <c r="J630" s="27"/>
      <c r="K630" s="27"/>
      <c r="L630" s="26"/>
      <c r="M630" s="26"/>
      <c r="N630" s="26"/>
      <c r="O630" s="26"/>
      <c r="P630" s="19"/>
      <c r="Q630" s="19"/>
      <c r="R630" s="26"/>
      <c r="S630" s="26"/>
      <c r="T630" s="159"/>
      <c r="U630" s="159"/>
      <c r="V630" s="159"/>
      <c r="W630" s="159"/>
      <c r="X630" s="159"/>
      <c r="Y630" s="159"/>
      <c r="Z630" s="159"/>
      <c r="AA630" s="159"/>
      <c r="AB630" s="26"/>
      <c r="AC630" s="26"/>
      <c r="AD630" s="26"/>
      <c r="AE630" s="26"/>
      <c r="AF630" s="19">
        <f t="shared" si="225"/>
        <v>2</v>
      </c>
      <c r="AG630" s="19">
        <f t="shared" si="225"/>
        <v>10000</v>
      </c>
      <c r="AH630" s="17">
        <v>71100386287</v>
      </c>
      <c r="AI630" s="125" t="s">
        <v>1054</v>
      </c>
      <c r="AJ630" s="120" t="s">
        <v>736</v>
      </c>
      <c r="AK630" s="12">
        <v>5000</v>
      </c>
      <c r="AL630" s="28"/>
      <c r="AM630" s="28"/>
      <c r="AN630" s="29"/>
      <c r="AO630" s="29"/>
      <c r="AP630" s="7"/>
      <c r="AQ630" s="7"/>
      <c r="AR630" s="29"/>
      <c r="AS630" s="29"/>
      <c r="AT630" s="7"/>
      <c r="AU630" s="7"/>
      <c r="AV630" s="7"/>
      <c r="AW630" s="29"/>
      <c r="AX630" s="29"/>
      <c r="AY630" s="29"/>
      <c r="AZ630" s="28"/>
      <c r="BA630" s="28"/>
      <c r="BB630" s="29"/>
      <c r="BC630" s="29"/>
      <c r="BD630" s="29"/>
      <c r="BE630" s="29"/>
      <c r="BF630" s="81"/>
      <c r="BG630" s="81"/>
      <c r="BH630" s="7"/>
      <c r="BI630" s="7"/>
      <c r="BJ630" s="7">
        <f t="shared" si="226"/>
        <v>0</v>
      </c>
      <c r="BK630" s="7">
        <f t="shared" si="226"/>
        <v>0</v>
      </c>
    </row>
    <row r="631" spans="2:64" ht="24.75" x14ac:dyDescent="0.25">
      <c r="B631" s="16" t="s">
        <v>65</v>
      </c>
      <c r="C631" s="17" t="s">
        <v>66</v>
      </c>
      <c r="D631" s="17">
        <v>71100431448</v>
      </c>
      <c r="E631" s="125" t="s">
        <v>1055</v>
      </c>
      <c r="F631" s="120" t="s">
        <v>736</v>
      </c>
      <c r="G631" s="12">
        <v>5000</v>
      </c>
      <c r="H631" s="19">
        <v>2</v>
      </c>
      <c r="I631" s="19">
        <f t="shared" si="239"/>
        <v>10000</v>
      </c>
      <c r="J631" s="27"/>
      <c r="K631" s="27"/>
      <c r="L631" s="26"/>
      <c r="M631" s="26"/>
      <c r="N631" s="26"/>
      <c r="O631" s="26"/>
      <c r="P631" s="19"/>
      <c r="Q631" s="19"/>
      <c r="R631" s="26"/>
      <c r="S631" s="26"/>
      <c r="T631" s="159"/>
      <c r="U631" s="159"/>
      <c r="V631" s="159"/>
      <c r="W631" s="159"/>
      <c r="X631" s="159"/>
      <c r="Y631" s="159"/>
      <c r="Z631" s="159"/>
      <c r="AA631" s="159"/>
      <c r="AB631" s="26"/>
      <c r="AC631" s="26"/>
      <c r="AD631" s="26"/>
      <c r="AE631" s="26"/>
      <c r="AF631" s="19">
        <f t="shared" si="225"/>
        <v>2</v>
      </c>
      <c r="AG631" s="19">
        <f t="shared" si="225"/>
        <v>10000</v>
      </c>
      <c r="AH631" s="17">
        <v>71100431448</v>
      </c>
      <c r="AI631" s="125" t="s">
        <v>1055</v>
      </c>
      <c r="AJ631" s="120" t="s">
        <v>736</v>
      </c>
      <c r="AK631" s="12">
        <v>5000</v>
      </c>
      <c r="AL631" s="28"/>
      <c r="AM631" s="28"/>
      <c r="AN631" s="29"/>
      <c r="AO631" s="29"/>
      <c r="AP631" s="7"/>
      <c r="AQ631" s="7"/>
      <c r="AR631" s="29"/>
      <c r="AS631" s="29"/>
      <c r="AT631" s="7"/>
      <c r="AU631" s="7"/>
      <c r="AV631" s="7"/>
      <c r="AW631" s="29"/>
      <c r="AX631" s="29"/>
      <c r="AY631" s="29"/>
      <c r="AZ631" s="28"/>
      <c r="BA631" s="28"/>
      <c r="BB631" s="29"/>
      <c r="BC631" s="29"/>
      <c r="BD631" s="29"/>
      <c r="BE631" s="29"/>
      <c r="BF631" s="81"/>
      <c r="BG631" s="81"/>
      <c r="BH631" s="7"/>
      <c r="BI631" s="7"/>
      <c r="BJ631" s="7">
        <f t="shared" si="226"/>
        <v>0</v>
      </c>
      <c r="BK631" s="7">
        <f t="shared" si="226"/>
        <v>0</v>
      </c>
    </row>
    <row r="632" spans="2:64" ht="36.75" x14ac:dyDescent="0.25">
      <c r="B632" s="16" t="s">
        <v>65</v>
      </c>
      <c r="C632" s="17" t="s">
        <v>66</v>
      </c>
      <c r="D632" s="160" t="s">
        <v>1042</v>
      </c>
      <c r="E632" s="125" t="s">
        <v>1056</v>
      </c>
      <c r="F632" s="120" t="s">
        <v>736</v>
      </c>
      <c r="G632" s="12">
        <v>2500</v>
      </c>
      <c r="H632" s="19"/>
      <c r="I632" s="19"/>
      <c r="J632" s="27"/>
      <c r="K632" s="27"/>
      <c r="L632" s="26"/>
      <c r="M632" s="26"/>
      <c r="N632" s="26"/>
      <c r="O632" s="26"/>
      <c r="P632" s="19"/>
      <c r="Q632" s="19"/>
      <c r="R632" s="26"/>
      <c r="S632" s="26"/>
      <c r="T632" s="159"/>
      <c r="U632" s="159"/>
      <c r="V632" s="159"/>
      <c r="W632" s="159"/>
      <c r="X632" s="159">
        <v>12</v>
      </c>
      <c r="Y632" s="19">
        <f t="shared" ref="Y632:Y638" si="243">+X632*G632</f>
        <v>30000</v>
      </c>
      <c r="Z632" s="159"/>
      <c r="AA632" s="159"/>
      <c r="AB632" s="26"/>
      <c r="AC632" s="26"/>
      <c r="AD632" s="26"/>
      <c r="AE632" s="26"/>
      <c r="AF632" s="19">
        <f t="shared" si="225"/>
        <v>12</v>
      </c>
      <c r="AG632" s="19">
        <f t="shared" si="225"/>
        <v>30000</v>
      </c>
      <c r="AH632" s="160" t="s">
        <v>1042</v>
      </c>
      <c r="AI632" s="125" t="s">
        <v>1056</v>
      </c>
      <c r="AJ632" s="120" t="s">
        <v>736</v>
      </c>
      <c r="AK632" s="12">
        <v>2500</v>
      </c>
      <c r="AL632" s="28"/>
      <c r="AM632" s="28"/>
      <c r="AN632" s="29"/>
      <c r="AO632" s="29"/>
      <c r="AP632" s="7"/>
      <c r="AQ632" s="7"/>
      <c r="AR632" s="29"/>
      <c r="AS632" s="29"/>
      <c r="AT632" s="7"/>
      <c r="AU632" s="7"/>
      <c r="AV632" s="7"/>
      <c r="AW632" s="29"/>
      <c r="AX632" s="29"/>
      <c r="AY632" s="29"/>
      <c r="AZ632" s="28"/>
      <c r="BA632" s="28"/>
      <c r="BB632" s="29">
        <v>12</v>
      </c>
      <c r="BC632" s="28">
        <f t="shared" ref="BC632:BC638" si="244">+BB632*AK632</f>
        <v>30000</v>
      </c>
      <c r="BD632" s="29"/>
      <c r="BE632" s="29"/>
      <c r="BF632" s="81"/>
      <c r="BG632" s="81"/>
      <c r="BH632" s="7"/>
      <c r="BI632" s="7"/>
      <c r="BJ632" s="7">
        <f t="shared" si="226"/>
        <v>12</v>
      </c>
      <c r="BK632" s="7">
        <f t="shared" si="226"/>
        <v>30000</v>
      </c>
    </row>
    <row r="633" spans="2:64" ht="36.75" x14ac:dyDescent="0.25">
      <c r="B633" s="16" t="s">
        <v>65</v>
      </c>
      <c r="C633" s="17" t="s">
        <v>66</v>
      </c>
      <c r="D633" s="160" t="s">
        <v>1042</v>
      </c>
      <c r="E633" s="125" t="s">
        <v>1056</v>
      </c>
      <c r="F633" s="120" t="s">
        <v>736</v>
      </c>
      <c r="G633" s="12">
        <v>1500</v>
      </c>
      <c r="H633" s="19"/>
      <c r="I633" s="19"/>
      <c r="J633" s="27"/>
      <c r="K633" s="27"/>
      <c r="L633" s="26"/>
      <c r="M633" s="26"/>
      <c r="N633" s="26"/>
      <c r="O633" s="26"/>
      <c r="P633" s="19"/>
      <c r="Q633" s="19"/>
      <c r="R633" s="26"/>
      <c r="S633" s="26"/>
      <c r="T633" s="159"/>
      <c r="U633" s="159"/>
      <c r="V633" s="159"/>
      <c r="W633" s="159"/>
      <c r="X633" s="159">
        <v>12</v>
      </c>
      <c r="Y633" s="19">
        <f t="shared" si="243"/>
        <v>18000</v>
      </c>
      <c r="Z633" s="159"/>
      <c r="AA633" s="159"/>
      <c r="AB633" s="26"/>
      <c r="AC633" s="26"/>
      <c r="AD633" s="26"/>
      <c r="AE633" s="26"/>
      <c r="AF633" s="19">
        <f t="shared" si="225"/>
        <v>12</v>
      </c>
      <c r="AG633" s="19">
        <f t="shared" si="225"/>
        <v>18000</v>
      </c>
      <c r="AH633" s="160" t="s">
        <v>1042</v>
      </c>
      <c r="AI633" s="125" t="s">
        <v>1056</v>
      </c>
      <c r="AJ633" s="120" t="s">
        <v>736</v>
      </c>
      <c r="AK633" s="12">
        <v>1500</v>
      </c>
      <c r="AL633" s="28"/>
      <c r="AM633" s="28"/>
      <c r="AN633" s="29"/>
      <c r="AO633" s="29"/>
      <c r="AP633" s="7"/>
      <c r="AQ633" s="7"/>
      <c r="AR633" s="29"/>
      <c r="AS633" s="29"/>
      <c r="AT633" s="7"/>
      <c r="AU633" s="7"/>
      <c r="AV633" s="7"/>
      <c r="AW633" s="29"/>
      <c r="AX633" s="29"/>
      <c r="AY633" s="29"/>
      <c r="AZ633" s="28"/>
      <c r="BA633" s="28"/>
      <c r="BB633" s="29">
        <v>12</v>
      </c>
      <c r="BC633" s="28">
        <f t="shared" si="244"/>
        <v>18000</v>
      </c>
      <c r="BD633" s="29"/>
      <c r="BE633" s="29"/>
      <c r="BF633" s="81"/>
      <c r="BG633" s="81"/>
      <c r="BH633" s="7"/>
      <c r="BI633" s="7"/>
      <c r="BJ633" s="7">
        <f t="shared" si="226"/>
        <v>12</v>
      </c>
      <c r="BK633" s="7">
        <f t="shared" si="226"/>
        <v>18000</v>
      </c>
    </row>
    <row r="634" spans="2:64" ht="36.75" x14ac:dyDescent="0.25">
      <c r="B634" s="16" t="s">
        <v>65</v>
      </c>
      <c r="C634" s="17" t="s">
        <v>66</v>
      </c>
      <c r="D634" s="160" t="s">
        <v>1042</v>
      </c>
      <c r="E634" s="125" t="s">
        <v>1056</v>
      </c>
      <c r="F634" s="120" t="s">
        <v>736</v>
      </c>
      <c r="G634" s="12">
        <v>2000</v>
      </c>
      <c r="H634" s="19"/>
      <c r="I634" s="19"/>
      <c r="J634" s="27"/>
      <c r="K634" s="27"/>
      <c r="L634" s="26"/>
      <c r="M634" s="26"/>
      <c r="N634" s="26"/>
      <c r="O634" s="26"/>
      <c r="P634" s="19"/>
      <c r="Q634" s="19"/>
      <c r="R634" s="26"/>
      <c r="S634" s="26"/>
      <c r="T634" s="159"/>
      <c r="U634" s="159"/>
      <c r="V634" s="159"/>
      <c r="W634" s="159"/>
      <c r="X634" s="159">
        <v>18</v>
      </c>
      <c r="Y634" s="19">
        <f t="shared" si="243"/>
        <v>36000</v>
      </c>
      <c r="Z634" s="159"/>
      <c r="AA634" s="159"/>
      <c r="AB634" s="26"/>
      <c r="AC634" s="26"/>
      <c r="AD634" s="26"/>
      <c r="AE634" s="26"/>
      <c r="AF634" s="19">
        <f t="shared" si="225"/>
        <v>18</v>
      </c>
      <c r="AG634" s="19">
        <f t="shared" si="225"/>
        <v>36000</v>
      </c>
      <c r="AH634" s="160" t="s">
        <v>1042</v>
      </c>
      <c r="AI634" s="125" t="s">
        <v>1056</v>
      </c>
      <c r="AJ634" s="120" t="s">
        <v>736</v>
      </c>
      <c r="AK634" s="12">
        <v>2000</v>
      </c>
      <c r="AL634" s="28"/>
      <c r="AM634" s="28"/>
      <c r="AN634" s="29"/>
      <c r="AO634" s="29"/>
      <c r="AP634" s="7"/>
      <c r="AQ634" s="7"/>
      <c r="AR634" s="29"/>
      <c r="AS634" s="29"/>
      <c r="AT634" s="7"/>
      <c r="AU634" s="7"/>
      <c r="AV634" s="7"/>
      <c r="AW634" s="29"/>
      <c r="AX634" s="29"/>
      <c r="AY634" s="29"/>
      <c r="AZ634" s="28"/>
      <c r="BA634" s="28"/>
      <c r="BB634" s="29">
        <v>18</v>
      </c>
      <c r="BC634" s="28">
        <f t="shared" si="244"/>
        <v>36000</v>
      </c>
      <c r="BD634" s="29"/>
      <c r="BE634" s="29"/>
      <c r="BF634" s="81"/>
      <c r="BG634" s="81"/>
      <c r="BH634" s="7"/>
      <c r="BI634" s="7"/>
      <c r="BJ634" s="7">
        <f t="shared" si="226"/>
        <v>18</v>
      </c>
      <c r="BK634" s="7">
        <f t="shared" si="226"/>
        <v>36000</v>
      </c>
    </row>
    <row r="635" spans="2:64" ht="24.75" x14ac:dyDescent="0.25">
      <c r="B635" s="16" t="s">
        <v>65</v>
      </c>
      <c r="C635" s="17" t="s">
        <v>66</v>
      </c>
      <c r="D635" s="160" t="s">
        <v>1057</v>
      </c>
      <c r="E635" s="125" t="s">
        <v>1058</v>
      </c>
      <c r="F635" s="120" t="s">
        <v>736</v>
      </c>
      <c r="G635" s="12">
        <v>2500</v>
      </c>
      <c r="H635" s="19"/>
      <c r="I635" s="19"/>
      <c r="J635" s="27"/>
      <c r="K635" s="27"/>
      <c r="L635" s="26"/>
      <c r="M635" s="26"/>
      <c r="N635" s="26"/>
      <c r="O635" s="26"/>
      <c r="P635" s="19"/>
      <c r="Q635" s="19"/>
      <c r="R635" s="26"/>
      <c r="S635" s="26"/>
      <c r="T635" s="159"/>
      <c r="U635" s="159"/>
      <c r="V635" s="159"/>
      <c r="W635" s="159"/>
      <c r="X635" s="159">
        <v>6</v>
      </c>
      <c r="Y635" s="19">
        <f t="shared" si="243"/>
        <v>15000</v>
      </c>
      <c r="Z635" s="159"/>
      <c r="AA635" s="159"/>
      <c r="AB635" s="26"/>
      <c r="AC635" s="26"/>
      <c r="AD635" s="26"/>
      <c r="AE635" s="26"/>
      <c r="AF635" s="19">
        <f t="shared" si="225"/>
        <v>6</v>
      </c>
      <c r="AG635" s="19">
        <f t="shared" si="225"/>
        <v>15000</v>
      </c>
      <c r="AH635" s="160" t="s">
        <v>1057</v>
      </c>
      <c r="AI635" s="125" t="s">
        <v>1058</v>
      </c>
      <c r="AJ635" s="120" t="s">
        <v>736</v>
      </c>
      <c r="AK635" s="12">
        <v>2500</v>
      </c>
      <c r="AL635" s="28"/>
      <c r="AM635" s="28"/>
      <c r="AN635" s="29"/>
      <c r="AO635" s="29"/>
      <c r="AP635" s="7"/>
      <c r="AQ635" s="7"/>
      <c r="AR635" s="29"/>
      <c r="AS635" s="29"/>
      <c r="AT635" s="7"/>
      <c r="AU635" s="7"/>
      <c r="AV635" s="7"/>
      <c r="AW635" s="29"/>
      <c r="AX635" s="29"/>
      <c r="AY635" s="29"/>
      <c r="AZ635" s="28"/>
      <c r="BA635" s="28"/>
      <c r="BB635" s="29">
        <v>6</v>
      </c>
      <c r="BC635" s="28">
        <f t="shared" si="244"/>
        <v>15000</v>
      </c>
      <c r="BD635" s="29"/>
      <c r="BE635" s="29"/>
      <c r="BF635" s="81"/>
      <c r="BG635" s="81"/>
      <c r="BH635" s="7"/>
      <c r="BI635" s="7"/>
      <c r="BJ635" s="7">
        <f t="shared" si="226"/>
        <v>6</v>
      </c>
      <c r="BK635" s="7">
        <f t="shared" si="226"/>
        <v>15000</v>
      </c>
    </row>
    <row r="636" spans="2:64" ht="24" x14ac:dyDescent="0.25">
      <c r="B636" s="16" t="s">
        <v>65</v>
      </c>
      <c r="C636" s="17" t="s">
        <v>66</v>
      </c>
      <c r="D636" s="160" t="s">
        <v>1059</v>
      </c>
      <c r="E636" s="125" t="s">
        <v>1060</v>
      </c>
      <c r="F636" s="120" t="s">
        <v>736</v>
      </c>
      <c r="G636" s="12">
        <v>3000</v>
      </c>
      <c r="H636" s="19"/>
      <c r="I636" s="19"/>
      <c r="J636" s="27"/>
      <c r="K636" s="27"/>
      <c r="L636" s="26"/>
      <c r="M636" s="26"/>
      <c r="N636" s="26"/>
      <c r="O636" s="26"/>
      <c r="P636" s="19"/>
      <c r="Q636" s="19"/>
      <c r="R636" s="26"/>
      <c r="S636" s="26"/>
      <c r="T636" s="159"/>
      <c r="U636" s="159"/>
      <c r="V636" s="159"/>
      <c r="W636" s="159"/>
      <c r="X636" s="159">
        <v>3</v>
      </c>
      <c r="Y636" s="159">
        <f t="shared" si="243"/>
        <v>9000</v>
      </c>
      <c r="Z636" s="159"/>
      <c r="AA636" s="159"/>
      <c r="AB636" s="26"/>
      <c r="AC636" s="26"/>
      <c r="AD636" s="26"/>
      <c r="AE636" s="26"/>
      <c r="AF636" s="19">
        <f t="shared" si="225"/>
        <v>3</v>
      </c>
      <c r="AG636" s="19">
        <f t="shared" si="225"/>
        <v>9000</v>
      </c>
      <c r="AH636" s="160" t="s">
        <v>1059</v>
      </c>
      <c r="AI636" s="125" t="s">
        <v>1060</v>
      </c>
      <c r="AJ636" s="120" t="s">
        <v>736</v>
      </c>
      <c r="AK636" s="12">
        <v>3000</v>
      </c>
      <c r="AL636" s="28"/>
      <c r="AM636" s="28"/>
      <c r="AN636" s="29"/>
      <c r="AO636" s="29"/>
      <c r="AP636" s="7"/>
      <c r="AQ636" s="7"/>
      <c r="AR636" s="29"/>
      <c r="AS636" s="29"/>
      <c r="AT636" s="7"/>
      <c r="AU636" s="7"/>
      <c r="AV636" s="7"/>
      <c r="AW636" s="29"/>
      <c r="AX636" s="29"/>
      <c r="AY636" s="29"/>
      <c r="AZ636" s="28"/>
      <c r="BA636" s="28"/>
      <c r="BB636" s="29">
        <v>3</v>
      </c>
      <c r="BC636" s="29">
        <f t="shared" si="244"/>
        <v>9000</v>
      </c>
      <c r="BD636" s="29"/>
      <c r="BE636" s="29"/>
      <c r="BF636" s="81"/>
      <c r="BG636" s="81"/>
      <c r="BH636" s="7"/>
      <c r="BI636" s="7"/>
      <c r="BJ636" s="7">
        <f t="shared" si="226"/>
        <v>3</v>
      </c>
      <c r="BK636" s="7">
        <f t="shared" si="226"/>
        <v>9000</v>
      </c>
    </row>
    <row r="637" spans="2:64" ht="24.75" x14ac:dyDescent="0.25">
      <c r="B637" s="16" t="s">
        <v>65</v>
      </c>
      <c r="C637" s="17" t="s">
        <v>66</v>
      </c>
      <c r="D637" s="160" t="s">
        <v>1032</v>
      </c>
      <c r="E637" s="125" t="s">
        <v>1061</v>
      </c>
      <c r="F637" s="120" t="s">
        <v>736</v>
      </c>
      <c r="G637" s="12">
        <v>2000</v>
      </c>
      <c r="H637" s="19"/>
      <c r="I637" s="19"/>
      <c r="J637" s="27"/>
      <c r="K637" s="27"/>
      <c r="L637" s="26"/>
      <c r="M637" s="26"/>
      <c r="N637" s="26"/>
      <c r="O637" s="26"/>
      <c r="P637" s="19"/>
      <c r="Q637" s="19"/>
      <c r="R637" s="26"/>
      <c r="S637" s="26"/>
      <c r="T637" s="159"/>
      <c r="U637" s="159"/>
      <c r="V637" s="159"/>
      <c r="W637" s="159"/>
      <c r="X637" s="159">
        <v>6</v>
      </c>
      <c r="Y637" s="159">
        <f t="shared" si="243"/>
        <v>12000</v>
      </c>
      <c r="Z637" s="159"/>
      <c r="AA637" s="159"/>
      <c r="AB637" s="26"/>
      <c r="AC637" s="26"/>
      <c r="AD637" s="26"/>
      <c r="AE637" s="26"/>
      <c r="AF637" s="19">
        <f t="shared" si="225"/>
        <v>6</v>
      </c>
      <c r="AG637" s="19">
        <f t="shared" si="225"/>
        <v>12000</v>
      </c>
      <c r="AH637" s="160" t="s">
        <v>1032</v>
      </c>
      <c r="AI637" s="125" t="s">
        <v>1061</v>
      </c>
      <c r="AJ637" s="120" t="s">
        <v>736</v>
      </c>
      <c r="AK637" s="12">
        <v>2000</v>
      </c>
      <c r="AL637" s="28"/>
      <c r="AM637" s="28"/>
      <c r="AN637" s="29"/>
      <c r="AO637" s="29"/>
      <c r="AP637" s="7"/>
      <c r="AQ637" s="7"/>
      <c r="AR637" s="29"/>
      <c r="AS637" s="29"/>
      <c r="AT637" s="7"/>
      <c r="AU637" s="7"/>
      <c r="AV637" s="7"/>
      <c r="AW637" s="29"/>
      <c r="AX637" s="29"/>
      <c r="AY637" s="29"/>
      <c r="AZ637" s="28"/>
      <c r="BA637" s="28"/>
      <c r="BB637" s="29">
        <v>6</v>
      </c>
      <c r="BC637" s="29">
        <f t="shared" si="244"/>
        <v>12000</v>
      </c>
      <c r="BD637" s="29"/>
      <c r="BE637" s="29"/>
      <c r="BF637" s="81"/>
      <c r="BG637" s="81"/>
      <c r="BH637" s="7"/>
      <c r="BI637" s="7"/>
      <c r="BJ637" s="7">
        <f t="shared" si="226"/>
        <v>6</v>
      </c>
      <c r="BK637" s="7">
        <f t="shared" si="226"/>
        <v>12000</v>
      </c>
    </row>
    <row r="638" spans="2:64" ht="24.75" x14ac:dyDescent="0.25">
      <c r="B638" s="16" t="s">
        <v>65</v>
      </c>
      <c r="C638" s="17" t="s">
        <v>66</v>
      </c>
      <c r="D638" s="160" t="s">
        <v>1032</v>
      </c>
      <c r="E638" s="125" t="s">
        <v>1061</v>
      </c>
      <c r="F638" s="120" t="s">
        <v>736</v>
      </c>
      <c r="G638" s="12">
        <v>2500</v>
      </c>
      <c r="H638" s="19"/>
      <c r="I638" s="19"/>
      <c r="J638" s="27"/>
      <c r="K638" s="27"/>
      <c r="L638" s="26"/>
      <c r="M638" s="26"/>
      <c r="N638" s="26"/>
      <c r="O638" s="26"/>
      <c r="P638" s="19"/>
      <c r="Q638" s="19"/>
      <c r="R638" s="26"/>
      <c r="S638" s="26"/>
      <c r="T638" s="159"/>
      <c r="U638" s="159"/>
      <c r="V638" s="159"/>
      <c r="W638" s="159"/>
      <c r="X638" s="159">
        <v>18</v>
      </c>
      <c r="Y638" s="159">
        <f t="shared" si="243"/>
        <v>45000</v>
      </c>
      <c r="Z638" s="159"/>
      <c r="AA638" s="159"/>
      <c r="AB638" s="26"/>
      <c r="AC638" s="26"/>
      <c r="AD638" s="26">
        <v>6</v>
      </c>
      <c r="AE638" s="26">
        <f>AD638*G638</f>
        <v>15000</v>
      </c>
      <c r="AF638" s="19">
        <f t="shared" si="225"/>
        <v>24</v>
      </c>
      <c r="AG638" s="19">
        <f t="shared" si="225"/>
        <v>60000</v>
      </c>
      <c r="AH638" s="160" t="s">
        <v>1032</v>
      </c>
      <c r="AI638" s="125" t="s">
        <v>1061</v>
      </c>
      <c r="AJ638" s="120" t="s">
        <v>736</v>
      </c>
      <c r="AK638" s="12">
        <v>2500</v>
      </c>
      <c r="AL638" s="28"/>
      <c r="AM638" s="28"/>
      <c r="AN638" s="29"/>
      <c r="AO638" s="29"/>
      <c r="AP638" s="7"/>
      <c r="AQ638" s="7"/>
      <c r="AR638" s="29"/>
      <c r="AS638" s="29"/>
      <c r="AT638" s="7"/>
      <c r="AU638" s="7"/>
      <c r="AV638" s="7"/>
      <c r="AW638" s="29"/>
      <c r="AX638" s="29"/>
      <c r="AY638" s="29"/>
      <c r="AZ638" s="28"/>
      <c r="BA638" s="28"/>
      <c r="BB638" s="29">
        <v>18</v>
      </c>
      <c r="BC638" s="29">
        <f t="shared" si="244"/>
        <v>45000</v>
      </c>
      <c r="BD638" s="29"/>
      <c r="BE638" s="29"/>
      <c r="BF638" s="81"/>
      <c r="BG638" s="81"/>
      <c r="BH638" s="26">
        <v>6</v>
      </c>
      <c r="BI638" s="26">
        <f>BH638*AK638</f>
        <v>15000</v>
      </c>
      <c r="BJ638" s="7">
        <f t="shared" si="226"/>
        <v>24</v>
      </c>
      <c r="BK638" s="7">
        <f t="shared" si="226"/>
        <v>60000</v>
      </c>
    </row>
    <row r="639" spans="2:64" ht="24.75" x14ac:dyDescent="0.25">
      <c r="B639" s="16" t="s">
        <v>65</v>
      </c>
      <c r="C639" s="17" t="s">
        <v>66</v>
      </c>
      <c r="D639" s="160" t="s">
        <v>1062</v>
      </c>
      <c r="E639" s="125" t="s">
        <v>1063</v>
      </c>
      <c r="F639" s="120" t="s">
        <v>736</v>
      </c>
      <c r="G639" s="12">
        <f>4000</f>
        <v>4000</v>
      </c>
      <c r="H639" s="19"/>
      <c r="I639" s="19"/>
      <c r="J639" s="27"/>
      <c r="K639" s="27"/>
      <c r="L639" s="26"/>
      <c r="M639" s="26"/>
      <c r="N639" s="26"/>
      <c r="O639" s="26"/>
      <c r="P639" s="19"/>
      <c r="Q639" s="19"/>
      <c r="R639" s="26"/>
      <c r="S639" s="26"/>
      <c r="T639" s="159"/>
      <c r="U639" s="159"/>
      <c r="V639" s="159"/>
      <c r="W639" s="159"/>
      <c r="X639" s="159"/>
      <c r="Y639" s="159"/>
      <c r="Z639" s="159"/>
      <c r="AA639" s="159"/>
      <c r="AB639" s="26"/>
      <c r="AC639" s="26"/>
      <c r="AD639" s="26">
        <v>6</v>
      </c>
      <c r="AE639" s="26">
        <f>AD639*G639</f>
        <v>24000</v>
      </c>
      <c r="AF639" s="19">
        <f t="shared" si="225"/>
        <v>6</v>
      </c>
      <c r="AG639" s="19">
        <f t="shared" si="225"/>
        <v>24000</v>
      </c>
      <c r="AH639" s="160" t="s">
        <v>1062</v>
      </c>
      <c r="AI639" s="125" t="s">
        <v>1063</v>
      </c>
      <c r="AJ639" s="120" t="s">
        <v>736</v>
      </c>
      <c r="AK639" s="12">
        <f>4000</f>
        <v>4000</v>
      </c>
      <c r="AL639" s="28"/>
      <c r="AM639" s="28"/>
      <c r="AN639" s="29"/>
      <c r="AO639" s="29"/>
      <c r="AP639" s="7"/>
      <c r="AQ639" s="7"/>
      <c r="AR639" s="29"/>
      <c r="AS639" s="29"/>
      <c r="AT639" s="7"/>
      <c r="AU639" s="7"/>
      <c r="AV639" s="7"/>
      <c r="AW639" s="29"/>
      <c r="AX639" s="29"/>
      <c r="AY639" s="29"/>
      <c r="AZ639" s="28"/>
      <c r="BA639" s="28"/>
      <c r="BB639" s="29"/>
      <c r="BC639" s="29"/>
      <c r="BD639" s="29"/>
      <c r="BE639" s="29"/>
      <c r="BF639" s="81"/>
      <c r="BG639" s="81"/>
      <c r="BH639" s="7">
        <v>6</v>
      </c>
      <c r="BI639" s="26">
        <f>BH639*AK639</f>
        <v>24000</v>
      </c>
      <c r="BJ639" s="7">
        <f t="shared" si="226"/>
        <v>6</v>
      </c>
      <c r="BK639" s="7">
        <f t="shared" si="226"/>
        <v>24000</v>
      </c>
    </row>
    <row r="640" spans="2:64" ht="24.75" x14ac:dyDescent="0.25">
      <c r="B640" s="16" t="s">
        <v>65</v>
      </c>
      <c r="C640" s="17" t="s">
        <v>66</v>
      </c>
      <c r="D640" s="160" t="s">
        <v>1057</v>
      </c>
      <c r="E640" s="125" t="s">
        <v>1064</v>
      </c>
      <c r="F640" s="120" t="s">
        <v>736</v>
      </c>
      <c r="G640" s="12">
        <f>1500</f>
        <v>1500</v>
      </c>
      <c r="H640" s="19"/>
      <c r="I640" s="19"/>
      <c r="J640" s="27"/>
      <c r="K640" s="27"/>
      <c r="L640" s="26"/>
      <c r="M640" s="26"/>
      <c r="N640" s="26"/>
      <c r="O640" s="26"/>
      <c r="P640" s="19"/>
      <c r="Q640" s="19"/>
      <c r="R640" s="26"/>
      <c r="S640" s="26"/>
      <c r="T640" s="159"/>
      <c r="U640" s="159"/>
      <c r="V640" s="159"/>
      <c r="W640" s="159"/>
      <c r="X640" s="159"/>
      <c r="Y640" s="159"/>
      <c r="Z640" s="159"/>
      <c r="AA640" s="159"/>
      <c r="AB640" s="26"/>
      <c r="AC640" s="26"/>
      <c r="AD640" s="26">
        <v>12</v>
      </c>
      <c r="AE640" s="26">
        <f>AD640*G640</f>
        <v>18000</v>
      </c>
      <c r="AF640" s="19">
        <f t="shared" si="225"/>
        <v>12</v>
      </c>
      <c r="AG640" s="19">
        <f t="shared" si="225"/>
        <v>18000</v>
      </c>
      <c r="AH640" s="160" t="s">
        <v>1057</v>
      </c>
      <c r="AI640" s="125" t="s">
        <v>1064</v>
      </c>
      <c r="AJ640" s="120" t="s">
        <v>736</v>
      </c>
      <c r="AK640" s="12">
        <f>1500</f>
        <v>1500</v>
      </c>
      <c r="AL640" s="28"/>
      <c r="AM640" s="28"/>
      <c r="AN640" s="29"/>
      <c r="AO640" s="29"/>
      <c r="AP640" s="7"/>
      <c r="AQ640" s="7"/>
      <c r="AR640" s="29"/>
      <c r="AS640" s="29"/>
      <c r="AT640" s="7"/>
      <c r="AU640" s="7"/>
      <c r="AV640" s="7"/>
      <c r="AW640" s="29"/>
      <c r="AX640" s="29"/>
      <c r="AY640" s="29"/>
      <c r="AZ640" s="28"/>
      <c r="BA640" s="28"/>
      <c r="BB640" s="29"/>
      <c r="BC640" s="29"/>
      <c r="BD640" s="29"/>
      <c r="BE640" s="29"/>
      <c r="BF640" s="81"/>
      <c r="BG640" s="81"/>
      <c r="BH640" s="7">
        <v>12</v>
      </c>
      <c r="BI640" s="26">
        <f>BH640*AK640</f>
        <v>18000</v>
      </c>
      <c r="BJ640" s="7">
        <f t="shared" si="226"/>
        <v>12</v>
      </c>
      <c r="BK640" s="7">
        <f t="shared" si="226"/>
        <v>18000</v>
      </c>
    </row>
    <row r="641" spans="2:63" ht="24.75" x14ac:dyDescent="0.25">
      <c r="B641" s="16" t="s">
        <v>65</v>
      </c>
      <c r="C641" s="17" t="s">
        <v>66</v>
      </c>
      <c r="D641" s="160" t="s">
        <v>1062</v>
      </c>
      <c r="E641" s="125" t="s">
        <v>1065</v>
      </c>
      <c r="F641" s="120" t="s">
        <v>736</v>
      </c>
      <c r="G641" s="12">
        <v>3500</v>
      </c>
      <c r="H641" s="19"/>
      <c r="I641" s="19"/>
      <c r="J641" s="27"/>
      <c r="K641" s="27"/>
      <c r="L641" s="26"/>
      <c r="M641" s="26"/>
      <c r="N641" s="26"/>
      <c r="O641" s="26"/>
      <c r="P641" s="19"/>
      <c r="Q641" s="19"/>
      <c r="R641" s="26"/>
      <c r="S641" s="26"/>
      <c r="T641" s="159"/>
      <c r="U641" s="159"/>
      <c r="V641" s="159"/>
      <c r="W641" s="159"/>
      <c r="X641" s="159"/>
      <c r="Y641" s="159"/>
      <c r="Z641" s="159"/>
      <c r="AA641" s="159"/>
      <c r="AB641" s="26"/>
      <c r="AC641" s="26"/>
      <c r="AD641" s="26">
        <v>6</v>
      </c>
      <c r="AE641" s="26">
        <f>AD641*G641</f>
        <v>21000</v>
      </c>
      <c r="AF641" s="19">
        <f t="shared" si="225"/>
        <v>6</v>
      </c>
      <c r="AG641" s="19">
        <f t="shared" si="225"/>
        <v>21000</v>
      </c>
      <c r="AH641" s="160" t="s">
        <v>1062</v>
      </c>
      <c r="AI641" s="125" t="s">
        <v>1065</v>
      </c>
      <c r="AJ641" s="120" t="s">
        <v>736</v>
      </c>
      <c r="AK641" s="12">
        <v>3500</v>
      </c>
      <c r="AL641" s="28"/>
      <c r="AM641" s="28"/>
      <c r="AN641" s="29"/>
      <c r="AO641" s="29"/>
      <c r="AP641" s="7"/>
      <c r="AQ641" s="7"/>
      <c r="AR641" s="29"/>
      <c r="AS641" s="29"/>
      <c r="AT641" s="7"/>
      <c r="AU641" s="7"/>
      <c r="AV641" s="7"/>
      <c r="AW641" s="29"/>
      <c r="AX641" s="29"/>
      <c r="AY641" s="29"/>
      <c r="AZ641" s="28"/>
      <c r="BA641" s="28"/>
      <c r="BB641" s="29"/>
      <c r="BC641" s="29"/>
      <c r="BD641" s="29"/>
      <c r="BE641" s="29"/>
      <c r="BF641" s="81"/>
      <c r="BG641" s="81"/>
      <c r="BH641" s="7">
        <v>6</v>
      </c>
      <c r="BI641" s="26">
        <f>BH641*AK641</f>
        <v>21000</v>
      </c>
      <c r="BJ641" s="7">
        <f t="shared" si="226"/>
        <v>6</v>
      </c>
      <c r="BK641" s="7">
        <f t="shared" si="226"/>
        <v>21000</v>
      </c>
    </row>
    <row r="642" spans="2:63" ht="24.75" x14ac:dyDescent="0.25">
      <c r="B642" s="16" t="s">
        <v>65</v>
      </c>
      <c r="C642" s="17" t="s">
        <v>66</v>
      </c>
      <c r="D642" s="160" t="s">
        <v>1066</v>
      </c>
      <c r="E642" s="125" t="s">
        <v>1067</v>
      </c>
      <c r="F642" s="120" t="s">
        <v>736</v>
      </c>
      <c r="G642" s="12">
        <v>3000</v>
      </c>
      <c r="H642" s="19"/>
      <c r="I642" s="19"/>
      <c r="J642" s="27"/>
      <c r="K642" s="27"/>
      <c r="L642" s="26">
        <v>6</v>
      </c>
      <c r="M642" s="26">
        <f>+L642*G642</f>
        <v>18000</v>
      </c>
      <c r="N642" s="26"/>
      <c r="O642" s="26"/>
      <c r="P642" s="19"/>
      <c r="Q642" s="19"/>
      <c r="R642" s="26"/>
      <c r="S642" s="26"/>
      <c r="T642" s="159"/>
      <c r="U642" s="159"/>
      <c r="V642" s="159"/>
      <c r="W642" s="159"/>
      <c r="X642" s="159"/>
      <c r="Y642" s="159"/>
      <c r="Z642" s="159"/>
      <c r="AA642" s="159"/>
      <c r="AB642" s="26"/>
      <c r="AC642" s="26"/>
      <c r="AD642" s="26"/>
      <c r="AE642" s="26"/>
      <c r="AF642" s="19">
        <f t="shared" si="225"/>
        <v>6</v>
      </c>
      <c r="AG642" s="19">
        <f t="shared" si="225"/>
        <v>18000</v>
      </c>
      <c r="AH642" s="160" t="s">
        <v>1066</v>
      </c>
      <c r="AI642" s="125" t="s">
        <v>1067</v>
      </c>
      <c r="AJ642" s="120" t="s">
        <v>736</v>
      </c>
      <c r="AK642" s="12">
        <v>3000</v>
      </c>
      <c r="AL642" s="28"/>
      <c r="AM642" s="28"/>
      <c r="AN642" s="29"/>
      <c r="AO642" s="29"/>
      <c r="AP642" s="26">
        <v>6</v>
      </c>
      <c r="AQ642" s="26">
        <f>+AP642*AK642</f>
        <v>18000</v>
      </c>
      <c r="AR642" s="29"/>
      <c r="AS642" s="29"/>
      <c r="AT642" s="7"/>
      <c r="AU642" s="7"/>
      <c r="AV642" s="7"/>
      <c r="AW642" s="29"/>
      <c r="AX642" s="29"/>
      <c r="AY642" s="29"/>
      <c r="AZ642" s="28"/>
      <c r="BA642" s="28"/>
      <c r="BB642" s="29"/>
      <c r="BC642" s="29"/>
      <c r="BD642" s="29"/>
      <c r="BE642" s="29"/>
      <c r="BF642" s="81"/>
      <c r="BG642" s="81"/>
      <c r="BH642" s="7"/>
      <c r="BI642" s="7"/>
      <c r="BJ642" s="7">
        <f t="shared" si="226"/>
        <v>6</v>
      </c>
      <c r="BK642" s="7">
        <f t="shared" si="226"/>
        <v>18000</v>
      </c>
    </row>
    <row r="643" spans="2:63" ht="36.75" x14ac:dyDescent="0.25">
      <c r="B643" s="16" t="s">
        <v>65</v>
      </c>
      <c r="C643" s="17" t="s">
        <v>66</v>
      </c>
      <c r="D643" s="160" t="s">
        <v>1042</v>
      </c>
      <c r="E643" s="125" t="s">
        <v>1068</v>
      </c>
      <c r="F643" s="120" t="s">
        <v>736</v>
      </c>
      <c r="G643" s="12">
        <v>3500</v>
      </c>
      <c r="H643" s="19">
        <v>6</v>
      </c>
      <c r="I643" s="19">
        <f t="shared" ref="I643:I645" si="245">+G643*H643</f>
        <v>21000</v>
      </c>
      <c r="J643" s="27"/>
      <c r="K643" s="27"/>
      <c r="L643" s="26"/>
      <c r="M643" s="26"/>
      <c r="N643" s="26"/>
      <c r="O643" s="26"/>
      <c r="P643" s="19"/>
      <c r="Q643" s="19"/>
      <c r="R643" s="26"/>
      <c r="S643" s="26"/>
      <c r="T643" s="159"/>
      <c r="U643" s="159"/>
      <c r="V643" s="159"/>
      <c r="W643" s="159"/>
      <c r="X643" s="159"/>
      <c r="Y643" s="159"/>
      <c r="Z643" s="159"/>
      <c r="AA643" s="159"/>
      <c r="AB643" s="26"/>
      <c r="AC643" s="26"/>
      <c r="AD643" s="26"/>
      <c r="AE643" s="26"/>
      <c r="AF643" s="19">
        <f t="shared" si="225"/>
        <v>6</v>
      </c>
      <c r="AG643" s="19">
        <f t="shared" si="225"/>
        <v>21000</v>
      </c>
      <c r="AH643" s="160" t="s">
        <v>1042</v>
      </c>
      <c r="AI643" s="125" t="s">
        <v>1068</v>
      </c>
      <c r="AJ643" s="120" t="s">
        <v>736</v>
      </c>
      <c r="AK643" s="12">
        <v>3500</v>
      </c>
      <c r="AL643" s="28">
        <v>3</v>
      </c>
      <c r="AM643" s="28">
        <f t="shared" ref="AM643:AM644" si="246">+AK643*AL643</f>
        <v>10500</v>
      </c>
      <c r="AN643" s="29"/>
      <c r="AO643" s="29"/>
      <c r="AP643" s="7"/>
      <c r="AQ643" s="7"/>
      <c r="AR643" s="29"/>
      <c r="AS643" s="29"/>
      <c r="AT643" s="7"/>
      <c r="AU643" s="7"/>
      <c r="AV643" s="7"/>
      <c r="AW643" s="29"/>
      <c r="AX643" s="29"/>
      <c r="AY643" s="29"/>
      <c r="AZ643" s="28"/>
      <c r="BA643" s="28"/>
      <c r="BB643" s="29"/>
      <c r="BC643" s="29"/>
      <c r="BD643" s="29"/>
      <c r="BE643" s="29"/>
      <c r="BF643" s="81"/>
      <c r="BG643" s="81"/>
      <c r="BH643" s="7"/>
      <c r="BI643" s="7"/>
      <c r="BJ643" s="7">
        <f t="shared" si="226"/>
        <v>3</v>
      </c>
      <c r="BK643" s="7">
        <f t="shared" si="226"/>
        <v>10500</v>
      </c>
    </row>
    <row r="644" spans="2:63" ht="24.75" x14ac:dyDescent="0.25">
      <c r="B644" s="16" t="s">
        <v>65</v>
      </c>
      <c r="C644" s="17" t="s">
        <v>66</v>
      </c>
      <c r="D644" s="160" t="s">
        <v>1032</v>
      </c>
      <c r="E644" s="125" t="s">
        <v>1069</v>
      </c>
      <c r="F644" s="120" t="s">
        <v>736</v>
      </c>
      <c r="G644" s="12">
        <v>3000</v>
      </c>
      <c r="H644" s="19">
        <v>3</v>
      </c>
      <c r="I644" s="19">
        <f t="shared" si="245"/>
        <v>9000</v>
      </c>
      <c r="J644" s="27"/>
      <c r="K644" s="27"/>
      <c r="L644" s="26"/>
      <c r="M644" s="26"/>
      <c r="N644" s="26"/>
      <c r="O644" s="26"/>
      <c r="P644" s="19"/>
      <c r="Q644" s="19"/>
      <c r="R644" s="26"/>
      <c r="S644" s="26"/>
      <c r="T644" s="159"/>
      <c r="U644" s="159"/>
      <c r="V644" s="159"/>
      <c r="W644" s="159"/>
      <c r="X644" s="159"/>
      <c r="Y644" s="159"/>
      <c r="Z644" s="159"/>
      <c r="AA644" s="159"/>
      <c r="AB644" s="26"/>
      <c r="AC644" s="26"/>
      <c r="AD644" s="26"/>
      <c r="AE644" s="26"/>
      <c r="AF644" s="19">
        <f t="shared" si="225"/>
        <v>3</v>
      </c>
      <c r="AG644" s="19">
        <f t="shared" si="225"/>
        <v>9000</v>
      </c>
      <c r="AH644" s="160" t="s">
        <v>1032</v>
      </c>
      <c r="AI644" s="125" t="s">
        <v>1069</v>
      </c>
      <c r="AJ644" s="120" t="s">
        <v>736</v>
      </c>
      <c r="AK644" s="12">
        <v>3000</v>
      </c>
      <c r="AL644" s="28">
        <v>2</v>
      </c>
      <c r="AM644" s="28">
        <f t="shared" si="246"/>
        <v>6000</v>
      </c>
      <c r="AN644" s="29"/>
      <c r="AO644" s="29"/>
      <c r="AP644" s="7"/>
      <c r="AQ644" s="7"/>
      <c r="AR644" s="29"/>
      <c r="AS644" s="29"/>
      <c r="AT644" s="7"/>
      <c r="AU644" s="7"/>
      <c r="AV644" s="7"/>
      <c r="AW644" s="29"/>
      <c r="AX644" s="29"/>
      <c r="AY644" s="29"/>
      <c r="AZ644" s="28"/>
      <c r="BA644" s="28"/>
      <c r="BB644" s="29"/>
      <c r="BC644" s="29"/>
      <c r="BD644" s="29"/>
      <c r="BE644" s="29"/>
      <c r="BF644" s="81"/>
      <c r="BG644" s="81"/>
      <c r="BH644" s="7"/>
      <c r="BI644" s="7"/>
      <c r="BJ644" s="7">
        <f t="shared" si="226"/>
        <v>2</v>
      </c>
      <c r="BK644" s="7">
        <f t="shared" si="226"/>
        <v>6000</v>
      </c>
    </row>
    <row r="645" spans="2:63" ht="24" x14ac:dyDescent="0.25">
      <c r="B645" s="16" t="s">
        <v>65</v>
      </c>
      <c r="C645" s="17" t="s">
        <v>66</v>
      </c>
      <c r="D645" s="160" t="s">
        <v>1070</v>
      </c>
      <c r="E645" s="125" t="s">
        <v>1071</v>
      </c>
      <c r="F645" s="120" t="s">
        <v>736</v>
      </c>
      <c r="G645" s="12">
        <v>200</v>
      </c>
      <c r="H645" s="19">
        <v>2</v>
      </c>
      <c r="I645" s="19">
        <f t="shared" si="245"/>
        <v>400</v>
      </c>
      <c r="J645" s="27"/>
      <c r="K645" s="27"/>
      <c r="L645" s="26"/>
      <c r="M645" s="26"/>
      <c r="N645" s="26"/>
      <c r="O645" s="26"/>
      <c r="P645" s="19"/>
      <c r="Q645" s="19"/>
      <c r="R645" s="26"/>
      <c r="S645" s="26"/>
      <c r="T645" s="159"/>
      <c r="U645" s="159"/>
      <c r="V645" s="159"/>
      <c r="W645" s="159"/>
      <c r="X645" s="159"/>
      <c r="Y645" s="159"/>
      <c r="Z645" s="159"/>
      <c r="AA645" s="159"/>
      <c r="AB645" s="26"/>
      <c r="AC645" s="26"/>
      <c r="AD645" s="26"/>
      <c r="AE645" s="26"/>
      <c r="AF645" s="19">
        <f t="shared" si="225"/>
        <v>2</v>
      </c>
      <c r="AG645" s="19">
        <f t="shared" si="225"/>
        <v>400</v>
      </c>
      <c r="AH645" s="160" t="s">
        <v>1070</v>
      </c>
      <c r="AI645" s="125" t="s">
        <v>1071</v>
      </c>
      <c r="AJ645" s="120" t="s">
        <v>736</v>
      </c>
      <c r="AK645" s="12">
        <v>200</v>
      </c>
      <c r="AL645" s="28"/>
      <c r="AM645" s="28"/>
      <c r="AN645" s="29"/>
      <c r="AO645" s="29"/>
      <c r="AP645" s="7"/>
      <c r="AQ645" s="7"/>
      <c r="AR645" s="29"/>
      <c r="AS645" s="29"/>
      <c r="AT645" s="7"/>
      <c r="AU645" s="7"/>
      <c r="AV645" s="7"/>
      <c r="AW645" s="29"/>
      <c r="AX645" s="29"/>
      <c r="AY645" s="29"/>
      <c r="AZ645" s="28"/>
      <c r="BA645" s="28"/>
      <c r="BB645" s="29"/>
      <c r="BC645" s="29"/>
      <c r="BD645" s="29"/>
      <c r="BE645" s="29"/>
      <c r="BF645" s="81"/>
      <c r="BG645" s="81"/>
      <c r="BH645" s="7"/>
      <c r="BI645" s="7"/>
      <c r="BJ645" s="7">
        <f t="shared" si="226"/>
        <v>0</v>
      </c>
      <c r="BK645" s="7">
        <f t="shared" si="226"/>
        <v>0</v>
      </c>
    </row>
    <row r="646" spans="2:63" ht="24" x14ac:dyDescent="0.25">
      <c r="B646" s="16" t="s">
        <v>65</v>
      </c>
      <c r="C646" s="17" t="s">
        <v>66</v>
      </c>
      <c r="D646" s="160" t="s">
        <v>1072</v>
      </c>
      <c r="E646" s="125" t="s">
        <v>1073</v>
      </c>
      <c r="F646" s="120" t="s">
        <v>736</v>
      </c>
      <c r="G646" s="12">
        <v>1000</v>
      </c>
      <c r="H646" s="19"/>
      <c r="I646" s="19"/>
      <c r="J646" s="27"/>
      <c r="K646" s="27"/>
      <c r="L646" s="26"/>
      <c r="M646" s="26"/>
      <c r="N646" s="26"/>
      <c r="O646" s="26"/>
      <c r="P646" s="19">
        <v>6</v>
      </c>
      <c r="Q646" s="19">
        <f t="shared" ref="Q646:Q656" si="247">G646*P646</f>
        <v>6000</v>
      </c>
      <c r="R646" s="26"/>
      <c r="S646" s="26"/>
      <c r="T646" s="159"/>
      <c r="U646" s="159"/>
      <c r="V646" s="159"/>
      <c r="W646" s="159"/>
      <c r="X646" s="159"/>
      <c r="Y646" s="159"/>
      <c r="Z646" s="159"/>
      <c r="AA646" s="159"/>
      <c r="AB646" s="26"/>
      <c r="AC646" s="26"/>
      <c r="AD646" s="26"/>
      <c r="AE646" s="26"/>
      <c r="AF646" s="19">
        <f t="shared" si="225"/>
        <v>6</v>
      </c>
      <c r="AG646" s="19">
        <f t="shared" si="225"/>
        <v>6000</v>
      </c>
      <c r="AH646" s="160" t="s">
        <v>1072</v>
      </c>
      <c r="AI646" s="125" t="s">
        <v>1073</v>
      </c>
      <c r="AJ646" s="120" t="s">
        <v>736</v>
      </c>
      <c r="AK646" s="12">
        <v>1000</v>
      </c>
      <c r="AL646" s="28"/>
      <c r="AM646" s="28"/>
      <c r="AN646" s="29"/>
      <c r="AO646" s="29"/>
      <c r="AP646" s="7"/>
      <c r="AQ646" s="7"/>
      <c r="AR646" s="29"/>
      <c r="AS646" s="29"/>
      <c r="AT646" s="7"/>
      <c r="AU646" s="7"/>
      <c r="AV646" s="7"/>
      <c r="AW646" s="29"/>
      <c r="AX646" s="29"/>
      <c r="AY646" s="29"/>
      <c r="AZ646" s="28"/>
      <c r="BA646" s="28"/>
      <c r="BB646" s="29"/>
      <c r="BC646" s="29"/>
      <c r="BD646" s="29"/>
      <c r="BE646" s="29"/>
      <c r="BF646" s="81"/>
      <c r="BG646" s="81"/>
      <c r="BH646" s="7"/>
      <c r="BI646" s="7"/>
      <c r="BJ646" s="7">
        <f t="shared" si="226"/>
        <v>0</v>
      </c>
      <c r="BK646" s="7">
        <f t="shared" si="226"/>
        <v>0</v>
      </c>
    </row>
    <row r="647" spans="2:63" ht="24" x14ac:dyDescent="0.25">
      <c r="B647" s="16" t="s">
        <v>65</v>
      </c>
      <c r="C647" s="17" t="s">
        <v>66</v>
      </c>
      <c r="D647" s="160" t="s">
        <v>1074</v>
      </c>
      <c r="E647" s="125" t="s">
        <v>1075</v>
      </c>
      <c r="F647" s="120" t="s">
        <v>736</v>
      </c>
      <c r="G647" s="12">
        <v>580</v>
      </c>
      <c r="H647" s="19"/>
      <c r="I647" s="19"/>
      <c r="J647" s="27"/>
      <c r="K647" s="27"/>
      <c r="L647" s="26"/>
      <c r="M647" s="26"/>
      <c r="N647" s="26"/>
      <c r="O647" s="26"/>
      <c r="P647" s="19">
        <v>6</v>
      </c>
      <c r="Q647" s="19">
        <f t="shared" si="247"/>
        <v>3480</v>
      </c>
      <c r="R647" s="26"/>
      <c r="S647" s="26"/>
      <c r="T647" s="159"/>
      <c r="U647" s="159"/>
      <c r="V647" s="159"/>
      <c r="W647" s="159"/>
      <c r="X647" s="159"/>
      <c r="Y647" s="159"/>
      <c r="Z647" s="159"/>
      <c r="AA647" s="159"/>
      <c r="AB647" s="26"/>
      <c r="AC647" s="26"/>
      <c r="AD647" s="26"/>
      <c r="AE647" s="26"/>
      <c r="AF647" s="19">
        <f t="shared" ref="AF647:AG656" si="248">H647+J647+L647+N647+P647+R647+T647+V647+X647+Z647+AB647+AD647</f>
        <v>6</v>
      </c>
      <c r="AG647" s="19">
        <f t="shared" si="248"/>
        <v>3480</v>
      </c>
      <c r="AH647" s="160" t="s">
        <v>1074</v>
      </c>
      <c r="AI647" s="125" t="s">
        <v>1075</v>
      </c>
      <c r="AJ647" s="120" t="s">
        <v>736</v>
      </c>
      <c r="AK647" s="12">
        <v>580</v>
      </c>
      <c r="AL647" s="28"/>
      <c r="AM647" s="28"/>
      <c r="AN647" s="29"/>
      <c r="AO647" s="29"/>
      <c r="AP647" s="7"/>
      <c r="AQ647" s="7"/>
      <c r="AR647" s="29"/>
      <c r="AS647" s="29"/>
      <c r="AT647" s="7"/>
      <c r="AU647" s="7"/>
      <c r="AV647" s="7"/>
      <c r="AW647" s="29"/>
      <c r="AX647" s="29"/>
      <c r="AY647" s="29"/>
      <c r="AZ647" s="28"/>
      <c r="BA647" s="28"/>
      <c r="BB647" s="29"/>
      <c r="BC647" s="29"/>
      <c r="BD647" s="29"/>
      <c r="BE647" s="29"/>
      <c r="BF647" s="81"/>
      <c r="BG647" s="81"/>
      <c r="BH647" s="7"/>
      <c r="BI647" s="7"/>
      <c r="BJ647" s="7">
        <f t="shared" ref="BJ647:BK656" si="249">AL647+AN647+AP647+AR647+AT647+AV647+AX647+AZ647+BB647+BD647+BF647+BH647</f>
        <v>0</v>
      </c>
      <c r="BK647" s="7">
        <f t="shared" si="249"/>
        <v>0</v>
      </c>
    </row>
    <row r="648" spans="2:63" ht="24" x14ac:dyDescent="0.25">
      <c r="B648" s="16" t="s">
        <v>65</v>
      </c>
      <c r="C648" s="17" t="s">
        <v>66</v>
      </c>
      <c r="D648" s="160" t="s">
        <v>1076</v>
      </c>
      <c r="E648" s="125" t="s">
        <v>1077</v>
      </c>
      <c r="F648" s="120" t="s">
        <v>736</v>
      </c>
      <c r="G648" s="12">
        <v>190</v>
      </c>
      <c r="H648" s="19"/>
      <c r="I648" s="19"/>
      <c r="J648" s="27"/>
      <c r="K648" s="27"/>
      <c r="L648" s="26"/>
      <c r="M648" s="26"/>
      <c r="N648" s="26"/>
      <c r="O648" s="26"/>
      <c r="P648" s="19">
        <v>2</v>
      </c>
      <c r="Q648" s="19">
        <f t="shared" si="247"/>
        <v>380</v>
      </c>
      <c r="R648" s="26"/>
      <c r="S648" s="26"/>
      <c r="T648" s="159"/>
      <c r="U648" s="159"/>
      <c r="V648" s="159"/>
      <c r="W648" s="159"/>
      <c r="X648" s="159"/>
      <c r="Y648" s="159"/>
      <c r="Z648" s="159"/>
      <c r="AA648" s="159"/>
      <c r="AB648" s="26"/>
      <c r="AC648" s="26"/>
      <c r="AD648" s="26"/>
      <c r="AE648" s="26"/>
      <c r="AF648" s="19">
        <f t="shared" si="248"/>
        <v>2</v>
      </c>
      <c r="AG648" s="19">
        <f t="shared" si="248"/>
        <v>380</v>
      </c>
      <c r="AH648" s="160" t="s">
        <v>1076</v>
      </c>
      <c r="AI648" s="125" t="s">
        <v>1077</v>
      </c>
      <c r="AJ648" s="120" t="s">
        <v>736</v>
      </c>
      <c r="AK648" s="12">
        <v>190</v>
      </c>
      <c r="AL648" s="28"/>
      <c r="AM648" s="28"/>
      <c r="AN648" s="29"/>
      <c r="AO648" s="29"/>
      <c r="AP648" s="7"/>
      <c r="AQ648" s="7"/>
      <c r="AR648" s="29"/>
      <c r="AS648" s="29"/>
      <c r="AT648" s="7"/>
      <c r="AU648" s="7"/>
      <c r="AV648" s="7"/>
      <c r="AW648" s="29"/>
      <c r="AX648" s="29"/>
      <c r="AY648" s="29"/>
      <c r="AZ648" s="28"/>
      <c r="BA648" s="28"/>
      <c r="BB648" s="29"/>
      <c r="BC648" s="29"/>
      <c r="BD648" s="29"/>
      <c r="BE648" s="29"/>
      <c r="BF648" s="81"/>
      <c r="BG648" s="81"/>
      <c r="BH648" s="7"/>
      <c r="BI648" s="7"/>
      <c r="BJ648" s="7">
        <f t="shared" si="249"/>
        <v>0</v>
      </c>
      <c r="BK648" s="7">
        <f t="shared" si="249"/>
        <v>0</v>
      </c>
    </row>
    <row r="649" spans="2:63" ht="24.75" x14ac:dyDescent="0.25">
      <c r="B649" s="16" t="s">
        <v>65</v>
      </c>
      <c r="C649" s="17" t="s">
        <v>66</v>
      </c>
      <c r="D649" s="160" t="s">
        <v>898</v>
      </c>
      <c r="E649" s="125" t="s">
        <v>1078</v>
      </c>
      <c r="F649" s="120" t="s">
        <v>736</v>
      </c>
      <c r="G649" s="12">
        <v>2770</v>
      </c>
      <c r="H649" s="19"/>
      <c r="I649" s="19"/>
      <c r="J649" s="27"/>
      <c r="K649" s="27"/>
      <c r="L649" s="26"/>
      <c r="M649" s="26"/>
      <c r="N649" s="26"/>
      <c r="O649" s="26"/>
      <c r="P649" s="19">
        <v>1</v>
      </c>
      <c r="Q649" s="19">
        <f t="shared" si="247"/>
        <v>2770</v>
      </c>
      <c r="R649" s="26"/>
      <c r="S649" s="26"/>
      <c r="T649" s="159"/>
      <c r="U649" s="159"/>
      <c r="V649" s="159"/>
      <c r="W649" s="159"/>
      <c r="X649" s="159"/>
      <c r="Y649" s="159"/>
      <c r="Z649" s="159"/>
      <c r="AA649" s="159"/>
      <c r="AB649" s="26"/>
      <c r="AC649" s="26"/>
      <c r="AD649" s="26"/>
      <c r="AE649" s="26"/>
      <c r="AF649" s="19">
        <f t="shared" si="248"/>
        <v>1</v>
      </c>
      <c r="AG649" s="19">
        <f t="shared" si="248"/>
        <v>2770</v>
      </c>
      <c r="AH649" s="160" t="s">
        <v>898</v>
      </c>
      <c r="AI649" s="125" t="s">
        <v>1078</v>
      </c>
      <c r="AJ649" s="120" t="s">
        <v>736</v>
      </c>
      <c r="AK649" s="12">
        <v>2770</v>
      </c>
      <c r="AL649" s="28"/>
      <c r="AM649" s="28"/>
      <c r="AN649" s="29"/>
      <c r="AO649" s="29"/>
      <c r="AP649" s="7"/>
      <c r="AQ649" s="7"/>
      <c r="AR649" s="29"/>
      <c r="AS649" s="29"/>
      <c r="AT649" s="7"/>
      <c r="AU649" s="7"/>
      <c r="AV649" s="7"/>
      <c r="AW649" s="29"/>
      <c r="AX649" s="29"/>
      <c r="AY649" s="29"/>
      <c r="AZ649" s="28"/>
      <c r="BA649" s="28"/>
      <c r="BB649" s="29"/>
      <c r="BC649" s="29"/>
      <c r="BD649" s="29"/>
      <c r="BE649" s="29"/>
      <c r="BF649" s="81"/>
      <c r="BG649" s="81"/>
      <c r="BH649" s="7"/>
      <c r="BI649" s="7"/>
      <c r="BJ649" s="7">
        <f t="shared" si="249"/>
        <v>0</v>
      </c>
      <c r="BK649" s="7">
        <f t="shared" si="249"/>
        <v>0</v>
      </c>
    </row>
    <row r="650" spans="2:63" ht="24.75" x14ac:dyDescent="0.25">
      <c r="B650" s="16" t="s">
        <v>65</v>
      </c>
      <c r="C650" s="17" t="s">
        <v>66</v>
      </c>
      <c r="D650" s="160" t="s">
        <v>1079</v>
      </c>
      <c r="E650" s="125" t="s">
        <v>1080</v>
      </c>
      <c r="F650" s="120" t="s">
        <v>736</v>
      </c>
      <c r="G650" s="12">
        <v>2000</v>
      </c>
      <c r="H650" s="19"/>
      <c r="I650" s="19"/>
      <c r="J650" s="27"/>
      <c r="K650" s="27"/>
      <c r="L650" s="26"/>
      <c r="M650" s="26"/>
      <c r="N650" s="26"/>
      <c r="O650" s="26"/>
      <c r="P650" s="19">
        <v>6</v>
      </c>
      <c r="Q650" s="19">
        <f t="shared" si="247"/>
        <v>12000</v>
      </c>
      <c r="R650" s="26"/>
      <c r="S650" s="26"/>
      <c r="T650" s="159"/>
      <c r="U650" s="159"/>
      <c r="V650" s="159"/>
      <c r="W650" s="159"/>
      <c r="X650" s="159"/>
      <c r="Y650" s="159"/>
      <c r="Z650" s="159"/>
      <c r="AA650" s="159"/>
      <c r="AB650" s="26"/>
      <c r="AC650" s="26"/>
      <c r="AD650" s="26"/>
      <c r="AE650" s="26"/>
      <c r="AF650" s="19">
        <f t="shared" si="248"/>
        <v>6</v>
      </c>
      <c r="AG650" s="19">
        <f t="shared" si="248"/>
        <v>12000</v>
      </c>
      <c r="AH650" s="160" t="s">
        <v>1079</v>
      </c>
      <c r="AI650" s="125" t="s">
        <v>1080</v>
      </c>
      <c r="AJ650" s="120" t="s">
        <v>736</v>
      </c>
      <c r="AK650" s="12">
        <v>2000</v>
      </c>
      <c r="AL650" s="28"/>
      <c r="AM650" s="28"/>
      <c r="AN650" s="29"/>
      <c r="AO650" s="29"/>
      <c r="AP650" s="7"/>
      <c r="AQ650" s="7"/>
      <c r="AR650" s="29"/>
      <c r="AS650" s="29"/>
      <c r="AT650" s="7">
        <v>6</v>
      </c>
      <c r="AU650" s="28">
        <f t="shared" ref="AU650:AU656" si="250">+AK650*AT650</f>
        <v>12000</v>
      </c>
      <c r="AV650" s="7"/>
      <c r="AW650" s="29"/>
      <c r="AX650" s="29"/>
      <c r="AY650" s="29"/>
      <c r="AZ650" s="28"/>
      <c r="BA650" s="28"/>
      <c r="BB650" s="29"/>
      <c r="BC650" s="29"/>
      <c r="BD650" s="29"/>
      <c r="BE650" s="29"/>
      <c r="BF650" s="81"/>
      <c r="BG650" s="81"/>
      <c r="BH650" s="7"/>
      <c r="BI650" s="7"/>
      <c r="BJ650" s="7">
        <f t="shared" si="249"/>
        <v>6</v>
      </c>
      <c r="BK650" s="7">
        <f t="shared" si="249"/>
        <v>12000</v>
      </c>
    </row>
    <row r="651" spans="2:63" ht="24" x14ac:dyDescent="0.25">
      <c r="B651" s="16" t="s">
        <v>65</v>
      </c>
      <c r="C651" s="17" t="s">
        <v>66</v>
      </c>
      <c r="D651" s="160" t="s">
        <v>1081</v>
      </c>
      <c r="E651" s="125" t="s">
        <v>1082</v>
      </c>
      <c r="F651" s="120" t="s">
        <v>736</v>
      </c>
      <c r="G651" s="12">
        <v>3500</v>
      </c>
      <c r="H651" s="19"/>
      <c r="I651" s="19"/>
      <c r="J651" s="27"/>
      <c r="K651" s="27"/>
      <c r="L651" s="26"/>
      <c r="M651" s="26"/>
      <c r="N651" s="26"/>
      <c r="O651" s="26"/>
      <c r="P651" s="19">
        <v>5</v>
      </c>
      <c r="Q651" s="19">
        <f t="shared" si="247"/>
        <v>17500</v>
      </c>
      <c r="R651" s="26"/>
      <c r="S651" s="26"/>
      <c r="T651" s="159"/>
      <c r="U651" s="159"/>
      <c r="V651" s="159"/>
      <c r="W651" s="159"/>
      <c r="X651" s="159"/>
      <c r="Y651" s="159"/>
      <c r="Z651" s="159"/>
      <c r="AA651" s="159"/>
      <c r="AB651" s="26"/>
      <c r="AC651" s="26"/>
      <c r="AD651" s="26"/>
      <c r="AE651" s="26"/>
      <c r="AF651" s="19">
        <f t="shared" si="248"/>
        <v>5</v>
      </c>
      <c r="AG651" s="19">
        <f t="shared" si="248"/>
        <v>17500</v>
      </c>
      <c r="AH651" s="160" t="s">
        <v>1081</v>
      </c>
      <c r="AI651" s="125" t="s">
        <v>1082</v>
      </c>
      <c r="AJ651" s="120" t="s">
        <v>736</v>
      </c>
      <c r="AK651" s="12">
        <v>3500</v>
      </c>
      <c r="AL651" s="28"/>
      <c r="AM651" s="28"/>
      <c r="AN651" s="29"/>
      <c r="AO651" s="29"/>
      <c r="AP651" s="7"/>
      <c r="AQ651" s="7"/>
      <c r="AR651" s="29"/>
      <c r="AS651" s="29"/>
      <c r="AT651" s="7">
        <v>5</v>
      </c>
      <c r="AU651" s="28">
        <f t="shared" si="250"/>
        <v>17500</v>
      </c>
      <c r="AV651" s="7"/>
      <c r="AW651" s="29"/>
      <c r="AX651" s="29"/>
      <c r="AY651" s="29"/>
      <c r="AZ651" s="28"/>
      <c r="BA651" s="28"/>
      <c r="BB651" s="29"/>
      <c r="BC651" s="29"/>
      <c r="BD651" s="29"/>
      <c r="BE651" s="29"/>
      <c r="BF651" s="81"/>
      <c r="BG651" s="81"/>
      <c r="BH651" s="7"/>
      <c r="BI651" s="7"/>
      <c r="BJ651" s="7">
        <f t="shared" si="249"/>
        <v>5</v>
      </c>
      <c r="BK651" s="7">
        <f t="shared" si="249"/>
        <v>17500</v>
      </c>
    </row>
    <row r="652" spans="2:63" ht="36" x14ac:dyDescent="0.25">
      <c r="B652" s="16" t="s">
        <v>65</v>
      </c>
      <c r="C652" s="17" t="s">
        <v>66</v>
      </c>
      <c r="D652" s="16" t="s">
        <v>1007</v>
      </c>
      <c r="E652" s="106" t="s">
        <v>1083</v>
      </c>
      <c r="F652" s="120" t="s">
        <v>736</v>
      </c>
      <c r="G652" s="12">
        <v>2000</v>
      </c>
      <c r="H652" s="19"/>
      <c r="I652" s="19"/>
      <c r="J652" s="27"/>
      <c r="K652" s="27"/>
      <c r="L652" s="26"/>
      <c r="M652" s="26"/>
      <c r="N652" s="26"/>
      <c r="O652" s="26"/>
      <c r="P652" s="19">
        <v>3</v>
      </c>
      <c r="Q652" s="19">
        <f t="shared" si="247"/>
        <v>6000</v>
      </c>
      <c r="R652" s="26"/>
      <c r="S652" s="26"/>
      <c r="T652" s="159"/>
      <c r="U652" s="159"/>
      <c r="V652" s="159"/>
      <c r="W652" s="159"/>
      <c r="X652" s="159"/>
      <c r="Y652" s="159"/>
      <c r="Z652" s="159"/>
      <c r="AA652" s="159"/>
      <c r="AB652" s="26"/>
      <c r="AC652" s="26"/>
      <c r="AD652" s="26"/>
      <c r="AE652" s="26"/>
      <c r="AF652" s="19">
        <f t="shared" si="248"/>
        <v>3</v>
      </c>
      <c r="AG652" s="19">
        <f t="shared" si="248"/>
        <v>6000</v>
      </c>
      <c r="AH652" s="16" t="s">
        <v>1007</v>
      </c>
      <c r="AI652" s="106" t="s">
        <v>1083</v>
      </c>
      <c r="AJ652" s="120" t="s">
        <v>736</v>
      </c>
      <c r="AK652" s="12">
        <v>2000</v>
      </c>
      <c r="AL652" s="28"/>
      <c r="AM652" s="28"/>
      <c r="AN652" s="29"/>
      <c r="AO652" s="29"/>
      <c r="AP652" s="7"/>
      <c r="AQ652" s="7"/>
      <c r="AR652" s="29"/>
      <c r="AS652" s="29"/>
      <c r="AT652" s="7"/>
      <c r="AU652" s="7"/>
      <c r="AV652" s="7"/>
      <c r="AW652" s="29"/>
      <c r="AX652" s="29"/>
      <c r="AY652" s="29"/>
      <c r="AZ652" s="28"/>
      <c r="BA652" s="28"/>
      <c r="BB652" s="29"/>
      <c r="BC652" s="29"/>
      <c r="BD652" s="29"/>
      <c r="BE652" s="29"/>
      <c r="BF652" s="81"/>
      <c r="BG652" s="81"/>
      <c r="BH652" s="7"/>
      <c r="BI652" s="7"/>
      <c r="BJ652" s="7">
        <f t="shared" si="249"/>
        <v>0</v>
      </c>
      <c r="BK652" s="7">
        <f t="shared" si="249"/>
        <v>0</v>
      </c>
    </row>
    <row r="653" spans="2:63" ht="24.75" x14ac:dyDescent="0.25">
      <c r="B653" s="16" t="s">
        <v>65</v>
      </c>
      <c r="C653" s="17" t="s">
        <v>66</v>
      </c>
      <c r="D653" s="16" t="s">
        <v>1032</v>
      </c>
      <c r="E653" s="125" t="s">
        <v>1084</v>
      </c>
      <c r="F653" s="120" t="s">
        <v>736</v>
      </c>
      <c r="G653" s="12">
        <v>3000</v>
      </c>
      <c r="H653" s="19"/>
      <c r="I653" s="19"/>
      <c r="J653" s="27"/>
      <c r="K653" s="27"/>
      <c r="L653" s="26"/>
      <c r="M653" s="26"/>
      <c r="N653" s="26"/>
      <c r="O653" s="26"/>
      <c r="P653" s="19">
        <v>6</v>
      </c>
      <c r="Q653" s="19">
        <f t="shared" si="247"/>
        <v>18000</v>
      </c>
      <c r="R653" s="26"/>
      <c r="S653" s="26"/>
      <c r="T653" s="159"/>
      <c r="U653" s="159"/>
      <c r="V653" s="159"/>
      <c r="W653" s="159"/>
      <c r="X653" s="159"/>
      <c r="Y653" s="159"/>
      <c r="Z653" s="159"/>
      <c r="AA653" s="159"/>
      <c r="AB653" s="26"/>
      <c r="AC653" s="26"/>
      <c r="AD653" s="26"/>
      <c r="AE653" s="26"/>
      <c r="AF653" s="19">
        <f t="shared" si="248"/>
        <v>6</v>
      </c>
      <c r="AG653" s="19">
        <f t="shared" si="248"/>
        <v>18000</v>
      </c>
      <c r="AH653" s="16" t="s">
        <v>1032</v>
      </c>
      <c r="AI653" s="125" t="s">
        <v>1084</v>
      </c>
      <c r="AJ653" s="120" t="s">
        <v>736</v>
      </c>
      <c r="AK653" s="12">
        <v>3000</v>
      </c>
      <c r="AL653" s="28"/>
      <c r="AM653" s="28"/>
      <c r="AN653" s="29"/>
      <c r="AO653" s="29"/>
      <c r="AP653" s="7"/>
      <c r="AQ653" s="7"/>
      <c r="AR653" s="29"/>
      <c r="AS653" s="29"/>
      <c r="AT653" s="7">
        <v>6</v>
      </c>
      <c r="AU653" s="28">
        <f t="shared" si="250"/>
        <v>18000</v>
      </c>
      <c r="AV653" s="7"/>
      <c r="AW653" s="29"/>
      <c r="AX653" s="29"/>
      <c r="AY653" s="29"/>
      <c r="AZ653" s="28"/>
      <c r="BA653" s="28"/>
      <c r="BB653" s="29"/>
      <c r="BC653" s="29"/>
      <c r="BD653" s="29"/>
      <c r="BE653" s="29"/>
      <c r="BF653" s="81"/>
      <c r="BG653" s="81"/>
      <c r="BH653" s="7"/>
      <c r="BI653" s="7"/>
      <c r="BJ653" s="7">
        <f t="shared" si="249"/>
        <v>6</v>
      </c>
      <c r="BK653" s="7">
        <f t="shared" si="249"/>
        <v>18000</v>
      </c>
    </row>
    <row r="654" spans="2:63" ht="36.75" x14ac:dyDescent="0.25">
      <c r="B654" s="16" t="s">
        <v>65</v>
      </c>
      <c r="C654" s="17" t="s">
        <v>66</v>
      </c>
      <c r="D654" s="16" t="s">
        <v>1042</v>
      </c>
      <c r="E654" s="125" t="s">
        <v>1085</v>
      </c>
      <c r="F654" s="120" t="s">
        <v>736</v>
      </c>
      <c r="G654" s="12">
        <v>3000</v>
      </c>
      <c r="H654" s="19"/>
      <c r="I654" s="19"/>
      <c r="J654" s="27"/>
      <c r="K654" s="27"/>
      <c r="L654" s="26"/>
      <c r="M654" s="26"/>
      <c r="N654" s="26"/>
      <c r="O654" s="26"/>
      <c r="P654" s="19">
        <v>6</v>
      </c>
      <c r="Q654" s="19">
        <f t="shared" si="247"/>
        <v>18000</v>
      </c>
      <c r="R654" s="26"/>
      <c r="S654" s="26"/>
      <c r="T654" s="159"/>
      <c r="U654" s="159"/>
      <c r="V654" s="159"/>
      <c r="W654" s="159"/>
      <c r="X654" s="159"/>
      <c r="Y654" s="159"/>
      <c r="Z654" s="159"/>
      <c r="AA654" s="159"/>
      <c r="AB654" s="26"/>
      <c r="AC654" s="26"/>
      <c r="AD654" s="26"/>
      <c r="AE654" s="26"/>
      <c r="AF654" s="19">
        <f t="shared" si="248"/>
        <v>6</v>
      </c>
      <c r="AG654" s="19">
        <f t="shared" si="248"/>
        <v>18000</v>
      </c>
      <c r="AH654" s="16" t="s">
        <v>1042</v>
      </c>
      <c r="AI654" s="125" t="s">
        <v>1085</v>
      </c>
      <c r="AJ654" s="120" t="s">
        <v>736</v>
      </c>
      <c r="AK654" s="12">
        <v>3000</v>
      </c>
      <c r="AL654" s="28"/>
      <c r="AM654" s="28"/>
      <c r="AN654" s="29"/>
      <c r="AO654" s="29"/>
      <c r="AP654" s="7"/>
      <c r="AQ654" s="7"/>
      <c r="AR654" s="29"/>
      <c r="AS654" s="29"/>
      <c r="AT654" s="7">
        <v>6</v>
      </c>
      <c r="AU654" s="28">
        <f t="shared" si="250"/>
        <v>18000</v>
      </c>
      <c r="AV654" s="7"/>
      <c r="AW654" s="29"/>
      <c r="AX654" s="29"/>
      <c r="AY654" s="29"/>
      <c r="AZ654" s="28"/>
      <c r="BA654" s="28"/>
      <c r="BB654" s="29"/>
      <c r="BC654" s="29"/>
      <c r="BD654" s="29"/>
      <c r="BE654" s="29"/>
      <c r="BF654" s="81"/>
      <c r="BG654" s="81"/>
      <c r="BH654" s="7"/>
      <c r="BI654" s="7"/>
      <c r="BJ654" s="7">
        <f t="shared" si="249"/>
        <v>6</v>
      </c>
      <c r="BK654" s="7">
        <f t="shared" si="249"/>
        <v>18000</v>
      </c>
    </row>
    <row r="655" spans="2:63" ht="24" x14ac:dyDescent="0.25">
      <c r="B655" s="16" t="s">
        <v>65</v>
      </c>
      <c r="C655" s="17" t="s">
        <v>66</v>
      </c>
      <c r="D655" s="16" t="s">
        <v>1086</v>
      </c>
      <c r="E655" s="125" t="s">
        <v>1087</v>
      </c>
      <c r="F655" s="120" t="s">
        <v>736</v>
      </c>
      <c r="G655" s="12">
        <v>1000</v>
      </c>
      <c r="H655" s="19"/>
      <c r="I655" s="19"/>
      <c r="J655" s="27"/>
      <c r="K655" s="27"/>
      <c r="L655" s="26"/>
      <c r="M655" s="26"/>
      <c r="N655" s="26"/>
      <c r="O655" s="26"/>
      <c r="P655" s="19">
        <v>1</v>
      </c>
      <c r="Q655" s="19">
        <f t="shared" si="247"/>
        <v>1000</v>
      </c>
      <c r="R655" s="26"/>
      <c r="S655" s="26"/>
      <c r="T655" s="159"/>
      <c r="U655" s="159"/>
      <c r="V655" s="159"/>
      <c r="W655" s="159"/>
      <c r="X655" s="159"/>
      <c r="Y655" s="159"/>
      <c r="Z655" s="159"/>
      <c r="AA655" s="159"/>
      <c r="AB655" s="26"/>
      <c r="AC655" s="26"/>
      <c r="AD655" s="26"/>
      <c r="AE655" s="26"/>
      <c r="AF655" s="19">
        <f t="shared" si="248"/>
        <v>1</v>
      </c>
      <c r="AG655" s="19">
        <f t="shared" si="248"/>
        <v>1000</v>
      </c>
      <c r="AH655" s="16" t="s">
        <v>1086</v>
      </c>
      <c r="AI655" s="125" t="s">
        <v>1087</v>
      </c>
      <c r="AJ655" s="120" t="s">
        <v>736</v>
      </c>
      <c r="AK655" s="12">
        <v>1000</v>
      </c>
      <c r="AL655" s="28"/>
      <c r="AM655" s="28"/>
      <c r="AN655" s="29"/>
      <c r="AO655" s="29"/>
      <c r="AP655" s="7"/>
      <c r="AQ655" s="7"/>
      <c r="AR655" s="29"/>
      <c r="AS655" s="29"/>
      <c r="AT655" s="7">
        <v>1</v>
      </c>
      <c r="AU655" s="7">
        <f t="shared" si="250"/>
        <v>1000</v>
      </c>
      <c r="AV655" s="7"/>
      <c r="AW655" s="29"/>
      <c r="AX655" s="29"/>
      <c r="AY655" s="29"/>
      <c r="AZ655" s="28"/>
      <c r="BA655" s="28"/>
      <c r="BB655" s="29"/>
      <c r="BC655" s="29"/>
      <c r="BD655" s="29"/>
      <c r="BE655" s="29"/>
      <c r="BF655" s="81"/>
      <c r="BG655" s="81"/>
      <c r="BH655" s="7"/>
      <c r="BI655" s="7"/>
      <c r="BJ655" s="7">
        <f t="shared" si="249"/>
        <v>1</v>
      </c>
      <c r="BK655" s="7">
        <f t="shared" si="249"/>
        <v>1000</v>
      </c>
    </row>
    <row r="656" spans="2:63" ht="24" x14ac:dyDescent="0.25">
      <c r="B656" s="16" t="s">
        <v>65</v>
      </c>
      <c r="C656" s="17" t="s">
        <v>66</v>
      </c>
      <c r="D656" s="16" t="s">
        <v>1088</v>
      </c>
      <c r="E656" s="125" t="s">
        <v>1089</v>
      </c>
      <c r="F656" s="120" t="s">
        <v>736</v>
      </c>
      <c r="G656" s="12">
        <v>1000</v>
      </c>
      <c r="H656" s="19"/>
      <c r="I656" s="19"/>
      <c r="J656" s="27"/>
      <c r="K656" s="27"/>
      <c r="L656" s="26"/>
      <c r="M656" s="26"/>
      <c r="N656" s="26"/>
      <c r="O656" s="26"/>
      <c r="P656" s="19">
        <v>1</v>
      </c>
      <c r="Q656" s="19">
        <f t="shared" si="247"/>
        <v>1000</v>
      </c>
      <c r="R656" s="26"/>
      <c r="S656" s="26"/>
      <c r="T656" s="159"/>
      <c r="U656" s="159"/>
      <c r="V656" s="159"/>
      <c r="W656" s="159"/>
      <c r="X656" s="159"/>
      <c r="Y656" s="159"/>
      <c r="Z656" s="159"/>
      <c r="AA656" s="159"/>
      <c r="AB656" s="26"/>
      <c r="AC656" s="26"/>
      <c r="AD656" s="26"/>
      <c r="AE656" s="26"/>
      <c r="AF656" s="19">
        <f t="shared" si="248"/>
        <v>1</v>
      </c>
      <c r="AG656" s="19">
        <f t="shared" si="248"/>
        <v>1000</v>
      </c>
      <c r="AH656" s="16" t="s">
        <v>1088</v>
      </c>
      <c r="AI656" s="125" t="s">
        <v>1089</v>
      </c>
      <c r="AJ656" s="120" t="s">
        <v>736</v>
      </c>
      <c r="AK656" s="12">
        <v>1000</v>
      </c>
      <c r="AL656" s="28"/>
      <c r="AM656" s="28"/>
      <c r="AN656" s="29"/>
      <c r="AO656" s="29"/>
      <c r="AP656" s="7"/>
      <c r="AQ656" s="7"/>
      <c r="AR656" s="29"/>
      <c r="AS656" s="29"/>
      <c r="AT656" s="7">
        <v>1</v>
      </c>
      <c r="AU656" s="7">
        <f t="shared" si="250"/>
        <v>1000</v>
      </c>
      <c r="AV656" s="7"/>
      <c r="AW656" s="29"/>
      <c r="AX656" s="29"/>
      <c r="AY656" s="29"/>
      <c r="AZ656" s="28"/>
      <c r="BA656" s="28"/>
      <c r="BB656" s="29"/>
      <c r="BC656" s="29"/>
      <c r="BD656" s="29"/>
      <c r="BE656" s="29"/>
      <c r="BF656" s="81"/>
      <c r="BG656" s="81"/>
      <c r="BH656" s="7"/>
      <c r="BI656" s="7"/>
      <c r="BJ656" s="7">
        <f t="shared" si="249"/>
        <v>1</v>
      </c>
      <c r="BK656" s="7">
        <f t="shared" si="249"/>
        <v>1000</v>
      </c>
    </row>
    <row r="657" spans="2:64" x14ac:dyDescent="0.25">
      <c r="B657" s="69"/>
      <c r="C657" s="93"/>
      <c r="D657" s="75" t="s">
        <v>1090</v>
      </c>
      <c r="E657" s="140" t="s">
        <v>1091</v>
      </c>
      <c r="F657" s="74"/>
      <c r="G657" s="74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5" t="s">
        <v>1090</v>
      </c>
      <c r="AI657" s="140" t="s">
        <v>1091</v>
      </c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79"/>
      <c r="BG657" s="79"/>
      <c r="BH657" s="93"/>
      <c r="BI657" s="93"/>
      <c r="BJ657" s="93"/>
      <c r="BK657" s="93"/>
    </row>
    <row r="658" spans="2:64" x14ac:dyDescent="0.25">
      <c r="B658" s="69"/>
      <c r="C658" s="69"/>
      <c r="D658" s="94" t="s">
        <v>1092</v>
      </c>
      <c r="E658" s="94" t="s">
        <v>1091</v>
      </c>
      <c r="F658" s="69"/>
      <c r="G658" s="11"/>
      <c r="H658" s="26"/>
      <c r="I658" s="26"/>
      <c r="J658" s="112"/>
      <c r="K658" s="112"/>
      <c r="L658" s="112"/>
      <c r="M658" s="112"/>
      <c r="N658" s="112"/>
      <c r="O658" s="112"/>
      <c r="P658" s="112"/>
      <c r="Q658" s="112"/>
      <c r="R658" s="26"/>
      <c r="S658" s="26"/>
      <c r="T658" s="112"/>
      <c r="U658" s="112"/>
      <c r="V658" s="112"/>
      <c r="W658" s="112"/>
      <c r="X658" s="112"/>
      <c r="Y658" s="112"/>
      <c r="Z658" s="112"/>
      <c r="AA658" s="112"/>
      <c r="AB658" s="26"/>
      <c r="AC658" s="26"/>
      <c r="AD658" s="26"/>
      <c r="AE658" s="26"/>
      <c r="AF658" s="112"/>
      <c r="AG658" s="112"/>
      <c r="AH658" s="94" t="s">
        <v>1092</v>
      </c>
      <c r="AI658" s="94" t="s">
        <v>1091</v>
      </c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33"/>
      <c r="BI658" s="133"/>
      <c r="BJ658" s="126"/>
      <c r="BK658" s="126"/>
    </row>
    <row r="659" spans="2:64" x14ac:dyDescent="0.25">
      <c r="B659" s="67"/>
      <c r="C659" s="74"/>
      <c r="D659" s="96" t="s">
        <v>1093</v>
      </c>
      <c r="E659" s="97" t="s">
        <v>1091</v>
      </c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96" t="s">
        <v>1093</v>
      </c>
      <c r="AI659" s="97" t="s">
        <v>1091</v>
      </c>
      <c r="AJ659" s="123"/>
      <c r="AK659" s="126"/>
      <c r="AL659" s="123"/>
      <c r="AM659" s="126"/>
      <c r="AN659" s="123"/>
      <c r="AO659" s="126"/>
      <c r="AP659" s="123"/>
      <c r="AQ659" s="126"/>
      <c r="AR659" s="123"/>
      <c r="AS659" s="126"/>
      <c r="AT659" s="123"/>
      <c r="AU659" s="126"/>
      <c r="AV659" s="123"/>
      <c r="AW659" s="126"/>
      <c r="AX659" s="123"/>
      <c r="AY659" s="126"/>
      <c r="AZ659" s="123"/>
      <c r="BA659" s="126"/>
      <c r="BB659" s="123"/>
      <c r="BC659" s="126"/>
      <c r="BD659" s="123"/>
      <c r="BE659" s="126"/>
      <c r="BF659" s="126"/>
      <c r="BG659" s="126"/>
      <c r="BH659" s="133"/>
      <c r="BI659" s="133"/>
      <c r="BJ659" s="123"/>
      <c r="BK659" s="126"/>
      <c r="BL659" s="162"/>
    </row>
    <row r="660" spans="2:64" ht="36" x14ac:dyDescent="0.25">
      <c r="B660" s="16" t="s">
        <v>65</v>
      </c>
      <c r="C660" s="17" t="s">
        <v>66</v>
      </c>
      <c r="D660" s="16" t="s">
        <v>1094</v>
      </c>
      <c r="E660" s="11" t="s">
        <v>1095</v>
      </c>
      <c r="F660" s="11" t="s">
        <v>736</v>
      </c>
      <c r="G660" s="12">
        <v>1450</v>
      </c>
      <c r="H660" s="26"/>
      <c r="I660" s="26"/>
      <c r="J660" s="27"/>
      <c r="K660" s="27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>
        <v>6</v>
      </c>
      <c r="W660" s="19">
        <f t="shared" ref="W660:W674" si="251">G660*V660</f>
        <v>8700</v>
      </c>
      <c r="X660" s="26"/>
      <c r="Y660" s="26"/>
      <c r="Z660" s="26"/>
      <c r="AA660" s="26"/>
      <c r="AB660" s="26"/>
      <c r="AC660" s="26"/>
      <c r="AD660" s="26"/>
      <c r="AE660" s="26"/>
      <c r="AF660" s="19">
        <f t="shared" ref="AF660:AG683" si="252">H660+J660+L660+N660+P660+R660+T660+V660+X660+Z660+AB660+AD660</f>
        <v>6</v>
      </c>
      <c r="AG660" s="19">
        <f t="shared" si="252"/>
        <v>8700</v>
      </c>
      <c r="AH660" s="16" t="s">
        <v>1094</v>
      </c>
      <c r="AI660" s="11" t="s">
        <v>1095</v>
      </c>
      <c r="AJ660" s="11" t="s">
        <v>736</v>
      </c>
      <c r="AK660" s="12">
        <v>1450</v>
      </c>
      <c r="AL660" s="7"/>
      <c r="AM660" s="7"/>
      <c r="AN660" s="7"/>
      <c r="AO660" s="7"/>
      <c r="AP660" s="7"/>
      <c r="AQ660" s="7"/>
      <c r="AR660" s="7"/>
      <c r="AS660" s="7"/>
      <c r="AT660" s="28"/>
      <c r="AU660" s="7"/>
      <c r="AV660" s="7"/>
      <c r="AW660" s="29"/>
      <c r="AX660" s="7"/>
      <c r="AY660" s="7"/>
      <c r="AZ660" s="28">
        <v>6</v>
      </c>
      <c r="BA660" s="28">
        <f t="shared" ref="BA660:BA674" si="253">AK660*AZ660</f>
        <v>8700</v>
      </c>
      <c r="BB660" s="7"/>
      <c r="BC660" s="7"/>
      <c r="BD660" s="7"/>
      <c r="BE660" s="7"/>
      <c r="BF660" s="81"/>
      <c r="BG660" s="81"/>
      <c r="BH660" s="7"/>
      <c r="BI660" s="7"/>
      <c r="BJ660" s="7">
        <f t="shared" ref="BJ660:BK683" si="254">AL660+AN660+AP660+AR660+AT660+AV660+AX660+AZ660+BB660+BD660+BF660+BH660</f>
        <v>6</v>
      </c>
      <c r="BK660" s="7">
        <f t="shared" si="254"/>
        <v>8700</v>
      </c>
      <c r="BL660" s="162"/>
    </row>
    <row r="661" spans="2:64" ht="36" x14ac:dyDescent="0.25">
      <c r="B661" s="16" t="s">
        <v>65</v>
      </c>
      <c r="C661" s="17" t="s">
        <v>66</v>
      </c>
      <c r="D661" s="16" t="s">
        <v>1096</v>
      </c>
      <c r="E661" s="11" t="s">
        <v>1097</v>
      </c>
      <c r="F661" s="11" t="s">
        <v>736</v>
      </c>
      <c r="G661" s="12">
        <v>3000</v>
      </c>
      <c r="H661" s="26"/>
      <c r="I661" s="26"/>
      <c r="J661" s="27"/>
      <c r="K661" s="27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>
        <v>6</v>
      </c>
      <c r="W661" s="19">
        <f t="shared" si="251"/>
        <v>18000</v>
      </c>
      <c r="X661" s="26"/>
      <c r="Y661" s="26"/>
      <c r="Z661" s="26"/>
      <c r="AA661" s="26"/>
      <c r="AB661" s="26"/>
      <c r="AC661" s="26"/>
      <c r="AD661" s="26"/>
      <c r="AE661" s="26"/>
      <c r="AF661" s="19">
        <f t="shared" si="252"/>
        <v>6</v>
      </c>
      <c r="AG661" s="19">
        <f t="shared" si="252"/>
        <v>18000</v>
      </c>
      <c r="AH661" s="16" t="s">
        <v>1096</v>
      </c>
      <c r="AI661" s="11" t="s">
        <v>1097</v>
      </c>
      <c r="AJ661" s="11" t="s">
        <v>736</v>
      </c>
      <c r="AK661" s="12">
        <v>3000</v>
      </c>
      <c r="AL661" s="7"/>
      <c r="AM661" s="7"/>
      <c r="AN661" s="7"/>
      <c r="AO661" s="7"/>
      <c r="AP661" s="7"/>
      <c r="AQ661" s="7"/>
      <c r="AR661" s="7"/>
      <c r="AS661" s="7"/>
      <c r="AT661" s="28"/>
      <c r="AU661" s="7"/>
      <c r="AV661" s="7"/>
      <c r="AW661" s="29"/>
      <c r="AX661" s="7"/>
      <c r="AY661" s="7"/>
      <c r="AZ661" s="28">
        <v>6</v>
      </c>
      <c r="BA661" s="28">
        <f t="shared" si="253"/>
        <v>18000</v>
      </c>
      <c r="BB661" s="7"/>
      <c r="BC661" s="7"/>
      <c r="BD661" s="7"/>
      <c r="BE661" s="7"/>
      <c r="BF661" s="81"/>
      <c r="BG661" s="81"/>
      <c r="BH661" s="7"/>
      <c r="BI661" s="7"/>
      <c r="BJ661" s="7">
        <f t="shared" si="254"/>
        <v>6</v>
      </c>
      <c r="BK661" s="7">
        <f t="shared" si="254"/>
        <v>18000</v>
      </c>
      <c r="BL661" s="162"/>
    </row>
    <row r="662" spans="2:64" ht="36" x14ac:dyDescent="0.25">
      <c r="B662" s="16" t="s">
        <v>65</v>
      </c>
      <c r="C662" s="17" t="s">
        <v>66</v>
      </c>
      <c r="D662" s="16" t="s">
        <v>1098</v>
      </c>
      <c r="E662" s="11" t="s">
        <v>1099</v>
      </c>
      <c r="F662" s="11" t="s">
        <v>736</v>
      </c>
      <c r="G662" s="12">
        <v>3000</v>
      </c>
      <c r="H662" s="26"/>
      <c r="I662" s="26"/>
      <c r="J662" s="27"/>
      <c r="K662" s="27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>
        <v>6</v>
      </c>
      <c r="W662" s="19">
        <f t="shared" si="251"/>
        <v>18000</v>
      </c>
      <c r="X662" s="26"/>
      <c r="Y662" s="26"/>
      <c r="Z662" s="26"/>
      <c r="AA662" s="26"/>
      <c r="AB662" s="26"/>
      <c r="AC662" s="26"/>
      <c r="AD662" s="26"/>
      <c r="AE662" s="26"/>
      <c r="AF662" s="19">
        <f t="shared" si="252"/>
        <v>6</v>
      </c>
      <c r="AG662" s="19">
        <f t="shared" si="252"/>
        <v>18000</v>
      </c>
      <c r="AH662" s="16" t="s">
        <v>1098</v>
      </c>
      <c r="AI662" s="11" t="s">
        <v>1099</v>
      </c>
      <c r="AJ662" s="11" t="s">
        <v>736</v>
      </c>
      <c r="AK662" s="12">
        <v>3000</v>
      </c>
      <c r="AL662" s="7"/>
      <c r="AM662" s="7"/>
      <c r="AN662" s="7"/>
      <c r="AO662" s="7"/>
      <c r="AP662" s="7"/>
      <c r="AQ662" s="7"/>
      <c r="AR662" s="7"/>
      <c r="AS662" s="7"/>
      <c r="AT662" s="28"/>
      <c r="AU662" s="7"/>
      <c r="AV662" s="7"/>
      <c r="AW662" s="29"/>
      <c r="AX662" s="7"/>
      <c r="AY662" s="7"/>
      <c r="AZ662" s="28">
        <v>6</v>
      </c>
      <c r="BA662" s="28">
        <f t="shared" si="253"/>
        <v>18000</v>
      </c>
      <c r="BB662" s="7"/>
      <c r="BC662" s="7"/>
      <c r="BD662" s="7"/>
      <c r="BE662" s="7"/>
      <c r="BF662" s="81"/>
      <c r="BG662" s="81"/>
      <c r="BH662" s="7"/>
      <c r="BI662" s="7"/>
      <c r="BJ662" s="7">
        <f t="shared" si="254"/>
        <v>6</v>
      </c>
      <c r="BK662" s="7">
        <f t="shared" si="254"/>
        <v>18000</v>
      </c>
      <c r="BL662" s="162"/>
    </row>
    <row r="663" spans="2:64" ht="36" x14ac:dyDescent="0.25">
      <c r="B663" s="16" t="s">
        <v>65</v>
      </c>
      <c r="C663" s="17" t="s">
        <v>66</v>
      </c>
      <c r="D663" s="16" t="s">
        <v>1032</v>
      </c>
      <c r="E663" s="11" t="s">
        <v>1100</v>
      </c>
      <c r="F663" s="11" t="s">
        <v>736</v>
      </c>
      <c r="G663" s="12">
        <v>3000</v>
      </c>
      <c r="H663" s="26"/>
      <c r="I663" s="26"/>
      <c r="J663" s="27"/>
      <c r="K663" s="27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>
        <v>6</v>
      </c>
      <c r="W663" s="19">
        <f t="shared" si="251"/>
        <v>18000</v>
      </c>
      <c r="X663" s="26"/>
      <c r="Y663" s="26"/>
      <c r="Z663" s="26"/>
      <c r="AA663" s="26"/>
      <c r="AB663" s="26"/>
      <c r="AC663" s="26"/>
      <c r="AD663" s="26"/>
      <c r="AE663" s="26"/>
      <c r="AF663" s="19">
        <f t="shared" si="252"/>
        <v>6</v>
      </c>
      <c r="AG663" s="19">
        <f t="shared" si="252"/>
        <v>18000</v>
      </c>
      <c r="AH663" s="16" t="s">
        <v>1032</v>
      </c>
      <c r="AI663" s="11" t="s">
        <v>1100</v>
      </c>
      <c r="AJ663" s="11" t="s">
        <v>736</v>
      </c>
      <c r="AK663" s="12">
        <v>3000</v>
      </c>
      <c r="AL663" s="7"/>
      <c r="AM663" s="7"/>
      <c r="AN663" s="7"/>
      <c r="AO663" s="7"/>
      <c r="AP663" s="7"/>
      <c r="AQ663" s="7"/>
      <c r="AR663" s="7"/>
      <c r="AS663" s="7"/>
      <c r="AT663" s="28"/>
      <c r="AU663" s="7"/>
      <c r="AV663" s="7"/>
      <c r="AW663" s="29"/>
      <c r="AX663" s="7"/>
      <c r="AY663" s="7"/>
      <c r="AZ663" s="28">
        <v>6</v>
      </c>
      <c r="BA663" s="28">
        <f t="shared" si="253"/>
        <v>18000</v>
      </c>
      <c r="BB663" s="7"/>
      <c r="BC663" s="7"/>
      <c r="BD663" s="7"/>
      <c r="BE663" s="7"/>
      <c r="BF663" s="81"/>
      <c r="BG663" s="81"/>
      <c r="BH663" s="7"/>
      <c r="BI663" s="7"/>
      <c r="BJ663" s="7">
        <f t="shared" si="254"/>
        <v>6</v>
      </c>
      <c r="BK663" s="7">
        <f t="shared" si="254"/>
        <v>18000</v>
      </c>
      <c r="BL663" s="162"/>
    </row>
    <row r="664" spans="2:64" ht="24" x14ac:dyDescent="0.25">
      <c r="B664" s="16" t="s">
        <v>65</v>
      </c>
      <c r="C664" s="17" t="s">
        <v>66</v>
      </c>
      <c r="D664" s="16" t="s">
        <v>1042</v>
      </c>
      <c r="E664" s="11" t="s">
        <v>1101</v>
      </c>
      <c r="F664" s="11" t="s">
        <v>736</v>
      </c>
      <c r="G664" s="12">
        <v>3000</v>
      </c>
      <c r="H664" s="26"/>
      <c r="I664" s="26"/>
      <c r="J664" s="27"/>
      <c r="K664" s="27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>
        <v>6</v>
      </c>
      <c r="W664" s="19">
        <f t="shared" si="251"/>
        <v>18000</v>
      </c>
      <c r="X664" s="26"/>
      <c r="Y664" s="26"/>
      <c r="Z664" s="26"/>
      <c r="AA664" s="26"/>
      <c r="AB664" s="26"/>
      <c r="AC664" s="26"/>
      <c r="AD664" s="26"/>
      <c r="AE664" s="26"/>
      <c r="AF664" s="19">
        <f t="shared" si="252"/>
        <v>6</v>
      </c>
      <c r="AG664" s="19">
        <f t="shared" si="252"/>
        <v>18000</v>
      </c>
      <c r="AH664" s="16" t="s">
        <v>1042</v>
      </c>
      <c r="AI664" s="11" t="s">
        <v>1101</v>
      </c>
      <c r="AJ664" s="11" t="s">
        <v>736</v>
      </c>
      <c r="AK664" s="12">
        <v>3000</v>
      </c>
      <c r="AL664" s="7"/>
      <c r="AM664" s="7"/>
      <c r="AN664" s="7"/>
      <c r="AO664" s="7"/>
      <c r="AP664" s="7"/>
      <c r="AQ664" s="7"/>
      <c r="AR664" s="7"/>
      <c r="AS664" s="7"/>
      <c r="AT664" s="28"/>
      <c r="AU664" s="7"/>
      <c r="AV664" s="7"/>
      <c r="AW664" s="29"/>
      <c r="AX664" s="7"/>
      <c r="AY664" s="7"/>
      <c r="AZ664" s="28">
        <v>6</v>
      </c>
      <c r="BA664" s="28">
        <f t="shared" si="253"/>
        <v>18000</v>
      </c>
      <c r="BB664" s="7"/>
      <c r="BC664" s="7"/>
      <c r="BD664" s="7"/>
      <c r="BE664" s="7"/>
      <c r="BF664" s="81"/>
      <c r="BG664" s="81"/>
      <c r="BH664" s="7"/>
      <c r="BI664" s="7"/>
      <c r="BJ664" s="7">
        <f t="shared" si="254"/>
        <v>6</v>
      </c>
      <c r="BK664" s="7">
        <f t="shared" si="254"/>
        <v>18000</v>
      </c>
      <c r="BL664" s="162"/>
    </row>
    <row r="665" spans="2:64" ht="36" x14ac:dyDescent="0.25">
      <c r="B665" s="16" t="s">
        <v>65</v>
      </c>
      <c r="C665" s="17" t="s">
        <v>66</v>
      </c>
      <c r="D665" s="16" t="s">
        <v>1102</v>
      </c>
      <c r="E665" s="11" t="s">
        <v>1103</v>
      </c>
      <c r="F665" s="11" t="s">
        <v>736</v>
      </c>
      <c r="G665" s="12">
        <v>3000</v>
      </c>
      <c r="H665" s="26"/>
      <c r="I665" s="26"/>
      <c r="J665" s="27"/>
      <c r="K665" s="27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>
        <v>6</v>
      </c>
      <c r="W665" s="19">
        <f t="shared" si="251"/>
        <v>18000</v>
      </c>
      <c r="X665" s="26"/>
      <c r="Y665" s="26"/>
      <c r="Z665" s="26"/>
      <c r="AA665" s="26"/>
      <c r="AB665" s="26"/>
      <c r="AC665" s="26"/>
      <c r="AD665" s="26"/>
      <c r="AE665" s="26"/>
      <c r="AF665" s="19">
        <f t="shared" si="252"/>
        <v>6</v>
      </c>
      <c r="AG665" s="19">
        <f t="shared" si="252"/>
        <v>18000</v>
      </c>
      <c r="AH665" s="16" t="s">
        <v>1102</v>
      </c>
      <c r="AI665" s="11" t="s">
        <v>1103</v>
      </c>
      <c r="AJ665" s="11" t="s">
        <v>736</v>
      </c>
      <c r="AK665" s="12">
        <v>3000</v>
      </c>
      <c r="AL665" s="7"/>
      <c r="AM665" s="7"/>
      <c r="AN665" s="7"/>
      <c r="AO665" s="7"/>
      <c r="AP665" s="7"/>
      <c r="AQ665" s="7"/>
      <c r="AR665" s="7"/>
      <c r="AS665" s="7"/>
      <c r="AT665" s="28"/>
      <c r="AU665" s="7"/>
      <c r="AV665" s="7"/>
      <c r="AW665" s="29"/>
      <c r="AX665" s="7"/>
      <c r="AY665" s="7"/>
      <c r="AZ665" s="28">
        <v>6</v>
      </c>
      <c r="BA665" s="28">
        <f t="shared" si="253"/>
        <v>18000</v>
      </c>
      <c r="BB665" s="7"/>
      <c r="BC665" s="7"/>
      <c r="BD665" s="7"/>
      <c r="BE665" s="7"/>
      <c r="BF665" s="81"/>
      <c r="BG665" s="81"/>
      <c r="BH665" s="7"/>
      <c r="BI665" s="7"/>
      <c r="BJ665" s="7">
        <f t="shared" si="254"/>
        <v>6</v>
      </c>
      <c r="BK665" s="7">
        <f t="shared" si="254"/>
        <v>18000</v>
      </c>
      <c r="BL665" s="162"/>
    </row>
    <row r="666" spans="2:64" ht="36" x14ac:dyDescent="0.25">
      <c r="B666" s="16" t="s">
        <v>65</v>
      </c>
      <c r="C666" s="17" t="s">
        <v>66</v>
      </c>
      <c r="D666" s="16" t="s">
        <v>1104</v>
      </c>
      <c r="E666" s="11" t="s">
        <v>1105</v>
      </c>
      <c r="F666" s="11" t="s">
        <v>736</v>
      </c>
      <c r="G666" s="12">
        <v>3000</v>
      </c>
      <c r="H666" s="26"/>
      <c r="I666" s="26"/>
      <c r="J666" s="27"/>
      <c r="K666" s="27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>
        <v>6</v>
      </c>
      <c r="W666" s="19">
        <f t="shared" si="251"/>
        <v>18000</v>
      </c>
      <c r="X666" s="26"/>
      <c r="Y666" s="26"/>
      <c r="Z666" s="26"/>
      <c r="AA666" s="26"/>
      <c r="AB666" s="26"/>
      <c r="AC666" s="26"/>
      <c r="AD666" s="26"/>
      <c r="AE666" s="26"/>
      <c r="AF666" s="19">
        <f t="shared" si="252"/>
        <v>6</v>
      </c>
      <c r="AG666" s="19">
        <f t="shared" si="252"/>
        <v>18000</v>
      </c>
      <c r="AH666" s="16" t="s">
        <v>1104</v>
      </c>
      <c r="AI666" s="11" t="s">
        <v>1105</v>
      </c>
      <c r="AJ666" s="11" t="s">
        <v>736</v>
      </c>
      <c r="AK666" s="12">
        <v>3000</v>
      </c>
      <c r="AL666" s="7"/>
      <c r="AM666" s="7"/>
      <c r="AN666" s="7"/>
      <c r="AO666" s="7"/>
      <c r="AP666" s="7"/>
      <c r="AQ666" s="7"/>
      <c r="AR666" s="7"/>
      <c r="AS666" s="7"/>
      <c r="AT666" s="28"/>
      <c r="AU666" s="7"/>
      <c r="AV666" s="7"/>
      <c r="AW666" s="29"/>
      <c r="AX666" s="7"/>
      <c r="AY666" s="7"/>
      <c r="AZ666" s="28">
        <v>6</v>
      </c>
      <c r="BA666" s="28">
        <f t="shared" si="253"/>
        <v>18000</v>
      </c>
      <c r="BB666" s="7"/>
      <c r="BC666" s="7"/>
      <c r="BD666" s="7"/>
      <c r="BE666" s="7"/>
      <c r="BF666" s="81"/>
      <c r="BG666" s="81"/>
      <c r="BH666" s="7"/>
      <c r="BI666" s="7"/>
      <c r="BJ666" s="7">
        <f t="shared" si="254"/>
        <v>6</v>
      </c>
      <c r="BK666" s="7">
        <f t="shared" si="254"/>
        <v>18000</v>
      </c>
      <c r="BL666" s="162"/>
    </row>
    <row r="667" spans="2:64" ht="36" x14ac:dyDescent="0.25">
      <c r="B667" s="16" t="s">
        <v>65</v>
      </c>
      <c r="C667" s="17" t="s">
        <v>66</v>
      </c>
      <c r="D667" s="16" t="s">
        <v>1000</v>
      </c>
      <c r="E667" s="11" t="s">
        <v>1106</v>
      </c>
      <c r="F667" s="11" t="s">
        <v>736</v>
      </c>
      <c r="G667" s="12">
        <v>3000</v>
      </c>
      <c r="H667" s="26"/>
      <c r="I667" s="26"/>
      <c r="J667" s="27"/>
      <c r="K667" s="27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>
        <v>6</v>
      </c>
      <c r="W667" s="19">
        <f t="shared" si="251"/>
        <v>18000</v>
      </c>
      <c r="X667" s="26"/>
      <c r="Y667" s="26"/>
      <c r="Z667" s="26"/>
      <c r="AA667" s="26"/>
      <c r="AB667" s="26"/>
      <c r="AC667" s="26"/>
      <c r="AD667" s="26"/>
      <c r="AE667" s="26"/>
      <c r="AF667" s="19">
        <f t="shared" si="252"/>
        <v>6</v>
      </c>
      <c r="AG667" s="19">
        <f t="shared" si="252"/>
        <v>18000</v>
      </c>
      <c r="AH667" s="16" t="s">
        <v>1000</v>
      </c>
      <c r="AI667" s="11" t="s">
        <v>1106</v>
      </c>
      <c r="AJ667" s="11" t="s">
        <v>736</v>
      </c>
      <c r="AK667" s="12">
        <v>3000</v>
      </c>
      <c r="AL667" s="7"/>
      <c r="AM667" s="7"/>
      <c r="AN667" s="7"/>
      <c r="AO667" s="7"/>
      <c r="AP667" s="7"/>
      <c r="AQ667" s="7"/>
      <c r="AR667" s="7"/>
      <c r="AS667" s="7"/>
      <c r="AT667" s="28"/>
      <c r="AU667" s="7"/>
      <c r="AV667" s="7"/>
      <c r="AW667" s="29"/>
      <c r="AX667" s="7"/>
      <c r="AY667" s="7"/>
      <c r="AZ667" s="28">
        <v>6</v>
      </c>
      <c r="BA667" s="28">
        <f t="shared" si="253"/>
        <v>18000</v>
      </c>
      <c r="BB667" s="7"/>
      <c r="BC667" s="7"/>
      <c r="BD667" s="7"/>
      <c r="BE667" s="7"/>
      <c r="BF667" s="81"/>
      <c r="BG667" s="81"/>
      <c r="BH667" s="7"/>
      <c r="BI667" s="7"/>
      <c r="BJ667" s="7">
        <f t="shared" si="254"/>
        <v>6</v>
      </c>
      <c r="BK667" s="7">
        <f t="shared" si="254"/>
        <v>18000</v>
      </c>
      <c r="BL667" s="162"/>
    </row>
    <row r="668" spans="2:64" ht="36" x14ac:dyDescent="0.25">
      <c r="B668" s="16" t="s">
        <v>65</v>
      </c>
      <c r="C668" s="17" t="s">
        <v>66</v>
      </c>
      <c r="D668" s="16" t="s">
        <v>1107</v>
      </c>
      <c r="E668" s="11" t="s">
        <v>1108</v>
      </c>
      <c r="F668" s="11" t="s">
        <v>736</v>
      </c>
      <c r="G668" s="12">
        <v>3000</v>
      </c>
      <c r="H668" s="26"/>
      <c r="I668" s="26"/>
      <c r="J668" s="27"/>
      <c r="K668" s="27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>
        <v>6</v>
      </c>
      <c r="W668" s="19">
        <f t="shared" si="251"/>
        <v>18000</v>
      </c>
      <c r="X668" s="26"/>
      <c r="Y668" s="26"/>
      <c r="Z668" s="26"/>
      <c r="AA668" s="26"/>
      <c r="AB668" s="26"/>
      <c r="AC668" s="26"/>
      <c r="AD668" s="26"/>
      <c r="AE668" s="26"/>
      <c r="AF668" s="19">
        <f t="shared" si="252"/>
        <v>6</v>
      </c>
      <c r="AG668" s="19">
        <f t="shared" si="252"/>
        <v>18000</v>
      </c>
      <c r="AH668" s="16" t="s">
        <v>1107</v>
      </c>
      <c r="AI668" s="11" t="s">
        <v>1108</v>
      </c>
      <c r="AJ668" s="11" t="s">
        <v>736</v>
      </c>
      <c r="AK668" s="12">
        <v>3000</v>
      </c>
      <c r="AL668" s="7"/>
      <c r="AM668" s="7"/>
      <c r="AN668" s="7"/>
      <c r="AO668" s="7"/>
      <c r="AP668" s="7"/>
      <c r="AQ668" s="7"/>
      <c r="AR668" s="7"/>
      <c r="AS668" s="7"/>
      <c r="AT668" s="28"/>
      <c r="AU668" s="7"/>
      <c r="AV668" s="7"/>
      <c r="AW668" s="29"/>
      <c r="AX668" s="7"/>
      <c r="AY668" s="7"/>
      <c r="AZ668" s="28">
        <v>6</v>
      </c>
      <c r="BA668" s="28">
        <f t="shared" si="253"/>
        <v>18000</v>
      </c>
      <c r="BB668" s="7"/>
      <c r="BC668" s="7"/>
      <c r="BD668" s="7"/>
      <c r="BE668" s="7"/>
      <c r="BF668" s="81"/>
      <c r="BG668" s="81"/>
      <c r="BH668" s="7"/>
      <c r="BI668" s="7"/>
      <c r="BJ668" s="7">
        <f t="shared" si="254"/>
        <v>6</v>
      </c>
      <c r="BK668" s="7">
        <f t="shared" si="254"/>
        <v>18000</v>
      </c>
      <c r="BL668" s="162"/>
    </row>
    <row r="669" spans="2:64" ht="48" x14ac:dyDescent="0.25">
      <c r="B669" s="16" t="s">
        <v>65</v>
      </c>
      <c r="C669" s="17" t="s">
        <v>66</v>
      </c>
      <c r="D669" s="160" t="s">
        <v>1032</v>
      </c>
      <c r="E669" s="11" t="s">
        <v>1109</v>
      </c>
      <c r="F669" s="11" t="s">
        <v>736</v>
      </c>
      <c r="G669" s="12">
        <v>2500</v>
      </c>
      <c r="H669" s="26"/>
      <c r="I669" s="26"/>
      <c r="J669" s="27"/>
      <c r="K669" s="27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>
        <v>6</v>
      </c>
      <c r="W669" s="19">
        <f t="shared" si="251"/>
        <v>15000</v>
      </c>
      <c r="X669" s="26"/>
      <c r="Y669" s="26"/>
      <c r="Z669" s="26"/>
      <c r="AA669" s="26"/>
      <c r="AB669" s="26"/>
      <c r="AC669" s="26"/>
      <c r="AD669" s="26"/>
      <c r="AE669" s="26"/>
      <c r="AF669" s="19">
        <f t="shared" si="252"/>
        <v>6</v>
      </c>
      <c r="AG669" s="19">
        <f t="shared" si="252"/>
        <v>15000</v>
      </c>
      <c r="AH669" s="160" t="s">
        <v>1032</v>
      </c>
      <c r="AI669" s="11" t="s">
        <v>1109</v>
      </c>
      <c r="AJ669" s="11" t="s">
        <v>736</v>
      </c>
      <c r="AK669" s="12">
        <v>2500</v>
      </c>
      <c r="AL669" s="7"/>
      <c r="AM669" s="7"/>
      <c r="AN669" s="7"/>
      <c r="AO669" s="7"/>
      <c r="AP669" s="7"/>
      <c r="AQ669" s="7"/>
      <c r="AR669" s="7"/>
      <c r="AS669" s="7"/>
      <c r="AT669" s="28"/>
      <c r="AU669" s="7"/>
      <c r="AV669" s="7"/>
      <c r="AW669" s="29"/>
      <c r="AX669" s="7"/>
      <c r="AY669" s="7"/>
      <c r="AZ669" s="28">
        <v>6</v>
      </c>
      <c r="BA669" s="28">
        <f t="shared" si="253"/>
        <v>15000</v>
      </c>
      <c r="BB669" s="7"/>
      <c r="BC669" s="7"/>
      <c r="BD669" s="7"/>
      <c r="BE669" s="7"/>
      <c r="BF669" s="81"/>
      <c r="BG669" s="81"/>
      <c r="BH669" s="7"/>
      <c r="BI669" s="7"/>
      <c r="BJ669" s="7">
        <f t="shared" si="254"/>
        <v>6</v>
      </c>
      <c r="BK669" s="7">
        <f t="shared" si="254"/>
        <v>15000</v>
      </c>
      <c r="BL669" s="162"/>
    </row>
    <row r="670" spans="2:64" ht="48" x14ac:dyDescent="0.25">
      <c r="B670" s="16" t="s">
        <v>65</v>
      </c>
      <c r="C670" s="17" t="s">
        <v>66</v>
      </c>
      <c r="D670" s="160" t="s">
        <v>1042</v>
      </c>
      <c r="E670" s="11" t="s">
        <v>1110</v>
      </c>
      <c r="F670" s="11" t="s">
        <v>736</v>
      </c>
      <c r="G670" s="12">
        <v>2500</v>
      </c>
      <c r="H670" s="26"/>
      <c r="I670" s="26"/>
      <c r="J670" s="27"/>
      <c r="K670" s="27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>
        <v>6</v>
      </c>
      <c r="W670" s="19">
        <f t="shared" si="251"/>
        <v>15000</v>
      </c>
      <c r="X670" s="26"/>
      <c r="Y670" s="26"/>
      <c r="Z670" s="26"/>
      <c r="AA670" s="26"/>
      <c r="AB670" s="26"/>
      <c r="AC670" s="26"/>
      <c r="AD670" s="26"/>
      <c r="AE670" s="26"/>
      <c r="AF670" s="19">
        <f t="shared" si="252"/>
        <v>6</v>
      </c>
      <c r="AG670" s="19">
        <f t="shared" si="252"/>
        <v>15000</v>
      </c>
      <c r="AH670" s="160" t="s">
        <v>1042</v>
      </c>
      <c r="AI670" s="11" t="s">
        <v>1110</v>
      </c>
      <c r="AJ670" s="11" t="s">
        <v>736</v>
      </c>
      <c r="AK670" s="12">
        <v>2500</v>
      </c>
      <c r="AL670" s="7"/>
      <c r="AM670" s="7"/>
      <c r="AN670" s="7"/>
      <c r="AO670" s="7"/>
      <c r="AP670" s="7"/>
      <c r="AQ670" s="7"/>
      <c r="AR670" s="7"/>
      <c r="AS670" s="7"/>
      <c r="AT670" s="28"/>
      <c r="AU670" s="7"/>
      <c r="AV670" s="7"/>
      <c r="AW670" s="29"/>
      <c r="AX670" s="7"/>
      <c r="AY670" s="7"/>
      <c r="AZ670" s="28">
        <v>6</v>
      </c>
      <c r="BA670" s="28">
        <f t="shared" si="253"/>
        <v>15000</v>
      </c>
      <c r="BB670" s="7"/>
      <c r="BC670" s="7"/>
      <c r="BD670" s="7"/>
      <c r="BE670" s="7"/>
      <c r="BF670" s="81"/>
      <c r="BG670" s="81"/>
      <c r="BH670" s="7"/>
      <c r="BI670" s="7"/>
      <c r="BJ670" s="7">
        <f t="shared" si="254"/>
        <v>6</v>
      </c>
      <c r="BK670" s="7">
        <f t="shared" si="254"/>
        <v>15000</v>
      </c>
      <c r="BL670" s="162"/>
    </row>
    <row r="671" spans="2:64" ht="24" x14ac:dyDescent="0.25">
      <c r="B671" s="16" t="s">
        <v>65</v>
      </c>
      <c r="C671" s="17" t="s">
        <v>66</v>
      </c>
      <c r="D671" s="160" t="s">
        <v>1032</v>
      </c>
      <c r="E671" s="11" t="s">
        <v>1111</v>
      </c>
      <c r="F671" s="11" t="s">
        <v>736</v>
      </c>
      <c r="G671" s="12">
        <v>2000</v>
      </c>
      <c r="H671" s="26"/>
      <c r="I671" s="26"/>
      <c r="J671" s="27"/>
      <c r="K671" s="27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>
        <v>6</v>
      </c>
      <c r="W671" s="19">
        <f t="shared" si="251"/>
        <v>12000</v>
      </c>
      <c r="X671" s="26"/>
      <c r="Y671" s="26"/>
      <c r="Z671" s="26"/>
      <c r="AA671" s="26"/>
      <c r="AB671" s="26"/>
      <c r="AC671" s="26"/>
      <c r="AD671" s="26"/>
      <c r="AE671" s="26"/>
      <c r="AF671" s="19">
        <f t="shared" si="252"/>
        <v>6</v>
      </c>
      <c r="AG671" s="19">
        <f t="shared" si="252"/>
        <v>12000</v>
      </c>
      <c r="AH671" s="160" t="s">
        <v>1032</v>
      </c>
      <c r="AI671" s="11" t="s">
        <v>1111</v>
      </c>
      <c r="AJ671" s="11" t="s">
        <v>736</v>
      </c>
      <c r="AK671" s="12">
        <v>2000</v>
      </c>
      <c r="AL671" s="7"/>
      <c r="AM671" s="7"/>
      <c r="AN671" s="7"/>
      <c r="AO671" s="7"/>
      <c r="AP671" s="7"/>
      <c r="AQ671" s="7"/>
      <c r="AR671" s="7"/>
      <c r="AS671" s="7"/>
      <c r="AT671" s="28"/>
      <c r="AU671" s="7"/>
      <c r="AV671" s="7"/>
      <c r="AW671" s="29"/>
      <c r="AX671" s="7"/>
      <c r="AY671" s="7"/>
      <c r="AZ671" s="28">
        <v>6</v>
      </c>
      <c r="BA671" s="28">
        <f t="shared" si="253"/>
        <v>12000</v>
      </c>
      <c r="BB671" s="7"/>
      <c r="BC671" s="7"/>
      <c r="BD671" s="7"/>
      <c r="BE671" s="7"/>
      <c r="BF671" s="81"/>
      <c r="BG671" s="81"/>
      <c r="BH671" s="7"/>
      <c r="BI671" s="7"/>
      <c r="BJ671" s="7">
        <f t="shared" si="254"/>
        <v>6</v>
      </c>
      <c r="BK671" s="7">
        <f t="shared" si="254"/>
        <v>12000</v>
      </c>
      <c r="BL671" s="162"/>
    </row>
    <row r="672" spans="2:64" ht="24" x14ac:dyDescent="0.25">
      <c r="B672" s="16" t="s">
        <v>65</v>
      </c>
      <c r="C672" s="17" t="s">
        <v>66</v>
      </c>
      <c r="D672" s="160" t="s">
        <v>1079</v>
      </c>
      <c r="E672" s="11" t="s">
        <v>1112</v>
      </c>
      <c r="F672" s="11" t="s">
        <v>736</v>
      </c>
      <c r="G672" s="12">
        <v>2000</v>
      </c>
      <c r="H672" s="26"/>
      <c r="I672" s="26"/>
      <c r="J672" s="27"/>
      <c r="K672" s="27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>
        <v>6</v>
      </c>
      <c r="W672" s="19">
        <f t="shared" si="251"/>
        <v>12000</v>
      </c>
      <c r="X672" s="26"/>
      <c r="Y672" s="26"/>
      <c r="Z672" s="26"/>
      <c r="AA672" s="26"/>
      <c r="AB672" s="26"/>
      <c r="AC672" s="26"/>
      <c r="AD672" s="26"/>
      <c r="AE672" s="26"/>
      <c r="AF672" s="19">
        <f t="shared" si="252"/>
        <v>6</v>
      </c>
      <c r="AG672" s="19">
        <f t="shared" si="252"/>
        <v>12000</v>
      </c>
      <c r="AH672" s="160" t="s">
        <v>1079</v>
      </c>
      <c r="AI672" s="11" t="s">
        <v>1112</v>
      </c>
      <c r="AJ672" s="11" t="s">
        <v>736</v>
      </c>
      <c r="AK672" s="12">
        <v>2000</v>
      </c>
      <c r="AL672" s="7"/>
      <c r="AM672" s="7"/>
      <c r="AN672" s="7"/>
      <c r="AO672" s="7"/>
      <c r="AP672" s="7"/>
      <c r="AQ672" s="7"/>
      <c r="AR672" s="7"/>
      <c r="AS672" s="7"/>
      <c r="AT672" s="28"/>
      <c r="AU672" s="7"/>
      <c r="AV672" s="7"/>
      <c r="AW672" s="29"/>
      <c r="AX672" s="7"/>
      <c r="AY672" s="7"/>
      <c r="AZ672" s="28">
        <v>6</v>
      </c>
      <c r="BA672" s="28">
        <f t="shared" si="253"/>
        <v>12000</v>
      </c>
      <c r="BB672" s="7"/>
      <c r="BC672" s="7"/>
      <c r="BD672" s="7"/>
      <c r="BE672" s="7"/>
      <c r="BF672" s="81"/>
      <c r="BG672" s="81"/>
      <c r="BH672" s="7"/>
      <c r="BI672" s="7"/>
      <c r="BJ672" s="7">
        <f t="shared" si="254"/>
        <v>6</v>
      </c>
      <c r="BK672" s="7">
        <f t="shared" si="254"/>
        <v>12000</v>
      </c>
      <c r="BL672" s="162"/>
    </row>
    <row r="673" spans="2:64" ht="36" x14ac:dyDescent="0.25">
      <c r="B673" s="16" t="s">
        <v>65</v>
      </c>
      <c r="C673" s="17" t="s">
        <v>66</v>
      </c>
      <c r="D673" s="160" t="s">
        <v>1113</v>
      </c>
      <c r="E673" s="11" t="s">
        <v>1114</v>
      </c>
      <c r="F673" s="11" t="s">
        <v>736</v>
      </c>
      <c r="G673" s="12">
        <v>1500</v>
      </c>
      <c r="H673" s="26"/>
      <c r="I673" s="26"/>
      <c r="J673" s="27"/>
      <c r="K673" s="27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>
        <v>6</v>
      </c>
      <c r="W673" s="19">
        <f t="shared" si="251"/>
        <v>9000</v>
      </c>
      <c r="X673" s="26"/>
      <c r="Y673" s="26"/>
      <c r="Z673" s="26"/>
      <c r="AA673" s="26"/>
      <c r="AB673" s="26"/>
      <c r="AC673" s="26"/>
      <c r="AD673" s="26"/>
      <c r="AE673" s="26"/>
      <c r="AF673" s="19">
        <f t="shared" si="252"/>
        <v>6</v>
      </c>
      <c r="AG673" s="19">
        <f t="shared" si="252"/>
        <v>9000</v>
      </c>
      <c r="AH673" s="160" t="s">
        <v>1113</v>
      </c>
      <c r="AI673" s="11" t="s">
        <v>1114</v>
      </c>
      <c r="AJ673" s="11" t="s">
        <v>736</v>
      </c>
      <c r="AK673" s="12">
        <v>1500</v>
      </c>
      <c r="AL673" s="7"/>
      <c r="AM673" s="7"/>
      <c r="AN673" s="7"/>
      <c r="AO673" s="7"/>
      <c r="AP673" s="7"/>
      <c r="AQ673" s="7"/>
      <c r="AR673" s="7"/>
      <c r="AS673" s="7"/>
      <c r="AT673" s="28"/>
      <c r="AU673" s="7"/>
      <c r="AV673" s="7"/>
      <c r="AW673" s="29"/>
      <c r="AX673" s="7"/>
      <c r="AY673" s="7"/>
      <c r="AZ673" s="28">
        <v>6</v>
      </c>
      <c r="BA673" s="28">
        <f t="shared" si="253"/>
        <v>9000</v>
      </c>
      <c r="BB673" s="7"/>
      <c r="BC673" s="7"/>
      <c r="BD673" s="7"/>
      <c r="BE673" s="7"/>
      <c r="BF673" s="81"/>
      <c r="BG673" s="81"/>
      <c r="BH673" s="7"/>
      <c r="BI673" s="7"/>
      <c r="BJ673" s="7">
        <f t="shared" si="254"/>
        <v>6</v>
      </c>
      <c r="BK673" s="7">
        <f t="shared" si="254"/>
        <v>9000</v>
      </c>
      <c r="BL673" s="162"/>
    </row>
    <row r="674" spans="2:64" ht="36" x14ac:dyDescent="0.25">
      <c r="B674" s="16" t="s">
        <v>65</v>
      </c>
      <c r="C674" s="17" t="s">
        <v>66</v>
      </c>
      <c r="D674" s="160" t="s">
        <v>1107</v>
      </c>
      <c r="E674" s="11" t="s">
        <v>1115</v>
      </c>
      <c r="F674" s="11" t="s">
        <v>736</v>
      </c>
      <c r="G674" s="12">
        <v>2750</v>
      </c>
      <c r="H674" s="26"/>
      <c r="I674" s="26"/>
      <c r="J674" s="27"/>
      <c r="K674" s="27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>
        <v>6</v>
      </c>
      <c r="W674" s="19">
        <f t="shared" si="251"/>
        <v>16500</v>
      </c>
      <c r="X674" s="26"/>
      <c r="Y674" s="26"/>
      <c r="Z674" s="26"/>
      <c r="AA674" s="26"/>
      <c r="AB674" s="26"/>
      <c r="AC674" s="26"/>
      <c r="AD674" s="26"/>
      <c r="AE674" s="26"/>
      <c r="AF674" s="19">
        <f t="shared" si="252"/>
        <v>6</v>
      </c>
      <c r="AG674" s="19">
        <f t="shared" si="252"/>
        <v>16500</v>
      </c>
      <c r="AH674" s="160" t="s">
        <v>1107</v>
      </c>
      <c r="AI674" s="11" t="s">
        <v>1115</v>
      </c>
      <c r="AJ674" s="11" t="s">
        <v>736</v>
      </c>
      <c r="AK674" s="12">
        <v>2750</v>
      </c>
      <c r="AL674" s="7"/>
      <c r="AM674" s="7"/>
      <c r="AN674" s="7"/>
      <c r="AO674" s="7"/>
      <c r="AP674" s="7"/>
      <c r="AQ674" s="7"/>
      <c r="AR674" s="7"/>
      <c r="AS674" s="7"/>
      <c r="AT674" s="28"/>
      <c r="AU674" s="7"/>
      <c r="AV674" s="7"/>
      <c r="AW674" s="29"/>
      <c r="AX674" s="7"/>
      <c r="AY674" s="7"/>
      <c r="AZ674" s="28">
        <v>6</v>
      </c>
      <c r="BA674" s="28">
        <f t="shared" si="253"/>
        <v>16500</v>
      </c>
      <c r="BB674" s="7"/>
      <c r="BC674" s="7"/>
      <c r="BD674" s="7"/>
      <c r="BE674" s="7"/>
      <c r="BF674" s="81"/>
      <c r="BG674" s="81"/>
      <c r="BH674" s="7"/>
      <c r="BI674" s="7"/>
      <c r="BJ674" s="7">
        <f t="shared" si="254"/>
        <v>6</v>
      </c>
      <c r="BK674" s="7">
        <f t="shared" si="254"/>
        <v>16500</v>
      </c>
      <c r="BL674" s="162"/>
    </row>
    <row r="675" spans="2:64" ht="24" x14ac:dyDescent="0.25">
      <c r="B675" s="16" t="s">
        <v>65</v>
      </c>
      <c r="C675" s="17" t="s">
        <v>66</v>
      </c>
      <c r="D675" s="160" t="s">
        <v>1042</v>
      </c>
      <c r="E675" s="11" t="s">
        <v>1116</v>
      </c>
      <c r="F675" s="11" t="s">
        <v>103</v>
      </c>
      <c r="G675" s="12">
        <v>24000</v>
      </c>
      <c r="H675" s="26"/>
      <c r="I675" s="26"/>
      <c r="J675" s="27"/>
      <c r="K675" s="27"/>
      <c r="L675" s="26"/>
      <c r="M675" s="26"/>
      <c r="N675" s="26"/>
      <c r="O675" s="26"/>
      <c r="P675" s="26">
        <v>1</v>
      </c>
      <c r="Q675" s="19">
        <f t="shared" ref="Q675:Q677" si="255">G675*P675</f>
        <v>24000</v>
      </c>
      <c r="R675" s="26"/>
      <c r="S675" s="26"/>
      <c r="T675" s="26"/>
      <c r="U675" s="26"/>
      <c r="V675" s="26"/>
      <c r="W675" s="19"/>
      <c r="X675" s="26"/>
      <c r="Y675" s="26"/>
      <c r="Z675" s="26"/>
      <c r="AA675" s="26"/>
      <c r="AB675" s="26"/>
      <c r="AC675" s="26"/>
      <c r="AD675" s="26"/>
      <c r="AE675" s="26"/>
      <c r="AF675" s="19">
        <f t="shared" si="252"/>
        <v>1</v>
      </c>
      <c r="AG675" s="19">
        <f t="shared" si="252"/>
        <v>24000</v>
      </c>
      <c r="AH675" s="160" t="s">
        <v>1042</v>
      </c>
      <c r="AI675" s="11" t="s">
        <v>1116</v>
      </c>
      <c r="AJ675" s="11" t="s">
        <v>103</v>
      </c>
      <c r="AK675" s="12">
        <v>24000</v>
      </c>
      <c r="AL675" s="7"/>
      <c r="AM675" s="7"/>
      <c r="AN675" s="7"/>
      <c r="AO675" s="7"/>
      <c r="AP675" s="7"/>
      <c r="AQ675" s="7"/>
      <c r="AR675" s="7"/>
      <c r="AS675" s="7"/>
      <c r="AT675" s="28"/>
      <c r="AU675" s="7"/>
      <c r="AV675" s="7"/>
      <c r="AW675" s="29"/>
      <c r="AX675" s="7"/>
      <c r="AY675" s="7"/>
      <c r="AZ675" s="28"/>
      <c r="BA675" s="28"/>
      <c r="BB675" s="7"/>
      <c r="BC675" s="7"/>
      <c r="BD675" s="7"/>
      <c r="BE675" s="7"/>
      <c r="BF675" s="81"/>
      <c r="BG675" s="81"/>
      <c r="BH675" s="7"/>
      <c r="BI675" s="7"/>
      <c r="BJ675" s="7">
        <f t="shared" si="254"/>
        <v>0</v>
      </c>
      <c r="BK675" s="7">
        <f t="shared" si="254"/>
        <v>0</v>
      </c>
      <c r="BL675" s="162"/>
    </row>
    <row r="676" spans="2:64" ht="24" x14ac:dyDescent="0.25">
      <c r="B676" s="16" t="s">
        <v>65</v>
      </c>
      <c r="C676" s="17" t="s">
        <v>66</v>
      </c>
      <c r="D676" s="160" t="s">
        <v>1042</v>
      </c>
      <c r="E676" s="11" t="s">
        <v>1116</v>
      </c>
      <c r="F676" s="11" t="s">
        <v>103</v>
      </c>
      <c r="G676" s="12">
        <v>30000</v>
      </c>
      <c r="H676" s="26"/>
      <c r="I676" s="26"/>
      <c r="J676" s="27"/>
      <c r="K676" s="27"/>
      <c r="L676" s="26"/>
      <c r="M676" s="26"/>
      <c r="N676" s="26"/>
      <c r="O676" s="26"/>
      <c r="P676" s="26">
        <v>2</v>
      </c>
      <c r="Q676" s="19">
        <f t="shared" si="255"/>
        <v>60000</v>
      </c>
      <c r="R676" s="26"/>
      <c r="S676" s="26"/>
      <c r="T676" s="26"/>
      <c r="U676" s="26"/>
      <c r="V676" s="26"/>
      <c r="W676" s="19"/>
      <c r="X676" s="26"/>
      <c r="Y676" s="26"/>
      <c r="Z676" s="26"/>
      <c r="AA676" s="26"/>
      <c r="AB676" s="26"/>
      <c r="AC676" s="26"/>
      <c r="AD676" s="26"/>
      <c r="AE676" s="26"/>
      <c r="AF676" s="19">
        <f t="shared" si="252"/>
        <v>2</v>
      </c>
      <c r="AG676" s="19">
        <f t="shared" si="252"/>
        <v>60000</v>
      </c>
      <c r="AH676" s="160" t="s">
        <v>1042</v>
      </c>
      <c r="AI676" s="11" t="s">
        <v>1116</v>
      </c>
      <c r="AJ676" s="11" t="s">
        <v>103</v>
      </c>
      <c r="AK676" s="12">
        <v>30000</v>
      </c>
      <c r="AL676" s="7"/>
      <c r="AM676" s="7"/>
      <c r="AN676" s="7"/>
      <c r="AO676" s="7"/>
      <c r="AP676" s="7"/>
      <c r="AQ676" s="7"/>
      <c r="AR676" s="7"/>
      <c r="AS676" s="7"/>
      <c r="AT676" s="28"/>
      <c r="AU676" s="7"/>
      <c r="AV676" s="7"/>
      <c r="AW676" s="29"/>
      <c r="AX676" s="7"/>
      <c r="AY676" s="7"/>
      <c r="AZ676" s="28"/>
      <c r="BA676" s="28"/>
      <c r="BB676" s="7"/>
      <c r="BC676" s="7"/>
      <c r="BD676" s="7"/>
      <c r="BE676" s="7"/>
      <c r="BF676" s="81"/>
      <c r="BG676" s="81"/>
      <c r="BH676" s="7"/>
      <c r="BI676" s="7"/>
      <c r="BJ676" s="7">
        <f t="shared" si="254"/>
        <v>0</v>
      </c>
      <c r="BK676" s="7">
        <f t="shared" si="254"/>
        <v>0</v>
      </c>
      <c r="BL676" s="162"/>
    </row>
    <row r="677" spans="2:64" ht="24" x14ac:dyDescent="0.25">
      <c r="B677" s="16" t="s">
        <v>65</v>
      </c>
      <c r="C677" s="17" t="s">
        <v>66</v>
      </c>
      <c r="D677" s="160" t="s">
        <v>1042</v>
      </c>
      <c r="E677" s="11" t="s">
        <v>1116</v>
      </c>
      <c r="F677" s="11" t="s">
        <v>103</v>
      </c>
      <c r="G677" s="12">
        <v>36000</v>
      </c>
      <c r="H677" s="26"/>
      <c r="I677" s="26"/>
      <c r="J677" s="27"/>
      <c r="K677" s="27"/>
      <c r="L677" s="26"/>
      <c r="M677" s="26"/>
      <c r="N677" s="26"/>
      <c r="O677" s="26"/>
      <c r="P677" s="26">
        <v>1</v>
      </c>
      <c r="Q677" s="19">
        <f t="shared" si="255"/>
        <v>36000</v>
      </c>
      <c r="R677" s="26"/>
      <c r="S677" s="26"/>
      <c r="T677" s="26"/>
      <c r="U677" s="26"/>
      <c r="V677" s="26"/>
      <c r="W677" s="19"/>
      <c r="X677" s="26"/>
      <c r="Y677" s="26"/>
      <c r="Z677" s="26"/>
      <c r="AA677" s="26"/>
      <c r="AB677" s="26"/>
      <c r="AC677" s="26"/>
      <c r="AD677" s="26"/>
      <c r="AE677" s="26"/>
      <c r="AF677" s="19">
        <f t="shared" si="252"/>
        <v>1</v>
      </c>
      <c r="AG677" s="19">
        <f t="shared" si="252"/>
        <v>36000</v>
      </c>
      <c r="AH677" s="160" t="s">
        <v>1042</v>
      </c>
      <c r="AI677" s="11" t="s">
        <v>1116</v>
      </c>
      <c r="AJ677" s="11" t="s">
        <v>103</v>
      </c>
      <c r="AK677" s="12">
        <v>36000</v>
      </c>
      <c r="AL677" s="7"/>
      <c r="AM677" s="7"/>
      <c r="AN677" s="7"/>
      <c r="AO677" s="7"/>
      <c r="AP677" s="7"/>
      <c r="AQ677" s="7"/>
      <c r="AR677" s="7"/>
      <c r="AS677" s="7"/>
      <c r="AT677" s="28"/>
      <c r="AU677" s="7"/>
      <c r="AV677" s="7"/>
      <c r="AW677" s="29"/>
      <c r="AX677" s="7"/>
      <c r="AY677" s="7"/>
      <c r="AZ677" s="28"/>
      <c r="BA677" s="28"/>
      <c r="BB677" s="7"/>
      <c r="BC677" s="7"/>
      <c r="BD677" s="7"/>
      <c r="BE677" s="7"/>
      <c r="BF677" s="81"/>
      <c r="BG677" s="81"/>
      <c r="BH677" s="7"/>
      <c r="BI677" s="7"/>
      <c r="BJ677" s="7">
        <f t="shared" si="254"/>
        <v>0</v>
      </c>
      <c r="BK677" s="7">
        <f t="shared" si="254"/>
        <v>0</v>
      </c>
      <c r="BL677" s="162"/>
    </row>
    <row r="678" spans="2:64" ht="36" x14ac:dyDescent="0.25">
      <c r="B678" s="16" t="s">
        <v>65</v>
      </c>
      <c r="C678" s="17" t="s">
        <v>66</v>
      </c>
      <c r="D678" s="160" t="s">
        <v>1117</v>
      </c>
      <c r="E678" s="11" t="s">
        <v>1118</v>
      </c>
      <c r="F678" s="11" t="s">
        <v>736</v>
      </c>
      <c r="G678" s="12">
        <v>7789</v>
      </c>
      <c r="H678" s="26"/>
      <c r="I678" s="26"/>
      <c r="J678" s="27"/>
      <c r="K678" s="27"/>
      <c r="L678" s="26">
        <v>6</v>
      </c>
      <c r="M678" s="26">
        <f>+L678*G678</f>
        <v>46734</v>
      </c>
      <c r="N678" s="26"/>
      <c r="O678" s="26"/>
      <c r="P678" s="26"/>
      <c r="Q678" s="26"/>
      <c r="R678" s="26"/>
      <c r="S678" s="26"/>
      <c r="T678" s="26"/>
      <c r="U678" s="26"/>
      <c r="V678" s="26"/>
      <c r="W678" s="19"/>
      <c r="X678" s="26"/>
      <c r="Y678" s="26"/>
      <c r="Z678" s="26"/>
      <c r="AA678" s="26"/>
      <c r="AB678" s="26"/>
      <c r="AC678" s="26"/>
      <c r="AD678" s="26"/>
      <c r="AE678" s="26"/>
      <c r="AF678" s="19">
        <f t="shared" si="252"/>
        <v>6</v>
      </c>
      <c r="AG678" s="19">
        <f t="shared" si="252"/>
        <v>46734</v>
      </c>
      <c r="AH678" s="160" t="s">
        <v>1117</v>
      </c>
      <c r="AI678" s="11" t="s">
        <v>1118</v>
      </c>
      <c r="AJ678" s="11" t="s">
        <v>736</v>
      </c>
      <c r="AK678" s="12">
        <v>7789</v>
      </c>
      <c r="AL678" s="7"/>
      <c r="AM678" s="7"/>
      <c r="AN678" s="7"/>
      <c r="AO678" s="7"/>
      <c r="AP678" s="7">
        <v>6</v>
      </c>
      <c r="AQ678" s="26">
        <f>+AP678*AK678</f>
        <v>46734</v>
      </c>
      <c r="AR678" s="7"/>
      <c r="AS678" s="7"/>
      <c r="AT678" s="28"/>
      <c r="AU678" s="7"/>
      <c r="AV678" s="7"/>
      <c r="AW678" s="29"/>
      <c r="AX678" s="7"/>
      <c r="AY678" s="7"/>
      <c r="AZ678" s="28"/>
      <c r="BA678" s="28"/>
      <c r="BB678" s="7"/>
      <c r="BC678" s="7"/>
      <c r="BD678" s="7"/>
      <c r="BE678" s="7"/>
      <c r="BF678" s="81"/>
      <c r="BG678" s="81"/>
      <c r="BH678" s="7"/>
      <c r="BI678" s="7"/>
      <c r="BJ678" s="7">
        <f t="shared" si="254"/>
        <v>6</v>
      </c>
      <c r="BK678" s="7">
        <f t="shared" si="254"/>
        <v>46734</v>
      </c>
      <c r="BL678" s="162"/>
    </row>
    <row r="679" spans="2:64" ht="24" x14ac:dyDescent="0.25">
      <c r="B679" s="16" t="s">
        <v>65</v>
      </c>
      <c r="C679" s="17" t="s">
        <v>66</v>
      </c>
      <c r="D679" s="160" t="s">
        <v>1117</v>
      </c>
      <c r="E679" s="11" t="s">
        <v>1119</v>
      </c>
      <c r="F679" s="11" t="s">
        <v>736</v>
      </c>
      <c r="G679" s="12">
        <v>6000</v>
      </c>
      <c r="H679" s="26"/>
      <c r="I679" s="26"/>
      <c r="J679" s="27"/>
      <c r="K679" s="27"/>
      <c r="L679" s="26">
        <v>6</v>
      </c>
      <c r="M679" s="26">
        <f>+L679*G679</f>
        <v>36000</v>
      </c>
      <c r="N679" s="26"/>
      <c r="O679" s="26"/>
      <c r="P679" s="26"/>
      <c r="Q679" s="26"/>
      <c r="R679" s="26"/>
      <c r="S679" s="26"/>
      <c r="T679" s="26"/>
      <c r="U679" s="26"/>
      <c r="V679" s="26"/>
      <c r="W679" s="19"/>
      <c r="X679" s="26"/>
      <c r="Y679" s="26"/>
      <c r="Z679" s="26"/>
      <c r="AA679" s="26"/>
      <c r="AB679" s="26"/>
      <c r="AC679" s="26"/>
      <c r="AD679" s="26"/>
      <c r="AE679" s="26"/>
      <c r="AF679" s="19">
        <f t="shared" si="252"/>
        <v>6</v>
      </c>
      <c r="AG679" s="19">
        <f t="shared" si="252"/>
        <v>36000</v>
      </c>
      <c r="AH679" s="160" t="s">
        <v>1117</v>
      </c>
      <c r="AI679" s="11" t="s">
        <v>1119</v>
      </c>
      <c r="AJ679" s="11" t="s">
        <v>736</v>
      </c>
      <c r="AK679" s="12">
        <v>6000</v>
      </c>
      <c r="AL679" s="7"/>
      <c r="AM679" s="7"/>
      <c r="AN679" s="7"/>
      <c r="AO679" s="7"/>
      <c r="AP679" s="7">
        <v>6</v>
      </c>
      <c r="AQ679" s="26">
        <f>+AP679*AK679</f>
        <v>36000</v>
      </c>
      <c r="AR679" s="7"/>
      <c r="AS679" s="7"/>
      <c r="AT679" s="28"/>
      <c r="AU679" s="7"/>
      <c r="AV679" s="7"/>
      <c r="AW679" s="29"/>
      <c r="AX679" s="7"/>
      <c r="AY679" s="7"/>
      <c r="AZ679" s="28"/>
      <c r="BA679" s="28"/>
      <c r="BB679" s="7"/>
      <c r="BC679" s="7"/>
      <c r="BD679" s="7"/>
      <c r="BE679" s="7"/>
      <c r="BF679" s="81"/>
      <c r="BG679" s="81"/>
      <c r="BH679" s="7"/>
      <c r="BI679" s="7"/>
      <c r="BJ679" s="7">
        <f t="shared" si="254"/>
        <v>6</v>
      </c>
      <c r="BK679" s="7">
        <f t="shared" si="254"/>
        <v>36000</v>
      </c>
      <c r="BL679" s="162"/>
    </row>
    <row r="680" spans="2:64" ht="24" x14ac:dyDescent="0.25">
      <c r="B680" s="16" t="s">
        <v>65</v>
      </c>
      <c r="C680" s="17" t="s">
        <v>66</v>
      </c>
      <c r="D680" s="160" t="s">
        <v>1042</v>
      </c>
      <c r="E680" s="11" t="s">
        <v>1120</v>
      </c>
      <c r="F680" s="11" t="s">
        <v>736</v>
      </c>
      <c r="G680" s="12">
        <v>2197.16</v>
      </c>
      <c r="H680" s="26"/>
      <c r="I680" s="26"/>
      <c r="J680" s="27"/>
      <c r="K680" s="27"/>
      <c r="L680" s="26"/>
      <c r="M680" s="26"/>
      <c r="N680" s="26"/>
      <c r="O680" s="26"/>
      <c r="P680" s="26">
        <v>12</v>
      </c>
      <c r="Q680" s="19">
        <f t="shared" ref="Q680:Q683" si="256">G680*P680</f>
        <v>26365.919999999998</v>
      </c>
      <c r="R680" s="26"/>
      <c r="S680" s="26"/>
      <c r="T680" s="26"/>
      <c r="U680" s="26"/>
      <c r="V680" s="26"/>
      <c r="W680" s="19"/>
      <c r="X680" s="26"/>
      <c r="Y680" s="26"/>
      <c r="Z680" s="26"/>
      <c r="AA680" s="26"/>
      <c r="AB680" s="26"/>
      <c r="AC680" s="26"/>
      <c r="AD680" s="26"/>
      <c r="AE680" s="26"/>
      <c r="AF680" s="19">
        <f t="shared" si="252"/>
        <v>12</v>
      </c>
      <c r="AG680" s="19">
        <f t="shared" si="252"/>
        <v>26365.919999999998</v>
      </c>
      <c r="AH680" s="160" t="s">
        <v>1042</v>
      </c>
      <c r="AI680" s="11" t="s">
        <v>1120</v>
      </c>
      <c r="AJ680" s="11" t="s">
        <v>736</v>
      </c>
      <c r="AK680" s="12">
        <v>2197.16</v>
      </c>
      <c r="AL680" s="7"/>
      <c r="AM680" s="7"/>
      <c r="AN680" s="7"/>
      <c r="AO680" s="7"/>
      <c r="AP680" s="7"/>
      <c r="AQ680" s="7"/>
      <c r="AR680" s="7"/>
      <c r="AS680" s="7"/>
      <c r="AT680" s="28">
        <v>12</v>
      </c>
      <c r="AU680" s="28">
        <f t="shared" ref="AU680:AU683" si="257">+AK680*AT680</f>
        <v>26365.919999999998</v>
      </c>
      <c r="AV680" s="7"/>
      <c r="AW680" s="29"/>
      <c r="AX680" s="7"/>
      <c r="AY680" s="7"/>
      <c r="AZ680" s="28"/>
      <c r="BA680" s="28"/>
      <c r="BB680" s="7"/>
      <c r="BC680" s="7"/>
      <c r="BD680" s="7"/>
      <c r="BE680" s="7"/>
      <c r="BF680" s="81"/>
      <c r="BG680" s="81"/>
      <c r="BH680" s="7"/>
      <c r="BI680" s="7"/>
      <c r="BJ680" s="7">
        <f t="shared" si="254"/>
        <v>12</v>
      </c>
      <c r="BK680" s="7">
        <f t="shared" si="254"/>
        <v>26365.919999999998</v>
      </c>
      <c r="BL680" s="162"/>
    </row>
    <row r="681" spans="2:64" ht="24" x14ac:dyDescent="0.25">
      <c r="B681" s="16" t="s">
        <v>65</v>
      </c>
      <c r="C681" s="17" t="s">
        <v>66</v>
      </c>
      <c r="D681" s="160" t="s">
        <v>1042</v>
      </c>
      <c r="E681" s="11" t="s">
        <v>1120</v>
      </c>
      <c r="F681" s="11" t="s">
        <v>736</v>
      </c>
      <c r="G681" s="12">
        <v>2500</v>
      </c>
      <c r="H681" s="26"/>
      <c r="I681" s="26"/>
      <c r="J681" s="27"/>
      <c r="K681" s="27"/>
      <c r="L681" s="26"/>
      <c r="M681" s="26"/>
      <c r="N681" s="26"/>
      <c r="O681" s="26"/>
      <c r="P681" s="26">
        <v>12</v>
      </c>
      <c r="Q681" s="19">
        <f t="shared" si="256"/>
        <v>30000</v>
      </c>
      <c r="R681" s="26"/>
      <c r="S681" s="26"/>
      <c r="T681" s="26"/>
      <c r="U681" s="26"/>
      <c r="V681" s="26"/>
      <c r="W681" s="19"/>
      <c r="X681" s="26"/>
      <c r="Y681" s="26"/>
      <c r="Z681" s="26"/>
      <c r="AA681" s="26"/>
      <c r="AB681" s="26"/>
      <c r="AC681" s="26"/>
      <c r="AD681" s="26"/>
      <c r="AE681" s="26"/>
      <c r="AF681" s="19">
        <f t="shared" si="252"/>
        <v>12</v>
      </c>
      <c r="AG681" s="19">
        <f t="shared" si="252"/>
        <v>30000</v>
      </c>
      <c r="AH681" s="160" t="s">
        <v>1042</v>
      </c>
      <c r="AI681" s="11" t="s">
        <v>1120</v>
      </c>
      <c r="AJ681" s="11" t="s">
        <v>736</v>
      </c>
      <c r="AK681" s="12">
        <v>2500</v>
      </c>
      <c r="AL681" s="7"/>
      <c r="AM681" s="7"/>
      <c r="AN681" s="7"/>
      <c r="AO681" s="7"/>
      <c r="AP681" s="7"/>
      <c r="AQ681" s="7"/>
      <c r="AR681" s="7"/>
      <c r="AS681" s="7"/>
      <c r="AT681" s="28">
        <v>12</v>
      </c>
      <c r="AU681" s="28">
        <f t="shared" si="257"/>
        <v>30000</v>
      </c>
      <c r="AV681" s="7"/>
      <c r="AW681" s="29"/>
      <c r="AX681" s="7"/>
      <c r="AY681" s="7"/>
      <c r="AZ681" s="28"/>
      <c r="BA681" s="28"/>
      <c r="BB681" s="7"/>
      <c r="BC681" s="7"/>
      <c r="BD681" s="7"/>
      <c r="BE681" s="7"/>
      <c r="BF681" s="81"/>
      <c r="BG681" s="81"/>
      <c r="BH681" s="7"/>
      <c r="BI681" s="7"/>
      <c r="BJ681" s="7">
        <f t="shared" si="254"/>
        <v>12</v>
      </c>
      <c r="BK681" s="7">
        <f t="shared" si="254"/>
        <v>30000</v>
      </c>
      <c r="BL681" s="162"/>
    </row>
    <row r="682" spans="2:64" ht="24" x14ac:dyDescent="0.25">
      <c r="B682" s="16" t="s">
        <v>65</v>
      </c>
      <c r="C682" s="17" t="s">
        <v>66</v>
      </c>
      <c r="D682" s="160" t="s">
        <v>1042</v>
      </c>
      <c r="E682" s="11" t="s">
        <v>1121</v>
      </c>
      <c r="F682" s="11" t="s">
        <v>736</v>
      </c>
      <c r="G682" s="12">
        <v>2000</v>
      </c>
      <c r="H682" s="26"/>
      <c r="I682" s="26"/>
      <c r="J682" s="27"/>
      <c r="K682" s="27"/>
      <c r="L682" s="26"/>
      <c r="M682" s="26"/>
      <c r="N682" s="26"/>
      <c r="O682" s="26"/>
      <c r="P682" s="26">
        <v>6</v>
      </c>
      <c r="Q682" s="19">
        <f t="shared" si="256"/>
        <v>12000</v>
      </c>
      <c r="R682" s="26"/>
      <c r="S682" s="26"/>
      <c r="T682" s="26"/>
      <c r="U682" s="26"/>
      <c r="V682" s="26"/>
      <c r="W682" s="19"/>
      <c r="X682" s="26"/>
      <c r="Y682" s="26"/>
      <c r="Z682" s="26"/>
      <c r="AA682" s="26"/>
      <c r="AB682" s="26"/>
      <c r="AC682" s="26"/>
      <c r="AD682" s="26"/>
      <c r="AE682" s="26"/>
      <c r="AF682" s="19">
        <f t="shared" si="252"/>
        <v>6</v>
      </c>
      <c r="AG682" s="19">
        <f t="shared" si="252"/>
        <v>12000</v>
      </c>
      <c r="AH682" s="160" t="s">
        <v>1042</v>
      </c>
      <c r="AI682" s="11" t="s">
        <v>1121</v>
      </c>
      <c r="AJ682" s="11" t="s">
        <v>736</v>
      </c>
      <c r="AK682" s="12">
        <v>2000</v>
      </c>
      <c r="AL682" s="7"/>
      <c r="AM682" s="7"/>
      <c r="AN682" s="7"/>
      <c r="AO682" s="7"/>
      <c r="AP682" s="7"/>
      <c r="AQ682" s="7"/>
      <c r="AR682" s="7"/>
      <c r="AS682" s="7"/>
      <c r="AT682" s="28">
        <v>6</v>
      </c>
      <c r="AU682" s="28">
        <f t="shared" si="257"/>
        <v>12000</v>
      </c>
      <c r="AV682" s="7"/>
      <c r="AW682" s="29"/>
      <c r="AX682" s="7"/>
      <c r="AY682" s="7"/>
      <c r="AZ682" s="28"/>
      <c r="BA682" s="28"/>
      <c r="BB682" s="7"/>
      <c r="BC682" s="7"/>
      <c r="BD682" s="7"/>
      <c r="BE682" s="7"/>
      <c r="BF682" s="81"/>
      <c r="BG682" s="81"/>
      <c r="BH682" s="7"/>
      <c r="BI682" s="7"/>
      <c r="BJ682" s="7">
        <f t="shared" si="254"/>
        <v>6</v>
      </c>
      <c r="BK682" s="7">
        <f t="shared" si="254"/>
        <v>12000</v>
      </c>
      <c r="BL682" s="162"/>
    </row>
    <row r="683" spans="2:64" ht="24" x14ac:dyDescent="0.25">
      <c r="B683" s="16" t="s">
        <v>65</v>
      </c>
      <c r="C683" s="17" t="s">
        <v>66</v>
      </c>
      <c r="D683" s="16" t="s">
        <v>1107</v>
      </c>
      <c r="E683" s="11" t="s">
        <v>1122</v>
      </c>
      <c r="F683" s="11" t="s">
        <v>736</v>
      </c>
      <c r="G683" s="12">
        <v>3000</v>
      </c>
      <c r="H683" s="26"/>
      <c r="I683" s="26"/>
      <c r="J683" s="27"/>
      <c r="K683" s="27"/>
      <c r="L683" s="26"/>
      <c r="M683" s="26"/>
      <c r="N683" s="26"/>
      <c r="O683" s="26"/>
      <c r="P683" s="26">
        <v>6</v>
      </c>
      <c r="Q683" s="19">
        <f t="shared" si="256"/>
        <v>18000</v>
      </c>
      <c r="R683" s="26"/>
      <c r="S683" s="26"/>
      <c r="T683" s="26"/>
      <c r="U683" s="26"/>
      <c r="V683" s="26"/>
      <c r="W683" s="19"/>
      <c r="X683" s="26"/>
      <c r="Y683" s="26"/>
      <c r="Z683" s="26"/>
      <c r="AA683" s="26"/>
      <c r="AB683" s="26"/>
      <c r="AC683" s="26"/>
      <c r="AD683" s="26"/>
      <c r="AE683" s="26"/>
      <c r="AF683" s="19">
        <f t="shared" si="252"/>
        <v>6</v>
      </c>
      <c r="AG683" s="19">
        <f t="shared" si="252"/>
        <v>18000</v>
      </c>
      <c r="AH683" s="16" t="s">
        <v>1107</v>
      </c>
      <c r="AI683" s="11" t="s">
        <v>1122</v>
      </c>
      <c r="AJ683" s="11" t="s">
        <v>736</v>
      </c>
      <c r="AK683" s="12">
        <v>3000</v>
      </c>
      <c r="AL683" s="7"/>
      <c r="AM683" s="7"/>
      <c r="AN683" s="7"/>
      <c r="AO683" s="7"/>
      <c r="AP683" s="7"/>
      <c r="AQ683" s="7"/>
      <c r="AR683" s="7"/>
      <c r="AS683" s="7"/>
      <c r="AT683" s="28">
        <v>6</v>
      </c>
      <c r="AU683" s="28">
        <f t="shared" si="257"/>
        <v>18000</v>
      </c>
      <c r="AV683" s="7"/>
      <c r="AW683" s="29"/>
      <c r="AX683" s="7"/>
      <c r="AY683" s="7"/>
      <c r="AZ683" s="28"/>
      <c r="BA683" s="28"/>
      <c r="BB683" s="7"/>
      <c r="BC683" s="7"/>
      <c r="BD683" s="7"/>
      <c r="BE683" s="7"/>
      <c r="BF683" s="81"/>
      <c r="BG683" s="81"/>
      <c r="BH683" s="7"/>
      <c r="BI683" s="7"/>
      <c r="BJ683" s="7">
        <f t="shared" si="254"/>
        <v>6</v>
      </c>
      <c r="BK683" s="7">
        <f t="shared" si="254"/>
        <v>18000</v>
      </c>
      <c r="BL683" s="162"/>
    </row>
    <row r="684" spans="2:64" x14ac:dyDescent="0.25">
      <c r="B684" s="67"/>
      <c r="C684" s="74"/>
      <c r="D684" s="96" t="s">
        <v>1123</v>
      </c>
      <c r="E684" s="97" t="s">
        <v>1124</v>
      </c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112"/>
      <c r="AH684" s="96" t="s">
        <v>1123</v>
      </c>
      <c r="AI684" s="97" t="s">
        <v>1124</v>
      </c>
      <c r="AJ684" s="93"/>
      <c r="AK684" s="93"/>
      <c r="AL684" s="80"/>
      <c r="AM684" s="80"/>
      <c r="AN684" s="80"/>
      <c r="AO684" s="80"/>
      <c r="AP684" s="80"/>
      <c r="AQ684" s="80"/>
      <c r="AR684" s="80"/>
      <c r="AS684" s="80"/>
      <c r="AT684" s="80"/>
      <c r="AU684" s="80"/>
      <c r="AV684" s="80"/>
      <c r="AW684" s="80"/>
      <c r="AX684" s="80"/>
      <c r="AY684" s="80"/>
      <c r="AZ684" s="80"/>
      <c r="BA684" s="80"/>
      <c r="BB684" s="80"/>
      <c r="BC684" s="80"/>
      <c r="BD684" s="80"/>
      <c r="BE684" s="80"/>
      <c r="BF684" s="82"/>
      <c r="BG684" s="82"/>
      <c r="BH684" s="80"/>
      <c r="BI684" s="80"/>
      <c r="BJ684" s="80"/>
      <c r="BK684" s="80"/>
      <c r="BL684" s="162"/>
    </row>
    <row r="685" spans="2:64" ht="24.75" customHeight="1" x14ac:dyDescent="0.25">
      <c r="B685" s="16" t="s">
        <v>65</v>
      </c>
      <c r="C685" s="17" t="s">
        <v>66</v>
      </c>
      <c r="D685" s="160" t="s">
        <v>1042</v>
      </c>
      <c r="E685" s="11" t="s">
        <v>1125</v>
      </c>
      <c r="F685" s="11" t="s">
        <v>736</v>
      </c>
      <c r="G685" s="12">
        <v>131</v>
      </c>
      <c r="H685" s="19"/>
      <c r="I685" s="19"/>
      <c r="J685" s="85"/>
      <c r="K685" s="85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26">
        <v>6</v>
      </c>
      <c r="W685" s="19">
        <f>G685*V685</f>
        <v>786</v>
      </c>
      <c r="X685" s="19"/>
      <c r="Y685" s="19"/>
      <c r="Z685" s="19"/>
      <c r="AA685" s="19"/>
      <c r="AB685" s="19"/>
      <c r="AC685" s="19"/>
      <c r="AD685" s="19"/>
      <c r="AE685" s="19"/>
      <c r="AF685" s="19">
        <f t="shared" ref="AF685:AG689" si="258">H685+J685+L685+N685+P685+R685+T685+V685+X685+Z685+AB685+AD685</f>
        <v>6</v>
      </c>
      <c r="AG685" s="19">
        <f t="shared" si="258"/>
        <v>786</v>
      </c>
      <c r="AH685" s="160" t="s">
        <v>1042</v>
      </c>
      <c r="AI685" s="11" t="s">
        <v>1125</v>
      </c>
      <c r="AJ685" s="11" t="s">
        <v>736</v>
      </c>
      <c r="AK685" s="12">
        <v>131</v>
      </c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7"/>
      <c r="AW685" s="29"/>
      <c r="AX685" s="28"/>
      <c r="AY685" s="28"/>
      <c r="AZ685" s="28">
        <v>6</v>
      </c>
      <c r="BA685" s="28">
        <f>AK685*AZ685</f>
        <v>786</v>
      </c>
      <c r="BB685" s="28"/>
      <c r="BC685" s="28"/>
      <c r="BD685" s="28"/>
      <c r="BE685" s="28"/>
      <c r="BF685" s="114"/>
      <c r="BG685" s="114"/>
      <c r="BH685" s="28"/>
      <c r="BI685" s="28"/>
      <c r="BJ685" s="7">
        <f t="shared" ref="BJ685:BK689" si="259">AL685+AN685+AP685+AR685+AT685+AV685+AX685+AZ685+BB685+BD685+BF685+BH685</f>
        <v>6</v>
      </c>
      <c r="BK685" s="7">
        <f t="shared" si="259"/>
        <v>786</v>
      </c>
      <c r="BL685" s="162"/>
    </row>
    <row r="686" spans="2:64" ht="24.75" customHeight="1" x14ac:dyDescent="0.25">
      <c r="B686" s="16" t="s">
        <v>65</v>
      </c>
      <c r="C686" s="17" t="s">
        <v>66</v>
      </c>
      <c r="D686" s="160" t="s">
        <v>1042</v>
      </c>
      <c r="E686" s="11" t="s">
        <v>1125</v>
      </c>
      <c r="F686" s="11" t="s">
        <v>736</v>
      </c>
      <c r="G686" s="12">
        <v>2834</v>
      </c>
      <c r="H686" s="19"/>
      <c r="I686" s="19"/>
      <c r="J686" s="85"/>
      <c r="K686" s="85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26">
        <v>6</v>
      </c>
      <c r="W686" s="19">
        <f>G686*V686</f>
        <v>17004</v>
      </c>
      <c r="X686" s="19"/>
      <c r="Y686" s="19"/>
      <c r="Z686" s="19"/>
      <c r="AA686" s="19"/>
      <c r="AB686" s="19"/>
      <c r="AC686" s="19"/>
      <c r="AD686" s="19"/>
      <c r="AE686" s="19"/>
      <c r="AF686" s="19">
        <f t="shared" si="258"/>
        <v>6</v>
      </c>
      <c r="AG686" s="19">
        <f t="shared" si="258"/>
        <v>17004</v>
      </c>
      <c r="AH686" s="160" t="s">
        <v>1042</v>
      </c>
      <c r="AI686" s="11" t="s">
        <v>1125</v>
      </c>
      <c r="AJ686" s="11" t="s">
        <v>736</v>
      </c>
      <c r="AK686" s="12">
        <v>2834</v>
      </c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7"/>
      <c r="AW686" s="29"/>
      <c r="AX686" s="28"/>
      <c r="AY686" s="28"/>
      <c r="AZ686" s="28">
        <v>6</v>
      </c>
      <c r="BA686" s="28">
        <f>AK686*AZ686</f>
        <v>17004</v>
      </c>
      <c r="BB686" s="28"/>
      <c r="BC686" s="28"/>
      <c r="BD686" s="28"/>
      <c r="BE686" s="28"/>
      <c r="BF686" s="114"/>
      <c r="BG686" s="114"/>
      <c r="BH686" s="28"/>
      <c r="BI686" s="28"/>
      <c r="BJ686" s="7">
        <f t="shared" si="259"/>
        <v>6</v>
      </c>
      <c r="BK686" s="7">
        <f t="shared" si="259"/>
        <v>17004</v>
      </c>
      <c r="BL686" s="162"/>
    </row>
    <row r="687" spans="2:64" ht="24.75" customHeight="1" x14ac:dyDescent="0.25">
      <c r="B687" s="16" t="s">
        <v>65</v>
      </c>
      <c r="C687" s="17" t="s">
        <v>66</v>
      </c>
      <c r="D687" s="160" t="s">
        <v>1042</v>
      </c>
      <c r="E687" s="11" t="s">
        <v>1125</v>
      </c>
      <c r="F687" s="11" t="s">
        <v>736</v>
      </c>
      <c r="G687" s="12">
        <f>218*1</f>
        <v>218</v>
      </c>
      <c r="H687" s="19"/>
      <c r="I687" s="19"/>
      <c r="J687" s="85"/>
      <c r="K687" s="85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26">
        <v>6</v>
      </c>
      <c r="W687" s="19">
        <f>G687*V687</f>
        <v>1308</v>
      </c>
      <c r="X687" s="19"/>
      <c r="Y687" s="19"/>
      <c r="Z687" s="19"/>
      <c r="AA687" s="19"/>
      <c r="AB687" s="19"/>
      <c r="AC687" s="19"/>
      <c r="AD687" s="19"/>
      <c r="AE687" s="19"/>
      <c r="AF687" s="19">
        <f t="shared" si="258"/>
        <v>6</v>
      </c>
      <c r="AG687" s="19">
        <f t="shared" si="258"/>
        <v>1308</v>
      </c>
      <c r="AH687" s="160" t="s">
        <v>1042</v>
      </c>
      <c r="AI687" s="11" t="s">
        <v>1125</v>
      </c>
      <c r="AJ687" s="11" t="s">
        <v>736</v>
      </c>
      <c r="AK687" s="12">
        <f>218*1</f>
        <v>218</v>
      </c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7"/>
      <c r="AW687" s="29"/>
      <c r="AX687" s="28"/>
      <c r="AY687" s="28"/>
      <c r="AZ687" s="28">
        <v>6</v>
      </c>
      <c r="BA687" s="28">
        <f>AK687*AZ687</f>
        <v>1308</v>
      </c>
      <c r="BB687" s="28"/>
      <c r="BC687" s="28"/>
      <c r="BD687" s="28"/>
      <c r="BE687" s="28"/>
      <c r="BF687" s="114"/>
      <c r="BG687" s="114"/>
      <c r="BH687" s="28"/>
      <c r="BI687" s="28"/>
      <c r="BJ687" s="7">
        <f t="shared" si="259"/>
        <v>6</v>
      </c>
      <c r="BK687" s="7">
        <f t="shared" si="259"/>
        <v>1308</v>
      </c>
      <c r="BL687" s="162"/>
    </row>
    <row r="688" spans="2:64" ht="24.75" customHeight="1" x14ac:dyDescent="0.25">
      <c r="B688" s="16" t="s">
        <v>65</v>
      </c>
      <c r="C688" s="17" t="s">
        <v>66</v>
      </c>
      <c r="D688" s="160" t="s">
        <v>1042</v>
      </c>
      <c r="E688" s="11" t="s">
        <v>1125</v>
      </c>
      <c r="F688" s="11" t="s">
        <v>736</v>
      </c>
      <c r="G688" s="12">
        <v>2800</v>
      </c>
      <c r="H688" s="26"/>
      <c r="I688" s="26"/>
      <c r="J688" s="27"/>
      <c r="K688" s="27"/>
      <c r="L688" s="26"/>
      <c r="M688" s="26"/>
      <c r="N688" s="26"/>
      <c r="O688" s="26"/>
      <c r="P688" s="26">
        <v>4</v>
      </c>
      <c r="Q688" s="19">
        <f>G688*P688</f>
        <v>11200</v>
      </c>
      <c r="R688" s="26"/>
      <c r="S688" s="26"/>
      <c r="T688" s="112"/>
      <c r="U688" s="112"/>
      <c r="V688" s="112"/>
      <c r="W688" s="112"/>
      <c r="X688" s="112"/>
      <c r="Y688" s="112"/>
      <c r="Z688" s="112"/>
      <c r="AA688" s="112"/>
      <c r="AB688" s="26"/>
      <c r="AC688" s="26"/>
      <c r="AD688" s="26"/>
      <c r="AE688" s="26"/>
      <c r="AF688" s="19">
        <f t="shared" si="258"/>
        <v>4</v>
      </c>
      <c r="AG688" s="19">
        <f t="shared" si="258"/>
        <v>11200</v>
      </c>
      <c r="AH688" s="160" t="s">
        <v>1042</v>
      </c>
      <c r="AI688" s="11" t="s">
        <v>1125</v>
      </c>
      <c r="AJ688" s="11" t="s">
        <v>736</v>
      </c>
      <c r="AK688" s="12">
        <v>2800</v>
      </c>
      <c r="AL688" s="7"/>
      <c r="AM688" s="7"/>
      <c r="AN688" s="81"/>
      <c r="AO688" s="81"/>
      <c r="AP688" s="7"/>
      <c r="AQ688" s="7"/>
      <c r="AR688" s="81"/>
      <c r="AS688" s="7"/>
      <c r="AT688" s="28"/>
      <c r="AU688" s="28"/>
      <c r="AV688" s="7"/>
      <c r="AW688" s="29"/>
      <c r="AX688" s="81"/>
      <c r="AY688" s="81"/>
      <c r="AZ688" s="28"/>
      <c r="BA688" s="28"/>
      <c r="BB688" s="81"/>
      <c r="BC688" s="81"/>
      <c r="BD688" s="81"/>
      <c r="BE688" s="81"/>
      <c r="BF688" s="81"/>
      <c r="BG688" s="81"/>
      <c r="BH688" s="7"/>
      <c r="BI688" s="7"/>
      <c r="BJ688" s="7">
        <f t="shared" si="259"/>
        <v>0</v>
      </c>
      <c r="BK688" s="7">
        <f t="shared" si="259"/>
        <v>0</v>
      </c>
      <c r="BL688" s="162"/>
    </row>
    <row r="689" spans="2:64" ht="24.75" customHeight="1" x14ac:dyDescent="0.25">
      <c r="B689" s="16" t="s">
        <v>65</v>
      </c>
      <c r="C689" s="17" t="s">
        <v>66</v>
      </c>
      <c r="D689" s="160" t="s">
        <v>1042</v>
      </c>
      <c r="E689" s="11" t="s">
        <v>1125</v>
      </c>
      <c r="F689" s="11" t="s">
        <v>736</v>
      </c>
      <c r="G689" s="12">
        <v>5400</v>
      </c>
      <c r="H689" s="26"/>
      <c r="I689" s="26"/>
      <c r="J689" s="27"/>
      <c r="K689" s="27"/>
      <c r="L689" s="26"/>
      <c r="M689" s="26"/>
      <c r="N689" s="26"/>
      <c r="O689" s="26"/>
      <c r="P689" s="26">
        <v>2</v>
      </c>
      <c r="Q689" s="19">
        <f>G689*P689</f>
        <v>10800</v>
      </c>
      <c r="R689" s="26"/>
      <c r="S689" s="26"/>
      <c r="T689" s="112"/>
      <c r="U689" s="112"/>
      <c r="V689" s="112"/>
      <c r="W689" s="112"/>
      <c r="X689" s="112"/>
      <c r="Y689" s="112"/>
      <c r="Z689" s="112"/>
      <c r="AA689" s="112"/>
      <c r="AB689" s="26"/>
      <c r="AC689" s="26"/>
      <c r="AD689" s="26"/>
      <c r="AE689" s="26"/>
      <c r="AF689" s="19">
        <f t="shared" si="258"/>
        <v>2</v>
      </c>
      <c r="AG689" s="19">
        <f t="shared" si="258"/>
        <v>10800</v>
      </c>
      <c r="AH689" s="160" t="s">
        <v>1042</v>
      </c>
      <c r="AI689" s="11" t="s">
        <v>1125</v>
      </c>
      <c r="AJ689" s="11" t="s">
        <v>736</v>
      </c>
      <c r="AK689" s="12">
        <v>5400</v>
      </c>
      <c r="AL689" s="7"/>
      <c r="AM689" s="7"/>
      <c r="AN689" s="81"/>
      <c r="AO689" s="81"/>
      <c r="AP689" s="7"/>
      <c r="AQ689" s="7"/>
      <c r="AR689" s="81"/>
      <c r="AS689" s="7"/>
      <c r="AT689" s="28"/>
      <c r="AU689" s="28"/>
      <c r="AV689" s="7"/>
      <c r="AW689" s="29"/>
      <c r="AX689" s="81"/>
      <c r="AY689" s="81"/>
      <c r="AZ689" s="28"/>
      <c r="BA689" s="28"/>
      <c r="BB689" s="81"/>
      <c r="BC689" s="81"/>
      <c r="BD689" s="81"/>
      <c r="BE689" s="81"/>
      <c r="BF689" s="81"/>
      <c r="BG689" s="81"/>
      <c r="BH689" s="7"/>
      <c r="BI689" s="7"/>
      <c r="BJ689" s="7">
        <f t="shared" si="259"/>
        <v>0</v>
      </c>
      <c r="BK689" s="7">
        <f t="shared" si="259"/>
        <v>0</v>
      </c>
      <c r="BL689" s="162"/>
    </row>
    <row r="690" spans="2:64" ht="24.75" customHeight="1" x14ac:dyDescent="0.25">
      <c r="B690" s="67"/>
      <c r="C690" s="74"/>
      <c r="D690" s="96" t="s">
        <v>1126</v>
      </c>
      <c r="E690" s="97" t="s">
        <v>1127</v>
      </c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96" t="s">
        <v>1126</v>
      </c>
      <c r="AI690" s="97" t="s">
        <v>1127</v>
      </c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81"/>
      <c r="BG690" s="81"/>
      <c r="BH690" s="7"/>
      <c r="BI690" s="7"/>
      <c r="BJ690" s="29"/>
      <c r="BK690" s="29"/>
      <c r="BL690" s="162"/>
    </row>
    <row r="691" spans="2:64" ht="24" x14ac:dyDescent="0.25">
      <c r="B691" s="16" t="s">
        <v>65</v>
      </c>
      <c r="C691" s="17" t="s">
        <v>66</v>
      </c>
      <c r="D691" s="160" t="s">
        <v>1042</v>
      </c>
      <c r="E691" s="11" t="s">
        <v>1128</v>
      </c>
      <c r="F691" s="11" t="s">
        <v>736</v>
      </c>
      <c r="G691" s="12">
        <v>600</v>
      </c>
      <c r="H691" s="19"/>
      <c r="I691" s="19"/>
      <c r="J691" s="85"/>
      <c r="K691" s="85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26">
        <v>8</v>
      </c>
      <c r="W691" s="19">
        <f>G691*V691</f>
        <v>4800</v>
      </c>
      <c r="X691" s="19"/>
      <c r="Y691" s="19"/>
      <c r="Z691" s="19"/>
      <c r="AA691" s="19"/>
      <c r="AB691" s="19"/>
      <c r="AC691" s="19"/>
      <c r="AD691" s="19"/>
      <c r="AE691" s="19"/>
      <c r="AF691" s="19">
        <f t="shared" ref="AF691:AG693" si="260">H691+J691+L691+N691+P691+R691+T691+V691+X691+Z691+AB691+AD691</f>
        <v>8</v>
      </c>
      <c r="AG691" s="19">
        <f t="shared" si="260"/>
        <v>4800</v>
      </c>
      <c r="AH691" s="160" t="s">
        <v>1042</v>
      </c>
      <c r="AI691" s="11" t="s">
        <v>1128</v>
      </c>
      <c r="AJ691" s="11" t="s">
        <v>736</v>
      </c>
      <c r="AK691" s="12">
        <v>600</v>
      </c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7"/>
      <c r="AW691" s="29"/>
      <c r="AX691" s="28"/>
      <c r="AY691" s="28"/>
      <c r="AZ691" s="28">
        <v>7</v>
      </c>
      <c r="BA691" s="28">
        <f>AK691*AZ691</f>
        <v>4200</v>
      </c>
      <c r="BB691" s="28"/>
      <c r="BC691" s="28"/>
      <c r="BD691" s="28"/>
      <c r="BE691" s="28"/>
      <c r="BF691" s="114"/>
      <c r="BG691" s="114"/>
      <c r="BH691" s="28"/>
      <c r="BI691" s="28"/>
      <c r="BJ691" s="7">
        <f t="shared" ref="BJ691:BK693" si="261">AL691+AN691+AP691+AR691+AT691+AV691+AX691+AZ691+BB691+BD691+BF691+BH691</f>
        <v>7</v>
      </c>
      <c r="BK691" s="7">
        <f t="shared" si="261"/>
        <v>4200</v>
      </c>
      <c r="BL691" s="162"/>
    </row>
    <row r="692" spans="2:64" ht="24" x14ac:dyDescent="0.25">
      <c r="B692" s="16" t="s">
        <v>65</v>
      </c>
      <c r="C692" s="17" t="s">
        <v>66</v>
      </c>
      <c r="D692" s="160" t="s">
        <v>1042</v>
      </c>
      <c r="E692" s="11" t="s">
        <v>1129</v>
      </c>
      <c r="F692" s="11" t="s">
        <v>736</v>
      </c>
      <c r="G692" s="12">
        <v>300</v>
      </c>
      <c r="H692" s="19"/>
      <c r="I692" s="19"/>
      <c r="J692" s="85"/>
      <c r="K692" s="85"/>
      <c r="L692" s="19"/>
      <c r="M692" s="19"/>
      <c r="N692" s="19"/>
      <c r="O692" s="19"/>
      <c r="P692" s="26">
        <v>8</v>
      </c>
      <c r="Q692" s="19">
        <f>G692*P692</f>
        <v>2400</v>
      </c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>
        <f t="shared" si="260"/>
        <v>8</v>
      </c>
      <c r="AG692" s="19">
        <f t="shared" si="260"/>
        <v>2400</v>
      </c>
      <c r="AH692" s="160" t="s">
        <v>1042</v>
      </c>
      <c r="AI692" s="11" t="s">
        <v>1129</v>
      </c>
      <c r="AJ692" s="11" t="s">
        <v>736</v>
      </c>
      <c r="AK692" s="12">
        <v>300</v>
      </c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7"/>
      <c r="AW692" s="29"/>
      <c r="AX692" s="28"/>
      <c r="AY692" s="28"/>
      <c r="AZ692" s="28"/>
      <c r="BA692" s="28"/>
      <c r="BB692" s="28"/>
      <c r="BC692" s="28"/>
      <c r="BD692" s="28"/>
      <c r="BE692" s="28"/>
      <c r="BF692" s="114"/>
      <c r="BG692" s="114"/>
      <c r="BH692" s="28"/>
      <c r="BI692" s="28"/>
      <c r="BJ692" s="7">
        <f t="shared" si="261"/>
        <v>0</v>
      </c>
      <c r="BK692" s="7">
        <f t="shared" si="261"/>
        <v>0</v>
      </c>
      <c r="BL692" s="162"/>
    </row>
    <row r="693" spans="2:64" ht="24" x14ac:dyDescent="0.25">
      <c r="B693" s="16" t="s">
        <v>65</v>
      </c>
      <c r="C693" s="17" t="s">
        <v>66</v>
      </c>
      <c r="D693" s="160" t="s">
        <v>1042</v>
      </c>
      <c r="E693" s="11" t="s">
        <v>1129</v>
      </c>
      <c r="F693" s="11" t="s">
        <v>736</v>
      </c>
      <c r="G693" s="12">
        <v>300</v>
      </c>
      <c r="H693" s="19"/>
      <c r="I693" s="19"/>
      <c r="J693" s="85"/>
      <c r="K693" s="85"/>
      <c r="L693" s="19"/>
      <c r="M693" s="19"/>
      <c r="N693" s="19"/>
      <c r="O693" s="19"/>
      <c r="P693" s="26">
        <v>4</v>
      </c>
      <c r="Q693" s="19">
        <f>G693*P693</f>
        <v>1200</v>
      </c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>
        <f t="shared" si="260"/>
        <v>4</v>
      </c>
      <c r="AG693" s="19">
        <f t="shared" si="260"/>
        <v>1200</v>
      </c>
      <c r="AH693" s="160" t="s">
        <v>1042</v>
      </c>
      <c r="AI693" s="11" t="s">
        <v>1129</v>
      </c>
      <c r="AJ693" s="11" t="s">
        <v>736</v>
      </c>
      <c r="AK693" s="12">
        <v>300</v>
      </c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7"/>
      <c r="AW693" s="29"/>
      <c r="AX693" s="28"/>
      <c r="AY693" s="28"/>
      <c r="AZ693" s="28"/>
      <c r="BA693" s="28"/>
      <c r="BB693" s="28"/>
      <c r="BC693" s="28"/>
      <c r="BD693" s="28"/>
      <c r="BE693" s="28"/>
      <c r="BF693" s="114"/>
      <c r="BG693" s="114"/>
      <c r="BH693" s="28"/>
      <c r="BI693" s="28"/>
      <c r="BJ693" s="7">
        <f t="shared" si="261"/>
        <v>0</v>
      </c>
      <c r="BK693" s="7">
        <f t="shared" si="261"/>
        <v>0</v>
      </c>
      <c r="BL693" s="162"/>
    </row>
    <row r="694" spans="2:64" ht="25.5" x14ac:dyDescent="0.25">
      <c r="B694" s="69"/>
      <c r="C694" s="93"/>
      <c r="D694" s="75" t="s">
        <v>1130</v>
      </c>
      <c r="E694" s="140" t="s">
        <v>1131</v>
      </c>
      <c r="F694" s="74"/>
      <c r="G694" s="74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5" t="s">
        <v>1130</v>
      </c>
      <c r="AI694" s="140" t="s">
        <v>1131</v>
      </c>
      <c r="AJ694" s="80"/>
      <c r="AK694" s="80"/>
      <c r="AL694" s="80"/>
      <c r="AM694" s="80"/>
      <c r="AN694" s="80"/>
      <c r="AO694" s="80"/>
      <c r="AP694" s="80"/>
      <c r="AQ694" s="80"/>
      <c r="AR694" s="80"/>
      <c r="AS694" s="80"/>
      <c r="AT694" s="80"/>
      <c r="AU694" s="80"/>
      <c r="AV694" s="80"/>
      <c r="AW694" s="80"/>
      <c r="AX694" s="80"/>
      <c r="AY694" s="80"/>
      <c r="AZ694" s="80"/>
      <c r="BA694" s="80"/>
      <c r="BB694" s="80"/>
      <c r="BC694" s="80"/>
      <c r="BD694" s="80"/>
      <c r="BE694" s="80"/>
      <c r="BF694" s="82"/>
      <c r="BG694" s="82"/>
      <c r="BH694" s="80"/>
      <c r="BI694" s="80"/>
      <c r="BJ694" s="80"/>
      <c r="BK694" s="80"/>
      <c r="BL694" s="162"/>
    </row>
    <row r="695" spans="2:64" ht="25.5" x14ac:dyDescent="0.25">
      <c r="B695" s="69"/>
      <c r="C695" s="69"/>
      <c r="D695" s="94" t="s">
        <v>1132</v>
      </c>
      <c r="E695" s="94" t="s">
        <v>1131</v>
      </c>
      <c r="F695" s="69"/>
      <c r="G695" s="11"/>
      <c r="H695" s="26"/>
      <c r="I695" s="26"/>
      <c r="J695" s="112"/>
      <c r="K695" s="112"/>
      <c r="L695" s="112"/>
      <c r="M695" s="112"/>
      <c r="N695" s="112"/>
      <c r="O695" s="112"/>
      <c r="P695" s="112"/>
      <c r="Q695" s="112"/>
      <c r="R695" s="26"/>
      <c r="S695" s="26"/>
      <c r="T695" s="112"/>
      <c r="U695" s="112"/>
      <c r="V695" s="112"/>
      <c r="W695" s="112"/>
      <c r="X695" s="112"/>
      <c r="Y695" s="112"/>
      <c r="Z695" s="112"/>
      <c r="AA695" s="112"/>
      <c r="AB695" s="26"/>
      <c r="AC695" s="26"/>
      <c r="AD695" s="26"/>
      <c r="AE695" s="26"/>
      <c r="AF695" s="112"/>
      <c r="AG695" s="112"/>
      <c r="AH695" s="94" t="s">
        <v>1132</v>
      </c>
      <c r="AI695" s="94" t="s">
        <v>1131</v>
      </c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  <c r="BG695" s="81"/>
      <c r="BH695" s="7"/>
      <c r="BI695" s="7"/>
      <c r="BJ695" s="80"/>
      <c r="BK695" s="81"/>
      <c r="BL695" s="162"/>
    </row>
    <row r="696" spans="2:64" ht="37.5" customHeight="1" x14ac:dyDescent="0.25">
      <c r="B696" s="67"/>
      <c r="C696" s="74"/>
      <c r="D696" s="96" t="s">
        <v>1133</v>
      </c>
      <c r="E696" s="97" t="s">
        <v>1134</v>
      </c>
      <c r="F696" s="90"/>
      <c r="G696" s="90"/>
      <c r="H696" s="100"/>
      <c r="I696" s="100"/>
      <c r="J696" s="90"/>
      <c r="K696" s="90"/>
      <c r="L696" s="90"/>
      <c r="M696" s="90"/>
      <c r="N696" s="90"/>
      <c r="O696" s="90"/>
      <c r="P696" s="90"/>
      <c r="Q696" s="90"/>
      <c r="R696" s="100"/>
      <c r="S696" s="100"/>
      <c r="T696" s="90"/>
      <c r="U696" s="90"/>
      <c r="V696" s="90"/>
      <c r="W696" s="90"/>
      <c r="X696" s="90"/>
      <c r="Y696" s="90"/>
      <c r="Z696" s="90"/>
      <c r="AA696" s="90"/>
      <c r="AB696" s="100"/>
      <c r="AC696" s="100"/>
      <c r="AD696" s="100"/>
      <c r="AE696" s="100"/>
      <c r="AF696" s="90"/>
      <c r="AG696" s="90"/>
      <c r="AH696" s="96" t="s">
        <v>1133</v>
      </c>
      <c r="AI696" s="97" t="s">
        <v>1134</v>
      </c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  <c r="AW696" s="80"/>
      <c r="AX696" s="80"/>
      <c r="AY696" s="80"/>
      <c r="AZ696" s="80"/>
      <c r="BA696" s="80"/>
      <c r="BB696" s="80"/>
      <c r="BC696" s="80"/>
      <c r="BD696" s="80"/>
      <c r="BE696" s="80"/>
      <c r="BF696" s="82"/>
      <c r="BG696" s="82"/>
      <c r="BH696" s="80"/>
      <c r="BI696" s="80"/>
      <c r="BJ696" s="80"/>
      <c r="BK696" s="80"/>
    </row>
    <row r="697" spans="2:64" ht="24.75" x14ac:dyDescent="0.25">
      <c r="B697" s="214" t="s">
        <v>65</v>
      </c>
      <c r="C697" s="17" t="s">
        <v>66</v>
      </c>
      <c r="D697" s="160" t="s">
        <v>1042</v>
      </c>
      <c r="E697" s="120" t="s">
        <v>1121</v>
      </c>
      <c r="F697" s="144" t="s">
        <v>736</v>
      </c>
      <c r="G697" s="12">
        <v>2500</v>
      </c>
      <c r="H697" s="26">
        <v>12</v>
      </c>
      <c r="I697" s="19">
        <f t="shared" ref="I697:I698" si="262">+G697*H697</f>
        <v>30000</v>
      </c>
      <c r="J697" s="85"/>
      <c r="K697" s="85"/>
      <c r="L697" s="19"/>
      <c r="M697" s="19"/>
      <c r="N697" s="19"/>
      <c r="O697" s="19"/>
      <c r="P697" s="20"/>
      <c r="Q697" s="19"/>
      <c r="R697" s="19"/>
      <c r="S697" s="19"/>
      <c r="T697" s="20"/>
      <c r="U697" s="20"/>
      <c r="V697" s="26">
        <v>6</v>
      </c>
      <c r="W697" s="19">
        <f>G697*V697</f>
        <v>15000</v>
      </c>
      <c r="X697" s="164"/>
      <c r="Y697" s="164"/>
      <c r="Z697" s="164"/>
      <c r="AA697" s="164"/>
      <c r="AB697" s="111"/>
      <c r="AC697" s="111"/>
      <c r="AD697" s="111"/>
      <c r="AE697" s="111"/>
      <c r="AF697" s="19">
        <f t="shared" ref="AF697:AG755" si="263">H697+J697+L697+N697+P697+R697+T697+V697+X697+Z697+AB697+AD697</f>
        <v>18</v>
      </c>
      <c r="AG697" s="19">
        <f t="shared" si="263"/>
        <v>45000</v>
      </c>
      <c r="AH697" s="160" t="s">
        <v>1042</v>
      </c>
      <c r="AI697" s="120" t="s">
        <v>1121</v>
      </c>
      <c r="AJ697" s="144" t="s">
        <v>736</v>
      </c>
      <c r="AK697" s="12">
        <v>2500</v>
      </c>
      <c r="AL697" s="7">
        <v>12</v>
      </c>
      <c r="AM697" s="28">
        <f t="shared" ref="AM697:AM698" si="264">+AK697*AL697</f>
        <v>30000</v>
      </c>
      <c r="AN697" s="114"/>
      <c r="AO697" s="114"/>
      <c r="AP697" s="28"/>
      <c r="AQ697" s="28"/>
      <c r="AR697" s="114"/>
      <c r="AS697" s="28"/>
      <c r="AT697" s="28"/>
      <c r="AU697" s="114"/>
      <c r="AV697" s="7"/>
      <c r="AW697" s="29"/>
      <c r="AX697" s="114"/>
      <c r="AY697" s="114"/>
      <c r="AZ697" s="28">
        <v>6</v>
      </c>
      <c r="BA697" s="28">
        <f>AK697*AZ697</f>
        <v>15000</v>
      </c>
      <c r="BB697" s="114"/>
      <c r="BC697" s="114"/>
      <c r="BD697" s="114"/>
      <c r="BE697" s="114"/>
      <c r="BF697" s="114"/>
      <c r="BG697" s="114"/>
      <c r="BH697" s="28"/>
      <c r="BI697" s="28"/>
      <c r="BJ697" s="7">
        <f t="shared" ref="BJ697:BK755" si="265">AL697+AN697+AP697+AR697+AT697+AV697+AX697+AZ697+BB697+BD697+BF697+BH697</f>
        <v>18</v>
      </c>
      <c r="BK697" s="7">
        <f t="shared" si="265"/>
        <v>45000</v>
      </c>
    </row>
    <row r="698" spans="2:64" ht="24.75" x14ac:dyDescent="0.25">
      <c r="B698" s="214" t="s">
        <v>65</v>
      </c>
      <c r="C698" s="17" t="s">
        <v>66</v>
      </c>
      <c r="D698" s="160" t="s">
        <v>1042</v>
      </c>
      <c r="E698" s="120" t="s">
        <v>1135</v>
      </c>
      <c r="F698" s="144" t="s">
        <v>736</v>
      </c>
      <c r="G698" s="12">
        <v>2500</v>
      </c>
      <c r="H698" s="26">
        <v>12</v>
      </c>
      <c r="I698" s="19">
        <f t="shared" si="262"/>
        <v>30000</v>
      </c>
      <c r="J698" s="85"/>
      <c r="K698" s="85"/>
      <c r="L698" s="19">
        <v>6</v>
      </c>
      <c r="M698" s="19">
        <f>+L698*G698</f>
        <v>15000</v>
      </c>
      <c r="N698" s="19"/>
      <c r="O698" s="19"/>
      <c r="P698" s="20"/>
      <c r="Q698" s="19"/>
      <c r="R698" s="19"/>
      <c r="S698" s="19"/>
      <c r="T698" s="20"/>
      <c r="U698" s="20"/>
      <c r="V698" s="111"/>
      <c r="W698" s="164"/>
      <c r="X698" s="164"/>
      <c r="Y698" s="164"/>
      <c r="Z698" s="164"/>
      <c r="AA698" s="164"/>
      <c r="AB698" s="111"/>
      <c r="AC698" s="111"/>
      <c r="AD698" s="111"/>
      <c r="AE698" s="111"/>
      <c r="AF698" s="19">
        <f t="shared" si="263"/>
        <v>18</v>
      </c>
      <c r="AG698" s="19">
        <f t="shared" si="263"/>
        <v>45000</v>
      </c>
      <c r="AH698" s="160" t="s">
        <v>1042</v>
      </c>
      <c r="AI698" s="120" t="s">
        <v>1135</v>
      </c>
      <c r="AJ698" s="144" t="s">
        <v>736</v>
      </c>
      <c r="AK698" s="12">
        <v>2500</v>
      </c>
      <c r="AL698" s="7">
        <v>12</v>
      </c>
      <c r="AM698" s="28">
        <f t="shared" si="264"/>
        <v>30000</v>
      </c>
      <c r="AN698" s="114"/>
      <c r="AO698" s="114"/>
      <c r="AP698" s="28">
        <v>6</v>
      </c>
      <c r="AQ698" s="28">
        <f>+AP698*AK698</f>
        <v>15000</v>
      </c>
      <c r="AR698" s="114"/>
      <c r="AS698" s="28"/>
      <c r="AT698" s="28"/>
      <c r="AU698" s="114"/>
      <c r="AV698" s="7"/>
      <c r="AW698" s="29"/>
      <c r="AX698" s="114"/>
      <c r="AY698" s="114"/>
      <c r="AZ698" s="28"/>
      <c r="BA698" s="28"/>
      <c r="BB698" s="114"/>
      <c r="BC698" s="114"/>
      <c r="BD698" s="114"/>
      <c r="BE698" s="114"/>
      <c r="BF698" s="114"/>
      <c r="BG698" s="114"/>
      <c r="BH698" s="28"/>
      <c r="BI698" s="28"/>
      <c r="BJ698" s="7">
        <f t="shared" si="265"/>
        <v>18</v>
      </c>
      <c r="BK698" s="7">
        <f t="shared" si="265"/>
        <v>45000</v>
      </c>
    </row>
    <row r="699" spans="2:64" ht="24.75" x14ac:dyDescent="0.25">
      <c r="B699" s="214" t="s">
        <v>65</v>
      </c>
      <c r="C699" s="17" t="s">
        <v>66</v>
      </c>
      <c r="D699" s="160" t="s">
        <v>1136</v>
      </c>
      <c r="E699" s="120" t="s">
        <v>1137</v>
      </c>
      <c r="F699" s="144" t="s">
        <v>736</v>
      </c>
      <c r="G699" s="12">
        <v>5500</v>
      </c>
      <c r="H699" s="19"/>
      <c r="I699" s="19"/>
      <c r="J699" s="85"/>
      <c r="K699" s="85"/>
      <c r="L699" s="19"/>
      <c r="M699" s="19"/>
      <c r="N699" s="19"/>
      <c r="O699" s="19"/>
      <c r="P699" s="20"/>
      <c r="Q699" s="19"/>
      <c r="R699" s="19"/>
      <c r="S699" s="19"/>
      <c r="T699" s="20"/>
      <c r="U699" s="20"/>
      <c r="V699" s="19">
        <v>2</v>
      </c>
      <c r="W699" s="19">
        <f t="shared" ref="W699:W705" si="266">G699*V699</f>
        <v>11000</v>
      </c>
      <c r="X699" s="164"/>
      <c r="Y699" s="164"/>
      <c r="Z699" s="164"/>
      <c r="AA699" s="164"/>
      <c r="AB699" s="111"/>
      <c r="AC699" s="111"/>
      <c r="AD699" s="111"/>
      <c r="AE699" s="111"/>
      <c r="AF699" s="19">
        <f t="shared" si="263"/>
        <v>2</v>
      </c>
      <c r="AG699" s="19">
        <f t="shared" si="263"/>
        <v>11000</v>
      </c>
      <c r="AH699" s="160" t="s">
        <v>1136</v>
      </c>
      <c r="AI699" s="120" t="s">
        <v>1137</v>
      </c>
      <c r="AJ699" s="144" t="s">
        <v>736</v>
      </c>
      <c r="AK699" s="12">
        <v>5500</v>
      </c>
      <c r="AL699" s="28"/>
      <c r="AM699" s="28"/>
      <c r="AN699" s="114"/>
      <c r="AO699" s="114"/>
      <c r="AP699" s="28"/>
      <c r="AQ699" s="28"/>
      <c r="AR699" s="114"/>
      <c r="AS699" s="28"/>
      <c r="AT699" s="28"/>
      <c r="AU699" s="114"/>
      <c r="AV699" s="7"/>
      <c r="AW699" s="29"/>
      <c r="AX699" s="28"/>
      <c r="AY699" s="114"/>
      <c r="AZ699" s="28">
        <v>2</v>
      </c>
      <c r="BA699" s="28">
        <f t="shared" ref="BA699:BA705" si="267">AK699*AZ699</f>
        <v>11000</v>
      </c>
      <c r="BB699" s="114"/>
      <c r="BC699" s="114"/>
      <c r="BD699" s="114"/>
      <c r="BE699" s="114"/>
      <c r="BF699" s="114"/>
      <c r="BG699" s="114"/>
      <c r="BH699" s="28"/>
      <c r="BI699" s="28"/>
      <c r="BJ699" s="7">
        <f t="shared" si="265"/>
        <v>2</v>
      </c>
      <c r="BK699" s="7">
        <f t="shared" si="265"/>
        <v>11000</v>
      </c>
    </row>
    <row r="700" spans="2:64" ht="24.75" x14ac:dyDescent="0.25">
      <c r="B700" s="214" t="s">
        <v>65</v>
      </c>
      <c r="C700" s="17" t="s">
        <v>66</v>
      </c>
      <c r="D700" s="16" t="s">
        <v>1042</v>
      </c>
      <c r="E700" s="120" t="s">
        <v>1138</v>
      </c>
      <c r="F700" s="144" t="s">
        <v>736</v>
      </c>
      <c r="G700" s="12">
        <v>2750</v>
      </c>
      <c r="H700" s="19"/>
      <c r="I700" s="19"/>
      <c r="J700" s="85"/>
      <c r="K700" s="85"/>
      <c r="L700" s="19"/>
      <c r="M700" s="19"/>
      <c r="N700" s="19"/>
      <c r="O700" s="19"/>
      <c r="P700" s="20"/>
      <c r="Q700" s="19"/>
      <c r="R700" s="19"/>
      <c r="S700" s="19"/>
      <c r="T700" s="20"/>
      <c r="U700" s="20"/>
      <c r="V700" s="19">
        <v>2</v>
      </c>
      <c r="W700" s="19">
        <f t="shared" si="266"/>
        <v>5500</v>
      </c>
      <c r="X700" s="164"/>
      <c r="Y700" s="164"/>
      <c r="Z700" s="164"/>
      <c r="AA700" s="164"/>
      <c r="AB700" s="111"/>
      <c r="AC700" s="111"/>
      <c r="AD700" s="111"/>
      <c r="AE700" s="111"/>
      <c r="AF700" s="19">
        <f t="shared" si="263"/>
        <v>2</v>
      </c>
      <c r="AG700" s="19">
        <f t="shared" si="263"/>
        <v>5500</v>
      </c>
      <c r="AH700" s="16" t="s">
        <v>1042</v>
      </c>
      <c r="AI700" s="120" t="s">
        <v>1138</v>
      </c>
      <c r="AJ700" s="144" t="s">
        <v>736</v>
      </c>
      <c r="AK700" s="12">
        <v>2750</v>
      </c>
      <c r="AL700" s="28"/>
      <c r="AM700" s="28"/>
      <c r="AN700" s="114"/>
      <c r="AO700" s="114"/>
      <c r="AP700" s="28"/>
      <c r="AQ700" s="28"/>
      <c r="AR700" s="114"/>
      <c r="AS700" s="28"/>
      <c r="AT700" s="28"/>
      <c r="AU700" s="114"/>
      <c r="AV700" s="7"/>
      <c r="AW700" s="29"/>
      <c r="AX700" s="28"/>
      <c r="AY700" s="114"/>
      <c r="AZ700" s="28">
        <v>2</v>
      </c>
      <c r="BA700" s="28">
        <f t="shared" si="267"/>
        <v>5500</v>
      </c>
      <c r="BB700" s="114"/>
      <c r="BC700" s="114"/>
      <c r="BD700" s="114"/>
      <c r="BE700" s="114"/>
      <c r="BF700" s="114"/>
      <c r="BG700" s="114"/>
      <c r="BH700" s="28"/>
      <c r="BI700" s="28"/>
      <c r="BJ700" s="7">
        <f t="shared" si="265"/>
        <v>2</v>
      </c>
      <c r="BK700" s="7">
        <f t="shared" si="265"/>
        <v>5500</v>
      </c>
    </row>
    <row r="701" spans="2:64" ht="24.75" x14ac:dyDescent="0.25">
      <c r="B701" s="214" t="s">
        <v>65</v>
      </c>
      <c r="C701" s="17" t="s">
        <v>66</v>
      </c>
      <c r="D701" s="160" t="s">
        <v>1042</v>
      </c>
      <c r="E701" s="120" t="s">
        <v>1121</v>
      </c>
      <c r="F701" s="12" t="s">
        <v>736</v>
      </c>
      <c r="G701" s="12">
        <v>3500</v>
      </c>
      <c r="H701" s="26">
        <v>12</v>
      </c>
      <c r="I701" s="19">
        <f t="shared" ref="I701" si="268">+G701*H701</f>
        <v>42000</v>
      </c>
      <c r="J701" s="85"/>
      <c r="K701" s="85"/>
      <c r="L701" s="19"/>
      <c r="M701" s="19"/>
      <c r="N701" s="19"/>
      <c r="O701" s="19"/>
      <c r="P701" s="20"/>
      <c r="Q701" s="19"/>
      <c r="R701" s="19"/>
      <c r="S701" s="19"/>
      <c r="T701" s="20"/>
      <c r="U701" s="20"/>
      <c r="V701" s="19">
        <v>2</v>
      </c>
      <c r="W701" s="19">
        <f t="shared" si="266"/>
        <v>7000</v>
      </c>
      <c r="X701" s="164"/>
      <c r="Y701" s="164"/>
      <c r="Z701" s="164"/>
      <c r="AA701" s="164"/>
      <c r="AB701" s="111"/>
      <c r="AC701" s="111"/>
      <c r="AD701" s="111"/>
      <c r="AE701" s="111"/>
      <c r="AF701" s="19">
        <f t="shared" si="263"/>
        <v>14</v>
      </c>
      <c r="AG701" s="19">
        <f t="shared" si="263"/>
        <v>49000</v>
      </c>
      <c r="AH701" s="160" t="s">
        <v>1042</v>
      </c>
      <c r="AI701" s="120" t="s">
        <v>1121</v>
      </c>
      <c r="AJ701" s="12" t="s">
        <v>736</v>
      </c>
      <c r="AK701" s="12">
        <v>3500</v>
      </c>
      <c r="AL701" s="7">
        <v>12</v>
      </c>
      <c r="AM701" s="28">
        <f t="shared" ref="AM701" si="269">+AK701*AL701</f>
        <v>42000</v>
      </c>
      <c r="AN701" s="114"/>
      <c r="AO701" s="114"/>
      <c r="AP701" s="28"/>
      <c r="AQ701" s="28"/>
      <c r="AR701" s="114"/>
      <c r="AS701" s="28"/>
      <c r="AT701" s="28"/>
      <c r="AU701" s="114"/>
      <c r="AV701" s="7"/>
      <c r="AW701" s="29"/>
      <c r="AX701" s="28"/>
      <c r="AY701" s="114"/>
      <c r="AZ701" s="28">
        <v>2</v>
      </c>
      <c r="BA701" s="28">
        <f t="shared" si="267"/>
        <v>7000</v>
      </c>
      <c r="BB701" s="114"/>
      <c r="BC701" s="114"/>
      <c r="BD701" s="114"/>
      <c r="BE701" s="114"/>
      <c r="BF701" s="114"/>
      <c r="BG701" s="114"/>
      <c r="BH701" s="28"/>
      <c r="BI701" s="28"/>
      <c r="BJ701" s="7">
        <f t="shared" si="265"/>
        <v>14</v>
      </c>
      <c r="BK701" s="7">
        <f t="shared" si="265"/>
        <v>49000</v>
      </c>
    </row>
    <row r="702" spans="2:64" ht="24.75" x14ac:dyDescent="0.25">
      <c r="B702" s="214" t="s">
        <v>65</v>
      </c>
      <c r="C702" s="17" t="s">
        <v>66</v>
      </c>
      <c r="D702" s="160" t="s">
        <v>1038</v>
      </c>
      <c r="E702" s="120" t="s">
        <v>1139</v>
      </c>
      <c r="F702" s="12" t="s">
        <v>736</v>
      </c>
      <c r="G702" s="12">
        <v>3000</v>
      </c>
      <c r="H702" s="19"/>
      <c r="I702" s="19"/>
      <c r="J702" s="85"/>
      <c r="K702" s="85"/>
      <c r="L702" s="19"/>
      <c r="M702" s="19"/>
      <c r="N702" s="19"/>
      <c r="O702" s="19"/>
      <c r="P702" s="20"/>
      <c r="Q702" s="19"/>
      <c r="R702" s="19"/>
      <c r="S702" s="19"/>
      <c r="T702" s="20"/>
      <c r="U702" s="20"/>
      <c r="V702" s="19">
        <v>2</v>
      </c>
      <c r="W702" s="19">
        <f t="shared" si="266"/>
        <v>6000</v>
      </c>
      <c r="X702" s="164"/>
      <c r="Y702" s="164"/>
      <c r="Z702" s="164"/>
      <c r="AA702" s="164"/>
      <c r="AB702" s="111"/>
      <c r="AC702" s="111"/>
      <c r="AD702" s="111"/>
      <c r="AE702" s="111"/>
      <c r="AF702" s="19">
        <f t="shared" si="263"/>
        <v>2</v>
      </c>
      <c r="AG702" s="19">
        <f t="shared" si="263"/>
        <v>6000</v>
      </c>
      <c r="AH702" s="160" t="s">
        <v>1038</v>
      </c>
      <c r="AI702" s="120" t="s">
        <v>1139</v>
      </c>
      <c r="AJ702" s="12" t="s">
        <v>736</v>
      </c>
      <c r="AK702" s="12">
        <v>3000</v>
      </c>
      <c r="AL702" s="28"/>
      <c r="AM702" s="28"/>
      <c r="AN702" s="114"/>
      <c r="AO702" s="114"/>
      <c r="AP702" s="28"/>
      <c r="AQ702" s="28"/>
      <c r="AR702" s="114"/>
      <c r="AS702" s="28"/>
      <c r="AT702" s="28"/>
      <c r="AU702" s="114"/>
      <c r="AV702" s="28"/>
      <c r="AW702" s="114"/>
      <c r="AX702" s="28"/>
      <c r="AY702" s="114"/>
      <c r="AZ702" s="28">
        <v>1</v>
      </c>
      <c r="BA702" s="28">
        <f t="shared" si="267"/>
        <v>3000</v>
      </c>
      <c r="BB702" s="114"/>
      <c r="BC702" s="114"/>
      <c r="BD702" s="114"/>
      <c r="BE702" s="114"/>
      <c r="BF702" s="114"/>
      <c r="BG702" s="114"/>
      <c r="BH702" s="28"/>
      <c r="BI702" s="28"/>
      <c r="BJ702" s="7">
        <f t="shared" si="265"/>
        <v>1</v>
      </c>
      <c r="BK702" s="7">
        <f t="shared" si="265"/>
        <v>3000</v>
      </c>
    </row>
    <row r="703" spans="2:64" ht="24.75" x14ac:dyDescent="0.25">
      <c r="B703" s="214" t="s">
        <v>65</v>
      </c>
      <c r="C703" s="17" t="s">
        <v>66</v>
      </c>
      <c r="D703" s="16" t="s">
        <v>1098</v>
      </c>
      <c r="E703" s="125" t="s">
        <v>1140</v>
      </c>
      <c r="F703" s="12" t="s">
        <v>736</v>
      </c>
      <c r="G703" s="12">
        <v>2700</v>
      </c>
      <c r="H703" s="19"/>
      <c r="I703" s="19"/>
      <c r="J703" s="85"/>
      <c r="K703" s="85"/>
      <c r="L703" s="19"/>
      <c r="M703" s="19"/>
      <c r="N703" s="19"/>
      <c r="O703" s="19"/>
      <c r="P703" s="20"/>
      <c r="Q703" s="19"/>
      <c r="R703" s="19"/>
      <c r="S703" s="19"/>
      <c r="T703" s="20"/>
      <c r="U703" s="20"/>
      <c r="V703" s="19">
        <v>6</v>
      </c>
      <c r="W703" s="19">
        <f t="shared" si="266"/>
        <v>16200</v>
      </c>
      <c r="X703" s="164"/>
      <c r="Y703" s="164"/>
      <c r="Z703" s="164"/>
      <c r="AA703" s="164"/>
      <c r="AB703" s="111"/>
      <c r="AC703" s="111"/>
      <c r="AD703" s="111"/>
      <c r="AE703" s="111"/>
      <c r="AF703" s="19">
        <f t="shared" si="263"/>
        <v>6</v>
      </c>
      <c r="AG703" s="19">
        <f t="shared" si="263"/>
        <v>16200</v>
      </c>
      <c r="AH703" s="16" t="s">
        <v>1098</v>
      </c>
      <c r="AI703" s="125" t="s">
        <v>1140</v>
      </c>
      <c r="AJ703" s="12" t="s">
        <v>736</v>
      </c>
      <c r="AK703" s="12">
        <v>2700</v>
      </c>
      <c r="AL703" s="28"/>
      <c r="AM703" s="28"/>
      <c r="AN703" s="114"/>
      <c r="AO703" s="114"/>
      <c r="AP703" s="28"/>
      <c r="AQ703" s="28"/>
      <c r="AR703" s="114"/>
      <c r="AS703" s="28"/>
      <c r="AT703" s="28"/>
      <c r="AU703" s="114"/>
      <c r="AV703" s="28"/>
      <c r="AW703" s="114"/>
      <c r="AX703" s="114"/>
      <c r="AY703" s="114"/>
      <c r="AZ703" s="28">
        <v>6</v>
      </c>
      <c r="BA703" s="28">
        <f t="shared" si="267"/>
        <v>16200</v>
      </c>
      <c r="BB703" s="114"/>
      <c r="BC703" s="114"/>
      <c r="BD703" s="114"/>
      <c r="BE703" s="114"/>
      <c r="BF703" s="114"/>
      <c r="BG703" s="114"/>
      <c r="BH703" s="28"/>
      <c r="BI703" s="28"/>
      <c r="BJ703" s="7">
        <f t="shared" si="265"/>
        <v>6</v>
      </c>
      <c r="BK703" s="7">
        <f t="shared" si="265"/>
        <v>16200</v>
      </c>
    </row>
    <row r="704" spans="2:64" ht="24.75" x14ac:dyDescent="0.25">
      <c r="B704" s="214" t="s">
        <v>65</v>
      </c>
      <c r="C704" s="17" t="s">
        <v>66</v>
      </c>
      <c r="D704" s="16" t="s">
        <v>1098</v>
      </c>
      <c r="E704" s="125" t="s">
        <v>1141</v>
      </c>
      <c r="F704" s="12" t="s">
        <v>736</v>
      </c>
      <c r="G704" s="12">
        <v>2700</v>
      </c>
      <c r="H704" s="19"/>
      <c r="I704" s="19"/>
      <c r="J704" s="85"/>
      <c r="K704" s="85"/>
      <c r="L704" s="19"/>
      <c r="M704" s="19"/>
      <c r="N704" s="19"/>
      <c r="O704" s="19"/>
      <c r="P704" s="20"/>
      <c r="Q704" s="19"/>
      <c r="R704" s="19"/>
      <c r="S704" s="19"/>
      <c r="T704" s="20"/>
      <c r="U704" s="20"/>
      <c r="V704" s="19">
        <v>6</v>
      </c>
      <c r="W704" s="19">
        <f t="shared" si="266"/>
        <v>16200</v>
      </c>
      <c r="X704" s="20"/>
      <c r="Y704" s="20"/>
      <c r="Z704" s="20"/>
      <c r="AA704" s="20"/>
      <c r="AB704" s="19"/>
      <c r="AC704" s="19"/>
      <c r="AD704" s="19"/>
      <c r="AE704" s="19"/>
      <c r="AF704" s="19">
        <f t="shared" si="263"/>
        <v>6</v>
      </c>
      <c r="AG704" s="19">
        <f t="shared" si="263"/>
        <v>16200</v>
      </c>
      <c r="AH704" s="16" t="s">
        <v>1098</v>
      </c>
      <c r="AI704" s="125" t="s">
        <v>1141</v>
      </c>
      <c r="AJ704" s="12" t="s">
        <v>736</v>
      </c>
      <c r="AK704" s="12">
        <v>2700</v>
      </c>
      <c r="AL704" s="28"/>
      <c r="AM704" s="28"/>
      <c r="AN704" s="114"/>
      <c r="AO704" s="114"/>
      <c r="AP704" s="28"/>
      <c r="AQ704" s="28"/>
      <c r="AR704" s="114"/>
      <c r="AS704" s="28"/>
      <c r="AT704" s="28"/>
      <c r="AU704" s="114"/>
      <c r="AV704" s="28"/>
      <c r="AW704" s="114"/>
      <c r="AX704" s="114"/>
      <c r="AY704" s="114"/>
      <c r="AZ704" s="28">
        <v>6</v>
      </c>
      <c r="BA704" s="28">
        <f t="shared" si="267"/>
        <v>16200</v>
      </c>
      <c r="BB704" s="114"/>
      <c r="BC704" s="114"/>
      <c r="BD704" s="114"/>
      <c r="BE704" s="114"/>
      <c r="BF704" s="114"/>
      <c r="BG704" s="114"/>
      <c r="BH704" s="28"/>
      <c r="BI704" s="28"/>
      <c r="BJ704" s="7">
        <f t="shared" si="265"/>
        <v>6</v>
      </c>
      <c r="BK704" s="7">
        <f t="shared" si="265"/>
        <v>16200</v>
      </c>
    </row>
    <row r="705" spans="2:63" ht="24.75" x14ac:dyDescent="0.25">
      <c r="B705" s="214" t="s">
        <v>65</v>
      </c>
      <c r="C705" s="17" t="s">
        <v>66</v>
      </c>
      <c r="D705" s="17">
        <v>210100040132</v>
      </c>
      <c r="E705" s="125" t="s">
        <v>1142</v>
      </c>
      <c r="F705" s="12" t="s">
        <v>736</v>
      </c>
      <c r="G705" s="12">
        <v>1800</v>
      </c>
      <c r="H705" s="19"/>
      <c r="I705" s="19"/>
      <c r="J705" s="85"/>
      <c r="K705" s="85"/>
      <c r="L705" s="19"/>
      <c r="M705" s="19"/>
      <c r="N705" s="19"/>
      <c r="O705" s="19"/>
      <c r="P705" s="20"/>
      <c r="Q705" s="19"/>
      <c r="R705" s="19"/>
      <c r="S705" s="19"/>
      <c r="T705" s="20"/>
      <c r="U705" s="20"/>
      <c r="V705" s="19">
        <v>9</v>
      </c>
      <c r="W705" s="19">
        <f t="shared" si="266"/>
        <v>16200</v>
      </c>
      <c r="X705" s="20"/>
      <c r="Y705" s="20"/>
      <c r="Z705" s="20"/>
      <c r="AA705" s="20"/>
      <c r="AB705" s="19"/>
      <c r="AC705" s="19"/>
      <c r="AD705" s="19"/>
      <c r="AE705" s="19"/>
      <c r="AF705" s="19">
        <f t="shared" si="263"/>
        <v>9</v>
      </c>
      <c r="AG705" s="19">
        <f t="shared" si="263"/>
        <v>16200</v>
      </c>
      <c r="AH705" s="17">
        <v>210100040132</v>
      </c>
      <c r="AI705" s="125" t="s">
        <v>1142</v>
      </c>
      <c r="AJ705" s="12" t="s">
        <v>736</v>
      </c>
      <c r="AK705" s="12">
        <v>1800</v>
      </c>
      <c r="AL705" s="28"/>
      <c r="AM705" s="28"/>
      <c r="AN705" s="114"/>
      <c r="AO705" s="114"/>
      <c r="AP705" s="28"/>
      <c r="AQ705" s="28"/>
      <c r="AR705" s="114"/>
      <c r="AS705" s="28"/>
      <c r="AT705" s="28"/>
      <c r="AU705" s="114"/>
      <c r="AV705" s="28"/>
      <c r="AW705" s="114"/>
      <c r="AX705" s="114"/>
      <c r="AY705" s="114"/>
      <c r="AZ705" s="28">
        <v>9</v>
      </c>
      <c r="BA705" s="28">
        <f t="shared" si="267"/>
        <v>16200</v>
      </c>
      <c r="BB705" s="114"/>
      <c r="BC705" s="114"/>
      <c r="BD705" s="114"/>
      <c r="BE705" s="114"/>
      <c r="BF705" s="114"/>
      <c r="BG705" s="114"/>
      <c r="BH705" s="28"/>
      <c r="BI705" s="28"/>
      <c r="BJ705" s="7">
        <f t="shared" si="265"/>
        <v>9</v>
      </c>
      <c r="BK705" s="7">
        <f t="shared" si="265"/>
        <v>16200</v>
      </c>
    </row>
    <row r="706" spans="2:63" ht="24.75" x14ac:dyDescent="0.25">
      <c r="B706" s="214" t="s">
        <v>65</v>
      </c>
      <c r="C706" s="17" t="s">
        <v>66</v>
      </c>
      <c r="D706" s="17">
        <v>210100040132</v>
      </c>
      <c r="E706" s="125" t="s">
        <v>1143</v>
      </c>
      <c r="F706" s="12" t="s">
        <v>736</v>
      </c>
      <c r="G706" s="12">
        <v>15100</v>
      </c>
      <c r="H706" s="26">
        <v>6</v>
      </c>
      <c r="I706" s="19">
        <f t="shared" ref="I706:I723" si="270">+G706*H706</f>
        <v>90600</v>
      </c>
      <c r="J706" s="85"/>
      <c r="K706" s="85"/>
      <c r="L706" s="19"/>
      <c r="M706" s="19"/>
      <c r="N706" s="19"/>
      <c r="O706" s="19"/>
      <c r="P706" s="20"/>
      <c r="Q706" s="19"/>
      <c r="R706" s="19"/>
      <c r="S706" s="19"/>
      <c r="T706" s="20"/>
      <c r="U706" s="20"/>
      <c r="V706" s="19"/>
      <c r="W706" s="19"/>
      <c r="X706" s="20"/>
      <c r="Y706" s="20"/>
      <c r="Z706" s="20"/>
      <c r="AA706" s="20"/>
      <c r="AB706" s="19"/>
      <c r="AC706" s="19"/>
      <c r="AD706" s="19"/>
      <c r="AE706" s="19"/>
      <c r="AF706" s="19">
        <f t="shared" si="263"/>
        <v>6</v>
      </c>
      <c r="AG706" s="19">
        <f t="shared" si="263"/>
        <v>90600</v>
      </c>
      <c r="AH706" s="17">
        <v>210100040132</v>
      </c>
      <c r="AI706" s="125" t="s">
        <v>1143</v>
      </c>
      <c r="AJ706" s="12" t="s">
        <v>736</v>
      </c>
      <c r="AK706" s="12">
        <v>15100</v>
      </c>
      <c r="AL706" s="7">
        <v>6</v>
      </c>
      <c r="AM706" s="28">
        <f t="shared" ref="AM706:AM723" si="271">+AK706*AL706</f>
        <v>90600</v>
      </c>
      <c r="AN706" s="114"/>
      <c r="AO706" s="114"/>
      <c r="AP706" s="28"/>
      <c r="AQ706" s="28"/>
      <c r="AR706" s="114"/>
      <c r="AS706" s="28"/>
      <c r="AT706" s="28"/>
      <c r="AU706" s="114"/>
      <c r="AV706" s="28"/>
      <c r="AW706" s="114"/>
      <c r="AX706" s="114"/>
      <c r="AY706" s="114"/>
      <c r="AZ706" s="28"/>
      <c r="BA706" s="28"/>
      <c r="BB706" s="114"/>
      <c r="BC706" s="114"/>
      <c r="BD706" s="114"/>
      <c r="BE706" s="114"/>
      <c r="BF706" s="114"/>
      <c r="BG706" s="114"/>
      <c r="BH706" s="28"/>
      <c r="BI706" s="28"/>
      <c r="BJ706" s="7">
        <f t="shared" si="265"/>
        <v>6</v>
      </c>
      <c r="BK706" s="7">
        <f t="shared" si="265"/>
        <v>90600</v>
      </c>
    </row>
    <row r="707" spans="2:63" ht="24.75" x14ac:dyDescent="0.25">
      <c r="B707" s="214" t="s">
        <v>65</v>
      </c>
      <c r="C707" s="17" t="s">
        <v>66</v>
      </c>
      <c r="D707" s="17">
        <v>210100010410</v>
      </c>
      <c r="E707" s="125" t="s">
        <v>1144</v>
      </c>
      <c r="F707" s="12" t="s">
        <v>736</v>
      </c>
      <c r="G707" s="12">
        <v>12000</v>
      </c>
      <c r="H707" s="26">
        <v>6</v>
      </c>
      <c r="I707" s="19">
        <f t="shared" si="270"/>
        <v>72000</v>
      </c>
      <c r="J707" s="85"/>
      <c r="K707" s="85"/>
      <c r="L707" s="19"/>
      <c r="M707" s="19"/>
      <c r="N707" s="19"/>
      <c r="O707" s="19"/>
      <c r="P707" s="20"/>
      <c r="Q707" s="19"/>
      <c r="R707" s="19"/>
      <c r="S707" s="19"/>
      <c r="T707" s="20"/>
      <c r="U707" s="20"/>
      <c r="V707" s="19"/>
      <c r="W707" s="19"/>
      <c r="X707" s="20"/>
      <c r="Y707" s="20"/>
      <c r="Z707" s="20"/>
      <c r="AA707" s="20"/>
      <c r="AB707" s="19"/>
      <c r="AC707" s="19"/>
      <c r="AD707" s="19"/>
      <c r="AE707" s="19"/>
      <c r="AF707" s="19">
        <f t="shared" si="263"/>
        <v>6</v>
      </c>
      <c r="AG707" s="19">
        <f t="shared" si="263"/>
        <v>72000</v>
      </c>
      <c r="AH707" s="17">
        <v>210100010410</v>
      </c>
      <c r="AI707" s="125" t="s">
        <v>1144</v>
      </c>
      <c r="AJ707" s="12" t="s">
        <v>736</v>
      </c>
      <c r="AK707" s="12">
        <v>12000</v>
      </c>
      <c r="AL707" s="7">
        <v>6</v>
      </c>
      <c r="AM707" s="28">
        <f t="shared" si="271"/>
        <v>72000</v>
      </c>
      <c r="AN707" s="114"/>
      <c r="AO707" s="114"/>
      <c r="AP707" s="28"/>
      <c r="AQ707" s="28"/>
      <c r="AR707" s="114"/>
      <c r="AS707" s="28"/>
      <c r="AT707" s="28"/>
      <c r="AU707" s="114"/>
      <c r="AV707" s="28"/>
      <c r="AW707" s="114"/>
      <c r="AX707" s="114"/>
      <c r="AY707" s="114"/>
      <c r="AZ707" s="28"/>
      <c r="BA707" s="28"/>
      <c r="BB707" s="114"/>
      <c r="BC707" s="114"/>
      <c r="BD707" s="114"/>
      <c r="BE707" s="114"/>
      <c r="BF707" s="114"/>
      <c r="BG707" s="114"/>
      <c r="BH707" s="28"/>
      <c r="BI707" s="28"/>
      <c r="BJ707" s="7">
        <f t="shared" si="265"/>
        <v>6</v>
      </c>
      <c r="BK707" s="7">
        <f t="shared" si="265"/>
        <v>72000</v>
      </c>
    </row>
    <row r="708" spans="2:63" ht="24.75" x14ac:dyDescent="0.25">
      <c r="B708" s="214" t="s">
        <v>65</v>
      </c>
      <c r="C708" s="17" t="s">
        <v>66</v>
      </c>
      <c r="D708" s="17" t="s">
        <v>1145</v>
      </c>
      <c r="E708" s="120" t="s">
        <v>1146</v>
      </c>
      <c r="F708" s="12" t="s">
        <v>736</v>
      </c>
      <c r="G708" s="12">
        <v>9400</v>
      </c>
      <c r="H708" s="26">
        <v>6</v>
      </c>
      <c r="I708" s="19">
        <f t="shared" si="270"/>
        <v>56400</v>
      </c>
      <c r="J708" s="85"/>
      <c r="K708" s="85"/>
      <c r="L708" s="19"/>
      <c r="M708" s="19"/>
      <c r="N708" s="19"/>
      <c r="O708" s="19"/>
      <c r="P708" s="20"/>
      <c r="Q708" s="19"/>
      <c r="R708" s="19"/>
      <c r="S708" s="19"/>
      <c r="T708" s="20"/>
      <c r="U708" s="20"/>
      <c r="V708" s="19"/>
      <c r="W708" s="19"/>
      <c r="X708" s="20"/>
      <c r="Y708" s="20"/>
      <c r="Z708" s="20"/>
      <c r="AA708" s="20"/>
      <c r="AB708" s="19"/>
      <c r="AC708" s="19"/>
      <c r="AD708" s="19"/>
      <c r="AE708" s="19"/>
      <c r="AF708" s="19">
        <f t="shared" si="263"/>
        <v>6</v>
      </c>
      <c r="AG708" s="19">
        <f t="shared" si="263"/>
        <v>56400</v>
      </c>
      <c r="AH708" s="17" t="s">
        <v>1145</v>
      </c>
      <c r="AI708" s="120" t="s">
        <v>1146</v>
      </c>
      <c r="AJ708" s="12" t="s">
        <v>736</v>
      </c>
      <c r="AK708" s="12">
        <v>9400</v>
      </c>
      <c r="AL708" s="7">
        <v>6</v>
      </c>
      <c r="AM708" s="28">
        <f t="shared" si="271"/>
        <v>56400</v>
      </c>
      <c r="AN708" s="114"/>
      <c r="AO708" s="114"/>
      <c r="AP708" s="28"/>
      <c r="AQ708" s="28"/>
      <c r="AR708" s="114"/>
      <c r="AS708" s="28"/>
      <c r="AT708" s="28"/>
      <c r="AU708" s="114"/>
      <c r="AV708" s="28"/>
      <c r="AW708" s="114"/>
      <c r="AX708" s="114"/>
      <c r="AY708" s="114"/>
      <c r="AZ708" s="28"/>
      <c r="BA708" s="28"/>
      <c r="BB708" s="114"/>
      <c r="BC708" s="114"/>
      <c r="BD708" s="114"/>
      <c r="BE708" s="114"/>
      <c r="BF708" s="114"/>
      <c r="BG708" s="114"/>
      <c r="BH708" s="28"/>
      <c r="BI708" s="28"/>
      <c r="BJ708" s="7">
        <f t="shared" si="265"/>
        <v>6</v>
      </c>
      <c r="BK708" s="7">
        <f t="shared" si="265"/>
        <v>56400</v>
      </c>
    </row>
    <row r="709" spans="2:63" ht="24.75" x14ac:dyDescent="0.25">
      <c r="B709" s="214" t="s">
        <v>65</v>
      </c>
      <c r="C709" s="17" t="s">
        <v>66</v>
      </c>
      <c r="D709" s="17">
        <v>210100040036</v>
      </c>
      <c r="E709" s="125" t="s">
        <v>1147</v>
      </c>
      <c r="F709" s="12" t="s">
        <v>736</v>
      </c>
      <c r="G709" s="12">
        <v>6000</v>
      </c>
      <c r="H709" s="26">
        <v>6</v>
      </c>
      <c r="I709" s="19">
        <f t="shared" si="270"/>
        <v>36000</v>
      </c>
      <c r="J709" s="85"/>
      <c r="K709" s="85"/>
      <c r="L709" s="19"/>
      <c r="M709" s="19"/>
      <c r="N709" s="19"/>
      <c r="O709" s="19"/>
      <c r="P709" s="20"/>
      <c r="Q709" s="19"/>
      <c r="R709" s="19"/>
      <c r="S709" s="19"/>
      <c r="T709" s="20"/>
      <c r="U709" s="20"/>
      <c r="V709" s="19"/>
      <c r="W709" s="19"/>
      <c r="X709" s="20"/>
      <c r="Y709" s="20"/>
      <c r="Z709" s="20"/>
      <c r="AA709" s="20"/>
      <c r="AB709" s="19"/>
      <c r="AC709" s="19"/>
      <c r="AD709" s="19"/>
      <c r="AE709" s="19"/>
      <c r="AF709" s="19">
        <f t="shared" si="263"/>
        <v>6</v>
      </c>
      <c r="AG709" s="19">
        <f t="shared" si="263"/>
        <v>36000</v>
      </c>
      <c r="AH709" s="17">
        <v>210100040036</v>
      </c>
      <c r="AI709" s="125" t="s">
        <v>1147</v>
      </c>
      <c r="AJ709" s="12" t="s">
        <v>736</v>
      </c>
      <c r="AK709" s="12">
        <v>6000</v>
      </c>
      <c r="AL709" s="7">
        <v>6</v>
      </c>
      <c r="AM709" s="28">
        <f t="shared" si="271"/>
        <v>36000</v>
      </c>
      <c r="AN709" s="114"/>
      <c r="AO709" s="114"/>
      <c r="AP709" s="28"/>
      <c r="AQ709" s="28"/>
      <c r="AR709" s="114"/>
      <c r="AS709" s="28"/>
      <c r="AT709" s="28"/>
      <c r="AU709" s="114"/>
      <c r="AV709" s="28"/>
      <c r="AW709" s="114"/>
      <c r="AX709" s="114"/>
      <c r="AY709" s="114"/>
      <c r="AZ709" s="28"/>
      <c r="BA709" s="28"/>
      <c r="BB709" s="114"/>
      <c r="BC709" s="114"/>
      <c r="BD709" s="114"/>
      <c r="BE709" s="114"/>
      <c r="BF709" s="114"/>
      <c r="BG709" s="114"/>
      <c r="BH709" s="28"/>
      <c r="BI709" s="28"/>
      <c r="BJ709" s="7">
        <f t="shared" si="265"/>
        <v>6</v>
      </c>
      <c r="BK709" s="7">
        <f t="shared" si="265"/>
        <v>36000</v>
      </c>
    </row>
    <row r="710" spans="2:63" ht="24.75" x14ac:dyDescent="0.25">
      <c r="B710" s="214" t="s">
        <v>65</v>
      </c>
      <c r="C710" s="17" t="s">
        <v>66</v>
      </c>
      <c r="D710" s="17">
        <v>210100040036</v>
      </c>
      <c r="E710" s="125" t="s">
        <v>1148</v>
      </c>
      <c r="F710" s="12" t="s">
        <v>736</v>
      </c>
      <c r="G710" s="12">
        <v>3000</v>
      </c>
      <c r="H710" s="26">
        <v>6</v>
      </c>
      <c r="I710" s="19">
        <f t="shared" si="270"/>
        <v>18000</v>
      </c>
      <c r="J710" s="85"/>
      <c r="K710" s="85"/>
      <c r="L710" s="19"/>
      <c r="M710" s="19"/>
      <c r="N710" s="19"/>
      <c r="O710" s="19"/>
      <c r="P710" s="20"/>
      <c r="Q710" s="19"/>
      <c r="R710" s="19"/>
      <c r="S710" s="19"/>
      <c r="T710" s="20"/>
      <c r="U710" s="20"/>
      <c r="V710" s="19"/>
      <c r="W710" s="19"/>
      <c r="X710" s="20"/>
      <c r="Y710" s="20"/>
      <c r="Z710" s="20"/>
      <c r="AA710" s="20"/>
      <c r="AB710" s="19"/>
      <c r="AC710" s="19"/>
      <c r="AD710" s="19"/>
      <c r="AE710" s="19"/>
      <c r="AF710" s="19">
        <f t="shared" si="263"/>
        <v>6</v>
      </c>
      <c r="AG710" s="19">
        <f t="shared" si="263"/>
        <v>18000</v>
      </c>
      <c r="AH710" s="17">
        <v>210100040036</v>
      </c>
      <c r="AI710" s="125" t="s">
        <v>1148</v>
      </c>
      <c r="AJ710" s="12" t="s">
        <v>736</v>
      </c>
      <c r="AK710" s="12">
        <v>3000</v>
      </c>
      <c r="AL710" s="7">
        <v>6</v>
      </c>
      <c r="AM710" s="28">
        <f t="shared" si="271"/>
        <v>18000</v>
      </c>
      <c r="AN710" s="114"/>
      <c r="AO710" s="114"/>
      <c r="AP710" s="28"/>
      <c r="AQ710" s="28"/>
      <c r="AR710" s="114"/>
      <c r="AS710" s="28"/>
      <c r="AT710" s="28"/>
      <c r="AU710" s="114"/>
      <c r="AV710" s="28"/>
      <c r="AW710" s="114"/>
      <c r="AX710" s="114"/>
      <c r="AY710" s="114"/>
      <c r="AZ710" s="28"/>
      <c r="BA710" s="28"/>
      <c r="BB710" s="114"/>
      <c r="BC710" s="114"/>
      <c r="BD710" s="114"/>
      <c r="BE710" s="114"/>
      <c r="BF710" s="114"/>
      <c r="BG710" s="114"/>
      <c r="BH710" s="28"/>
      <c r="BI710" s="28"/>
      <c r="BJ710" s="7">
        <f t="shared" si="265"/>
        <v>6</v>
      </c>
      <c r="BK710" s="7">
        <f t="shared" si="265"/>
        <v>18000</v>
      </c>
    </row>
    <row r="711" spans="2:63" ht="24.75" x14ac:dyDescent="0.25">
      <c r="B711" s="214" t="s">
        <v>65</v>
      </c>
      <c r="C711" s="17" t="s">
        <v>66</v>
      </c>
      <c r="D711" s="17">
        <v>210100040036</v>
      </c>
      <c r="E711" s="125" t="s">
        <v>1149</v>
      </c>
      <c r="F711" s="12" t="s">
        <v>736</v>
      </c>
      <c r="G711" s="12">
        <v>3000</v>
      </c>
      <c r="H711" s="26">
        <v>6</v>
      </c>
      <c r="I711" s="19">
        <f t="shared" si="270"/>
        <v>18000</v>
      </c>
      <c r="J711" s="85"/>
      <c r="K711" s="85"/>
      <c r="L711" s="19"/>
      <c r="M711" s="19"/>
      <c r="N711" s="19"/>
      <c r="O711" s="19"/>
      <c r="P711" s="20"/>
      <c r="Q711" s="19"/>
      <c r="R711" s="19"/>
      <c r="S711" s="19"/>
      <c r="T711" s="20"/>
      <c r="U711" s="20"/>
      <c r="V711" s="19"/>
      <c r="W711" s="19"/>
      <c r="X711" s="20"/>
      <c r="Y711" s="20"/>
      <c r="Z711" s="20"/>
      <c r="AA711" s="20"/>
      <c r="AB711" s="19"/>
      <c r="AC711" s="19"/>
      <c r="AD711" s="19"/>
      <c r="AE711" s="19"/>
      <c r="AF711" s="19">
        <f t="shared" si="263"/>
        <v>6</v>
      </c>
      <c r="AG711" s="19">
        <f t="shared" si="263"/>
        <v>18000</v>
      </c>
      <c r="AH711" s="17">
        <v>210100040036</v>
      </c>
      <c r="AI711" s="125" t="s">
        <v>1149</v>
      </c>
      <c r="AJ711" s="12" t="s">
        <v>736</v>
      </c>
      <c r="AK711" s="12">
        <v>3000</v>
      </c>
      <c r="AL711" s="7">
        <v>6</v>
      </c>
      <c r="AM711" s="28">
        <f t="shared" si="271"/>
        <v>18000</v>
      </c>
      <c r="AN711" s="114"/>
      <c r="AO711" s="114"/>
      <c r="AP711" s="28"/>
      <c r="AQ711" s="28"/>
      <c r="AR711" s="114"/>
      <c r="AS711" s="28"/>
      <c r="AT711" s="28"/>
      <c r="AU711" s="114"/>
      <c r="AV711" s="28"/>
      <c r="AW711" s="114"/>
      <c r="AX711" s="114"/>
      <c r="AY711" s="114"/>
      <c r="AZ711" s="28"/>
      <c r="BA711" s="28"/>
      <c r="BB711" s="114"/>
      <c r="BC711" s="114"/>
      <c r="BD711" s="114"/>
      <c r="BE711" s="114"/>
      <c r="BF711" s="114"/>
      <c r="BG711" s="114"/>
      <c r="BH711" s="28"/>
      <c r="BI711" s="28"/>
      <c r="BJ711" s="7">
        <f t="shared" si="265"/>
        <v>6</v>
      </c>
      <c r="BK711" s="7">
        <f t="shared" si="265"/>
        <v>18000</v>
      </c>
    </row>
    <row r="712" spans="2:63" ht="24.75" x14ac:dyDescent="0.25">
      <c r="B712" s="214" t="s">
        <v>65</v>
      </c>
      <c r="C712" s="17" t="s">
        <v>66</v>
      </c>
      <c r="D712" s="17">
        <v>210100040036</v>
      </c>
      <c r="E712" s="125" t="s">
        <v>1150</v>
      </c>
      <c r="F712" s="12" t="s">
        <v>736</v>
      </c>
      <c r="G712" s="12">
        <v>2500</v>
      </c>
      <c r="H712" s="26">
        <v>6</v>
      </c>
      <c r="I712" s="19">
        <f t="shared" si="270"/>
        <v>15000</v>
      </c>
      <c r="J712" s="85"/>
      <c r="K712" s="85"/>
      <c r="L712" s="19"/>
      <c r="M712" s="19"/>
      <c r="N712" s="19"/>
      <c r="O712" s="19"/>
      <c r="P712" s="20"/>
      <c r="Q712" s="19"/>
      <c r="R712" s="19"/>
      <c r="S712" s="19"/>
      <c r="T712" s="20"/>
      <c r="U712" s="20"/>
      <c r="V712" s="19"/>
      <c r="W712" s="19"/>
      <c r="X712" s="20"/>
      <c r="Y712" s="20"/>
      <c r="Z712" s="20"/>
      <c r="AA712" s="20"/>
      <c r="AB712" s="19"/>
      <c r="AC712" s="19"/>
      <c r="AD712" s="19"/>
      <c r="AE712" s="19"/>
      <c r="AF712" s="19">
        <f t="shared" si="263"/>
        <v>6</v>
      </c>
      <c r="AG712" s="19">
        <f t="shared" si="263"/>
        <v>15000</v>
      </c>
      <c r="AH712" s="17">
        <v>210100040036</v>
      </c>
      <c r="AI712" s="125" t="s">
        <v>1150</v>
      </c>
      <c r="AJ712" s="12" t="s">
        <v>736</v>
      </c>
      <c r="AK712" s="12">
        <v>2500</v>
      </c>
      <c r="AL712" s="7">
        <v>6</v>
      </c>
      <c r="AM712" s="28">
        <f t="shared" si="271"/>
        <v>15000</v>
      </c>
      <c r="AN712" s="114"/>
      <c r="AO712" s="114"/>
      <c r="AP712" s="28"/>
      <c r="AQ712" s="28"/>
      <c r="AR712" s="114"/>
      <c r="AS712" s="28"/>
      <c r="AT712" s="28"/>
      <c r="AU712" s="114"/>
      <c r="AV712" s="28"/>
      <c r="AW712" s="114"/>
      <c r="AX712" s="114"/>
      <c r="AY712" s="114"/>
      <c r="AZ712" s="28"/>
      <c r="BA712" s="28"/>
      <c r="BB712" s="114"/>
      <c r="BC712" s="114"/>
      <c r="BD712" s="114"/>
      <c r="BE712" s="114"/>
      <c r="BF712" s="114"/>
      <c r="BG712" s="114"/>
      <c r="BH712" s="28"/>
      <c r="BI712" s="28"/>
      <c r="BJ712" s="7">
        <f t="shared" si="265"/>
        <v>6</v>
      </c>
      <c r="BK712" s="7">
        <f t="shared" si="265"/>
        <v>15000</v>
      </c>
    </row>
    <row r="713" spans="2:63" ht="24.75" x14ac:dyDescent="0.25">
      <c r="B713" s="214" t="s">
        <v>65</v>
      </c>
      <c r="C713" s="17" t="s">
        <v>66</v>
      </c>
      <c r="D713" s="17">
        <v>210100040036</v>
      </c>
      <c r="E713" s="125" t="s">
        <v>1151</v>
      </c>
      <c r="F713" s="12" t="s">
        <v>736</v>
      </c>
      <c r="G713" s="12">
        <v>2500</v>
      </c>
      <c r="H713" s="26">
        <v>6</v>
      </c>
      <c r="I713" s="19">
        <f t="shared" si="270"/>
        <v>15000</v>
      </c>
      <c r="J713" s="85"/>
      <c r="K713" s="85"/>
      <c r="L713" s="19"/>
      <c r="M713" s="19"/>
      <c r="N713" s="19"/>
      <c r="O713" s="19"/>
      <c r="P713" s="20"/>
      <c r="Q713" s="19"/>
      <c r="R713" s="19"/>
      <c r="S713" s="19"/>
      <c r="T713" s="20"/>
      <c r="U713" s="20"/>
      <c r="V713" s="19"/>
      <c r="W713" s="19"/>
      <c r="X713" s="20"/>
      <c r="Y713" s="20"/>
      <c r="Z713" s="20"/>
      <c r="AA713" s="20"/>
      <c r="AB713" s="19"/>
      <c r="AC713" s="19"/>
      <c r="AD713" s="19"/>
      <c r="AE713" s="19"/>
      <c r="AF713" s="19">
        <f t="shared" si="263"/>
        <v>6</v>
      </c>
      <c r="AG713" s="19">
        <f t="shared" si="263"/>
        <v>15000</v>
      </c>
      <c r="AH713" s="17">
        <v>210100040036</v>
      </c>
      <c r="AI713" s="125" t="s">
        <v>1151</v>
      </c>
      <c r="AJ713" s="12" t="s">
        <v>736</v>
      </c>
      <c r="AK713" s="12">
        <v>2500</v>
      </c>
      <c r="AL713" s="7">
        <v>6</v>
      </c>
      <c r="AM713" s="28">
        <f t="shared" si="271"/>
        <v>15000</v>
      </c>
      <c r="AN713" s="114"/>
      <c r="AO713" s="114"/>
      <c r="AP713" s="28"/>
      <c r="AQ713" s="28"/>
      <c r="AR713" s="114"/>
      <c r="AS713" s="28"/>
      <c r="AT713" s="28"/>
      <c r="AU713" s="114"/>
      <c r="AV713" s="28"/>
      <c r="AW713" s="114"/>
      <c r="AX713" s="114"/>
      <c r="AY713" s="114"/>
      <c r="AZ713" s="28"/>
      <c r="BA713" s="28"/>
      <c r="BB713" s="114"/>
      <c r="BC713" s="114"/>
      <c r="BD713" s="114"/>
      <c r="BE713" s="114"/>
      <c r="BF713" s="114"/>
      <c r="BG713" s="114"/>
      <c r="BH713" s="28"/>
      <c r="BI713" s="28"/>
      <c r="BJ713" s="7">
        <f t="shared" si="265"/>
        <v>6</v>
      </c>
      <c r="BK713" s="7">
        <f t="shared" si="265"/>
        <v>15000</v>
      </c>
    </row>
    <row r="714" spans="2:63" ht="24.75" x14ac:dyDescent="0.25">
      <c r="B714" s="214" t="s">
        <v>65</v>
      </c>
      <c r="C714" s="17" t="s">
        <v>66</v>
      </c>
      <c r="D714" s="17">
        <v>210100040036</v>
      </c>
      <c r="E714" s="125" t="s">
        <v>1152</v>
      </c>
      <c r="F714" s="12" t="s">
        <v>736</v>
      </c>
      <c r="G714" s="12">
        <v>3000</v>
      </c>
      <c r="H714" s="26">
        <v>6</v>
      </c>
      <c r="I714" s="19">
        <f t="shared" si="270"/>
        <v>18000</v>
      </c>
      <c r="J714" s="85"/>
      <c r="K714" s="85"/>
      <c r="L714" s="19"/>
      <c r="M714" s="19"/>
      <c r="N714" s="19"/>
      <c r="O714" s="19"/>
      <c r="P714" s="20"/>
      <c r="Q714" s="19"/>
      <c r="R714" s="19"/>
      <c r="S714" s="19"/>
      <c r="T714" s="20"/>
      <c r="U714" s="20"/>
      <c r="V714" s="19"/>
      <c r="W714" s="19"/>
      <c r="X714" s="20"/>
      <c r="Y714" s="20"/>
      <c r="Z714" s="20"/>
      <c r="AA714" s="20"/>
      <c r="AB714" s="19"/>
      <c r="AC714" s="19"/>
      <c r="AD714" s="19"/>
      <c r="AE714" s="19"/>
      <c r="AF714" s="19">
        <f t="shared" si="263"/>
        <v>6</v>
      </c>
      <c r="AG714" s="19">
        <f t="shared" si="263"/>
        <v>18000</v>
      </c>
      <c r="AH714" s="17">
        <v>210100040036</v>
      </c>
      <c r="AI714" s="125" t="s">
        <v>1152</v>
      </c>
      <c r="AJ714" s="12" t="s">
        <v>736</v>
      </c>
      <c r="AK714" s="12">
        <v>3000</v>
      </c>
      <c r="AL714" s="7">
        <v>6</v>
      </c>
      <c r="AM714" s="28">
        <f t="shared" si="271"/>
        <v>18000</v>
      </c>
      <c r="AN714" s="114"/>
      <c r="AO714" s="114"/>
      <c r="AP714" s="28"/>
      <c r="AQ714" s="28"/>
      <c r="AR714" s="114"/>
      <c r="AS714" s="28"/>
      <c r="AT714" s="28"/>
      <c r="AU714" s="114"/>
      <c r="AV714" s="28"/>
      <c r="AW714" s="114"/>
      <c r="AX714" s="114"/>
      <c r="AY714" s="114"/>
      <c r="AZ714" s="28"/>
      <c r="BA714" s="28"/>
      <c r="BB714" s="114"/>
      <c r="BC714" s="114"/>
      <c r="BD714" s="114"/>
      <c r="BE714" s="114"/>
      <c r="BF714" s="114"/>
      <c r="BG714" s="114"/>
      <c r="BH714" s="28"/>
      <c r="BI714" s="28"/>
      <c r="BJ714" s="7">
        <f t="shared" si="265"/>
        <v>6</v>
      </c>
      <c r="BK714" s="7">
        <f t="shared" si="265"/>
        <v>18000</v>
      </c>
    </row>
    <row r="715" spans="2:63" ht="24.75" x14ac:dyDescent="0.25">
      <c r="B715" s="214" t="s">
        <v>65</v>
      </c>
      <c r="C715" s="17" t="s">
        <v>66</v>
      </c>
      <c r="D715" s="17">
        <v>210100040036</v>
      </c>
      <c r="E715" s="125" t="s">
        <v>1153</v>
      </c>
      <c r="F715" s="12" t="s">
        <v>736</v>
      </c>
      <c r="G715" s="12">
        <v>6600</v>
      </c>
      <c r="H715" s="26">
        <v>6</v>
      </c>
      <c r="I715" s="19">
        <f t="shared" si="270"/>
        <v>39600</v>
      </c>
      <c r="J715" s="85"/>
      <c r="K715" s="85"/>
      <c r="L715" s="19"/>
      <c r="M715" s="19"/>
      <c r="N715" s="19"/>
      <c r="O715" s="19"/>
      <c r="P715" s="20"/>
      <c r="Q715" s="19"/>
      <c r="R715" s="19"/>
      <c r="S715" s="19"/>
      <c r="T715" s="20"/>
      <c r="U715" s="20"/>
      <c r="V715" s="19"/>
      <c r="W715" s="19"/>
      <c r="X715" s="20"/>
      <c r="Y715" s="20"/>
      <c r="Z715" s="20"/>
      <c r="AA715" s="20"/>
      <c r="AB715" s="19"/>
      <c r="AC715" s="19"/>
      <c r="AD715" s="19"/>
      <c r="AE715" s="19"/>
      <c r="AF715" s="19">
        <f t="shared" si="263"/>
        <v>6</v>
      </c>
      <c r="AG715" s="19">
        <f t="shared" si="263"/>
        <v>39600</v>
      </c>
      <c r="AH715" s="17">
        <v>210100040036</v>
      </c>
      <c r="AI715" s="125" t="s">
        <v>1153</v>
      </c>
      <c r="AJ715" s="12" t="s">
        <v>736</v>
      </c>
      <c r="AK715" s="12">
        <v>6600</v>
      </c>
      <c r="AL715" s="7">
        <v>6</v>
      </c>
      <c r="AM715" s="28">
        <f t="shared" si="271"/>
        <v>39600</v>
      </c>
      <c r="AN715" s="114"/>
      <c r="AO715" s="114"/>
      <c r="AP715" s="28"/>
      <c r="AQ715" s="28"/>
      <c r="AR715" s="114"/>
      <c r="AS715" s="28"/>
      <c r="AT715" s="28"/>
      <c r="AU715" s="114"/>
      <c r="AV715" s="28"/>
      <c r="AW715" s="114"/>
      <c r="AX715" s="114"/>
      <c r="AY715" s="114"/>
      <c r="AZ715" s="28"/>
      <c r="BA715" s="28"/>
      <c r="BB715" s="114"/>
      <c r="BC715" s="114"/>
      <c r="BD715" s="114"/>
      <c r="BE715" s="114"/>
      <c r="BF715" s="114"/>
      <c r="BG715" s="114"/>
      <c r="BH715" s="28"/>
      <c r="BI715" s="28"/>
      <c r="BJ715" s="7">
        <f t="shared" si="265"/>
        <v>6</v>
      </c>
      <c r="BK715" s="7">
        <f t="shared" si="265"/>
        <v>39600</v>
      </c>
    </row>
    <row r="716" spans="2:63" ht="24.75" x14ac:dyDescent="0.25">
      <c r="B716" s="214" t="s">
        <v>65</v>
      </c>
      <c r="C716" s="17" t="s">
        <v>66</v>
      </c>
      <c r="D716" s="17">
        <v>210100040036</v>
      </c>
      <c r="E716" s="125" t="s">
        <v>1154</v>
      </c>
      <c r="F716" s="12" t="s">
        <v>736</v>
      </c>
      <c r="G716" s="12">
        <v>2500</v>
      </c>
      <c r="H716" s="26">
        <v>6</v>
      </c>
      <c r="I716" s="19">
        <f t="shared" si="270"/>
        <v>15000</v>
      </c>
      <c r="J716" s="85"/>
      <c r="K716" s="85"/>
      <c r="L716" s="19"/>
      <c r="M716" s="19"/>
      <c r="N716" s="19"/>
      <c r="O716" s="19"/>
      <c r="P716" s="20"/>
      <c r="Q716" s="19"/>
      <c r="R716" s="19"/>
      <c r="S716" s="19"/>
      <c r="T716" s="20"/>
      <c r="U716" s="20"/>
      <c r="V716" s="19"/>
      <c r="W716" s="19"/>
      <c r="X716" s="20"/>
      <c r="Y716" s="20"/>
      <c r="Z716" s="20"/>
      <c r="AA716" s="20"/>
      <c r="AB716" s="19"/>
      <c r="AC716" s="19"/>
      <c r="AD716" s="19"/>
      <c r="AE716" s="19"/>
      <c r="AF716" s="19">
        <f t="shared" si="263"/>
        <v>6</v>
      </c>
      <c r="AG716" s="19">
        <f t="shared" si="263"/>
        <v>15000</v>
      </c>
      <c r="AH716" s="17">
        <v>210100040036</v>
      </c>
      <c r="AI716" s="125" t="s">
        <v>1154</v>
      </c>
      <c r="AJ716" s="12" t="s">
        <v>736</v>
      </c>
      <c r="AK716" s="12">
        <v>2500</v>
      </c>
      <c r="AL716" s="7">
        <v>6</v>
      </c>
      <c r="AM716" s="28">
        <f t="shared" si="271"/>
        <v>15000</v>
      </c>
      <c r="AN716" s="114"/>
      <c r="AO716" s="114"/>
      <c r="AP716" s="28"/>
      <c r="AQ716" s="28"/>
      <c r="AR716" s="114"/>
      <c r="AS716" s="28"/>
      <c r="AT716" s="28"/>
      <c r="AU716" s="114"/>
      <c r="AV716" s="28"/>
      <c r="AW716" s="114"/>
      <c r="AX716" s="114"/>
      <c r="AY716" s="114"/>
      <c r="AZ716" s="28"/>
      <c r="BA716" s="28"/>
      <c r="BB716" s="114"/>
      <c r="BC716" s="114"/>
      <c r="BD716" s="114"/>
      <c r="BE716" s="114"/>
      <c r="BF716" s="114"/>
      <c r="BG716" s="114"/>
      <c r="BH716" s="28"/>
      <c r="BI716" s="28"/>
      <c r="BJ716" s="7">
        <f t="shared" si="265"/>
        <v>6</v>
      </c>
      <c r="BK716" s="7">
        <f t="shared" si="265"/>
        <v>15000</v>
      </c>
    </row>
    <row r="717" spans="2:63" ht="24.75" x14ac:dyDescent="0.25">
      <c r="B717" s="214" t="s">
        <v>65</v>
      </c>
      <c r="C717" s="17" t="s">
        <v>66</v>
      </c>
      <c r="D717" s="17">
        <v>210100040036</v>
      </c>
      <c r="E717" s="125" t="s">
        <v>1155</v>
      </c>
      <c r="F717" s="12" t="s">
        <v>736</v>
      </c>
      <c r="G717" s="12">
        <v>3000</v>
      </c>
      <c r="H717" s="26">
        <v>6</v>
      </c>
      <c r="I717" s="19">
        <f t="shared" si="270"/>
        <v>18000</v>
      </c>
      <c r="J717" s="85"/>
      <c r="K717" s="85"/>
      <c r="L717" s="19"/>
      <c r="M717" s="19"/>
      <c r="N717" s="19"/>
      <c r="O717" s="19"/>
      <c r="P717" s="20"/>
      <c r="Q717" s="19"/>
      <c r="R717" s="19"/>
      <c r="S717" s="19"/>
      <c r="T717" s="20"/>
      <c r="U717" s="20"/>
      <c r="V717" s="19"/>
      <c r="W717" s="19"/>
      <c r="X717" s="20"/>
      <c r="Y717" s="20"/>
      <c r="Z717" s="20"/>
      <c r="AA717" s="20"/>
      <c r="AB717" s="19"/>
      <c r="AC717" s="19"/>
      <c r="AD717" s="19"/>
      <c r="AE717" s="19"/>
      <c r="AF717" s="19">
        <f t="shared" si="263"/>
        <v>6</v>
      </c>
      <c r="AG717" s="19">
        <f t="shared" si="263"/>
        <v>18000</v>
      </c>
      <c r="AH717" s="17">
        <v>210100040036</v>
      </c>
      <c r="AI717" s="125" t="s">
        <v>1155</v>
      </c>
      <c r="AJ717" s="12" t="s">
        <v>736</v>
      </c>
      <c r="AK717" s="12">
        <v>3000</v>
      </c>
      <c r="AL717" s="7">
        <v>6</v>
      </c>
      <c r="AM717" s="28">
        <f t="shared" si="271"/>
        <v>18000</v>
      </c>
      <c r="AN717" s="114"/>
      <c r="AO717" s="114"/>
      <c r="AP717" s="28"/>
      <c r="AQ717" s="28"/>
      <c r="AR717" s="114"/>
      <c r="AS717" s="28"/>
      <c r="AT717" s="28"/>
      <c r="AU717" s="114"/>
      <c r="AV717" s="28"/>
      <c r="AW717" s="114"/>
      <c r="AX717" s="114"/>
      <c r="AY717" s="114"/>
      <c r="AZ717" s="28"/>
      <c r="BA717" s="28"/>
      <c r="BB717" s="114"/>
      <c r="BC717" s="114"/>
      <c r="BD717" s="114"/>
      <c r="BE717" s="114"/>
      <c r="BF717" s="114"/>
      <c r="BG717" s="114"/>
      <c r="BH717" s="28"/>
      <c r="BI717" s="28"/>
      <c r="BJ717" s="7">
        <f t="shared" si="265"/>
        <v>6</v>
      </c>
      <c r="BK717" s="7">
        <f t="shared" si="265"/>
        <v>18000</v>
      </c>
    </row>
    <row r="718" spans="2:63" ht="24.75" x14ac:dyDescent="0.25">
      <c r="B718" s="214" t="s">
        <v>65</v>
      </c>
      <c r="C718" s="17" t="s">
        <v>66</v>
      </c>
      <c r="D718" s="17">
        <v>210100040036</v>
      </c>
      <c r="E718" s="125" t="s">
        <v>1156</v>
      </c>
      <c r="F718" s="12" t="s">
        <v>736</v>
      </c>
      <c r="G718" s="12">
        <v>3000</v>
      </c>
      <c r="H718" s="26">
        <v>6</v>
      </c>
      <c r="I718" s="19">
        <f t="shared" si="270"/>
        <v>18000</v>
      </c>
      <c r="J718" s="85"/>
      <c r="K718" s="85"/>
      <c r="L718" s="19"/>
      <c r="M718" s="19"/>
      <c r="N718" s="19"/>
      <c r="O718" s="19"/>
      <c r="P718" s="20"/>
      <c r="Q718" s="19"/>
      <c r="R718" s="19"/>
      <c r="S718" s="19"/>
      <c r="T718" s="20"/>
      <c r="U718" s="20"/>
      <c r="V718" s="19"/>
      <c r="W718" s="19"/>
      <c r="X718" s="20"/>
      <c r="Y718" s="20"/>
      <c r="Z718" s="20"/>
      <c r="AA718" s="20"/>
      <c r="AB718" s="19"/>
      <c r="AC718" s="19"/>
      <c r="AD718" s="19"/>
      <c r="AE718" s="19"/>
      <c r="AF718" s="19">
        <f t="shared" si="263"/>
        <v>6</v>
      </c>
      <c r="AG718" s="19">
        <f t="shared" si="263"/>
        <v>18000</v>
      </c>
      <c r="AH718" s="17">
        <v>210100040036</v>
      </c>
      <c r="AI718" s="125" t="s">
        <v>1156</v>
      </c>
      <c r="AJ718" s="12" t="s">
        <v>736</v>
      </c>
      <c r="AK718" s="12">
        <v>3000</v>
      </c>
      <c r="AL718" s="7">
        <v>6</v>
      </c>
      <c r="AM718" s="28">
        <f t="shared" si="271"/>
        <v>18000</v>
      </c>
      <c r="AN718" s="114"/>
      <c r="AO718" s="114"/>
      <c r="AP718" s="28"/>
      <c r="AQ718" s="28"/>
      <c r="AR718" s="114"/>
      <c r="AS718" s="28"/>
      <c r="AT718" s="28"/>
      <c r="AU718" s="114"/>
      <c r="AV718" s="28"/>
      <c r="AW718" s="114"/>
      <c r="AX718" s="114"/>
      <c r="AY718" s="114"/>
      <c r="AZ718" s="28"/>
      <c r="BA718" s="28"/>
      <c r="BB718" s="114"/>
      <c r="BC718" s="114"/>
      <c r="BD718" s="114"/>
      <c r="BE718" s="114"/>
      <c r="BF718" s="114"/>
      <c r="BG718" s="114"/>
      <c r="BH718" s="28"/>
      <c r="BI718" s="28"/>
      <c r="BJ718" s="7">
        <f t="shared" si="265"/>
        <v>6</v>
      </c>
      <c r="BK718" s="7">
        <f t="shared" si="265"/>
        <v>18000</v>
      </c>
    </row>
    <row r="719" spans="2:63" ht="24.75" x14ac:dyDescent="0.25">
      <c r="B719" s="214" t="s">
        <v>65</v>
      </c>
      <c r="C719" s="17" t="s">
        <v>66</v>
      </c>
      <c r="D719" s="17">
        <v>210100010410</v>
      </c>
      <c r="E719" s="120" t="s">
        <v>1157</v>
      </c>
      <c r="F719" s="12" t="s">
        <v>736</v>
      </c>
      <c r="G719" s="12">
        <v>2300</v>
      </c>
      <c r="H719" s="26">
        <v>6</v>
      </c>
      <c r="I719" s="19">
        <f t="shared" si="270"/>
        <v>13800</v>
      </c>
      <c r="J719" s="85"/>
      <c r="K719" s="85"/>
      <c r="L719" s="19"/>
      <c r="M719" s="19"/>
      <c r="N719" s="19"/>
      <c r="O719" s="19"/>
      <c r="P719" s="20"/>
      <c r="Q719" s="19"/>
      <c r="R719" s="19"/>
      <c r="S719" s="19"/>
      <c r="T719" s="20"/>
      <c r="U719" s="20"/>
      <c r="V719" s="19"/>
      <c r="W719" s="19"/>
      <c r="X719" s="20"/>
      <c r="Y719" s="20"/>
      <c r="Z719" s="20"/>
      <c r="AA719" s="20"/>
      <c r="AB719" s="19"/>
      <c r="AC719" s="19"/>
      <c r="AD719" s="19"/>
      <c r="AE719" s="19"/>
      <c r="AF719" s="19">
        <f t="shared" si="263"/>
        <v>6</v>
      </c>
      <c r="AG719" s="19">
        <f t="shared" si="263"/>
        <v>13800</v>
      </c>
      <c r="AH719" s="17">
        <v>210100010410</v>
      </c>
      <c r="AI719" s="120" t="s">
        <v>1157</v>
      </c>
      <c r="AJ719" s="12" t="s">
        <v>736</v>
      </c>
      <c r="AK719" s="12">
        <v>2300</v>
      </c>
      <c r="AL719" s="7">
        <v>6</v>
      </c>
      <c r="AM719" s="28">
        <f t="shared" si="271"/>
        <v>13800</v>
      </c>
      <c r="AN719" s="114"/>
      <c r="AO719" s="114"/>
      <c r="AP719" s="28"/>
      <c r="AQ719" s="28"/>
      <c r="AR719" s="114"/>
      <c r="AS719" s="28"/>
      <c r="AT719" s="28"/>
      <c r="AU719" s="114"/>
      <c r="AV719" s="28"/>
      <c r="AW719" s="114"/>
      <c r="AX719" s="114"/>
      <c r="AY719" s="114"/>
      <c r="AZ719" s="28"/>
      <c r="BA719" s="28"/>
      <c r="BB719" s="114"/>
      <c r="BC719" s="114"/>
      <c r="BD719" s="114"/>
      <c r="BE719" s="114"/>
      <c r="BF719" s="114"/>
      <c r="BG719" s="114"/>
      <c r="BH719" s="28"/>
      <c r="BI719" s="28"/>
      <c r="BJ719" s="7">
        <f t="shared" si="265"/>
        <v>6</v>
      </c>
      <c r="BK719" s="7">
        <f t="shared" si="265"/>
        <v>13800</v>
      </c>
    </row>
    <row r="720" spans="2:63" ht="24.75" x14ac:dyDescent="0.25">
      <c r="B720" s="214" t="s">
        <v>65</v>
      </c>
      <c r="C720" s="17" t="s">
        <v>66</v>
      </c>
      <c r="D720" s="17">
        <v>210100010410</v>
      </c>
      <c r="E720" s="120" t="s">
        <v>1158</v>
      </c>
      <c r="F720" s="12" t="s">
        <v>736</v>
      </c>
      <c r="G720" s="12">
        <v>2800</v>
      </c>
      <c r="H720" s="26">
        <v>1</v>
      </c>
      <c r="I720" s="19">
        <f t="shared" si="270"/>
        <v>2800</v>
      </c>
      <c r="J720" s="85"/>
      <c r="K720" s="85"/>
      <c r="L720" s="19">
        <v>6</v>
      </c>
      <c r="M720" s="19">
        <f>+L720*G720</f>
        <v>16800</v>
      </c>
      <c r="N720" s="19"/>
      <c r="O720" s="19"/>
      <c r="P720" s="20"/>
      <c r="Q720" s="19"/>
      <c r="R720" s="19"/>
      <c r="S720" s="19"/>
      <c r="T720" s="20"/>
      <c r="U720" s="20"/>
      <c r="V720" s="19"/>
      <c r="W720" s="19"/>
      <c r="X720" s="20"/>
      <c r="Y720" s="20"/>
      <c r="Z720" s="20"/>
      <c r="AA720" s="20"/>
      <c r="AB720" s="19"/>
      <c r="AC720" s="19"/>
      <c r="AD720" s="19"/>
      <c r="AE720" s="19"/>
      <c r="AF720" s="19">
        <f t="shared" si="263"/>
        <v>7</v>
      </c>
      <c r="AG720" s="19">
        <f t="shared" si="263"/>
        <v>19600</v>
      </c>
      <c r="AH720" s="17">
        <v>210100010410</v>
      </c>
      <c r="AI720" s="120" t="s">
        <v>1158</v>
      </c>
      <c r="AJ720" s="12" t="s">
        <v>736</v>
      </c>
      <c r="AK720" s="12">
        <v>2800</v>
      </c>
      <c r="AL720" s="7">
        <v>1</v>
      </c>
      <c r="AM720" s="28">
        <f t="shared" si="271"/>
        <v>2800</v>
      </c>
      <c r="AN720" s="114"/>
      <c r="AO720" s="114"/>
      <c r="AP720" s="28">
        <v>6</v>
      </c>
      <c r="AQ720" s="28">
        <f>+AP720*AK720</f>
        <v>16800</v>
      </c>
      <c r="AR720" s="114"/>
      <c r="AS720" s="28"/>
      <c r="AT720" s="28"/>
      <c r="AU720" s="114"/>
      <c r="AV720" s="28"/>
      <c r="AW720" s="114"/>
      <c r="AX720" s="114"/>
      <c r="AY720" s="114"/>
      <c r="AZ720" s="28"/>
      <c r="BA720" s="28"/>
      <c r="BB720" s="114"/>
      <c r="BC720" s="114"/>
      <c r="BD720" s="114"/>
      <c r="BE720" s="114"/>
      <c r="BF720" s="114"/>
      <c r="BG720" s="114"/>
      <c r="BH720" s="28"/>
      <c r="BI720" s="28"/>
      <c r="BJ720" s="7">
        <f t="shared" si="265"/>
        <v>7</v>
      </c>
      <c r="BK720" s="7">
        <f t="shared" si="265"/>
        <v>19600</v>
      </c>
    </row>
    <row r="721" spans="2:63" ht="24.75" x14ac:dyDescent="0.25">
      <c r="B721" s="214" t="s">
        <v>65</v>
      </c>
      <c r="C721" s="17" t="s">
        <v>66</v>
      </c>
      <c r="D721" s="17">
        <v>210100010410</v>
      </c>
      <c r="E721" s="120" t="s">
        <v>1158</v>
      </c>
      <c r="F721" s="12" t="s">
        <v>736</v>
      </c>
      <c r="G721" s="12">
        <v>2800</v>
      </c>
      <c r="H721" s="26">
        <v>1</v>
      </c>
      <c r="I721" s="19">
        <f t="shared" si="270"/>
        <v>2800</v>
      </c>
      <c r="J721" s="85"/>
      <c r="K721" s="85"/>
      <c r="L721" s="19">
        <v>6</v>
      </c>
      <c r="M721" s="19">
        <f>+L721*G721</f>
        <v>16800</v>
      </c>
      <c r="N721" s="19"/>
      <c r="O721" s="19"/>
      <c r="P721" s="20"/>
      <c r="Q721" s="19"/>
      <c r="R721" s="19"/>
      <c r="S721" s="19"/>
      <c r="T721" s="20"/>
      <c r="U721" s="20"/>
      <c r="V721" s="19"/>
      <c r="W721" s="19"/>
      <c r="X721" s="20"/>
      <c r="Y721" s="20"/>
      <c r="Z721" s="20"/>
      <c r="AA721" s="20"/>
      <c r="AB721" s="19"/>
      <c r="AC721" s="19"/>
      <c r="AD721" s="19"/>
      <c r="AE721" s="19"/>
      <c r="AF721" s="19">
        <f t="shared" si="263"/>
        <v>7</v>
      </c>
      <c r="AG721" s="19">
        <f t="shared" si="263"/>
        <v>19600</v>
      </c>
      <c r="AH721" s="17">
        <v>210100010410</v>
      </c>
      <c r="AI721" s="120" t="s">
        <v>1158</v>
      </c>
      <c r="AJ721" s="12" t="s">
        <v>736</v>
      </c>
      <c r="AK721" s="12">
        <v>2800</v>
      </c>
      <c r="AL721" s="7">
        <v>1</v>
      </c>
      <c r="AM721" s="28">
        <f t="shared" si="271"/>
        <v>2800</v>
      </c>
      <c r="AN721" s="114"/>
      <c r="AO721" s="114"/>
      <c r="AP721" s="28">
        <v>6</v>
      </c>
      <c r="AQ721" s="28">
        <f>+AP721*AK721</f>
        <v>16800</v>
      </c>
      <c r="AR721" s="114"/>
      <c r="AS721" s="28"/>
      <c r="AT721" s="28"/>
      <c r="AU721" s="114"/>
      <c r="AV721" s="28"/>
      <c r="AW721" s="114"/>
      <c r="AX721" s="114"/>
      <c r="AY721" s="114"/>
      <c r="AZ721" s="28"/>
      <c r="BA721" s="28"/>
      <c r="BB721" s="114"/>
      <c r="BC721" s="114"/>
      <c r="BD721" s="114"/>
      <c r="BE721" s="114"/>
      <c r="BF721" s="114"/>
      <c r="BG721" s="114"/>
      <c r="BH721" s="28"/>
      <c r="BI721" s="28"/>
      <c r="BJ721" s="7">
        <f t="shared" si="265"/>
        <v>7</v>
      </c>
      <c r="BK721" s="7">
        <f t="shared" si="265"/>
        <v>19600</v>
      </c>
    </row>
    <row r="722" spans="2:63" ht="24.75" x14ac:dyDescent="0.25">
      <c r="B722" s="214" t="s">
        <v>65</v>
      </c>
      <c r="C722" s="17" t="s">
        <v>66</v>
      </c>
      <c r="D722" s="17">
        <v>210100010410</v>
      </c>
      <c r="E722" s="120" t="s">
        <v>1158</v>
      </c>
      <c r="F722" s="12" t="s">
        <v>736</v>
      </c>
      <c r="G722" s="12">
        <v>2500</v>
      </c>
      <c r="H722" s="26">
        <v>6</v>
      </c>
      <c r="I722" s="19">
        <f t="shared" si="270"/>
        <v>15000</v>
      </c>
      <c r="J722" s="111"/>
      <c r="K722" s="111"/>
      <c r="L722" s="19"/>
      <c r="M722" s="19"/>
      <c r="N722" s="19"/>
      <c r="O722" s="19"/>
      <c r="P722" s="20"/>
      <c r="Q722" s="19"/>
      <c r="R722" s="19"/>
      <c r="S722" s="19"/>
      <c r="T722" s="20"/>
      <c r="U722" s="20"/>
      <c r="V722" s="19"/>
      <c r="W722" s="19"/>
      <c r="X722" s="20"/>
      <c r="Y722" s="20"/>
      <c r="Z722" s="20"/>
      <c r="AA722" s="20"/>
      <c r="AB722" s="19"/>
      <c r="AC722" s="19"/>
      <c r="AD722" s="19"/>
      <c r="AE722" s="19"/>
      <c r="AF722" s="19">
        <f t="shared" si="263"/>
        <v>6</v>
      </c>
      <c r="AG722" s="19">
        <f t="shared" si="263"/>
        <v>15000</v>
      </c>
      <c r="AH722" s="17">
        <v>210100010410</v>
      </c>
      <c r="AI722" s="120" t="s">
        <v>1158</v>
      </c>
      <c r="AJ722" s="12" t="s">
        <v>736</v>
      </c>
      <c r="AK722" s="12">
        <v>2500</v>
      </c>
      <c r="AL722" s="7">
        <v>6</v>
      </c>
      <c r="AM722" s="28">
        <f t="shared" si="271"/>
        <v>15000</v>
      </c>
      <c r="AN722" s="114"/>
      <c r="AO722" s="114"/>
      <c r="AP722" s="28"/>
      <c r="AQ722" s="28"/>
      <c r="AR722" s="114"/>
      <c r="AS722" s="28"/>
      <c r="AT722" s="28"/>
      <c r="AU722" s="114"/>
      <c r="AV722" s="28"/>
      <c r="AW722" s="114"/>
      <c r="AX722" s="114"/>
      <c r="AY722" s="114"/>
      <c r="AZ722" s="28"/>
      <c r="BA722" s="28"/>
      <c r="BB722" s="114"/>
      <c r="BC722" s="114"/>
      <c r="BD722" s="114"/>
      <c r="BE722" s="114"/>
      <c r="BF722" s="114"/>
      <c r="BG722" s="114"/>
      <c r="BH722" s="28"/>
      <c r="BI722" s="28"/>
      <c r="BJ722" s="7">
        <f t="shared" si="265"/>
        <v>6</v>
      </c>
      <c r="BK722" s="7">
        <f t="shared" si="265"/>
        <v>15000</v>
      </c>
    </row>
    <row r="723" spans="2:63" ht="24.75" x14ac:dyDescent="0.25">
      <c r="B723" s="214" t="s">
        <v>65</v>
      </c>
      <c r="C723" s="17" t="s">
        <v>66</v>
      </c>
      <c r="D723" s="17">
        <v>210100010410</v>
      </c>
      <c r="E723" s="120" t="s">
        <v>1158</v>
      </c>
      <c r="F723" s="12" t="s">
        <v>736</v>
      </c>
      <c r="G723" s="12">
        <v>2500</v>
      </c>
      <c r="H723" s="26">
        <v>6</v>
      </c>
      <c r="I723" s="19">
        <f t="shared" si="270"/>
        <v>15000</v>
      </c>
      <c r="J723" s="111"/>
      <c r="K723" s="111"/>
      <c r="L723" s="19"/>
      <c r="M723" s="19"/>
      <c r="N723" s="19"/>
      <c r="O723" s="19"/>
      <c r="P723" s="20"/>
      <c r="Q723" s="19"/>
      <c r="R723" s="19"/>
      <c r="S723" s="19"/>
      <c r="T723" s="20"/>
      <c r="U723" s="20"/>
      <c r="V723" s="19"/>
      <c r="W723" s="19"/>
      <c r="X723" s="20"/>
      <c r="Y723" s="20"/>
      <c r="Z723" s="20"/>
      <c r="AA723" s="20"/>
      <c r="AB723" s="19"/>
      <c r="AC723" s="19"/>
      <c r="AD723" s="19"/>
      <c r="AE723" s="19"/>
      <c r="AF723" s="19">
        <f t="shared" si="263"/>
        <v>6</v>
      </c>
      <c r="AG723" s="19">
        <f t="shared" si="263"/>
        <v>15000</v>
      </c>
      <c r="AH723" s="17">
        <v>210100010410</v>
      </c>
      <c r="AI723" s="120" t="s">
        <v>1158</v>
      </c>
      <c r="AJ723" s="12" t="s">
        <v>736</v>
      </c>
      <c r="AK723" s="12">
        <v>2500</v>
      </c>
      <c r="AL723" s="7">
        <v>6</v>
      </c>
      <c r="AM723" s="28">
        <f t="shared" si="271"/>
        <v>15000</v>
      </c>
      <c r="AN723" s="114"/>
      <c r="AO723" s="114"/>
      <c r="AP723" s="28"/>
      <c r="AQ723" s="28"/>
      <c r="AR723" s="114"/>
      <c r="AS723" s="28"/>
      <c r="AT723" s="28"/>
      <c r="AU723" s="114"/>
      <c r="AV723" s="28"/>
      <c r="AW723" s="114"/>
      <c r="AX723" s="114"/>
      <c r="AY723" s="114"/>
      <c r="AZ723" s="28"/>
      <c r="BA723" s="28"/>
      <c r="BB723" s="114"/>
      <c r="BC723" s="114"/>
      <c r="BD723" s="114"/>
      <c r="BE723" s="114"/>
      <c r="BF723" s="114"/>
      <c r="BG723" s="114"/>
      <c r="BH723" s="28"/>
      <c r="BI723" s="28"/>
      <c r="BJ723" s="7">
        <f t="shared" si="265"/>
        <v>6</v>
      </c>
      <c r="BK723" s="7">
        <f t="shared" si="265"/>
        <v>15000</v>
      </c>
    </row>
    <row r="724" spans="2:63" ht="24.75" x14ac:dyDescent="0.25">
      <c r="B724" s="214" t="s">
        <v>65</v>
      </c>
      <c r="C724" s="17" t="s">
        <v>66</v>
      </c>
      <c r="D724" s="17">
        <v>111000010013</v>
      </c>
      <c r="E724" s="125" t="s">
        <v>1159</v>
      </c>
      <c r="F724" s="12" t="s">
        <v>736</v>
      </c>
      <c r="G724" s="12">
        <v>5500</v>
      </c>
      <c r="H724" s="26"/>
      <c r="I724" s="19"/>
      <c r="J724" s="111"/>
      <c r="K724" s="111"/>
      <c r="L724" s="19">
        <v>6</v>
      </c>
      <c r="M724" s="19">
        <f>+L724*G724</f>
        <v>33000</v>
      </c>
      <c r="N724" s="19"/>
      <c r="O724" s="19"/>
      <c r="P724" s="20"/>
      <c r="Q724" s="19"/>
      <c r="R724" s="19"/>
      <c r="S724" s="19"/>
      <c r="T724" s="20"/>
      <c r="U724" s="20"/>
      <c r="V724" s="19"/>
      <c r="W724" s="19"/>
      <c r="X724" s="20"/>
      <c r="Y724" s="20"/>
      <c r="Z724" s="20"/>
      <c r="AA724" s="20"/>
      <c r="AB724" s="19"/>
      <c r="AC724" s="19"/>
      <c r="AD724" s="19"/>
      <c r="AE724" s="19"/>
      <c r="AF724" s="19">
        <f t="shared" si="263"/>
        <v>6</v>
      </c>
      <c r="AG724" s="19">
        <f t="shared" si="263"/>
        <v>33000</v>
      </c>
      <c r="AH724" s="17">
        <v>111000010013</v>
      </c>
      <c r="AI724" s="125" t="s">
        <v>1159</v>
      </c>
      <c r="AJ724" s="12" t="s">
        <v>736</v>
      </c>
      <c r="AK724" s="12">
        <v>5500</v>
      </c>
      <c r="AL724" s="7"/>
      <c r="AM724" s="28"/>
      <c r="AN724" s="114"/>
      <c r="AO724" s="114"/>
      <c r="AP724" s="28">
        <v>6</v>
      </c>
      <c r="AQ724" s="28">
        <f>+AP724*AK724</f>
        <v>33000</v>
      </c>
      <c r="AR724" s="114"/>
      <c r="AS724" s="28"/>
      <c r="AT724" s="28"/>
      <c r="AU724" s="114"/>
      <c r="AV724" s="28"/>
      <c r="AW724" s="114"/>
      <c r="AX724" s="114"/>
      <c r="AY724" s="114"/>
      <c r="AZ724" s="28"/>
      <c r="BA724" s="28"/>
      <c r="BB724" s="114"/>
      <c r="BC724" s="114"/>
      <c r="BD724" s="114"/>
      <c r="BE724" s="114"/>
      <c r="BF724" s="114"/>
      <c r="BG724" s="114"/>
      <c r="BH724" s="28"/>
      <c r="BI724" s="28"/>
      <c r="BJ724" s="7">
        <f t="shared" si="265"/>
        <v>6</v>
      </c>
      <c r="BK724" s="7">
        <f t="shared" si="265"/>
        <v>33000</v>
      </c>
    </row>
    <row r="725" spans="2:63" ht="24.75" x14ac:dyDescent="0.25">
      <c r="B725" s="214" t="s">
        <v>65</v>
      </c>
      <c r="C725" s="17" t="s">
        <v>66</v>
      </c>
      <c r="D725" s="17">
        <v>111000010013</v>
      </c>
      <c r="E725" s="125" t="s">
        <v>1160</v>
      </c>
      <c r="F725" s="12" t="s">
        <v>736</v>
      </c>
      <c r="G725" s="12">
        <v>4000</v>
      </c>
      <c r="H725" s="26"/>
      <c r="I725" s="19"/>
      <c r="J725" s="111"/>
      <c r="K725" s="111"/>
      <c r="L725" s="19">
        <v>6</v>
      </c>
      <c r="M725" s="19">
        <f>+L725*G725</f>
        <v>24000</v>
      </c>
      <c r="N725" s="19"/>
      <c r="O725" s="19"/>
      <c r="P725" s="20"/>
      <c r="Q725" s="19"/>
      <c r="R725" s="19"/>
      <c r="S725" s="19"/>
      <c r="T725" s="20"/>
      <c r="U725" s="20"/>
      <c r="V725" s="19"/>
      <c r="W725" s="19"/>
      <c r="X725" s="20"/>
      <c r="Y725" s="20"/>
      <c r="Z725" s="20"/>
      <c r="AA725" s="20"/>
      <c r="AB725" s="19"/>
      <c r="AC725" s="19"/>
      <c r="AD725" s="19"/>
      <c r="AE725" s="19"/>
      <c r="AF725" s="19">
        <f t="shared" si="263"/>
        <v>6</v>
      </c>
      <c r="AG725" s="19">
        <f t="shared" si="263"/>
        <v>24000</v>
      </c>
      <c r="AH725" s="17">
        <v>111000010013</v>
      </c>
      <c r="AI725" s="125" t="s">
        <v>1160</v>
      </c>
      <c r="AJ725" s="12" t="s">
        <v>736</v>
      </c>
      <c r="AK725" s="12">
        <v>4000</v>
      </c>
      <c r="AL725" s="7"/>
      <c r="AM725" s="28"/>
      <c r="AN725" s="114"/>
      <c r="AO725" s="114"/>
      <c r="AP725" s="28">
        <v>6</v>
      </c>
      <c r="AQ725" s="28">
        <f>+AP725*AK725</f>
        <v>24000</v>
      </c>
      <c r="AR725" s="114"/>
      <c r="AS725" s="28"/>
      <c r="AT725" s="28"/>
      <c r="AU725" s="114"/>
      <c r="AV725" s="28"/>
      <c r="AW725" s="114"/>
      <c r="AX725" s="114"/>
      <c r="AY725" s="114"/>
      <c r="AZ725" s="28"/>
      <c r="BA725" s="28"/>
      <c r="BB725" s="114"/>
      <c r="BC725" s="114"/>
      <c r="BD725" s="114"/>
      <c r="BE725" s="114"/>
      <c r="BF725" s="114"/>
      <c r="BG725" s="114"/>
      <c r="BH725" s="28"/>
      <c r="BI725" s="28"/>
      <c r="BJ725" s="7">
        <f t="shared" si="265"/>
        <v>6</v>
      </c>
      <c r="BK725" s="7">
        <f t="shared" si="265"/>
        <v>24000</v>
      </c>
    </row>
    <row r="726" spans="2:63" ht="24.75" x14ac:dyDescent="0.25">
      <c r="B726" s="214" t="s">
        <v>65</v>
      </c>
      <c r="C726" s="17" t="s">
        <v>66</v>
      </c>
      <c r="D726" s="17">
        <v>210100010080</v>
      </c>
      <c r="E726" s="125" t="s">
        <v>1161</v>
      </c>
      <c r="F726" s="12" t="s">
        <v>736</v>
      </c>
      <c r="G726" s="12">
        <v>3000</v>
      </c>
      <c r="H726" s="26"/>
      <c r="I726" s="19"/>
      <c r="J726" s="111"/>
      <c r="K726" s="111"/>
      <c r="L726" s="19">
        <v>6</v>
      </c>
      <c r="M726" s="19">
        <f>+L726*G726</f>
        <v>18000</v>
      </c>
      <c r="N726" s="19"/>
      <c r="O726" s="19"/>
      <c r="P726" s="20"/>
      <c r="Q726" s="19"/>
      <c r="R726" s="19"/>
      <c r="S726" s="19"/>
      <c r="T726" s="20"/>
      <c r="U726" s="20"/>
      <c r="V726" s="19"/>
      <c r="W726" s="19"/>
      <c r="X726" s="20"/>
      <c r="Y726" s="20"/>
      <c r="Z726" s="20"/>
      <c r="AA726" s="20"/>
      <c r="AB726" s="19"/>
      <c r="AC726" s="19"/>
      <c r="AD726" s="19"/>
      <c r="AE726" s="19"/>
      <c r="AF726" s="19">
        <f t="shared" si="263"/>
        <v>6</v>
      </c>
      <c r="AG726" s="19">
        <f t="shared" si="263"/>
        <v>18000</v>
      </c>
      <c r="AH726" s="17">
        <v>210100010080</v>
      </c>
      <c r="AI726" s="125" t="s">
        <v>1161</v>
      </c>
      <c r="AJ726" s="12" t="s">
        <v>736</v>
      </c>
      <c r="AK726" s="12">
        <v>3000</v>
      </c>
      <c r="AL726" s="7"/>
      <c r="AM726" s="28"/>
      <c r="AN726" s="114"/>
      <c r="AO726" s="114"/>
      <c r="AP726" s="28">
        <v>6</v>
      </c>
      <c r="AQ726" s="28">
        <f>+AP726*AK726</f>
        <v>18000</v>
      </c>
      <c r="AR726" s="114"/>
      <c r="AS726" s="28"/>
      <c r="AT726" s="28"/>
      <c r="AU726" s="114"/>
      <c r="AV726" s="28"/>
      <c r="AW726" s="114"/>
      <c r="AX726" s="114"/>
      <c r="AY726" s="114"/>
      <c r="AZ726" s="28"/>
      <c r="BA726" s="28"/>
      <c r="BB726" s="114"/>
      <c r="BC726" s="114"/>
      <c r="BD726" s="114"/>
      <c r="BE726" s="114"/>
      <c r="BF726" s="114"/>
      <c r="BG726" s="114"/>
      <c r="BH726" s="28"/>
      <c r="BI726" s="28"/>
      <c r="BJ726" s="7">
        <f t="shared" si="265"/>
        <v>6</v>
      </c>
      <c r="BK726" s="7">
        <f t="shared" si="265"/>
        <v>18000</v>
      </c>
    </row>
    <row r="727" spans="2:63" ht="24.75" x14ac:dyDescent="0.25">
      <c r="B727" s="214" t="s">
        <v>65</v>
      </c>
      <c r="C727" s="17" t="s">
        <v>66</v>
      </c>
      <c r="D727" s="17">
        <v>210100010080</v>
      </c>
      <c r="E727" s="125" t="s">
        <v>1162</v>
      </c>
      <c r="F727" s="12" t="s">
        <v>736</v>
      </c>
      <c r="G727" s="12">
        <v>2100</v>
      </c>
      <c r="H727" s="26"/>
      <c r="I727" s="19"/>
      <c r="J727" s="111"/>
      <c r="K727" s="111"/>
      <c r="L727" s="19">
        <v>6</v>
      </c>
      <c r="M727" s="19">
        <f>+L727*G727</f>
        <v>12600</v>
      </c>
      <c r="N727" s="19"/>
      <c r="O727" s="19"/>
      <c r="P727" s="20"/>
      <c r="Q727" s="19"/>
      <c r="R727" s="19"/>
      <c r="S727" s="19"/>
      <c r="T727" s="20"/>
      <c r="U727" s="20"/>
      <c r="V727" s="19"/>
      <c r="W727" s="19"/>
      <c r="X727" s="20"/>
      <c r="Y727" s="20"/>
      <c r="Z727" s="20"/>
      <c r="AA727" s="20"/>
      <c r="AB727" s="19"/>
      <c r="AC727" s="19"/>
      <c r="AD727" s="19"/>
      <c r="AE727" s="19"/>
      <c r="AF727" s="19">
        <f t="shared" si="263"/>
        <v>6</v>
      </c>
      <c r="AG727" s="19">
        <f t="shared" si="263"/>
        <v>12600</v>
      </c>
      <c r="AH727" s="17">
        <v>210100010080</v>
      </c>
      <c r="AI727" s="125" t="s">
        <v>1162</v>
      </c>
      <c r="AJ727" s="12" t="s">
        <v>736</v>
      </c>
      <c r="AK727" s="12">
        <v>2100</v>
      </c>
      <c r="AL727" s="7"/>
      <c r="AM727" s="28"/>
      <c r="AN727" s="114"/>
      <c r="AO727" s="114"/>
      <c r="AP727" s="28">
        <v>6</v>
      </c>
      <c r="AQ727" s="28">
        <f>+AP727*AK727</f>
        <v>12600</v>
      </c>
      <c r="AR727" s="114"/>
      <c r="AS727" s="28"/>
      <c r="AT727" s="28"/>
      <c r="AU727" s="114"/>
      <c r="AV727" s="28"/>
      <c r="AW727" s="114"/>
      <c r="AX727" s="114"/>
      <c r="AY727" s="114"/>
      <c r="AZ727" s="28"/>
      <c r="BA727" s="28"/>
      <c r="BB727" s="114"/>
      <c r="BC727" s="114"/>
      <c r="BD727" s="114"/>
      <c r="BE727" s="114"/>
      <c r="BF727" s="114"/>
      <c r="BG727" s="114"/>
      <c r="BH727" s="28"/>
      <c r="BI727" s="28"/>
      <c r="BJ727" s="7">
        <f t="shared" si="265"/>
        <v>6</v>
      </c>
      <c r="BK727" s="7">
        <f t="shared" si="265"/>
        <v>12600</v>
      </c>
    </row>
    <row r="728" spans="2:63" ht="24.75" x14ac:dyDescent="0.25">
      <c r="B728" s="214" t="s">
        <v>65</v>
      </c>
      <c r="C728" s="17" t="s">
        <v>66</v>
      </c>
      <c r="D728" s="17">
        <v>70500040043</v>
      </c>
      <c r="E728" s="125" t="s">
        <v>1163</v>
      </c>
      <c r="F728" s="12" t="s">
        <v>736</v>
      </c>
      <c r="G728" s="12">
        <v>5500</v>
      </c>
      <c r="H728" s="26"/>
      <c r="I728" s="19"/>
      <c r="J728" s="165"/>
      <c r="K728" s="165"/>
      <c r="L728" s="19">
        <v>6</v>
      </c>
      <c r="M728" s="19">
        <f t="shared" ref="M728:M734" si="272">+L728*G728</f>
        <v>33000</v>
      </c>
      <c r="N728" s="19"/>
      <c r="O728" s="19"/>
      <c r="P728" s="20"/>
      <c r="Q728" s="19"/>
      <c r="R728" s="19"/>
      <c r="S728" s="19"/>
      <c r="T728" s="20"/>
      <c r="U728" s="20"/>
      <c r="V728" s="19"/>
      <c r="W728" s="19"/>
      <c r="X728" s="20"/>
      <c r="Y728" s="20"/>
      <c r="Z728" s="20"/>
      <c r="AA728" s="20"/>
      <c r="AB728" s="19"/>
      <c r="AC728" s="19"/>
      <c r="AD728" s="19"/>
      <c r="AE728" s="19"/>
      <c r="AF728" s="19">
        <f t="shared" si="263"/>
        <v>6</v>
      </c>
      <c r="AG728" s="19">
        <f t="shared" si="263"/>
        <v>33000</v>
      </c>
      <c r="AH728" s="17">
        <v>70500040043</v>
      </c>
      <c r="AI728" s="125" t="s">
        <v>1163</v>
      </c>
      <c r="AJ728" s="12" t="s">
        <v>736</v>
      </c>
      <c r="AK728" s="12">
        <v>5500</v>
      </c>
      <c r="AL728" s="7"/>
      <c r="AM728" s="28"/>
      <c r="AN728" s="114"/>
      <c r="AO728" s="114"/>
      <c r="AP728" s="28">
        <v>6</v>
      </c>
      <c r="AQ728" s="28">
        <f>+AP728*AK728</f>
        <v>33000</v>
      </c>
      <c r="AR728" s="114"/>
      <c r="AS728" s="28"/>
      <c r="AT728" s="28"/>
      <c r="AU728" s="114"/>
      <c r="AV728" s="28"/>
      <c r="AW728" s="114"/>
      <c r="AX728" s="114"/>
      <c r="AY728" s="114"/>
      <c r="AZ728" s="28"/>
      <c r="BA728" s="28"/>
      <c r="BB728" s="114"/>
      <c r="BC728" s="114"/>
      <c r="BD728" s="114"/>
      <c r="BE728" s="114"/>
      <c r="BF728" s="114"/>
      <c r="BG728" s="114"/>
      <c r="BH728" s="28"/>
      <c r="BI728" s="28"/>
      <c r="BJ728" s="7">
        <f t="shared" si="265"/>
        <v>6</v>
      </c>
      <c r="BK728" s="7">
        <f t="shared" si="265"/>
        <v>33000</v>
      </c>
    </row>
    <row r="729" spans="2:63" ht="24.75" x14ac:dyDescent="0.25">
      <c r="B729" s="214" t="s">
        <v>65</v>
      </c>
      <c r="C729" s="17" t="s">
        <v>66</v>
      </c>
      <c r="D729" s="17">
        <v>860100040006</v>
      </c>
      <c r="E729" s="125" t="s">
        <v>1164</v>
      </c>
      <c r="F729" s="12" t="s">
        <v>736</v>
      </c>
      <c r="G729" s="12">
        <v>3500</v>
      </c>
      <c r="H729" s="26"/>
      <c r="I729" s="19"/>
      <c r="J729" s="165"/>
      <c r="K729" s="165"/>
      <c r="L729" s="19">
        <v>6</v>
      </c>
      <c r="M729" s="19">
        <f t="shared" si="272"/>
        <v>21000</v>
      </c>
      <c r="N729" s="19"/>
      <c r="O729" s="19"/>
      <c r="P729" s="20"/>
      <c r="Q729" s="19"/>
      <c r="R729" s="19"/>
      <c r="S729" s="19"/>
      <c r="T729" s="20"/>
      <c r="U729" s="20"/>
      <c r="V729" s="19"/>
      <c r="W729" s="19"/>
      <c r="X729" s="20"/>
      <c r="Y729" s="20"/>
      <c r="Z729" s="20"/>
      <c r="AA729" s="20"/>
      <c r="AB729" s="19"/>
      <c r="AC729" s="19"/>
      <c r="AD729" s="19"/>
      <c r="AE729" s="19"/>
      <c r="AF729" s="19">
        <f t="shared" si="263"/>
        <v>6</v>
      </c>
      <c r="AG729" s="19">
        <f t="shared" si="263"/>
        <v>21000</v>
      </c>
      <c r="AH729" s="17">
        <v>860100040006</v>
      </c>
      <c r="AI729" s="125" t="s">
        <v>1164</v>
      </c>
      <c r="AJ729" s="12" t="s">
        <v>736</v>
      </c>
      <c r="AK729" s="12">
        <v>3500</v>
      </c>
      <c r="AL729" s="7"/>
      <c r="AM729" s="28"/>
      <c r="AN729" s="166"/>
      <c r="AO729" s="166"/>
      <c r="AP729" s="28">
        <v>6</v>
      </c>
      <c r="AQ729" s="28">
        <f t="shared" ref="AQ729:AQ734" si="273">+AP729*AK729</f>
        <v>21000</v>
      </c>
      <c r="AR729" s="114"/>
      <c r="AS729" s="28"/>
      <c r="AT729" s="28"/>
      <c r="AU729" s="114"/>
      <c r="AV729" s="28"/>
      <c r="AW729" s="114"/>
      <c r="AX729" s="114"/>
      <c r="AY729" s="114"/>
      <c r="AZ729" s="28"/>
      <c r="BA729" s="28"/>
      <c r="BB729" s="114"/>
      <c r="BC729" s="114"/>
      <c r="BD729" s="114"/>
      <c r="BE729" s="114"/>
      <c r="BF729" s="114"/>
      <c r="BG729" s="114"/>
      <c r="BH729" s="28"/>
      <c r="BI729" s="28"/>
      <c r="BJ729" s="7">
        <f t="shared" si="265"/>
        <v>6</v>
      </c>
      <c r="BK729" s="7">
        <f t="shared" si="265"/>
        <v>21000</v>
      </c>
    </row>
    <row r="730" spans="2:63" ht="24.75" x14ac:dyDescent="0.25">
      <c r="B730" s="214" t="s">
        <v>65</v>
      </c>
      <c r="C730" s="17" t="s">
        <v>66</v>
      </c>
      <c r="D730" s="17">
        <v>860100040007</v>
      </c>
      <c r="E730" s="125" t="s">
        <v>1165</v>
      </c>
      <c r="F730" s="12" t="s">
        <v>736</v>
      </c>
      <c r="G730" s="12">
        <v>3000</v>
      </c>
      <c r="H730" s="26"/>
      <c r="I730" s="19"/>
      <c r="J730" s="165"/>
      <c r="K730" s="165"/>
      <c r="L730" s="19">
        <v>6</v>
      </c>
      <c r="M730" s="19">
        <f t="shared" si="272"/>
        <v>18000</v>
      </c>
      <c r="N730" s="19"/>
      <c r="O730" s="19"/>
      <c r="P730" s="20"/>
      <c r="Q730" s="19"/>
      <c r="R730" s="19"/>
      <c r="S730" s="19"/>
      <c r="T730" s="20"/>
      <c r="U730" s="20"/>
      <c r="V730" s="19"/>
      <c r="W730" s="19"/>
      <c r="X730" s="20"/>
      <c r="Y730" s="20"/>
      <c r="Z730" s="20"/>
      <c r="AA730" s="20"/>
      <c r="AB730" s="19"/>
      <c r="AC730" s="19"/>
      <c r="AD730" s="19"/>
      <c r="AE730" s="19"/>
      <c r="AF730" s="19">
        <f t="shared" si="263"/>
        <v>6</v>
      </c>
      <c r="AG730" s="19">
        <f t="shared" si="263"/>
        <v>18000</v>
      </c>
      <c r="AH730" s="17">
        <v>860100040007</v>
      </c>
      <c r="AI730" s="125" t="s">
        <v>1165</v>
      </c>
      <c r="AJ730" s="12" t="s">
        <v>736</v>
      </c>
      <c r="AK730" s="12">
        <v>3000</v>
      </c>
      <c r="AL730" s="7"/>
      <c r="AM730" s="28"/>
      <c r="AN730" s="166"/>
      <c r="AO730" s="166"/>
      <c r="AP730" s="28">
        <v>6</v>
      </c>
      <c r="AQ730" s="28">
        <f t="shared" si="273"/>
        <v>18000</v>
      </c>
      <c r="AR730" s="114"/>
      <c r="AS730" s="28"/>
      <c r="AT730" s="28"/>
      <c r="AU730" s="114"/>
      <c r="AV730" s="28"/>
      <c r="AW730" s="114"/>
      <c r="AX730" s="114"/>
      <c r="AY730" s="114"/>
      <c r="AZ730" s="28"/>
      <c r="BA730" s="28"/>
      <c r="BB730" s="114"/>
      <c r="BC730" s="114"/>
      <c r="BD730" s="114"/>
      <c r="BE730" s="114"/>
      <c r="BF730" s="114"/>
      <c r="BG730" s="114"/>
      <c r="BH730" s="28"/>
      <c r="BI730" s="28"/>
      <c r="BJ730" s="7">
        <f t="shared" si="265"/>
        <v>6</v>
      </c>
      <c r="BK730" s="7">
        <f t="shared" si="265"/>
        <v>18000</v>
      </c>
    </row>
    <row r="731" spans="2:63" ht="24.75" x14ac:dyDescent="0.25">
      <c r="B731" s="214" t="s">
        <v>65</v>
      </c>
      <c r="C731" s="17" t="s">
        <v>66</v>
      </c>
      <c r="D731" s="17">
        <v>71100380610</v>
      </c>
      <c r="E731" s="125" t="s">
        <v>1166</v>
      </c>
      <c r="F731" s="12" t="s">
        <v>736</v>
      </c>
      <c r="G731" s="12">
        <v>5500</v>
      </c>
      <c r="H731" s="26"/>
      <c r="I731" s="19"/>
      <c r="J731" s="165"/>
      <c r="K731" s="165"/>
      <c r="L731" s="19">
        <v>6</v>
      </c>
      <c r="M731" s="19">
        <f t="shared" si="272"/>
        <v>33000</v>
      </c>
      <c r="N731" s="19"/>
      <c r="O731" s="19"/>
      <c r="P731" s="20"/>
      <c r="Q731" s="19"/>
      <c r="R731" s="19"/>
      <c r="S731" s="19"/>
      <c r="T731" s="20"/>
      <c r="U731" s="20"/>
      <c r="V731" s="19"/>
      <c r="W731" s="19"/>
      <c r="X731" s="20"/>
      <c r="Y731" s="20"/>
      <c r="Z731" s="20"/>
      <c r="AA731" s="20"/>
      <c r="AB731" s="19"/>
      <c r="AC731" s="19"/>
      <c r="AD731" s="19"/>
      <c r="AE731" s="19"/>
      <c r="AF731" s="19">
        <f t="shared" si="263"/>
        <v>6</v>
      </c>
      <c r="AG731" s="19">
        <f t="shared" si="263"/>
        <v>33000</v>
      </c>
      <c r="AH731" s="17">
        <v>71100380610</v>
      </c>
      <c r="AI731" s="125" t="s">
        <v>1166</v>
      </c>
      <c r="AJ731" s="12" t="s">
        <v>736</v>
      </c>
      <c r="AK731" s="12">
        <v>5500</v>
      </c>
      <c r="AL731" s="7"/>
      <c r="AM731" s="28"/>
      <c r="AN731" s="166"/>
      <c r="AO731" s="166"/>
      <c r="AP731" s="28">
        <v>6</v>
      </c>
      <c r="AQ731" s="28">
        <f t="shared" si="273"/>
        <v>33000</v>
      </c>
      <c r="AR731" s="114"/>
      <c r="AS731" s="28"/>
      <c r="AT731" s="28"/>
      <c r="AU731" s="114"/>
      <c r="AV731" s="28"/>
      <c r="AW731" s="114"/>
      <c r="AX731" s="114"/>
      <c r="AY731" s="114"/>
      <c r="AZ731" s="28"/>
      <c r="BA731" s="28"/>
      <c r="BB731" s="114"/>
      <c r="BC731" s="114"/>
      <c r="BD731" s="114"/>
      <c r="BE731" s="114"/>
      <c r="BF731" s="114"/>
      <c r="BG731" s="114"/>
      <c r="BH731" s="28"/>
      <c r="BI731" s="28"/>
      <c r="BJ731" s="7">
        <f t="shared" si="265"/>
        <v>6</v>
      </c>
      <c r="BK731" s="7">
        <f t="shared" si="265"/>
        <v>33000</v>
      </c>
    </row>
    <row r="732" spans="2:63" ht="36.75" x14ac:dyDescent="0.25">
      <c r="B732" s="214" t="s">
        <v>65</v>
      </c>
      <c r="C732" s="17" t="s">
        <v>66</v>
      </c>
      <c r="D732" s="17">
        <v>71100382289</v>
      </c>
      <c r="E732" s="125" t="s">
        <v>1167</v>
      </c>
      <c r="F732" s="12" t="s">
        <v>736</v>
      </c>
      <c r="G732" s="12">
        <v>3500</v>
      </c>
      <c r="H732" s="26"/>
      <c r="I732" s="19"/>
      <c r="J732" s="165"/>
      <c r="K732" s="165"/>
      <c r="L732" s="19">
        <v>6</v>
      </c>
      <c r="M732" s="19">
        <f t="shared" si="272"/>
        <v>21000</v>
      </c>
      <c r="N732" s="19"/>
      <c r="O732" s="19"/>
      <c r="P732" s="20"/>
      <c r="Q732" s="19"/>
      <c r="R732" s="19"/>
      <c r="S732" s="19"/>
      <c r="T732" s="20"/>
      <c r="U732" s="20"/>
      <c r="V732" s="19"/>
      <c r="W732" s="19"/>
      <c r="X732" s="20"/>
      <c r="Y732" s="20"/>
      <c r="Z732" s="20"/>
      <c r="AA732" s="20"/>
      <c r="AB732" s="19"/>
      <c r="AC732" s="19"/>
      <c r="AD732" s="19"/>
      <c r="AE732" s="19"/>
      <c r="AF732" s="19">
        <f t="shared" si="263"/>
        <v>6</v>
      </c>
      <c r="AG732" s="19">
        <f t="shared" si="263"/>
        <v>21000</v>
      </c>
      <c r="AH732" s="17">
        <v>71100382289</v>
      </c>
      <c r="AI732" s="125" t="s">
        <v>1167</v>
      </c>
      <c r="AJ732" s="12" t="s">
        <v>736</v>
      </c>
      <c r="AK732" s="12">
        <v>3500</v>
      </c>
      <c r="AL732" s="7"/>
      <c r="AM732" s="28"/>
      <c r="AN732" s="166"/>
      <c r="AO732" s="166"/>
      <c r="AP732" s="28">
        <v>6</v>
      </c>
      <c r="AQ732" s="28">
        <f t="shared" si="273"/>
        <v>21000</v>
      </c>
      <c r="AR732" s="114"/>
      <c r="AS732" s="28"/>
      <c r="AT732" s="28"/>
      <c r="AU732" s="114"/>
      <c r="AV732" s="28"/>
      <c r="AW732" s="114"/>
      <c r="AX732" s="114"/>
      <c r="AY732" s="114"/>
      <c r="AZ732" s="28"/>
      <c r="BA732" s="28"/>
      <c r="BB732" s="114"/>
      <c r="BC732" s="114"/>
      <c r="BD732" s="114"/>
      <c r="BE732" s="114"/>
      <c r="BF732" s="114"/>
      <c r="BG732" s="114"/>
      <c r="BH732" s="28"/>
      <c r="BI732" s="28"/>
      <c r="BJ732" s="7">
        <f t="shared" si="265"/>
        <v>6</v>
      </c>
      <c r="BK732" s="7">
        <f t="shared" si="265"/>
        <v>21000</v>
      </c>
    </row>
    <row r="733" spans="2:63" ht="24.75" x14ac:dyDescent="0.25">
      <c r="B733" s="214" t="s">
        <v>65</v>
      </c>
      <c r="C733" s="17" t="s">
        <v>66</v>
      </c>
      <c r="D733" s="17" t="s">
        <v>1168</v>
      </c>
      <c r="E733" s="125" t="s">
        <v>1169</v>
      </c>
      <c r="F733" s="125" t="s">
        <v>736</v>
      </c>
      <c r="G733" s="12">
        <v>4500</v>
      </c>
      <c r="H733" s="26"/>
      <c r="I733" s="19"/>
      <c r="J733" s="111"/>
      <c r="K733" s="111"/>
      <c r="L733" s="19">
        <v>6</v>
      </c>
      <c r="M733" s="19">
        <f t="shared" si="272"/>
        <v>27000</v>
      </c>
      <c r="N733" s="19"/>
      <c r="O733" s="19"/>
      <c r="P733" s="20"/>
      <c r="Q733" s="19"/>
      <c r="R733" s="19"/>
      <c r="S733" s="19"/>
      <c r="T733" s="20"/>
      <c r="U733" s="20"/>
      <c r="V733" s="19"/>
      <c r="W733" s="19"/>
      <c r="X733" s="20"/>
      <c r="Y733" s="20"/>
      <c r="Z733" s="20"/>
      <c r="AA733" s="20"/>
      <c r="AB733" s="19"/>
      <c r="AC733" s="19"/>
      <c r="AD733" s="19"/>
      <c r="AE733" s="19"/>
      <c r="AF733" s="19">
        <f t="shared" si="263"/>
        <v>6</v>
      </c>
      <c r="AG733" s="19">
        <f t="shared" si="263"/>
        <v>27000</v>
      </c>
      <c r="AH733" s="17" t="s">
        <v>1168</v>
      </c>
      <c r="AI733" s="125" t="s">
        <v>1169</v>
      </c>
      <c r="AJ733" s="125" t="s">
        <v>736</v>
      </c>
      <c r="AK733" s="12">
        <v>4500</v>
      </c>
      <c r="AL733" s="7"/>
      <c r="AM733" s="28"/>
      <c r="AN733" s="114"/>
      <c r="AO733" s="114"/>
      <c r="AP733" s="28">
        <v>6</v>
      </c>
      <c r="AQ733" s="28">
        <f t="shared" si="273"/>
        <v>27000</v>
      </c>
      <c r="AR733" s="114"/>
      <c r="AS733" s="28"/>
      <c r="AT733" s="28"/>
      <c r="AU733" s="28"/>
      <c r="AV733" s="28"/>
      <c r="AW733" s="114"/>
      <c r="AX733" s="114"/>
      <c r="AY733" s="114"/>
      <c r="AZ733" s="28"/>
      <c r="BA733" s="28"/>
      <c r="BB733" s="114"/>
      <c r="BC733" s="114"/>
      <c r="BD733" s="114"/>
      <c r="BE733" s="114"/>
      <c r="BF733" s="114"/>
      <c r="BG733" s="114"/>
      <c r="BH733" s="28"/>
      <c r="BI733" s="28"/>
      <c r="BJ733" s="7">
        <f t="shared" si="265"/>
        <v>6</v>
      </c>
      <c r="BK733" s="7">
        <f t="shared" si="265"/>
        <v>27000</v>
      </c>
    </row>
    <row r="734" spans="2:63" ht="24.75" x14ac:dyDescent="0.25">
      <c r="B734" s="214" t="s">
        <v>65</v>
      </c>
      <c r="C734" s="17" t="s">
        <v>66</v>
      </c>
      <c r="D734" s="17" t="s">
        <v>1168</v>
      </c>
      <c r="E734" s="125" t="s">
        <v>1169</v>
      </c>
      <c r="F734" s="125" t="s">
        <v>736</v>
      </c>
      <c r="G734" s="12">
        <v>4500</v>
      </c>
      <c r="H734" s="26"/>
      <c r="I734" s="19"/>
      <c r="J734" s="111"/>
      <c r="K734" s="111"/>
      <c r="L734" s="19">
        <v>6</v>
      </c>
      <c r="M734" s="19">
        <f t="shared" si="272"/>
        <v>27000</v>
      </c>
      <c r="N734" s="19"/>
      <c r="O734" s="19"/>
      <c r="P734" s="19"/>
      <c r="Q734" s="19"/>
      <c r="R734" s="19"/>
      <c r="S734" s="19"/>
      <c r="T734" s="20"/>
      <c r="U734" s="20"/>
      <c r="V734" s="19"/>
      <c r="W734" s="19"/>
      <c r="X734" s="20"/>
      <c r="Y734" s="20"/>
      <c r="Z734" s="20"/>
      <c r="AA734" s="20"/>
      <c r="AB734" s="19"/>
      <c r="AC734" s="19"/>
      <c r="AD734" s="19"/>
      <c r="AE734" s="19"/>
      <c r="AF734" s="19">
        <f t="shared" si="263"/>
        <v>6</v>
      </c>
      <c r="AG734" s="19">
        <f t="shared" si="263"/>
        <v>27000</v>
      </c>
      <c r="AH734" s="17" t="s">
        <v>1168</v>
      </c>
      <c r="AI734" s="125" t="s">
        <v>1169</v>
      </c>
      <c r="AJ734" s="125" t="s">
        <v>736</v>
      </c>
      <c r="AK734" s="12">
        <v>4500</v>
      </c>
      <c r="AL734" s="7"/>
      <c r="AM734" s="28"/>
      <c r="AN734" s="114"/>
      <c r="AO734" s="114"/>
      <c r="AP734" s="28">
        <v>6</v>
      </c>
      <c r="AQ734" s="28">
        <f t="shared" si="273"/>
        <v>27000</v>
      </c>
      <c r="AR734" s="114"/>
      <c r="AS734" s="28"/>
      <c r="AT734" s="28"/>
      <c r="AU734" s="28"/>
      <c r="AV734" s="28"/>
      <c r="AW734" s="114"/>
      <c r="AX734" s="114"/>
      <c r="AY734" s="114"/>
      <c r="AZ734" s="28"/>
      <c r="BA734" s="28"/>
      <c r="BB734" s="114"/>
      <c r="BC734" s="114"/>
      <c r="BD734" s="114"/>
      <c r="BE734" s="114"/>
      <c r="BF734" s="114"/>
      <c r="BG734" s="114"/>
      <c r="BH734" s="28"/>
      <c r="BI734" s="28"/>
      <c r="BJ734" s="7">
        <f t="shared" si="265"/>
        <v>6</v>
      </c>
      <c r="BK734" s="7">
        <f t="shared" si="265"/>
        <v>27000</v>
      </c>
    </row>
    <row r="735" spans="2:63" ht="24.75" x14ac:dyDescent="0.25">
      <c r="B735" s="214" t="s">
        <v>65</v>
      </c>
      <c r="C735" s="17" t="s">
        <v>66</v>
      </c>
      <c r="D735" s="17">
        <v>9315150700255510</v>
      </c>
      <c r="E735" s="120" t="s">
        <v>1170</v>
      </c>
      <c r="F735" s="125" t="s">
        <v>736</v>
      </c>
      <c r="G735" s="12">
        <v>3000</v>
      </c>
      <c r="H735" s="26"/>
      <c r="I735" s="19"/>
      <c r="J735" s="111"/>
      <c r="K735" s="111"/>
      <c r="L735" s="19"/>
      <c r="M735" s="19"/>
      <c r="N735" s="19">
        <v>6</v>
      </c>
      <c r="O735" s="19">
        <f t="shared" ref="O735:O741" si="274">+N735*G735</f>
        <v>18000</v>
      </c>
      <c r="P735" s="19"/>
      <c r="Q735" s="19"/>
      <c r="R735" s="19"/>
      <c r="S735" s="19"/>
      <c r="T735" s="20"/>
      <c r="U735" s="20"/>
      <c r="V735" s="19"/>
      <c r="W735" s="19"/>
      <c r="X735" s="20"/>
      <c r="Y735" s="20"/>
      <c r="Z735" s="20"/>
      <c r="AA735" s="20"/>
      <c r="AB735" s="19"/>
      <c r="AC735" s="19"/>
      <c r="AD735" s="19"/>
      <c r="AE735" s="19"/>
      <c r="AF735" s="19">
        <f t="shared" si="263"/>
        <v>6</v>
      </c>
      <c r="AG735" s="19">
        <f t="shared" si="263"/>
        <v>18000</v>
      </c>
      <c r="AH735" s="17">
        <v>9315150700255510</v>
      </c>
      <c r="AI735" s="120" t="s">
        <v>1170</v>
      </c>
      <c r="AJ735" s="125" t="s">
        <v>736</v>
      </c>
      <c r="AK735" s="12">
        <v>3000</v>
      </c>
      <c r="AL735" s="7"/>
      <c r="AM735" s="28"/>
      <c r="AN735" s="114"/>
      <c r="AO735" s="114"/>
      <c r="AP735" s="28"/>
      <c r="AQ735" s="28"/>
      <c r="AR735" s="28">
        <v>6</v>
      </c>
      <c r="AS735" s="28">
        <f t="shared" ref="AS735:AS741" si="275">+AR735*AK735</f>
        <v>18000</v>
      </c>
      <c r="AT735" s="28"/>
      <c r="AU735" s="28"/>
      <c r="AV735" s="28"/>
      <c r="AW735" s="114"/>
      <c r="AX735" s="114"/>
      <c r="AY735" s="114"/>
      <c r="AZ735" s="28"/>
      <c r="BA735" s="28"/>
      <c r="BB735" s="114"/>
      <c r="BC735" s="114"/>
      <c r="BD735" s="114"/>
      <c r="BE735" s="114"/>
      <c r="BF735" s="114"/>
      <c r="BG735" s="114"/>
      <c r="BH735" s="28"/>
      <c r="BI735" s="28"/>
      <c r="BJ735" s="7">
        <f t="shared" si="265"/>
        <v>6</v>
      </c>
      <c r="BK735" s="7">
        <f t="shared" si="265"/>
        <v>18000</v>
      </c>
    </row>
    <row r="736" spans="2:63" ht="24.75" x14ac:dyDescent="0.25">
      <c r="B736" s="214" t="s">
        <v>65</v>
      </c>
      <c r="C736" s="17" t="s">
        <v>66</v>
      </c>
      <c r="D736" s="17">
        <v>9210150100094850</v>
      </c>
      <c r="E736" s="120" t="s">
        <v>857</v>
      </c>
      <c r="F736" s="125" t="s">
        <v>736</v>
      </c>
      <c r="G736" s="12">
        <v>2500</v>
      </c>
      <c r="H736" s="26"/>
      <c r="I736" s="19"/>
      <c r="J736" s="111"/>
      <c r="K736" s="111"/>
      <c r="L736" s="19"/>
      <c r="M736" s="19"/>
      <c r="N736" s="19">
        <f>3+1+0+1</f>
        <v>5</v>
      </c>
      <c r="O736" s="19">
        <f t="shared" si="274"/>
        <v>12500</v>
      </c>
      <c r="P736" s="19"/>
      <c r="Q736" s="19"/>
      <c r="R736" s="19"/>
      <c r="S736" s="19"/>
      <c r="T736" s="20"/>
      <c r="U736" s="20"/>
      <c r="V736" s="19"/>
      <c r="W736" s="19"/>
      <c r="X736" s="20"/>
      <c r="Y736" s="20"/>
      <c r="Z736" s="20"/>
      <c r="AA736" s="20"/>
      <c r="AB736" s="19"/>
      <c r="AC736" s="19"/>
      <c r="AD736" s="19"/>
      <c r="AE736" s="19"/>
      <c r="AF736" s="19">
        <f t="shared" si="263"/>
        <v>5</v>
      </c>
      <c r="AG736" s="19">
        <f t="shared" si="263"/>
        <v>12500</v>
      </c>
      <c r="AH736" s="17">
        <v>9210150100094850</v>
      </c>
      <c r="AI736" s="120" t="s">
        <v>857</v>
      </c>
      <c r="AJ736" s="125" t="s">
        <v>736</v>
      </c>
      <c r="AK736" s="12">
        <v>2500</v>
      </c>
      <c r="AL736" s="7"/>
      <c r="AM736" s="28"/>
      <c r="AN736" s="114"/>
      <c r="AO736" s="114"/>
      <c r="AP736" s="28"/>
      <c r="AQ736" s="28"/>
      <c r="AR736" s="28">
        <f>0+4+2+0</f>
        <v>6</v>
      </c>
      <c r="AS736" s="28">
        <f t="shared" si="275"/>
        <v>15000</v>
      </c>
      <c r="AT736" s="28"/>
      <c r="AU736" s="28"/>
      <c r="AV736" s="28"/>
      <c r="AW736" s="114"/>
      <c r="AX736" s="114"/>
      <c r="AY736" s="114"/>
      <c r="AZ736" s="28"/>
      <c r="BA736" s="28"/>
      <c r="BB736" s="114"/>
      <c r="BC736" s="114"/>
      <c r="BD736" s="114"/>
      <c r="BE736" s="114"/>
      <c r="BF736" s="114"/>
      <c r="BG736" s="114"/>
      <c r="BH736" s="28"/>
      <c r="BI736" s="28"/>
      <c r="BJ736" s="7">
        <f t="shared" si="265"/>
        <v>6</v>
      </c>
      <c r="BK736" s="7">
        <f t="shared" si="265"/>
        <v>15000</v>
      </c>
    </row>
    <row r="737" spans="2:63" ht="24.75" x14ac:dyDescent="0.25">
      <c r="B737" s="214" t="s">
        <v>65</v>
      </c>
      <c r="C737" s="17" t="s">
        <v>66</v>
      </c>
      <c r="D737" s="17">
        <v>7015150500307050</v>
      </c>
      <c r="E737" s="120" t="s">
        <v>1171</v>
      </c>
      <c r="F737" s="125" t="s">
        <v>736</v>
      </c>
      <c r="G737" s="12">
        <v>4500</v>
      </c>
      <c r="H737" s="26"/>
      <c r="I737" s="19"/>
      <c r="J737" s="111"/>
      <c r="K737" s="111"/>
      <c r="L737" s="19"/>
      <c r="M737" s="19"/>
      <c r="N737" s="19">
        <f>6+6</f>
        <v>12</v>
      </c>
      <c r="O737" s="19">
        <f t="shared" si="274"/>
        <v>54000</v>
      </c>
      <c r="P737" s="19"/>
      <c r="Q737" s="19"/>
      <c r="R737" s="19"/>
      <c r="S737" s="19"/>
      <c r="T737" s="20"/>
      <c r="U737" s="20"/>
      <c r="V737" s="19"/>
      <c r="W737" s="19"/>
      <c r="X737" s="20"/>
      <c r="Y737" s="20"/>
      <c r="Z737" s="20"/>
      <c r="AA737" s="20"/>
      <c r="AB737" s="19"/>
      <c r="AC737" s="19"/>
      <c r="AD737" s="19"/>
      <c r="AE737" s="19"/>
      <c r="AF737" s="19">
        <f t="shared" si="263"/>
        <v>12</v>
      </c>
      <c r="AG737" s="19">
        <f t="shared" si="263"/>
        <v>54000</v>
      </c>
      <c r="AH737" s="17">
        <v>7015150500307050</v>
      </c>
      <c r="AI737" s="120" t="s">
        <v>1171</v>
      </c>
      <c r="AJ737" s="125" t="s">
        <v>736</v>
      </c>
      <c r="AK737" s="12">
        <v>4500</v>
      </c>
      <c r="AL737" s="7"/>
      <c r="AM737" s="28"/>
      <c r="AN737" s="114"/>
      <c r="AO737" s="114"/>
      <c r="AP737" s="28"/>
      <c r="AQ737" s="28"/>
      <c r="AR737" s="28">
        <f>6+6</f>
        <v>12</v>
      </c>
      <c r="AS737" s="28">
        <f t="shared" si="275"/>
        <v>54000</v>
      </c>
      <c r="AT737" s="28"/>
      <c r="AU737" s="28"/>
      <c r="AV737" s="28"/>
      <c r="AW737" s="114"/>
      <c r="AX737" s="114"/>
      <c r="AY737" s="114"/>
      <c r="AZ737" s="28"/>
      <c r="BA737" s="28"/>
      <c r="BB737" s="114"/>
      <c r="BC737" s="114"/>
      <c r="BD737" s="114"/>
      <c r="BE737" s="114"/>
      <c r="BF737" s="114"/>
      <c r="BG737" s="114"/>
      <c r="BH737" s="28"/>
      <c r="BI737" s="28"/>
      <c r="BJ737" s="7">
        <f t="shared" si="265"/>
        <v>12</v>
      </c>
      <c r="BK737" s="7">
        <f t="shared" si="265"/>
        <v>54000</v>
      </c>
    </row>
    <row r="738" spans="2:63" ht="24.75" x14ac:dyDescent="0.25">
      <c r="B738" s="214" t="s">
        <v>65</v>
      </c>
      <c r="C738" s="17" t="s">
        <v>66</v>
      </c>
      <c r="D738" s="17">
        <v>8012160900328660</v>
      </c>
      <c r="E738" s="120" t="s">
        <v>1172</v>
      </c>
      <c r="F738" s="120" t="s">
        <v>736</v>
      </c>
      <c r="G738" s="12">
        <v>4500</v>
      </c>
      <c r="H738" s="26"/>
      <c r="I738" s="19"/>
      <c r="J738" s="111"/>
      <c r="K738" s="111"/>
      <c r="L738" s="19"/>
      <c r="M738" s="19"/>
      <c r="N738" s="19">
        <v>6</v>
      </c>
      <c r="O738" s="19">
        <f t="shared" si="274"/>
        <v>27000</v>
      </c>
      <c r="P738" s="19"/>
      <c r="Q738" s="19"/>
      <c r="R738" s="19"/>
      <c r="S738" s="19"/>
      <c r="T738" s="20"/>
      <c r="U738" s="20"/>
      <c r="V738" s="19"/>
      <c r="W738" s="19"/>
      <c r="X738" s="20"/>
      <c r="Y738" s="20"/>
      <c r="Z738" s="20"/>
      <c r="AA738" s="20"/>
      <c r="AB738" s="19"/>
      <c r="AC738" s="19"/>
      <c r="AD738" s="19"/>
      <c r="AE738" s="19"/>
      <c r="AF738" s="19">
        <f t="shared" si="263"/>
        <v>6</v>
      </c>
      <c r="AG738" s="19">
        <f t="shared" si="263"/>
        <v>27000</v>
      </c>
      <c r="AH738" s="17">
        <v>8012160900328660</v>
      </c>
      <c r="AI738" s="120" t="s">
        <v>1172</v>
      </c>
      <c r="AJ738" s="120" t="s">
        <v>736</v>
      </c>
      <c r="AK738" s="12">
        <v>4500</v>
      </c>
      <c r="AL738" s="7"/>
      <c r="AM738" s="28"/>
      <c r="AN738" s="114"/>
      <c r="AO738" s="114"/>
      <c r="AP738" s="28"/>
      <c r="AQ738" s="28"/>
      <c r="AR738" s="28">
        <v>6</v>
      </c>
      <c r="AS738" s="28">
        <f t="shared" si="275"/>
        <v>27000</v>
      </c>
      <c r="AT738" s="28"/>
      <c r="AU738" s="28"/>
      <c r="AV738" s="28"/>
      <c r="AW738" s="114"/>
      <c r="AX738" s="114"/>
      <c r="AY738" s="114"/>
      <c r="AZ738" s="28"/>
      <c r="BA738" s="28"/>
      <c r="BB738" s="114"/>
      <c r="BC738" s="114"/>
      <c r="BD738" s="114"/>
      <c r="BE738" s="114"/>
      <c r="BF738" s="114"/>
      <c r="BG738" s="114"/>
      <c r="BH738" s="28"/>
      <c r="BI738" s="28"/>
      <c r="BJ738" s="7">
        <f t="shared" si="265"/>
        <v>6</v>
      </c>
      <c r="BK738" s="7">
        <f t="shared" si="265"/>
        <v>27000</v>
      </c>
    </row>
    <row r="739" spans="2:63" x14ac:dyDescent="0.25">
      <c r="B739" s="214" t="s">
        <v>139</v>
      </c>
      <c r="C739" s="17" t="s">
        <v>66</v>
      </c>
      <c r="D739" s="17">
        <v>7811180800228860</v>
      </c>
      <c r="E739" s="120" t="s">
        <v>1173</v>
      </c>
      <c r="F739" s="120" t="s">
        <v>736</v>
      </c>
      <c r="G739" s="12">
        <v>2500</v>
      </c>
      <c r="H739" s="26">
        <v>3</v>
      </c>
      <c r="I739" s="19">
        <f>+H739*G739</f>
        <v>7500</v>
      </c>
      <c r="J739" s="111"/>
      <c r="K739" s="111"/>
      <c r="L739" s="19"/>
      <c r="M739" s="19"/>
      <c r="N739" s="19">
        <v>6</v>
      </c>
      <c r="O739" s="19">
        <f t="shared" si="274"/>
        <v>15000</v>
      </c>
      <c r="P739" s="19"/>
      <c r="Q739" s="19"/>
      <c r="R739" s="19"/>
      <c r="S739" s="19"/>
      <c r="T739" s="20"/>
      <c r="U739" s="20"/>
      <c r="V739" s="19"/>
      <c r="W739" s="19"/>
      <c r="X739" s="20"/>
      <c r="Y739" s="20"/>
      <c r="Z739" s="20"/>
      <c r="AA739" s="20"/>
      <c r="AB739" s="19"/>
      <c r="AC739" s="19"/>
      <c r="AD739" s="19"/>
      <c r="AE739" s="19"/>
      <c r="AF739" s="19">
        <f t="shared" si="263"/>
        <v>9</v>
      </c>
      <c r="AG739" s="19">
        <f t="shared" si="263"/>
        <v>22500</v>
      </c>
      <c r="AH739" s="17">
        <v>7811180800228860</v>
      </c>
      <c r="AI739" s="120" t="s">
        <v>1173</v>
      </c>
      <c r="AJ739" s="120" t="s">
        <v>736</v>
      </c>
      <c r="AK739" s="12">
        <v>2500</v>
      </c>
      <c r="AL739" s="7">
        <v>3</v>
      </c>
      <c r="AM739" s="28">
        <f>+AL739*AK739</f>
        <v>7500</v>
      </c>
      <c r="AN739" s="114"/>
      <c r="AO739" s="114"/>
      <c r="AP739" s="28"/>
      <c r="AQ739" s="28"/>
      <c r="AR739" s="28">
        <v>6</v>
      </c>
      <c r="AS739" s="28">
        <f t="shared" si="275"/>
        <v>15000</v>
      </c>
      <c r="AT739" s="28"/>
      <c r="AU739" s="28"/>
      <c r="AV739" s="28"/>
      <c r="AW739" s="114"/>
      <c r="AX739" s="114"/>
      <c r="AY739" s="114"/>
      <c r="AZ739" s="28"/>
      <c r="BA739" s="28"/>
      <c r="BB739" s="114"/>
      <c r="BC739" s="114"/>
      <c r="BD739" s="114"/>
      <c r="BE739" s="114"/>
      <c r="BF739" s="114"/>
      <c r="BG739" s="114"/>
      <c r="BH739" s="28"/>
      <c r="BI739" s="28"/>
      <c r="BJ739" s="7">
        <f t="shared" si="265"/>
        <v>9</v>
      </c>
      <c r="BK739" s="7">
        <f t="shared" si="265"/>
        <v>22500</v>
      </c>
    </row>
    <row r="740" spans="2:63" ht="24.75" x14ac:dyDescent="0.25">
      <c r="B740" s="214" t="s">
        <v>65</v>
      </c>
      <c r="C740" s="17" t="s">
        <v>66</v>
      </c>
      <c r="D740" s="17">
        <v>7112271000358790</v>
      </c>
      <c r="E740" s="120" t="s">
        <v>1174</v>
      </c>
      <c r="F740" s="120" t="s">
        <v>736</v>
      </c>
      <c r="G740" s="12">
        <v>4500</v>
      </c>
      <c r="H740" s="26"/>
      <c r="I740" s="19"/>
      <c r="J740" s="111"/>
      <c r="K740" s="111"/>
      <c r="L740" s="19"/>
      <c r="M740" s="19"/>
      <c r="N740" s="19">
        <v>6</v>
      </c>
      <c r="O740" s="19">
        <f t="shared" si="274"/>
        <v>27000</v>
      </c>
      <c r="P740" s="19"/>
      <c r="Q740" s="19"/>
      <c r="R740" s="19"/>
      <c r="S740" s="19"/>
      <c r="T740" s="20"/>
      <c r="U740" s="20"/>
      <c r="V740" s="19"/>
      <c r="W740" s="19"/>
      <c r="X740" s="20"/>
      <c r="Y740" s="20"/>
      <c r="Z740" s="20"/>
      <c r="AA740" s="20"/>
      <c r="AB740" s="19"/>
      <c r="AC740" s="19"/>
      <c r="AD740" s="19"/>
      <c r="AE740" s="19"/>
      <c r="AF740" s="19">
        <f t="shared" si="263"/>
        <v>6</v>
      </c>
      <c r="AG740" s="19">
        <f t="shared" si="263"/>
        <v>27000</v>
      </c>
      <c r="AH740" s="17">
        <v>7112271000358790</v>
      </c>
      <c r="AI740" s="120" t="s">
        <v>1174</v>
      </c>
      <c r="AJ740" s="120" t="s">
        <v>736</v>
      </c>
      <c r="AK740" s="12">
        <v>4500</v>
      </c>
      <c r="AL740" s="7"/>
      <c r="AM740" s="28"/>
      <c r="AN740" s="114"/>
      <c r="AO740" s="114"/>
      <c r="AP740" s="28"/>
      <c r="AQ740" s="28"/>
      <c r="AR740" s="28">
        <v>6</v>
      </c>
      <c r="AS740" s="28">
        <f t="shared" si="275"/>
        <v>27000</v>
      </c>
      <c r="AT740" s="28"/>
      <c r="AU740" s="28"/>
      <c r="AV740" s="28"/>
      <c r="AW740" s="114"/>
      <c r="AX740" s="114"/>
      <c r="AY740" s="114"/>
      <c r="AZ740" s="28"/>
      <c r="BA740" s="28"/>
      <c r="BB740" s="114"/>
      <c r="BC740" s="114"/>
      <c r="BD740" s="114"/>
      <c r="BE740" s="114"/>
      <c r="BF740" s="114"/>
      <c r="BG740" s="114"/>
      <c r="BH740" s="28"/>
      <c r="BI740" s="28"/>
      <c r="BJ740" s="7">
        <f t="shared" si="265"/>
        <v>6</v>
      </c>
      <c r="BK740" s="7">
        <f t="shared" si="265"/>
        <v>27000</v>
      </c>
    </row>
    <row r="741" spans="2:63" x14ac:dyDescent="0.25">
      <c r="B741" s="214" t="s">
        <v>139</v>
      </c>
      <c r="C741" s="17" t="s">
        <v>66</v>
      </c>
      <c r="D741" s="17">
        <v>8110170100306230</v>
      </c>
      <c r="E741" s="120" t="s">
        <v>1175</v>
      </c>
      <c r="F741" s="120" t="s">
        <v>736</v>
      </c>
      <c r="G741" s="12">
        <v>4500</v>
      </c>
      <c r="H741" s="26"/>
      <c r="I741" s="19"/>
      <c r="J741" s="111"/>
      <c r="K741" s="111"/>
      <c r="L741" s="19"/>
      <c r="M741" s="19"/>
      <c r="N741" s="19">
        <v>6</v>
      </c>
      <c r="O741" s="19">
        <f t="shared" si="274"/>
        <v>27000</v>
      </c>
      <c r="P741" s="19"/>
      <c r="Q741" s="19"/>
      <c r="R741" s="19"/>
      <c r="S741" s="19"/>
      <c r="T741" s="20"/>
      <c r="U741" s="20"/>
      <c r="V741" s="19"/>
      <c r="W741" s="19"/>
      <c r="X741" s="20"/>
      <c r="Y741" s="20"/>
      <c r="Z741" s="20"/>
      <c r="AA741" s="20"/>
      <c r="AB741" s="19"/>
      <c r="AC741" s="19"/>
      <c r="AD741" s="19"/>
      <c r="AE741" s="19"/>
      <c r="AF741" s="19">
        <f t="shared" si="263"/>
        <v>6</v>
      </c>
      <c r="AG741" s="19">
        <f t="shared" si="263"/>
        <v>27000</v>
      </c>
      <c r="AH741" s="17">
        <v>8110170100306230</v>
      </c>
      <c r="AI741" s="120" t="s">
        <v>1175</v>
      </c>
      <c r="AJ741" s="120" t="s">
        <v>736</v>
      </c>
      <c r="AK741" s="12">
        <v>4500</v>
      </c>
      <c r="AL741" s="7"/>
      <c r="AM741" s="28"/>
      <c r="AN741" s="114"/>
      <c r="AO741" s="114"/>
      <c r="AP741" s="28"/>
      <c r="AQ741" s="28"/>
      <c r="AR741" s="28">
        <v>6</v>
      </c>
      <c r="AS741" s="28">
        <f t="shared" si="275"/>
        <v>27000</v>
      </c>
      <c r="AT741" s="28"/>
      <c r="AU741" s="28"/>
      <c r="AV741" s="28"/>
      <c r="AW741" s="114"/>
      <c r="AX741" s="114"/>
      <c r="AY741" s="114"/>
      <c r="AZ741" s="28"/>
      <c r="BA741" s="28"/>
      <c r="BB741" s="114"/>
      <c r="BC741" s="114"/>
      <c r="BD741" s="114"/>
      <c r="BE741" s="114"/>
      <c r="BF741" s="114"/>
      <c r="BG741" s="114"/>
      <c r="BH741" s="28"/>
      <c r="BI741" s="28"/>
      <c r="BJ741" s="7">
        <f t="shared" si="265"/>
        <v>6</v>
      </c>
      <c r="BK741" s="7">
        <f t="shared" si="265"/>
        <v>27000</v>
      </c>
    </row>
    <row r="742" spans="2:63" ht="24.75" x14ac:dyDescent="0.25">
      <c r="B742" s="214" t="s">
        <v>65</v>
      </c>
      <c r="C742" s="17" t="s">
        <v>66</v>
      </c>
      <c r="D742" s="17" t="s">
        <v>1145</v>
      </c>
      <c r="E742" s="120" t="s">
        <v>1176</v>
      </c>
      <c r="F742" s="120" t="s">
        <v>736</v>
      </c>
      <c r="G742" s="12">
        <v>2500</v>
      </c>
      <c r="H742" s="26">
        <v>2</v>
      </c>
      <c r="I742" s="19">
        <f t="shared" ref="I742:I747" si="276">+G742*H742</f>
        <v>5000</v>
      </c>
      <c r="J742" s="111"/>
      <c r="K742" s="111"/>
      <c r="L742" s="19"/>
      <c r="M742" s="19"/>
      <c r="N742" s="19"/>
      <c r="O742" s="19"/>
      <c r="P742" s="19"/>
      <c r="Q742" s="19"/>
      <c r="R742" s="19"/>
      <c r="S742" s="19"/>
      <c r="T742" s="20"/>
      <c r="U742" s="20"/>
      <c r="V742" s="19"/>
      <c r="W742" s="19"/>
      <c r="X742" s="20"/>
      <c r="Y742" s="20"/>
      <c r="Z742" s="20"/>
      <c r="AA742" s="20"/>
      <c r="AB742" s="19"/>
      <c r="AC742" s="19"/>
      <c r="AD742" s="19"/>
      <c r="AE742" s="19"/>
      <c r="AF742" s="19">
        <f t="shared" si="263"/>
        <v>2</v>
      </c>
      <c r="AG742" s="19">
        <f t="shared" si="263"/>
        <v>5000</v>
      </c>
      <c r="AH742" s="17" t="s">
        <v>1145</v>
      </c>
      <c r="AI742" s="120" t="s">
        <v>1176</v>
      </c>
      <c r="AJ742" s="120" t="s">
        <v>736</v>
      </c>
      <c r="AK742" s="12">
        <v>2500</v>
      </c>
      <c r="AL742" s="7">
        <v>1</v>
      </c>
      <c r="AM742" s="28">
        <f t="shared" ref="AM742:AM747" si="277">+AK742*AL742</f>
        <v>2500</v>
      </c>
      <c r="AN742" s="114"/>
      <c r="AO742" s="114"/>
      <c r="AP742" s="28"/>
      <c r="AQ742" s="28"/>
      <c r="AR742" s="28"/>
      <c r="AS742" s="28"/>
      <c r="AT742" s="28"/>
      <c r="AU742" s="28"/>
      <c r="AV742" s="28"/>
      <c r="AW742" s="114"/>
      <c r="AX742" s="114"/>
      <c r="AY742" s="114"/>
      <c r="AZ742" s="28"/>
      <c r="BA742" s="28"/>
      <c r="BB742" s="114"/>
      <c r="BC742" s="114"/>
      <c r="BD742" s="114"/>
      <c r="BE742" s="114"/>
      <c r="BF742" s="114"/>
      <c r="BG742" s="114"/>
      <c r="BH742" s="28"/>
      <c r="BI742" s="28"/>
      <c r="BJ742" s="7">
        <f t="shared" si="265"/>
        <v>1</v>
      </c>
      <c r="BK742" s="7">
        <f t="shared" si="265"/>
        <v>2500</v>
      </c>
    </row>
    <row r="743" spans="2:63" ht="24.75" x14ac:dyDescent="0.25">
      <c r="B743" s="214" t="s">
        <v>65</v>
      </c>
      <c r="C743" s="17" t="s">
        <v>66</v>
      </c>
      <c r="D743" s="17" t="s">
        <v>1177</v>
      </c>
      <c r="E743" s="120" t="s">
        <v>1178</v>
      </c>
      <c r="F743" s="120" t="s">
        <v>736</v>
      </c>
      <c r="G743" s="12">
        <v>2500</v>
      </c>
      <c r="H743" s="26">
        <v>2</v>
      </c>
      <c r="I743" s="19">
        <f t="shared" si="276"/>
        <v>5000</v>
      </c>
      <c r="J743" s="111"/>
      <c r="K743" s="111"/>
      <c r="L743" s="19"/>
      <c r="M743" s="19"/>
      <c r="N743" s="19"/>
      <c r="O743" s="19"/>
      <c r="P743" s="19"/>
      <c r="Q743" s="19"/>
      <c r="R743" s="19"/>
      <c r="S743" s="19"/>
      <c r="T743" s="20"/>
      <c r="U743" s="20"/>
      <c r="V743" s="19"/>
      <c r="W743" s="19"/>
      <c r="X743" s="20"/>
      <c r="Y743" s="20"/>
      <c r="Z743" s="20"/>
      <c r="AA743" s="20"/>
      <c r="AB743" s="19"/>
      <c r="AC743" s="19"/>
      <c r="AD743" s="19"/>
      <c r="AE743" s="19"/>
      <c r="AF743" s="19">
        <f t="shared" si="263"/>
        <v>2</v>
      </c>
      <c r="AG743" s="19">
        <f t="shared" si="263"/>
        <v>5000</v>
      </c>
      <c r="AH743" s="17" t="s">
        <v>1177</v>
      </c>
      <c r="AI743" s="120" t="s">
        <v>1178</v>
      </c>
      <c r="AJ743" s="120" t="s">
        <v>736</v>
      </c>
      <c r="AK743" s="12">
        <v>2500</v>
      </c>
      <c r="AL743" s="7">
        <v>1</v>
      </c>
      <c r="AM743" s="28">
        <f t="shared" si="277"/>
        <v>2500</v>
      </c>
      <c r="AN743" s="114"/>
      <c r="AO743" s="114"/>
      <c r="AP743" s="28"/>
      <c r="AQ743" s="28"/>
      <c r="AR743" s="28"/>
      <c r="AS743" s="28"/>
      <c r="AT743" s="28"/>
      <c r="AU743" s="28"/>
      <c r="AV743" s="28"/>
      <c r="AW743" s="114"/>
      <c r="AX743" s="114"/>
      <c r="AY743" s="114"/>
      <c r="AZ743" s="28"/>
      <c r="BA743" s="28"/>
      <c r="BB743" s="114"/>
      <c r="BC743" s="114"/>
      <c r="BD743" s="114"/>
      <c r="BE743" s="114"/>
      <c r="BF743" s="114"/>
      <c r="BG743" s="114"/>
      <c r="BH743" s="28"/>
      <c r="BI743" s="28"/>
      <c r="BJ743" s="7">
        <f t="shared" si="265"/>
        <v>1</v>
      </c>
      <c r="BK743" s="7">
        <f t="shared" si="265"/>
        <v>2500</v>
      </c>
    </row>
    <row r="744" spans="2:63" ht="24.75" x14ac:dyDescent="0.25">
      <c r="B744" s="214" t="s">
        <v>65</v>
      </c>
      <c r="C744" s="17" t="s">
        <v>66</v>
      </c>
      <c r="D744" s="17">
        <v>80500020066</v>
      </c>
      <c r="E744" s="120" t="s">
        <v>1179</v>
      </c>
      <c r="F744" s="120" t="s">
        <v>736</v>
      </c>
      <c r="G744" s="12">
        <v>15000</v>
      </c>
      <c r="H744" s="26">
        <v>6</v>
      </c>
      <c r="I744" s="19">
        <f t="shared" si="276"/>
        <v>90000</v>
      </c>
      <c r="J744" s="111"/>
      <c r="K744" s="111"/>
      <c r="L744" s="19"/>
      <c r="M744" s="19"/>
      <c r="N744" s="19"/>
      <c r="O744" s="19"/>
      <c r="P744" s="19"/>
      <c r="Q744" s="19"/>
      <c r="R744" s="19"/>
      <c r="S744" s="19"/>
      <c r="T744" s="20"/>
      <c r="U744" s="20"/>
      <c r="V744" s="19"/>
      <c r="W744" s="19"/>
      <c r="X744" s="20"/>
      <c r="Y744" s="20"/>
      <c r="Z744" s="20"/>
      <c r="AA744" s="20"/>
      <c r="AB744" s="19"/>
      <c r="AC744" s="19"/>
      <c r="AD744" s="19"/>
      <c r="AE744" s="19"/>
      <c r="AF744" s="19">
        <f t="shared" si="263"/>
        <v>6</v>
      </c>
      <c r="AG744" s="19">
        <f t="shared" si="263"/>
        <v>90000</v>
      </c>
      <c r="AH744" s="17">
        <v>80500020066</v>
      </c>
      <c r="AI744" s="120" t="s">
        <v>1179</v>
      </c>
      <c r="AJ744" s="120" t="s">
        <v>736</v>
      </c>
      <c r="AK744" s="12">
        <v>15000</v>
      </c>
      <c r="AL744" s="7">
        <v>6</v>
      </c>
      <c r="AM744" s="28">
        <f t="shared" si="277"/>
        <v>90000</v>
      </c>
      <c r="AN744" s="114"/>
      <c r="AO744" s="114"/>
      <c r="AP744" s="28"/>
      <c r="AQ744" s="28"/>
      <c r="AR744" s="28"/>
      <c r="AS744" s="28"/>
      <c r="AT744" s="28"/>
      <c r="AU744" s="28"/>
      <c r="AV744" s="28"/>
      <c r="AW744" s="114"/>
      <c r="AX744" s="114"/>
      <c r="AY744" s="114"/>
      <c r="AZ744" s="28"/>
      <c r="BA744" s="28"/>
      <c r="BB744" s="114"/>
      <c r="BC744" s="114"/>
      <c r="BD744" s="114"/>
      <c r="BE744" s="114"/>
      <c r="BF744" s="114"/>
      <c r="BG744" s="114"/>
      <c r="BH744" s="28"/>
      <c r="BI744" s="28"/>
      <c r="BJ744" s="7">
        <f t="shared" si="265"/>
        <v>6</v>
      </c>
      <c r="BK744" s="7">
        <f t="shared" si="265"/>
        <v>90000</v>
      </c>
    </row>
    <row r="745" spans="2:63" ht="24.75" x14ac:dyDescent="0.25">
      <c r="B745" s="214" t="s">
        <v>65</v>
      </c>
      <c r="C745" s="17" t="s">
        <v>66</v>
      </c>
      <c r="D745" s="17">
        <v>80100100775</v>
      </c>
      <c r="E745" s="120" t="s">
        <v>1180</v>
      </c>
      <c r="F745" s="120" t="s">
        <v>736</v>
      </c>
      <c r="G745" s="12">
        <v>5000</v>
      </c>
      <c r="H745" s="26">
        <v>6</v>
      </c>
      <c r="I745" s="19">
        <f t="shared" si="276"/>
        <v>30000</v>
      </c>
      <c r="J745" s="111"/>
      <c r="K745" s="111"/>
      <c r="L745" s="19"/>
      <c r="M745" s="19"/>
      <c r="N745" s="19"/>
      <c r="O745" s="19"/>
      <c r="P745" s="19"/>
      <c r="Q745" s="19"/>
      <c r="R745" s="19"/>
      <c r="S745" s="19"/>
      <c r="T745" s="20"/>
      <c r="U745" s="20"/>
      <c r="V745" s="19"/>
      <c r="W745" s="19"/>
      <c r="X745" s="20"/>
      <c r="Y745" s="20"/>
      <c r="Z745" s="20"/>
      <c r="AA745" s="20"/>
      <c r="AB745" s="19"/>
      <c r="AC745" s="19"/>
      <c r="AD745" s="19"/>
      <c r="AE745" s="19"/>
      <c r="AF745" s="19">
        <f t="shared" si="263"/>
        <v>6</v>
      </c>
      <c r="AG745" s="19">
        <f t="shared" si="263"/>
        <v>30000</v>
      </c>
      <c r="AH745" s="17">
        <v>80100100775</v>
      </c>
      <c r="AI745" s="120" t="s">
        <v>1180</v>
      </c>
      <c r="AJ745" s="120" t="s">
        <v>736</v>
      </c>
      <c r="AK745" s="12">
        <v>5000</v>
      </c>
      <c r="AL745" s="7">
        <v>6</v>
      </c>
      <c r="AM745" s="28">
        <f t="shared" si="277"/>
        <v>30000</v>
      </c>
      <c r="AN745" s="114"/>
      <c r="AO745" s="114"/>
      <c r="AP745" s="28"/>
      <c r="AQ745" s="28"/>
      <c r="AR745" s="28"/>
      <c r="AS745" s="28"/>
      <c r="AT745" s="28"/>
      <c r="AU745" s="28"/>
      <c r="AV745" s="28"/>
      <c r="AW745" s="114"/>
      <c r="AX745" s="114"/>
      <c r="AY745" s="114"/>
      <c r="AZ745" s="28"/>
      <c r="BA745" s="28"/>
      <c r="BB745" s="114"/>
      <c r="BC745" s="114"/>
      <c r="BD745" s="114"/>
      <c r="BE745" s="114"/>
      <c r="BF745" s="114"/>
      <c r="BG745" s="114"/>
      <c r="BH745" s="28"/>
      <c r="BI745" s="28"/>
      <c r="BJ745" s="7">
        <f t="shared" si="265"/>
        <v>6</v>
      </c>
      <c r="BK745" s="7">
        <f t="shared" si="265"/>
        <v>30000</v>
      </c>
    </row>
    <row r="746" spans="2:63" ht="24.75" x14ac:dyDescent="0.25">
      <c r="B746" s="214" t="s">
        <v>65</v>
      </c>
      <c r="C746" s="17" t="s">
        <v>66</v>
      </c>
      <c r="D746" s="17">
        <v>210100010410</v>
      </c>
      <c r="E746" s="120" t="s">
        <v>1181</v>
      </c>
      <c r="F746" s="120" t="s">
        <v>736</v>
      </c>
      <c r="G746" s="12">
        <v>3500</v>
      </c>
      <c r="H746" s="26">
        <v>6</v>
      </c>
      <c r="I746" s="19">
        <f t="shared" si="276"/>
        <v>21000</v>
      </c>
      <c r="J746" s="111"/>
      <c r="K746" s="111"/>
      <c r="L746" s="19"/>
      <c r="M746" s="19"/>
      <c r="N746" s="19"/>
      <c r="O746" s="19"/>
      <c r="P746" s="19"/>
      <c r="Q746" s="19"/>
      <c r="R746" s="19"/>
      <c r="S746" s="19"/>
      <c r="T746" s="20"/>
      <c r="U746" s="20"/>
      <c r="V746" s="19"/>
      <c r="W746" s="19"/>
      <c r="X746" s="20"/>
      <c r="Y746" s="20"/>
      <c r="Z746" s="20"/>
      <c r="AA746" s="20"/>
      <c r="AB746" s="19"/>
      <c r="AC746" s="19"/>
      <c r="AD746" s="19"/>
      <c r="AE746" s="19"/>
      <c r="AF746" s="19">
        <f t="shared" si="263"/>
        <v>6</v>
      </c>
      <c r="AG746" s="19">
        <f t="shared" si="263"/>
        <v>21000</v>
      </c>
      <c r="AH746" s="17">
        <v>210100010410</v>
      </c>
      <c r="AI746" s="120" t="s">
        <v>1181</v>
      </c>
      <c r="AJ746" s="120" t="s">
        <v>736</v>
      </c>
      <c r="AK746" s="12">
        <v>3500</v>
      </c>
      <c r="AL746" s="7">
        <v>6</v>
      </c>
      <c r="AM746" s="28">
        <f t="shared" si="277"/>
        <v>21000</v>
      </c>
      <c r="AN746" s="114"/>
      <c r="AO746" s="114"/>
      <c r="AP746" s="28"/>
      <c r="AQ746" s="28"/>
      <c r="AR746" s="28"/>
      <c r="AS746" s="28"/>
      <c r="AT746" s="28"/>
      <c r="AU746" s="28"/>
      <c r="AV746" s="28"/>
      <c r="AW746" s="114"/>
      <c r="AX746" s="114"/>
      <c r="AY746" s="114"/>
      <c r="AZ746" s="28"/>
      <c r="BA746" s="28"/>
      <c r="BB746" s="114"/>
      <c r="BC746" s="114"/>
      <c r="BD746" s="114"/>
      <c r="BE746" s="114"/>
      <c r="BF746" s="114"/>
      <c r="BG746" s="114"/>
      <c r="BH746" s="28"/>
      <c r="BI746" s="28"/>
      <c r="BJ746" s="7">
        <f t="shared" si="265"/>
        <v>6</v>
      </c>
      <c r="BK746" s="7">
        <f t="shared" si="265"/>
        <v>21000</v>
      </c>
    </row>
    <row r="747" spans="2:63" ht="24.75" x14ac:dyDescent="0.25">
      <c r="B747" s="214" t="s">
        <v>65</v>
      </c>
      <c r="C747" s="17" t="s">
        <v>66</v>
      </c>
      <c r="D747" s="17">
        <v>210100010410</v>
      </c>
      <c r="E747" s="120" t="s">
        <v>1182</v>
      </c>
      <c r="F747" s="120" t="s">
        <v>736</v>
      </c>
      <c r="G747" s="12">
        <v>2500</v>
      </c>
      <c r="H747" s="26">
        <v>6</v>
      </c>
      <c r="I747" s="19">
        <f t="shared" si="276"/>
        <v>15000</v>
      </c>
      <c r="J747" s="111"/>
      <c r="K747" s="111"/>
      <c r="L747" s="19"/>
      <c r="M747" s="19"/>
      <c r="N747" s="19"/>
      <c r="O747" s="19"/>
      <c r="P747" s="19"/>
      <c r="Q747" s="19"/>
      <c r="R747" s="19"/>
      <c r="S747" s="19"/>
      <c r="T747" s="20"/>
      <c r="U747" s="20"/>
      <c r="V747" s="19"/>
      <c r="W747" s="19"/>
      <c r="X747" s="20"/>
      <c r="Y747" s="20"/>
      <c r="Z747" s="20"/>
      <c r="AA747" s="20"/>
      <c r="AB747" s="19"/>
      <c r="AC747" s="19"/>
      <c r="AD747" s="19"/>
      <c r="AE747" s="19"/>
      <c r="AF747" s="19">
        <f t="shared" si="263"/>
        <v>6</v>
      </c>
      <c r="AG747" s="19">
        <f t="shared" si="263"/>
        <v>15000</v>
      </c>
      <c r="AH747" s="17">
        <v>210100010410</v>
      </c>
      <c r="AI747" s="120" t="s">
        <v>1182</v>
      </c>
      <c r="AJ747" s="120" t="s">
        <v>736</v>
      </c>
      <c r="AK747" s="12">
        <v>2500</v>
      </c>
      <c r="AL747" s="7">
        <v>6</v>
      </c>
      <c r="AM747" s="28">
        <f t="shared" si="277"/>
        <v>15000</v>
      </c>
      <c r="AN747" s="114"/>
      <c r="AO747" s="114"/>
      <c r="AP747" s="28"/>
      <c r="AQ747" s="28"/>
      <c r="AR747" s="28"/>
      <c r="AS747" s="28"/>
      <c r="AT747" s="28"/>
      <c r="AU747" s="28"/>
      <c r="AV747" s="28"/>
      <c r="AW747" s="114"/>
      <c r="AX747" s="114"/>
      <c r="AY747" s="114"/>
      <c r="AZ747" s="28"/>
      <c r="BA747" s="28"/>
      <c r="BB747" s="114"/>
      <c r="BC747" s="114"/>
      <c r="BD747" s="114"/>
      <c r="BE747" s="114"/>
      <c r="BF747" s="114"/>
      <c r="BG747" s="114"/>
      <c r="BH747" s="28"/>
      <c r="BI747" s="28"/>
      <c r="BJ747" s="7">
        <f t="shared" si="265"/>
        <v>6</v>
      </c>
      <c r="BK747" s="7">
        <f t="shared" si="265"/>
        <v>15000</v>
      </c>
    </row>
    <row r="748" spans="2:63" ht="24.75" x14ac:dyDescent="0.25">
      <c r="B748" s="214" t="s">
        <v>65</v>
      </c>
      <c r="C748" s="17" t="s">
        <v>66</v>
      </c>
      <c r="D748" s="17">
        <v>210100010410</v>
      </c>
      <c r="E748" s="125" t="s">
        <v>1183</v>
      </c>
      <c r="F748" s="120" t="s">
        <v>736</v>
      </c>
      <c r="G748" s="12">
        <v>4500</v>
      </c>
      <c r="H748" s="26"/>
      <c r="I748" s="19"/>
      <c r="J748" s="111"/>
      <c r="K748" s="111"/>
      <c r="L748" s="19"/>
      <c r="M748" s="19"/>
      <c r="N748" s="19"/>
      <c r="O748" s="19"/>
      <c r="P748" s="19"/>
      <c r="Q748" s="19"/>
      <c r="R748" s="19"/>
      <c r="S748" s="19"/>
      <c r="T748" s="20"/>
      <c r="U748" s="20"/>
      <c r="V748" s="19"/>
      <c r="W748" s="19"/>
      <c r="X748" s="20"/>
      <c r="Y748" s="20"/>
      <c r="Z748" s="20"/>
      <c r="AA748" s="20"/>
      <c r="AB748" s="19">
        <v>1</v>
      </c>
      <c r="AC748" s="19">
        <f t="shared" ref="AC748:AC754" si="278">+AB748*G748</f>
        <v>4500</v>
      </c>
      <c r="AD748" s="19"/>
      <c r="AE748" s="19"/>
      <c r="AF748" s="19">
        <f t="shared" si="263"/>
        <v>1</v>
      </c>
      <c r="AG748" s="19">
        <f t="shared" si="263"/>
        <v>4500</v>
      </c>
      <c r="AH748" s="17">
        <v>210100010410</v>
      </c>
      <c r="AI748" s="125" t="s">
        <v>1183</v>
      </c>
      <c r="AJ748" s="120" t="s">
        <v>736</v>
      </c>
      <c r="AK748" s="12">
        <v>4500</v>
      </c>
      <c r="AL748" s="7"/>
      <c r="AM748" s="28"/>
      <c r="AN748" s="114"/>
      <c r="AO748" s="114"/>
      <c r="AP748" s="28"/>
      <c r="AQ748" s="28"/>
      <c r="AR748" s="28"/>
      <c r="AS748" s="28"/>
      <c r="AT748" s="28"/>
      <c r="AU748" s="28"/>
      <c r="AV748" s="28"/>
      <c r="AW748" s="114"/>
      <c r="AX748" s="114"/>
      <c r="AY748" s="114"/>
      <c r="AZ748" s="28"/>
      <c r="BA748" s="28"/>
      <c r="BB748" s="114"/>
      <c r="BC748" s="114"/>
      <c r="BD748" s="114"/>
      <c r="BE748" s="114"/>
      <c r="BF748" s="114"/>
      <c r="BG748" s="114"/>
      <c r="BH748" s="28"/>
      <c r="BI748" s="28"/>
      <c r="BJ748" s="7">
        <f t="shared" si="265"/>
        <v>0</v>
      </c>
      <c r="BK748" s="7">
        <f t="shared" si="265"/>
        <v>0</v>
      </c>
    </row>
    <row r="749" spans="2:63" ht="24.75" x14ac:dyDescent="0.25">
      <c r="B749" s="214" t="s">
        <v>65</v>
      </c>
      <c r="C749" s="17" t="s">
        <v>66</v>
      </c>
      <c r="D749" s="17">
        <v>210100010410</v>
      </c>
      <c r="E749" s="125" t="s">
        <v>1184</v>
      </c>
      <c r="F749" s="120" t="s">
        <v>736</v>
      </c>
      <c r="G749" s="12">
        <v>3500</v>
      </c>
      <c r="H749" s="26"/>
      <c r="I749" s="19"/>
      <c r="J749" s="111"/>
      <c r="K749" s="111"/>
      <c r="L749" s="19"/>
      <c r="M749" s="19"/>
      <c r="N749" s="19"/>
      <c r="O749" s="19"/>
      <c r="P749" s="19"/>
      <c r="Q749" s="19"/>
      <c r="R749" s="19"/>
      <c r="S749" s="19"/>
      <c r="T749" s="20"/>
      <c r="U749" s="20"/>
      <c r="V749" s="19"/>
      <c r="W749" s="19"/>
      <c r="X749" s="20"/>
      <c r="Y749" s="20"/>
      <c r="Z749" s="20"/>
      <c r="AA749" s="20"/>
      <c r="AB749" s="19">
        <v>1</v>
      </c>
      <c r="AC749" s="19">
        <f t="shared" si="278"/>
        <v>3500</v>
      </c>
      <c r="AD749" s="19"/>
      <c r="AE749" s="19"/>
      <c r="AF749" s="19">
        <f t="shared" si="263"/>
        <v>1</v>
      </c>
      <c r="AG749" s="19">
        <f t="shared" si="263"/>
        <v>3500</v>
      </c>
      <c r="AH749" s="17">
        <v>210100010410</v>
      </c>
      <c r="AI749" s="125" t="s">
        <v>1184</v>
      </c>
      <c r="AJ749" s="120" t="s">
        <v>736</v>
      </c>
      <c r="AK749" s="12">
        <v>3500</v>
      </c>
      <c r="AL749" s="7"/>
      <c r="AM749" s="28"/>
      <c r="AN749" s="114"/>
      <c r="AO749" s="114"/>
      <c r="AP749" s="28"/>
      <c r="AQ749" s="28"/>
      <c r="AR749" s="28"/>
      <c r="AS749" s="28"/>
      <c r="AT749" s="28"/>
      <c r="AU749" s="28"/>
      <c r="AV749" s="28"/>
      <c r="AW749" s="114"/>
      <c r="AX749" s="114"/>
      <c r="AY749" s="114"/>
      <c r="AZ749" s="28"/>
      <c r="BA749" s="28"/>
      <c r="BB749" s="114"/>
      <c r="BC749" s="114"/>
      <c r="BD749" s="114"/>
      <c r="BE749" s="114"/>
      <c r="BF749" s="114"/>
      <c r="BG749" s="114"/>
      <c r="BH749" s="28"/>
      <c r="BI749" s="28"/>
      <c r="BJ749" s="7">
        <f t="shared" si="265"/>
        <v>0</v>
      </c>
      <c r="BK749" s="7">
        <f t="shared" si="265"/>
        <v>0</v>
      </c>
    </row>
    <row r="750" spans="2:63" ht="24.75" x14ac:dyDescent="0.25">
      <c r="B750" s="214" t="s">
        <v>65</v>
      </c>
      <c r="C750" s="17" t="s">
        <v>66</v>
      </c>
      <c r="D750" s="17">
        <v>210100010410</v>
      </c>
      <c r="E750" s="125" t="s">
        <v>1185</v>
      </c>
      <c r="F750" s="120" t="s">
        <v>736</v>
      </c>
      <c r="G750" s="12">
        <v>2500</v>
      </c>
      <c r="H750" s="26"/>
      <c r="I750" s="19"/>
      <c r="J750" s="111"/>
      <c r="K750" s="111"/>
      <c r="L750" s="19"/>
      <c r="M750" s="19"/>
      <c r="N750" s="19"/>
      <c r="O750" s="19"/>
      <c r="P750" s="19"/>
      <c r="Q750" s="19"/>
      <c r="R750" s="19"/>
      <c r="S750" s="19"/>
      <c r="T750" s="20"/>
      <c r="U750" s="20"/>
      <c r="V750" s="19"/>
      <c r="W750" s="19"/>
      <c r="X750" s="20"/>
      <c r="Y750" s="20"/>
      <c r="Z750" s="20"/>
      <c r="AA750" s="20"/>
      <c r="AB750" s="19">
        <v>6</v>
      </c>
      <c r="AC750" s="19">
        <f t="shared" si="278"/>
        <v>15000</v>
      </c>
      <c r="AD750" s="19"/>
      <c r="AE750" s="19"/>
      <c r="AF750" s="19">
        <f t="shared" si="263"/>
        <v>6</v>
      </c>
      <c r="AG750" s="19">
        <f t="shared" si="263"/>
        <v>15000</v>
      </c>
      <c r="AH750" s="17">
        <v>210100010410</v>
      </c>
      <c r="AI750" s="125" t="s">
        <v>1185</v>
      </c>
      <c r="AJ750" s="120" t="s">
        <v>736</v>
      </c>
      <c r="AK750" s="12">
        <v>2500</v>
      </c>
      <c r="AL750" s="7"/>
      <c r="AM750" s="28"/>
      <c r="AN750" s="114"/>
      <c r="AO750" s="114"/>
      <c r="AP750" s="28"/>
      <c r="AQ750" s="28"/>
      <c r="AR750" s="28"/>
      <c r="AS750" s="28"/>
      <c r="AT750" s="28"/>
      <c r="AU750" s="28"/>
      <c r="AV750" s="28"/>
      <c r="AW750" s="114"/>
      <c r="AX750" s="114"/>
      <c r="AY750" s="114"/>
      <c r="AZ750" s="28"/>
      <c r="BA750" s="28"/>
      <c r="BB750" s="114"/>
      <c r="BC750" s="114"/>
      <c r="BD750" s="114"/>
      <c r="BE750" s="114"/>
      <c r="BF750" s="114">
        <v>6</v>
      </c>
      <c r="BG750" s="114">
        <f>BF750*AK750</f>
        <v>15000</v>
      </c>
      <c r="BH750" s="28"/>
      <c r="BI750" s="28"/>
      <c r="BJ750" s="7">
        <f t="shared" si="265"/>
        <v>6</v>
      </c>
      <c r="BK750" s="7">
        <f t="shared" si="265"/>
        <v>15000</v>
      </c>
    </row>
    <row r="751" spans="2:63" ht="24.75" x14ac:dyDescent="0.25">
      <c r="B751" s="214" t="s">
        <v>65</v>
      </c>
      <c r="C751" s="17" t="s">
        <v>66</v>
      </c>
      <c r="D751" s="17">
        <v>210100010410</v>
      </c>
      <c r="E751" s="125" t="s">
        <v>1186</v>
      </c>
      <c r="F751" s="120" t="s">
        <v>736</v>
      </c>
      <c r="G751" s="12">
        <v>2000</v>
      </c>
      <c r="H751" s="26"/>
      <c r="I751" s="19"/>
      <c r="J751" s="111"/>
      <c r="K751" s="111"/>
      <c r="L751" s="19"/>
      <c r="M751" s="19"/>
      <c r="N751" s="19"/>
      <c r="O751" s="19"/>
      <c r="P751" s="19"/>
      <c r="Q751" s="19"/>
      <c r="R751" s="19"/>
      <c r="S751" s="19"/>
      <c r="T751" s="20"/>
      <c r="U751" s="20"/>
      <c r="V751" s="19"/>
      <c r="W751" s="19"/>
      <c r="X751" s="20"/>
      <c r="Y751" s="20"/>
      <c r="Z751" s="20"/>
      <c r="AA751" s="20"/>
      <c r="AB751" s="19">
        <v>6</v>
      </c>
      <c r="AC751" s="19">
        <f t="shared" si="278"/>
        <v>12000</v>
      </c>
      <c r="AD751" s="19"/>
      <c r="AE751" s="19"/>
      <c r="AF751" s="19">
        <f t="shared" si="263"/>
        <v>6</v>
      </c>
      <c r="AG751" s="19">
        <f t="shared" si="263"/>
        <v>12000</v>
      </c>
      <c r="AH751" s="17">
        <v>210100010410</v>
      </c>
      <c r="AI751" s="125" t="s">
        <v>1186</v>
      </c>
      <c r="AJ751" s="120" t="s">
        <v>736</v>
      </c>
      <c r="AK751" s="12">
        <v>2000</v>
      </c>
      <c r="AL751" s="7"/>
      <c r="AM751" s="28"/>
      <c r="AN751" s="114"/>
      <c r="AO751" s="114"/>
      <c r="AP751" s="28"/>
      <c r="AQ751" s="28"/>
      <c r="AR751" s="28"/>
      <c r="AS751" s="28"/>
      <c r="AT751" s="28"/>
      <c r="AU751" s="28"/>
      <c r="AV751" s="28"/>
      <c r="AW751" s="114"/>
      <c r="AX751" s="114"/>
      <c r="AY751" s="114"/>
      <c r="AZ751" s="28"/>
      <c r="BA751" s="28"/>
      <c r="BB751" s="114"/>
      <c r="BC751" s="114"/>
      <c r="BD751" s="114"/>
      <c r="BE751" s="114"/>
      <c r="BF751" s="114">
        <v>6</v>
      </c>
      <c r="BG751" s="114">
        <f>BF751*AK751</f>
        <v>12000</v>
      </c>
      <c r="BH751" s="28"/>
      <c r="BI751" s="28"/>
      <c r="BJ751" s="7">
        <f t="shared" si="265"/>
        <v>6</v>
      </c>
      <c r="BK751" s="7">
        <f t="shared" si="265"/>
        <v>12000</v>
      </c>
    </row>
    <row r="752" spans="2:63" ht="24.75" x14ac:dyDescent="0.25">
      <c r="B752" s="214" t="s">
        <v>65</v>
      </c>
      <c r="C752" s="17" t="s">
        <v>66</v>
      </c>
      <c r="D752" s="17">
        <v>210100010410</v>
      </c>
      <c r="E752" s="125" t="s">
        <v>1187</v>
      </c>
      <c r="F752" s="120" t="s">
        <v>736</v>
      </c>
      <c r="G752" s="12">
        <v>1500</v>
      </c>
      <c r="H752" s="26"/>
      <c r="I752" s="19"/>
      <c r="J752" s="111"/>
      <c r="K752" s="111"/>
      <c r="L752" s="19"/>
      <c r="M752" s="19"/>
      <c r="N752" s="19"/>
      <c r="O752" s="19"/>
      <c r="P752" s="19"/>
      <c r="Q752" s="19"/>
      <c r="R752" s="19"/>
      <c r="S752" s="19"/>
      <c r="T752" s="20"/>
      <c r="U752" s="20"/>
      <c r="V752" s="19"/>
      <c r="W752" s="19"/>
      <c r="X752" s="20"/>
      <c r="Y752" s="20"/>
      <c r="Z752" s="20"/>
      <c r="AA752" s="20"/>
      <c r="AB752" s="19">
        <v>6</v>
      </c>
      <c r="AC752" s="19">
        <f t="shared" si="278"/>
        <v>9000</v>
      </c>
      <c r="AD752" s="19"/>
      <c r="AE752" s="19"/>
      <c r="AF752" s="19">
        <f t="shared" si="263"/>
        <v>6</v>
      </c>
      <c r="AG752" s="19">
        <f t="shared" si="263"/>
        <v>9000</v>
      </c>
      <c r="AH752" s="17">
        <v>210100010410</v>
      </c>
      <c r="AI752" s="125" t="s">
        <v>1187</v>
      </c>
      <c r="AJ752" s="120" t="s">
        <v>736</v>
      </c>
      <c r="AK752" s="12">
        <v>1500</v>
      </c>
      <c r="AL752" s="7"/>
      <c r="AM752" s="28"/>
      <c r="AN752" s="114"/>
      <c r="AO752" s="114"/>
      <c r="AP752" s="28"/>
      <c r="AQ752" s="28"/>
      <c r="AR752" s="28"/>
      <c r="AS752" s="28"/>
      <c r="AT752" s="28"/>
      <c r="AU752" s="28"/>
      <c r="AV752" s="28"/>
      <c r="AW752" s="114"/>
      <c r="AX752" s="114"/>
      <c r="AY752" s="114"/>
      <c r="AZ752" s="28"/>
      <c r="BA752" s="28"/>
      <c r="BB752" s="114"/>
      <c r="BC752" s="114"/>
      <c r="BD752" s="114"/>
      <c r="BE752" s="114"/>
      <c r="BF752" s="114">
        <v>6</v>
      </c>
      <c r="BG752" s="114">
        <f>BF752*AK752</f>
        <v>9000</v>
      </c>
      <c r="BH752" s="28"/>
      <c r="BI752" s="28"/>
      <c r="BJ752" s="7">
        <f t="shared" si="265"/>
        <v>6</v>
      </c>
      <c r="BK752" s="7">
        <f t="shared" si="265"/>
        <v>9000</v>
      </c>
    </row>
    <row r="753" spans="2:63" ht="24.75" x14ac:dyDescent="0.25">
      <c r="B753" s="214" t="s">
        <v>65</v>
      </c>
      <c r="C753" s="17" t="s">
        <v>66</v>
      </c>
      <c r="D753" s="17">
        <v>210100010410</v>
      </c>
      <c r="E753" s="120" t="s">
        <v>1121</v>
      </c>
      <c r="F753" s="120" t="s">
        <v>736</v>
      </c>
      <c r="G753" s="12">
        <v>2000</v>
      </c>
      <c r="H753" s="26"/>
      <c r="I753" s="19"/>
      <c r="J753" s="111"/>
      <c r="K753" s="111"/>
      <c r="L753" s="19"/>
      <c r="M753" s="19"/>
      <c r="N753" s="19"/>
      <c r="O753" s="19"/>
      <c r="P753" s="19">
        <v>2</v>
      </c>
      <c r="Q753" s="19">
        <f>G753*P753</f>
        <v>4000</v>
      </c>
      <c r="R753" s="19"/>
      <c r="S753" s="19"/>
      <c r="T753" s="20"/>
      <c r="U753" s="20"/>
      <c r="V753" s="19"/>
      <c r="W753" s="19"/>
      <c r="X753" s="20"/>
      <c r="Y753" s="20"/>
      <c r="Z753" s="20"/>
      <c r="AA753" s="20"/>
      <c r="AB753" s="19">
        <v>6</v>
      </c>
      <c r="AC753" s="19">
        <f t="shared" si="278"/>
        <v>12000</v>
      </c>
      <c r="AD753" s="19"/>
      <c r="AE753" s="19"/>
      <c r="AF753" s="19">
        <f t="shared" si="263"/>
        <v>8</v>
      </c>
      <c r="AG753" s="19">
        <f t="shared" si="263"/>
        <v>16000</v>
      </c>
      <c r="AH753" s="17">
        <v>210100010410</v>
      </c>
      <c r="AI753" s="120" t="s">
        <v>1121</v>
      </c>
      <c r="AJ753" s="120" t="s">
        <v>736</v>
      </c>
      <c r="AK753" s="12">
        <v>2000</v>
      </c>
      <c r="AL753" s="7"/>
      <c r="AM753" s="28"/>
      <c r="AN753" s="114"/>
      <c r="AO753" s="114"/>
      <c r="AP753" s="28"/>
      <c r="AQ753" s="28"/>
      <c r="AR753" s="28"/>
      <c r="AS753" s="28"/>
      <c r="AT753" s="28">
        <v>1</v>
      </c>
      <c r="AU753" s="28">
        <f>AT753*AK753</f>
        <v>2000</v>
      </c>
      <c r="AV753" s="28"/>
      <c r="AW753" s="114"/>
      <c r="AX753" s="114"/>
      <c r="AY753" s="114"/>
      <c r="AZ753" s="28"/>
      <c r="BA753" s="28"/>
      <c r="BB753" s="114"/>
      <c r="BC753" s="114"/>
      <c r="BD753" s="114"/>
      <c r="BE753" s="114"/>
      <c r="BF753" s="114">
        <v>6</v>
      </c>
      <c r="BG753" s="114">
        <f>BF753*AK753</f>
        <v>12000</v>
      </c>
      <c r="BH753" s="28"/>
      <c r="BI753" s="28"/>
      <c r="BJ753" s="7">
        <f t="shared" si="265"/>
        <v>7</v>
      </c>
      <c r="BK753" s="7">
        <f t="shared" si="265"/>
        <v>14000</v>
      </c>
    </row>
    <row r="754" spans="2:63" ht="24.75" x14ac:dyDescent="0.25">
      <c r="B754" s="214" t="s">
        <v>65</v>
      </c>
      <c r="C754" s="17" t="s">
        <v>66</v>
      </c>
      <c r="D754" s="17">
        <v>210100010410</v>
      </c>
      <c r="E754" s="120" t="s">
        <v>1188</v>
      </c>
      <c r="F754" s="120" t="s">
        <v>736</v>
      </c>
      <c r="G754" s="12">
        <v>2000</v>
      </c>
      <c r="H754" s="26"/>
      <c r="I754" s="19"/>
      <c r="J754" s="111"/>
      <c r="K754" s="111"/>
      <c r="L754" s="19"/>
      <c r="M754" s="19"/>
      <c r="N754" s="19"/>
      <c r="O754" s="19"/>
      <c r="P754" s="19"/>
      <c r="Q754" s="19"/>
      <c r="R754" s="19"/>
      <c r="S754" s="19"/>
      <c r="T754" s="20"/>
      <c r="U754" s="20"/>
      <c r="V754" s="19"/>
      <c r="W754" s="19"/>
      <c r="X754" s="20"/>
      <c r="Y754" s="20"/>
      <c r="Z754" s="20"/>
      <c r="AA754" s="20"/>
      <c r="AB754" s="19">
        <v>6</v>
      </c>
      <c r="AC754" s="19">
        <f t="shared" si="278"/>
        <v>12000</v>
      </c>
      <c r="AD754" s="19"/>
      <c r="AE754" s="19"/>
      <c r="AF754" s="19">
        <f t="shared" si="263"/>
        <v>6</v>
      </c>
      <c r="AG754" s="19">
        <f t="shared" si="263"/>
        <v>12000</v>
      </c>
      <c r="AH754" s="17">
        <v>210100010410</v>
      </c>
      <c r="AI754" s="120" t="s">
        <v>1188</v>
      </c>
      <c r="AJ754" s="120" t="s">
        <v>736</v>
      </c>
      <c r="AK754" s="12">
        <v>2000</v>
      </c>
      <c r="AL754" s="7"/>
      <c r="AM754" s="28"/>
      <c r="AN754" s="114"/>
      <c r="AO754" s="114"/>
      <c r="AP754" s="28"/>
      <c r="AQ754" s="28"/>
      <c r="AR754" s="28"/>
      <c r="AS754" s="28"/>
      <c r="AT754" s="28"/>
      <c r="AU754" s="28"/>
      <c r="AV754" s="28"/>
      <c r="AW754" s="114"/>
      <c r="AX754" s="114"/>
      <c r="AY754" s="114"/>
      <c r="AZ754" s="28"/>
      <c r="BA754" s="28"/>
      <c r="BB754" s="114"/>
      <c r="BC754" s="114"/>
      <c r="BD754" s="114"/>
      <c r="BE754" s="114"/>
      <c r="BF754" s="114">
        <v>6</v>
      </c>
      <c r="BG754" s="114">
        <f>BF754*AK754</f>
        <v>12000</v>
      </c>
      <c r="BH754" s="28"/>
      <c r="BI754" s="28"/>
      <c r="BJ754" s="7">
        <f t="shared" si="265"/>
        <v>6</v>
      </c>
      <c r="BK754" s="7">
        <f t="shared" si="265"/>
        <v>12000</v>
      </c>
    </row>
    <row r="755" spans="2:63" ht="24.75" x14ac:dyDescent="0.25">
      <c r="B755" s="214" t="s">
        <v>65</v>
      </c>
      <c r="C755" s="17" t="s">
        <v>66</v>
      </c>
      <c r="D755" s="160" t="s">
        <v>1042</v>
      </c>
      <c r="E755" s="120" t="s">
        <v>1121</v>
      </c>
      <c r="F755" s="120" t="s">
        <v>736</v>
      </c>
      <c r="G755" s="12">
        <v>2300</v>
      </c>
      <c r="H755" s="26"/>
      <c r="I755" s="19"/>
      <c r="J755" s="111"/>
      <c r="K755" s="111"/>
      <c r="L755" s="19"/>
      <c r="M755" s="19"/>
      <c r="N755" s="19"/>
      <c r="O755" s="19"/>
      <c r="P755" s="19">
        <v>6</v>
      </c>
      <c r="Q755" s="19">
        <f>G755*P755</f>
        <v>13800</v>
      </c>
      <c r="R755" s="19"/>
      <c r="S755" s="19"/>
      <c r="T755" s="20"/>
      <c r="U755" s="20"/>
      <c r="V755" s="19"/>
      <c r="W755" s="19"/>
      <c r="X755" s="20"/>
      <c r="Y755" s="20"/>
      <c r="Z755" s="20"/>
      <c r="AA755" s="20"/>
      <c r="AB755" s="19"/>
      <c r="AC755" s="19"/>
      <c r="AD755" s="19"/>
      <c r="AE755" s="19"/>
      <c r="AF755" s="19">
        <f t="shared" si="263"/>
        <v>6</v>
      </c>
      <c r="AG755" s="19">
        <f t="shared" si="263"/>
        <v>13800</v>
      </c>
      <c r="AH755" s="160" t="s">
        <v>1042</v>
      </c>
      <c r="AI755" s="120" t="s">
        <v>1121</v>
      </c>
      <c r="AJ755" s="120" t="s">
        <v>736</v>
      </c>
      <c r="AK755" s="12">
        <v>2300</v>
      </c>
      <c r="AL755" s="7"/>
      <c r="AM755" s="28"/>
      <c r="AN755" s="114"/>
      <c r="AO755" s="114"/>
      <c r="AP755" s="28"/>
      <c r="AQ755" s="28"/>
      <c r="AR755" s="28"/>
      <c r="AS755" s="28"/>
      <c r="AT755" s="28">
        <v>6</v>
      </c>
      <c r="AU755" s="28">
        <f>AT755*AK755</f>
        <v>13800</v>
      </c>
      <c r="AV755" s="28"/>
      <c r="AW755" s="114"/>
      <c r="AX755" s="114"/>
      <c r="AY755" s="114"/>
      <c r="AZ755" s="28"/>
      <c r="BA755" s="28"/>
      <c r="BB755" s="114"/>
      <c r="BC755" s="114"/>
      <c r="BD755" s="114"/>
      <c r="BE755" s="114"/>
      <c r="BF755" s="114"/>
      <c r="BG755" s="114"/>
      <c r="BH755" s="28"/>
      <c r="BI755" s="28"/>
      <c r="BJ755" s="7">
        <f t="shared" si="265"/>
        <v>6</v>
      </c>
      <c r="BK755" s="7">
        <f t="shared" si="265"/>
        <v>13800</v>
      </c>
    </row>
    <row r="756" spans="2:63" ht="33" x14ac:dyDescent="0.25">
      <c r="B756" s="69"/>
      <c r="C756" s="93"/>
      <c r="D756" s="167">
        <v>2.6</v>
      </c>
      <c r="E756" s="168" t="s">
        <v>1189</v>
      </c>
      <c r="F756" s="168"/>
      <c r="G756" s="168"/>
      <c r="H756" s="25"/>
      <c r="I756" s="25"/>
      <c r="J756" s="14"/>
      <c r="K756" s="14"/>
      <c r="L756" s="14"/>
      <c r="M756" s="14"/>
      <c r="N756" s="14"/>
      <c r="O756" s="14"/>
      <c r="P756" s="14"/>
      <c r="Q756" s="14"/>
      <c r="R756" s="25"/>
      <c r="S756" s="25"/>
      <c r="T756" s="14"/>
      <c r="U756" s="14"/>
      <c r="V756" s="14"/>
      <c r="W756" s="14"/>
      <c r="X756" s="14"/>
      <c r="Y756" s="14"/>
      <c r="Z756" s="14"/>
      <c r="AA756" s="14"/>
      <c r="AB756" s="25"/>
      <c r="AC756" s="25"/>
      <c r="AD756" s="25"/>
      <c r="AE756" s="25"/>
      <c r="AF756" s="14"/>
      <c r="AG756" s="14"/>
      <c r="AH756" s="167">
        <v>2.6</v>
      </c>
      <c r="AI756" s="168" t="s">
        <v>1189</v>
      </c>
      <c r="AJ756" s="140"/>
      <c r="AK756" s="140"/>
      <c r="AL756" s="140"/>
      <c r="AM756" s="140"/>
      <c r="AN756" s="140"/>
      <c r="AO756" s="140"/>
      <c r="AP756" s="140"/>
      <c r="AQ756" s="140"/>
      <c r="AR756" s="140"/>
      <c r="AS756" s="140"/>
      <c r="AT756" s="140"/>
      <c r="AU756" s="140"/>
      <c r="AV756" s="140"/>
      <c r="AW756" s="140"/>
      <c r="AX756" s="140"/>
      <c r="AY756" s="140"/>
      <c r="AZ756" s="140"/>
      <c r="BA756" s="140"/>
      <c r="BB756" s="140"/>
      <c r="BC756" s="140"/>
      <c r="BD756" s="140"/>
      <c r="BE756" s="140"/>
      <c r="BF756" s="224"/>
      <c r="BG756" s="224"/>
      <c r="BH756" s="179"/>
      <c r="BI756" s="179"/>
      <c r="BJ756" s="140"/>
      <c r="BK756" s="140"/>
    </row>
    <row r="757" spans="2:63" x14ac:dyDescent="0.25">
      <c r="B757" s="69"/>
      <c r="C757" s="93"/>
      <c r="D757" s="75" t="s">
        <v>1220</v>
      </c>
      <c r="E757" s="140" t="s">
        <v>1221</v>
      </c>
      <c r="F757" s="140"/>
      <c r="G757" s="140"/>
      <c r="H757" s="25"/>
      <c r="I757" s="25"/>
      <c r="J757" s="14"/>
      <c r="K757" s="14"/>
      <c r="L757" s="14"/>
      <c r="M757" s="14"/>
      <c r="N757" s="14"/>
      <c r="O757" s="14"/>
      <c r="P757" s="14"/>
      <c r="Q757" s="14"/>
      <c r="R757" s="25"/>
      <c r="S757" s="25"/>
      <c r="T757" s="14"/>
      <c r="U757" s="14"/>
      <c r="V757" s="14"/>
      <c r="W757" s="14"/>
      <c r="X757" s="14"/>
      <c r="Y757" s="14"/>
      <c r="Z757" s="14"/>
      <c r="AA757" s="14"/>
      <c r="AB757" s="25"/>
      <c r="AC757" s="25"/>
      <c r="AD757" s="25"/>
      <c r="AE757" s="25"/>
      <c r="AF757" s="14"/>
      <c r="AG757" s="14"/>
      <c r="AH757" s="75" t="s">
        <v>1220</v>
      </c>
      <c r="AI757" s="140" t="s">
        <v>1221</v>
      </c>
      <c r="AJ757" s="140"/>
      <c r="AK757" s="140"/>
      <c r="AL757" s="140"/>
      <c r="AM757" s="140"/>
      <c r="AN757" s="140"/>
      <c r="AO757" s="140"/>
      <c r="AP757" s="140"/>
      <c r="AQ757" s="140"/>
      <c r="AR757" s="140"/>
      <c r="AS757" s="140"/>
      <c r="AT757" s="140"/>
      <c r="AU757" s="140"/>
      <c r="AV757" s="140"/>
      <c r="AW757" s="140"/>
      <c r="AX757" s="140"/>
      <c r="AY757" s="140"/>
      <c r="AZ757" s="140"/>
      <c r="BA757" s="140"/>
      <c r="BB757" s="140"/>
      <c r="BC757" s="140"/>
      <c r="BD757" s="140"/>
      <c r="BE757" s="140"/>
      <c r="BF757" s="224"/>
      <c r="BG757" s="224"/>
      <c r="BH757" s="179"/>
      <c r="BI757" s="179"/>
      <c r="BJ757" s="140"/>
      <c r="BK757" s="140"/>
    </row>
    <row r="758" spans="2:63" x14ac:dyDescent="0.25">
      <c r="B758" s="67"/>
      <c r="C758" s="74"/>
      <c r="D758" s="96" t="s">
        <v>1222</v>
      </c>
      <c r="E758" s="97" t="s">
        <v>1223</v>
      </c>
      <c r="F758" s="140"/>
      <c r="G758" s="140"/>
      <c r="H758" s="25"/>
      <c r="I758" s="25"/>
      <c r="J758" s="14"/>
      <c r="K758" s="14"/>
      <c r="L758" s="14"/>
      <c r="M758" s="14"/>
      <c r="N758" s="14"/>
      <c r="O758" s="14"/>
      <c r="P758" s="14"/>
      <c r="Q758" s="14"/>
      <c r="R758" s="25"/>
      <c r="S758" s="25"/>
      <c r="T758" s="14"/>
      <c r="U758" s="14"/>
      <c r="V758" s="14"/>
      <c r="W758" s="14"/>
      <c r="X758" s="14"/>
      <c r="Y758" s="14"/>
      <c r="Z758" s="14"/>
      <c r="AA758" s="14"/>
      <c r="AB758" s="25"/>
      <c r="AC758" s="25"/>
      <c r="AD758" s="25"/>
      <c r="AE758" s="25"/>
      <c r="AF758" s="14"/>
      <c r="AG758" s="14"/>
      <c r="AH758" s="96" t="s">
        <v>1222</v>
      </c>
      <c r="AI758" s="97" t="s">
        <v>1223</v>
      </c>
      <c r="AJ758" s="140"/>
      <c r="AK758" s="140"/>
      <c r="AL758" s="140"/>
      <c r="AM758" s="140"/>
      <c r="AN758" s="140"/>
      <c r="AO758" s="140"/>
      <c r="AP758" s="140"/>
      <c r="AQ758" s="140"/>
      <c r="AR758" s="140"/>
      <c r="AS758" s="140"/>
      <c r="AT758" s="140"/>
      <c r="AU758" s="140"/>
      <c r="AV758" s="140"/>
      <c r="AW758" s="140"/>
      <c r="AX758" s="140"/>
      <c r="AY758" s="140"/>
      <c r="AZ758" s="140"/>
      <c r="BA758" s="140"/>
      <c r="BB758" s="140"/>
      <c r="BC758" s="140"/>
      <c r="BD758" s="140"/>
      <c r="BE758" s="140"/>
      <c r="BF758" s="224"/>
      <c r="BG758" s="224"/>
      <c r="BH758" s="179"/>
      <c r="BI758" s="179"/>
      <c r="BJ758" s="140"/>
      <c r="BK758" s="140"/>
    </row>
    <row r="759" spans="2:63" ht="36" x14ac:dyDescent="0.25">
      <c r="B759" s="16" t="s">
        <v>65</v>
      </c>
      <c r="C759" s="17" t="s">
        <v>66</v>
      </c>
      <c r="D759" s="10" t="s">
        <v>1224</v>
      </c>
      <c r="E759" s="11" t="s">
        <v>1225</v>
      </c>
      <c r="F759" s="11" t="s">
        <v>68</v>
      </c>
      <c r="G759" s="12">
        <v>5000</v>
      </c>
      <c r="H759" s="26"/>
      <c r="I759" s="19"/>
      <c r="J759" s="111"/>
      <c r="K759" s="111"/>
      <c r="L759" s="19"/>
      <c r="M759" s="19"/>
      <c r="N759" s="19">
        <f>4+4+4</f>
        <v>12</v>
      </c>
      <c r="O759" s="19">
        <f>+N759*G759</f>
        <v>60000</v>
      </c>
      <c r="P759" s="20"/>
      <c r="Q759" s="19"/>
      <c r="R759" s="19"/>
      <c r="S759" s="19"/>
      <c r="T759" s="20"/>
      <c r="U759" s="20"/>
      <c r="V759" s="98"/>
      <c r="W759" s="20"/>
      <c r="X759" s="20"/>
      <c r="Y759" s="20"/>
      <c r="Z759" s="20"/>
      <c r="AA759" s="20"/>
      <c r="AB759" s="19"/>
      <c r="AC759" s="19"/>
      <c r="AD759" s="19"/>
      <c r="AE759" s="19"/>
      <c r="AF759" s="19">
        <f t="shared" ref="AF759:AG786" si="279">H759+J759+L759+N759+P759+R759+T759+V759+X759+Z759+AB759+AD759</f>
        <v>12</v>
      </c>
      <c r="AG759" s="19">
        <f t="shared" si="279"/>
        <v>60000</v>
      </c>
      <c r="AH759" s="10" t="s">
        <v>1224</v>
      </c>
      <c r="AI759" s="11" t="s">
        <v>1225</v>
      </c>
      <c r="AJ759" s="11" t="s">
        <v>68</v>
      </c>
      <c r="AK759" s="12">
        <v>5000</v>
      </c>
      <c r="AL759" s="7">
        <v>0</v>
      </c>
      <c r="AM759" s="28">
        <f>+AK759*AL759</f>
        <v>0</v>
      </c>
      <c r="AN759" s="114"/>
      <c r="AO759" s="114"/>
      <c r="AP759" s="28"/>
      <c r="AQ759" s="28"/>
      <c r="AR759" s="114"/>
      <c r="AS759" s="28"/>
      <c r="AT759" s="28"/>
      <c r="AU759" s="114"/>
      <c r="AV759" s="28"/>
      <c r="AW759" s="28"/>
      <c r="AX759" s="114"/>
      <c r="AY759" s="114"/>
      <c r="AZ759" s="28"/>
      <c r="BA759" s="28"/>
      <c r="BB759" s="114"/>
      <c r="BC759" s="114"/>
      <c r="BD759" s="114"/>
      <c r="BE759" s="114"/>
      <c r="BF759" s="114"/>
      <c r="BG759" s="114"/>
      <c r="BH759" s="28"/>
      <c r="BI759" s="28"/>
      <c r="BJ759" s="7">
        <f t="shared" ref="BJ759:BK786" si="280">AL759+AN759+AP759+AR759+AT759+AV759+AX759+AZ759+BB759+BD759+BF759+BH759</f>
        <v>0</v>
      </c>
      <c r="BK759" s="7">
        <f t="shared" si="280"/>
        <v>0</v>
      </c>
    </row>
    <row r="760" spans="2:63" ht="24" x14ac:dyDescent="0.25">
      <c r="B760" s="16" t="s">
        <v>65</v>
      </c>
      <c r="C760" s="17" t="s">
        <v>66</v>
      </c>
      <c r="D760" s="10">
        <v>4321152100379950</v>
      </c>
      <c r="E760" s="9" t="s">
        <v>1226</v>
      </c>
      <c r="F760" s="115" t="s">
        <v>68</v>
      </c>
      <c r="G760" s="12">
        <v>3000</v>
      </c>
      <c r="H760" s="19"/>
      <c r="I760" s="19"/>
      <c r="J760" s="111"/>
      <c r="K760" s="111"/>
      <c r="L760" s="19"/>
      <c r="M760" s="19"/>
      <c r="N760" s="19"/>
      <c r="O760" s="19"/>
      <c r="P760" s="26">
        <v>1</v>
      </c>
      <c r="Q760" s="19">
        <f>G760*P760</f>
        <v>3000</v>
      </c>
      <c r="R760" s="19"/>
      <c r="S760" s="19"/>
      <c r="T760" s="20"/>
      <c r="U760" s="20"/>
      <c r="V760" s="98"/>
      <c r="W760" s="20"/>
      <c r="X760" s="20"/>
      <c r="Y760" s="20"/>
      <c r="Z760" s="20"/>
      <c r="AA760" s="20"/>
      <c r="AB760" s="19"/>
      <c r="AC760" s="19"/>
      <c r="AD760" s="19"/>
      <c r="AE760" s="19"/>
      <c r="AF760" s="19">
        <f t="shared" si="279"/>
        <v>1</v>
      </c>
      <c r="AG760" s="19">
        <f t="shared" si="279"/>
        <v>3000</v>
      </c>
      <c r="AH760" s="10">
        <v>4321152100379950</v>
      </c>
      <c r="AI760" s="9" t="s">
        <v>1226</v>
      </c>
      <c r="AJ760" s="115" t="s">
        <v>68</v>
      </c>
      <c r="AK760" s="12">
        <v>3000</v>
      </c>
      <c r="AL760" s="28"/>
      <c r="AM760" s="28"/>
      <c r="AN760" s="114"/>
      <c r="AO760" s="114"/>
      <c r="AP760" s="28"/>
      <c r="AQ760" s="28"/>
      <c r="AR760" s="28"/>
      <c r="AS760" s="28"/>
      <c r="AT760" s="28"/>
      <c r="AU760" s="28"/>
      <c r="AV760" s="28"/>
      <c r="AW760" s="28"/>
      <c r="AX760" s="114"/>
      <c r="AY760" s="114"/>
      <c r="AZ760" s="28"/>
      <c r="BA760" s="28"/>
      <c r="BB760" s="114"/>
      <c r="BC760" s="114"/>
      <c r="BD760" s="114"/>
      <c r="BE760" s="114"/>
      <c r="BF760" s="114"/>
      <c r="BG760" s="114"/>
      <c r="BH760" s="28"/>
      <c r="BI760" s="28"/>
      <c r="BJ760" s="7">
        <f t="shared" si="280"/>
        <v>0</v>
      </c>
      <c r="BK760" s="7">
        <f t="shared" si="280"/>
        <v>0</v>
      </c>
    </row>
    <row r="761" spans="2:63" ht="24" x14ac:dyDescent="0.25">
      <c r="B761" s="16" t="s">
        <v>65</v>
      </c>
      <c r="C761" s="17" t="s">
        <v>66</v>
      </c>
      <c r="D761" s="10" t="s">
        <v>1227</v>
      </c>
      <c r="E761" s="9" t="s">
        <v>1228</v>
      </c>
      <c r="F761" s="115" t="s">
        <v>68</v>
      </c>
      <c r="G761" s="12">
        <v>2000</v>
      </c>
      <c r="H761" s="19"/>
      <c r="I761" s="19"/>
      <c r="J761" s="111"/>
      <c r="K761" s="111"/>
      <c r="L761" s="19"/>
      <c r="M761" s="19"/>
      <c r="N761" s="19"/>
      <c r="O761" s="19"/>
      <c r="P761" s="20"/>
      <c r="Q761" s="19"/>
      <c r="R761" s="19">
        <v>1</v>
      </c>
      <c r="S761" s="19">
        <f>G761*R761</f>
        <v>2000</v>
      </c>
      <c r="T761" s="20"/>
      <c r="U761" s="20"/>
      <c r="V761" s="98"/>
      <c r="W761" s="20"/>
      <c r="X761" s="20"/>
      <c r="Y761" s="20"/>
      <c r="Z761" s="20"/>
      <c r="AA761" s="20"/>
      <c r="AB761" s="19"/>
      <c r="AC761" s="19"/>
      <c r="AD761" s="19"/>
      <c r="AE761" s="19"/>
      <c r="AF761" s="19">
        <f t="shared" si="279"/>
        <v>1</v>
      </c>
      <c r="AG761" s="19">
        <f t="shared" si="279"/>
        <v>2000</v>
      </c>
      <c r="AH761" s="10" t="s">
        <v>1227</v>
      </c>
      <c r="AI761" s="9" t="s">
        <v>1228</v>
      </c>
      <c r="AJ761" s="115" t="s">
        <v>68</v>
      </c>
      <c r="AK761" s="12">
        <v>2000</v>
      </c>
      <c r="AL761" s="28"/>
      <c r="AM761" s="28"/>
      <c r="AN761" s="114"/>
      <c r="AO761" s="114"/>
      <c r="AP761" s="28"/>
      <c r="AQ761" s="28"/>
      <c r="AR761" s="114"/>
      <c r="AS761" s="28"/>
      <c r="AT761" s="28"/>
      <c r="AU761" s="114"/>
      <c r="AV761" s="28"/>
      <c r="AW761" s="28"/>
      <c r="AX761" s="114"/>
      <c r="AY761" s="114"/>
      <c r="AZ761" s="28"/>
      <c r="BA761" s="28"/>
      <c r="BB761" s="114"/>
      <c r="BC761" s="114"/>
      <c r="BD761" s="114"/>
      <c r="BE761" s="114"/>
      <c r="BF761" s="114"/>
      <c r="BG761" s="114"/>
      <c r="BH761" s="28"/>
      <c r="BI761" s="28"/>
      <c r="BJ761" s="7">
        <f t="shared" si="280"/>
        <v>0</v>
      </c>
      <c r="BK761" s="7">
        <f t="shared" si="280"/>
        <v>0</v>
      </c>
    </row>
    <row r="762" spans="2:63" ht="24" x14ac:dyDescent="0.25">
      <c r="B762" s="16" t="s">
        <v>65</v>
      </c>
      <c r="C762" s="17" t="s">
        <v>66</v>
      </c>
      <c r="D762" s="10" t="s">
        <v>1229</v>
      </c>
      <c r="E762" s="11" t="s">
        <v>1230</v>
      </c>
      <c r="F762" s="11" t="s">
        <v>68</v>
      </c>
      <c r="G762" s="12">
        <v>2500</v>
      </c>
      <c r="H762" s="26">
        <v>2</v>
      </c>
      <c r="I762" s="19">
        <f>+G762*H762</f>
        <v>5000</v>
      </c>
      <c r="J762" s="111"/>
      <c r="K762" s="111"/>
      <c r="L762" s="19"/>
      <c r="M762" s="19"/>
      <c r="N762" s="19"/>
      <c r="O762" s="19"/>
      <c r="P762" s="26"/>
      <c r="Q762" s="19"/>
      <c r="R762" s="19">
        <v>1</v>
      </c>
      <c r="S762" s="19">
        <f>G762*R762</f>
        <v>2500</v>
      </c>
      <c r="T762" s="20"/>
      <c r="U762" s="20"/>
      <c r="V762" s="98"/>
      <c r="W762" s="20"/>
      <c r="X762" s="20"/>
      <c r="Y762" s="20"/>
      <c r="Z762" s="20"/>
      <c r="AA762" s="20"/>
      <c r="AB762" s="19"/>
      <c r="AC762" s="19"/>
      <c r="AD762" s="19"/>
      <c r="AE762" s="19"/>
      <c r="AF762" s="19">
        <f t="shared" si="279"/>
        <v>3</v>
      </c>
      <c r="AG762" s="19">
        <f t="shared" si="279"/>
        <v>7500</v>
      </c>
      <c r="AH762" s="10" t="s">
        <v>1229</v>
      </c>
      <c r="AI762" s="11" t="s">
        <v>1230</v>
      </c>
      <c r="AJ762" s="11" t="s">
        <v>68</v>
      </c>
      <c r="AK762" s="12">
        <v>2500</v>
      </c>
      <c r="AL762" s="7">
        <v>0</v>
      </c>
      <c r="AM762" s="28">
        <f>+AK762*AL762</f>
        <v>0</v>
      </c>
      <c r="AN762" s="114"/>
      <c r="AO762" s="114"/>
      <c r="AP762" s="28"/>
      <c r="AQ762" s="28"/>
      <c r="AR762" s="114"/>
      <c r="AS762" s="28"/>
      <c r="AT762" s="28"/>
      <c r="AU762" s="28"/>
      <c r="AV762" s="28"/>
      <c r="AW762" s="28"/>
      <c r="AX762" s="114"/>
      <c r="AY762" s="114"/>
      <c r="AZ762" s="28"/>
      <c r="BA762" s="28"/>
      <c r="BB762" s="114"/>
      <c r="BC762" s="114"/>
      <c r="BD762" s="114"/>
      <c r="BE762" s="114"/>
      <c r="BF762" s="114"/>
      <c r="BG762" s="114"/>
      <c r="BH762" s="28"/>
      <c r="BI762" s="28"/>
      <c r="BJ762" s="7">
        <f t="shared" si="280"/>
        <v>0</v>
      </c>
      <c r="BK762" s="7">
        <f t="shared" si="280"/>
        <v>0</v>
      </c>
    </row>
    <row r="763" spans="2:63" ht="24" x14ac:dyDescent="0.25">
      <c r="B763" s="16" t="s">
        <v>65</v>
      </c>
      <c r="C763" s="17" t="s">
        <v>66</v>
      </c>
      <c r="D763" s="10">
        <v>4321152100379950</v>
      </c>
      <c r="E763" s="11" t="s">
        <v>1231</v>
      </c>
      <c r="F763" s="11" t="s">
        <v>68</v>
      </c>
      <c r="G763" s="12">
        <v>4828</v>
      </c>
      <c r="H763" s="26">
        <v>3</v>
      </c>
      <c r="I763" s="19">
        <f>+G763*H763</f>
        <v>14484</v>
      </c>
      <c r="J763" s="119"/>
      <c r="K763" s="119"/>
      <c r="L763" s="26"/>
      <c r="M763" s="26"/>
      <c r="N763" s="26"/>
      <c r="O763" s="26"/>
      <c r="P763" s="26">
        <v>4</v>
      </c>
      <c r="Q763" s="19">
        <f t="shared" ref="Q763:Q768" si="281">G763*P763</f>
        <v>19312</v>
      </c>
      <c r="R763" s="26"/>
      <c r="S763" s="26"/>
      <c r="T763" s="112"/>
      <c r="U763" s="112"/>
      <c r="V763" s="112"/>
      <c r="W763" s="112"/>
      <c r="X763" s="112"/>
      <c r="Y763" s="112"/>
      <c r="Z763" s="112"/>
      <c r="AA763" s="112"/>
      <c r="AB763" s="26"/>
      <c r="AC763" s="26"/>
      <c r="AD763" s="26"/>
      <c r="AE763" s="26"/>
      <c r="AF763" s="19">
        <f t="shared" si="279"/>
        <v>7</v>
      </c>
      <c r="AG763" s="19">
        <f t="shared" si="279"/>
        <v>33796</v>
      </c>
      <c r="AH763" s="10">
        <v>4321152100379950</v>
      </c>
      <c r="AI763" s="11" t="s">
        <v>1231</v>
      </c>
      <c r="AJ763" s="11" t="s">
        <v>68</v>
      </c>
      <c r="AK763" s="12">
        <v>4828</v>
      </c>
      <c r="AL763" s="7">
        <v>0</v>
      </c>
      <c r="AM763" s="28">
        <f>+AK763*AL763</f>
        <v>0</v>
      </c>
      <c r="AN763" s="81"/>
      <c r="AO763" s="81"/>
      <c r="AP763" s="7"/>
      <c r="AQ763" s="7"/>
      <c r="AR763" s="81"/>
      <c r="AS763" s="7"/>
      <c r="AT763" s="28"/>
      <c r="AU763" s="28"/>
      <c r="AV763" s="7"/>
      <c r="AW763" s="81"/>
      <c r="AX763" s="81"/>
      <c r="AY763" s="81"/>
      <c r="AZ763" s="28"/>
      <c r="BA763" s="28"/>
      <c r="BB763" s="81"/>
      <c r="BC763" s="81"/>
      <c r="BD763" s="81"/>
      <c r="BE763" s="81"/>
      <c r="BF763" s="81"/>
      <c r="BG763" s="81"/>
      <c r="BH763" s="7"/>
      <c r="BI763" s="7"/>
      <c r="BJ763" s="7">
        <f t="shared" si="280"/>
        <v>0</v>
      </c>
      <c r="BK763" s="7">
        <f t="shared" si="280"/>
        <v>0</v>
      </c>
    </row>
    <row r="764" spans="2:63" ht="24" x14ac:dyDescent="0.25">
      <c r="B764" s="16" t="s">
        <v>65</v>
      </c>
      <c r="C764" s="17" t="s">
        <v>66</v>
      </c>
      <c r="D764" s="10" t="s">
        <v>1229</v>
      </c>
      <c r="E764" s="11" t="s">
        <v>1232</v>
      </c>
      <c r="F764" s="11" t="s">
        <v>68</v>
      </c>
      <c r="G764" s="12">
        <v>3320</v>
      </c>
      <c r="H764" s="26"/>
      <c r="I764" s="26"/>
      <c r="J764" s="119"/>
      <c r="K764" s="119"/>
      <c r="L764" s="26"/>
      <c r="M764" s="26"/>
      <c r="N764" s="26"/>
      <c r="O764" s="26"/>
      <c r="P764" s="26">
        <v>1</v>
      </c>
      <c r="Q764" s="19">
        <f t="shared" si="281"/>
        <v>3320</v>
      </c>
      <c r="R764" s="26"/>
      <c r="S764" s="26"/>
      <c r="T764" s="112"/>
      <c r="U764" s="112"/>
      <c r="V764" s="112"/>
      <c r="W764" s="112"/>
      <c r="X764" s="112"/>
      <c r="Y764" s="112"/>
      <c r="Z764" s="112"/>
      <c r="AA764" s="112"/>
      <c r="AB764" s="26"/>
      <c r="AC764" s="26"/>
      <c r="AD764" s="26"/>
      <c r="AE764" s="26"/>
      <c r="AF764" s="19">
        <f t="shared" si="279"/>
        <v>1</v>
      </c>
      <c r="AG764" s="19">
        <f t="shared" si="279"/>
        <v>3320</v>
      </c>
      <c r="AH764" s="10" t="s">
        <v>1229</v>
      </c>
      <c r="AI764" s="11" t="s">
        <v>1232</v>
      </c>
      <c r="AJ764" s="11" t="s">
        <v>68</v>
      </c>
      <c r="AK764" s="12">
        <v>3320</v>
      </c>
      <c r="AL764" s="7"/>
      <c r="AM764" s="7"/>
      <c r="AN764" s="81"/>
      <c r="AO764" s="81"/>
      <c r="AP764" s="7"/>
      <c r="AQ764" s="7"/>
      <c r="AR764" s="81"/>
      <c r="AS764" s="7"/>
      <c r="AT764" s="28"/>
      <c r="AU764" s="28"/>
      <c r="AV764" s="7"/>
      <c r="AW764" s="81"/>
      <c r="AX764" s="81"/>
      <c r="AY764" s="81"/>
      <c r="AZ764" s="28"/>
      <c r="BA764" s="81"/>
      <c r="BB764" s="81"/>
      <c r="BC764" s="81"/>
      <c r="BD764" s="81"/>
      <c r="BE764" s="81"/>
      <c r="BF764" s="81"/>
      <c r="BG764" s="81"/>
      <c r="BH764" s="7"/>
      <c r="BI764" s="7"/>
      <c r="BJ764" s="7">
        <f t="shared" si="280"/>
        <v>0</v>
      </c>
      <c r="BK764" s="7">
        <f t="shared" si="280"/>
        <v>0</v>
      </c>
    </row>
    <row r="765" spans="2:63" ht="24" x14ac:dyDescent="0.25">
      <c r="B765" s="16" t="s">
        <v>65</v>
      </c>
      <c r="C765" s="17" t="s">
        <v>66</v>
      </c>
      <c r="D765" s="10" t="s">
        <v>1233</v>
      </c>
      <c r="E765" s="11" t="s">
        <v>1234</v>
      </c>
      <c r="F765" s="11" t="s">
        <v>68</v>
      </c>
      <c r="G765" s="12">
        <v>7064</v>
      </c>
      <c r="H765" s="26"/>
      <c r="I765" s="26"/>
      <c r="J765" s="119"/>
      <c r="K765" s="119"/>
      <c r="L765" s="26"/>
      <c r="M765" s="26"/>
      <c r="N765" s="26"/>
      <c r="O765" s="26"/>
      <c r="P765" s="26">
        <v>1</v>
      </c>
      <c r="Q765" s="19">
        <f t="shared" si="281"/>
        <v>7064</v>
      </c>
      <c r="R765" s="26"/>
      <c r="S765" s="26"/>
      <c r="T765" s="112"/>
      <c r="U765" s="112"/>
      <c r="V765" s="112"/>
      <c r="W765" s="112"/>
      <c r="X765" s="112"/>
      <c r="Y765" s="112"/>
      <c r="Z765" s="112"/>
      <c r="AA765" s="112"/>
      <c r="AB765" s="26"/>
      <c r="AC765" s="26"/>
      <c r="AD765" s="26"/>
      <c r="AE765" s="26"/>
      <c r="AF765" s="19">
        <f t="shared" si="279"/>
        <v>1</v>
      </c>
      <c r="AG765" s="19">
        <f t="shared" si="279"/>
        <v>7064</v>
      </c>
      <c r="AH765" s="10" t="s">
        <v>1233</v>
      </c>
      <c r="AI765" s="11" t="s">
        <v>1234</v>
      </c>
      <c r="AJ765" s="11" t="s">
        <v>68</v>
      </c>
      <c r="AK765" s="12">
        <v>7064</v>
      </c>
      <c r="AL765" s="7"/>
      <c r="AM765" s="7"/>
      <c r="AN765" s="81"/>
      <c r="AO765" s="81"/>
      <c r="AP765" s="7"/>
      <c r="AQ765" s="7"/>
      <c r="AR765" s="81"/>
      <c r="AS765" s="7"/>
      <c r="AT765" s="28"/>
      <c r="AU765" s="28"/>
      <c r="AV765" s="7"/>
      <c r="AW765" s="81"/>
      <c r="AX765" s="81"/>
      <c r="AY765" s="81"/>
      <c r="AZ765" s="28"/>
      <c r="BA765" s="81"/>
      <c r="BB765" s="81"/>
      <c r="BC765" s="81"/>
      <c r="BD765" s="81"/>
      <c r="BE765" s="81"/>
      <c r="BF765" s="81"/>
      <c r="BG765" s="81"/>
      <c r="BH765" s="7"/>
      <c r="BI765" s="7"/>
      <c r="BJ765" s="7">
        <f t="shared" si="280"/>
        <v>0</v>
      </c>
      <c r="BK765" s="7">
        <f t="shared" si="280"/>
        <v>0</v>
      </c>
    </row>
    <row r="766" spans="2:63" ht="24" x14ac:dyDescent="0.25">
      <c r="B766" s="16" t="s">
        <v>65</v>
      </c>
      <c r="C766" s="17" t="s">
        <v>66</v>
      </c>
      <c r="D766" s="10" t="s">
        <v>1235</v>
      </c>
      <c r="E766" s="11" t="s">
        <v>1236</v>
      </c>
      <c r="F766" s="11" t="s">
        <v>68</v>
      </c>
      <c r="G766" s="12">
        <v>3600</v>
      </c>
      <c r="H766" s="26"/>
      <c r="I766" s="26"/>
      <c r="J766" s="119"/>
      <c r="K766" s="119"/>
      <c r="L766" s="26"/>
      <c r="M766" s="26"/>
      <c r="N766" s="26"/>
      <c r="O766" s="26"/>
      <c r="P766" s="26">
        <v>1</v>
      </c>
      <c r="Q766" s="19">
        <f t="shared" si="281"/>
        <v>3600</v>
      </c>
      <c r="R766" s="26"/>
      <c r="S766" s="26"/>
      <c r="T766" s="112"/>
      <c r="U766" s="112"/>
      <c r="V766" s="112"/>
      <c r="W766" s="112"/>
      <c r="X766" s="112"/>
      <c r="Y766" s="112"/>
      <c r="Z766" s="112"/>
      <c r="AA766" s="112"/>
      <c r="AB766" s="26"/>
      <c r="AC766" s="26"/>
      <c r="AD766" s="26"/>
      <c r="AE766" s="26"/>
      <c r="AF766" s="19">
        <f t="shared" si="279"/>
        <v>1</v>
      </c>
      <c r="AG766" s="19">
        <f t="shared" si="279"/>
        <v>3600</v>
      </c>
      <c r="AH766" s="10" t="s">
        <v>1235</v>
      </c>
      <c r="AI766" s="11" t="s">
        <v>1236</v>
      </c>
      <c r="AJ766" s="11" t="s">
        <v>68</v>
      </c>
      <c r="AK766" s="12">
        <v>3600</v>
      </c>
      <c r="AL766" s="7"/>
      <c r="AM766" s="7"/>
      <c r="AN766" s="81"/>
      <c r="AO766" s="81"/>
      <c r="AP766" s="7"/>
      <c r="AQ766" s="7"/>
      <c r="AR766" s="81"/>
      <c r="AS766" s="7"/>
      <c r="AT766" s="28"/>
      <c r="AU766" s="28"/>
      <c r="AV766" s="7"/>
      <c r="AW766" s="81"/>
      <c r="AX766" s="81"/>
      <c r="AY766" s="81"/>
      <c r="AZ766" s="28"/>
      <c r="BA766" s="81"/>
      <c r="BB766" s="81"/>
      <c r="BC766" s="81"/>
      <c r="BD766" s="81"/>
      <c r="BE766" s="81"/>
      <c r="BF766" s="81"/>
      <c r="BG766" s="81"/>
      <c r="BH766" s="7"/>
      <c r="BI766" s="7"/>
      <c r="BJ766" s="7">
        <f t="shared" si="280"/>
        <v>0</v>
      </c>
      <c r="BK766" s="7">
        <f t="shared" si="280"/>
        <v>0</v>
      </c>
    </row>
    <row r="767" spans="2:63" ht="24" x14ac:dyDescent="0.25">
      <c r="B767" s="16" t="s">
        <v>65</v>
      </c>
      <c r="C767" s="17" t="s">
        <v>66</v>
      </c>
      <c r="D767" s="10" t="s">
        <v>1237</v>
      </c>
      <c r="E767" s="11" t="s">
        <v>1238</v>
      </c>
      <c r="F767" s="11" t="s">
        <v>68</v>
      </c>
      <c r="G767" s="12">
        <v>100</v>
      </c>
      <c r="H767" s="26"/>
      <c r="I767" s="26"/>
      <c r="J767" s="119"/>
      <c r="K767" s="119"/>
      <c r="L767" s="26">
        <v>3</v>
      </c>
      <c r="M767" s="19">
        <f t="shared" ref="M767:M771" si="282">+L767*G767</f>
        <v>300</v>
      </c>
      <c r="N767" s="26"/>
      <c r="O767" s="26"/>
      <c r="P767" s="26"/>
      <c r="Q767" s="19"/>
      <c r="R767" s="26"/>
      <c r="S767" s="26"/>
      <c r="T767" s="112"/>
      <c r="U767" s="112"/>
      <c r="V767" s="112"/>
      <c r="W767" s="112"/>
      <c r="X767" s="112"/>
      <c r="Y767" s="112"/>
      <c r="Z767" s="112"/>
      <c r="AA767" s="112"/>
      <c r="AB767" s="26"/>
      <c r="AC767" s="26"/>
      <c r="AD767" s="26"/>
      <c r="AE767" s="26"/>
      <c r="AF767" s="19">
        <f t="shared" si="279"/>
        <v>3</v>
      </c>
      <c r="AG767" s="19">
        <f t="shared" si="279"/>
        <v>300</v>
      </c>
      <c r="AH767" s="10" t="s">
        <v>1237</v>
      </c>
      <c r="AI767" s="11" t="s">
        <v>1238</v>
      </c>
      <c r="AJ767" s="11" t="s">
        <v>68</v>
      </c>
      <c r="AK767" s="12">
        <v>100</v>
      </c>
      <c r="AL767" s="7"/>
      <c r="AM767" s="7"/>
      <c r="AN767" s="81"/>
      <c r="AO767" s="81"/>
      <c r="AP767" s="7"/>
      <c r="AQ767" s="28"/>
      <c r="AR767" s="81"/>
      <c r="AS767" s="7"/>
      <c r="AT767" s="28"/>
      <c r="AU767" s="28"/>
      <c r="AV767" s="7"/>
      <c r="AW767" s="81"/>
      <c r="AX767" s="81"/>
      <c r="AY767" s="81"/>
      <c r="AZ767" s="28"/>
      <c r="BA767" s="81"/>
      <c r="BB767" s="81"/>
      <c r="BC767" s="81"/>
      <c r="BD767" s="81"/>
      <c r="BE767" s="81"/>
      <c r="BF767" s="81"/>
      <c r="BG767" s="81"/>
      <c r="BH767" s="7"/>
      <c r="BI767" s="7"/>
      <c r="BJ767" s="7">
        <f t="shared" si="280"/>
        <v>0</v>
      </c>
      <c r="BK767" s="7">
        <f t="shared" si="280"/>
        <v>0</v>
      </c>
    </row>
    <row r="768" spans="2:63" ht="24" x14ac:dyDescent="0.25">
      <c r="B768" s="16" t="s">
        <v>65</v>
      </c>
      <c r="C768" s="17" t="s">
        <v>66</v>
      </c>
      <c r="D768" s="10" t="s">
        <v>1239</v>
      </c>
      <c r="E768" s="11" t="s">
        <v>1240</v>
      </c>
      <c r="F768" s="11" t="s">
        <v>68</v>
      </c>
      <c r="G768" s="12">
        <v>1500</v>
      </c>
      <c r="H768" s="26"/>
      <c r="I768" s="26"/>
      <c r="J768" s="119"/>
      <c r="K768" s="119"/>
      <c r="L768" s="26"/>
      <c r="M768" s="26"/>
      <c r="N768" s="26"/>
      <c r="O768" s="26"/>
      <c r="P768" s="26">
        <v>1</v>
      </c>
      <c r="Q768" s="19">
        <f t="shared" si="281"/>
        <v>1500</v>
      </c>
      <c r="R768" s="26"/>
      <c r="S768" s="26"/>
      <c r="T768" s="112"/>
      <c r="U768" s="112"/>
      <c r="V768" s="112"/>
      <c r="W768" s="112"/>
      <c r="X768" s="112"/>
      <c r="Y768" s="112"/>
      <c r="Z768" s="112"/>
      <c r="AA768" s="112"/>
      <c r="AB768" s="26"/>
      <c r="AC768" s="26"/>
      <c r="AD768" s="26"/>
      <c r="AE768" s="26"/>
      <c r="AF768" s="19">
        <f t="shared" si="279"/>
        <v>1</v>
      </c>
      <c r="AG768" s="19">
        <f t="shared" si="279"/>
        <v>1500</v>
      </c>
      <c r="AH768" s="10" t="s">
        <v>1239</v>
      </c>
      <c r="AI768" s="11" t="s">
        <v>1240</v>
      </c>
      <c r="AJ768" s="11" t="s">
        <v>68</v>
      </c>
      <c r="AK768" s="12">
        <v>1500</v>
      </c>
      <c r="AL768" s="7"/>
      <c r="AM768" s="7"/>
      <c r="AN768" s="81"/>
      <c r="AO768" s="81"/>
      <c r="AP768" s="7"/>
      <c r="AQ768" s="7"/>
      <c r="AR768" s="81"/>
      <c r="AS768" s="7"/>
      <c r="AT768" s="28"/>
      <c r="AU768" s="28"/>
      <c r="AV768" s="7"/>
      <c r="AW768" s="81"/>
      <c r="AX768" s="81"/>
      <c r="AY768" s="81"/>
      <c r="AZ768" s="28"/>
      <c r="BA768" s="81"/>
      <c r="BB768" s="81"/>
      <c r="BC768" s="81"/>
      <c r="BD768" s="81"/>
      <c r="BE768" s="81"/>
      <c r="BF768" s="81"/>
      <c r="BG768" s="81"/>
      <c r="BH768" s="7"/>
      <c r="BI768" s="7"/>
      <c r="BJ768" s="7">
        <f t="shared" si="280"/>
        <v>0</v>
      </c>
      <c r="BK768" s="7">
        <f t="shared" si="280"/>
        <v>0</v>
      </c>
    </row>
    <row r="769" spans="2:63" ht="24" x14ac:dyDescent="0.25">
      <c r="B769" s="16" t="s">
        <v>65</v>
      </c>
      <c r="C769" s="17" t="s">
        <v>66</v>
      </c>
      <c r="D769" s="10">
        <v>952231860001</v>
      </c>
      <c r="E769" s="9" t="s">
        <v>1241</v>
      </c>
      <c r="F769" s="11" t="s">
        <v>68</v>
      </c>
      <c r="G769" s="12">
        <v>30000</v>
      </c>
      <c r="H769" s="26"/>
      <c r="I769" s="26"/>
      <c r="J769" s="119"/>
      <c r="K769" s="119"/>
      <c r="L769" s="26">
        <v>1</v>
      </c>
      <c r="M769" s="19">
        <f t="shared" si="282"/>
        <v>30000</v>
      </c>
      <c r="N769" s="26"/>
      <c r="O769" s="26"/>
      <c r="P769" s="26"/>
      <c r="Q769" s="26"/>
      <c r="R769" s="26"/>
      <c r="S769" s="26"/>
      <c r="T769" s="112"/>
      <c r="U769" s="112"/>
      <c r="V769" s="112"/>
      <c r="W769" s="112"/>
      <c r="X769" s="112"/>
      <c r="Y769" s="112"/>
      <c r="Z769" s="112"/>
      <c r="AA769" s="112"/>
      <c r="AB769" s="26"/>
      <c r="AC769" s="26"/>
      <c r="AD769" s="26"/>
      <c r="AE769" s="26"/>
      <c r="AF769" s="19">
        <f t="shared" si="279"/>
        <v>1</v>
      </c>
      <c r="AG769" s="19">
        <f t="shared" si="279"/>
        <v>30000</v>
      </c>
      <c r="AH769" s="10">
        <v>952231860001</v>
      </c>
      <c r="AI769" s="9" t="s">
        <v>1241</v>
      </c>
      <c r="AJ769" s="11" t="s">
        <v>68</v>
      </c>
      <c r="AK769" s="12">
        <v>30000</v>
      </c>
      <c r="AL769" s="7"/>
      <c r="AM769" s="7"/>
      <c r="AN769" s="81"/>
      <c r="AO769" s="81"/>
      <c r="AP769" s="7"/>
      <c r="AQ769" s="28"/>
      <c r="AR769" s="81"/>
      <c r="AS769" s="7"/>
      <c r="AT769" s="28"/>
      <c r="AU769" s="28"/>
      <c r="AV769" s="7"/>
      <c r="AW769" s="81"/>
      <c r="AX769" s="81"/>
      <c r="AY769" s="81"/>
      <c r="AZ769" s="28"/>
      <c r="BA769" s="81"/>
      <c r="BB769" s="81"/>
      <c r="BC769" s="81"/>
      <c r="BD769" s="81"/>
      <c r="BE769" s="81"/>
      <c r="BF769" s="81"/>
      <c r="BG769" s="81"/>
      <c r="BH769" s="7"/>
      <c r="BI769" s="7"/>
      <c r="BJ769" s="7">
        <f t="shared" si="280"/>
        <v>0</v>
      </c>
      <c r="BK769" s="7">
        <f t="shared" si="280"/>
        <v>0</v>
      </c>
    </row>
    <row r="770" spans="2:63" ht="24" x14ac:dyDescent="0.25">
      <c r="B770" s="16" t="s">
        <v>65</v>
      </c>
      <c r="C770" s="17" t="s">
        <v>66</v>
      </c>
      <c r="D770" s="10">
        <v>740850000001</v>
      </c>
      <c r="E770" s="9" t="s">
        <v>1242</v>
      </c>
      <c r="F770" s="11" t="s">
        <v>68</v>
      </c>
      <c r="G770" s="12">
        <v>30000</v>
      </c>
      <c r="H770" s="26"/>
      <c r="I770" s="26"/>
      <c r="J770" s="119"/>
      <c r="K770" s="119"/>
      <c r="L770" s="26">
        <v>1</v>
      </c>
      <c r="M770" s="19">
        <f t="shared" si="282"/>
        <v>30000</v>
      </c>
      <c r="N770" s="26"/>
      <c r="O770" s="26"/>
      <c r="P770" s="26"/>
      <c r="Q770" s="26"/>
      <c r="R770" s="26"/>
      <c r="S770" s="26"/>
      <c r="T770" s="112"/>
      <c r="U770" s="112"/>
      <c r="V770" s="112"/>
      <c r="W770" s="112"/>
      <c r="X770" s="112"/>
      <c r="Y770" s="112"/>
      <c r="Z770" s="112"/>
      <c r="AA770" s="112"/>
      <c r="AB770" s="26"/>
      <c r="AC770" s="26"/>
      <c r="AD770" s="26"/>
      <c r="AE770" s="26"/>
      <c r="AF770" s="19">
        <f t="shared" si="279"/>
        <v>1</v>
      </c>
      <c r="AG770" s="19">
        <f t="shared" si="279"/>
        <v>30000</v>
      </c>
      <c r="AH770" s="10">
        <v>740850000001</v>
      </c>
      <c r="AI770" s="9" t="s">
        <v>1242</v>
      </c>
      <c r="AJ770" s="11" t="s">
        <v>68</v>
      </c>
      <c r="AK770" s="12">
        <v>30000</v>
      </c>
      <c r="AL770" s="7"/>
      <c r="AM770" s="7"/>
      <c r="AN770" s="81"/>
      <c r="AO770" s="81"/>
      <c r="AP770" s="7"/>
      <c r="AQ770" s="28"/>
      <c r="AR770" s="81"/>
      <c r="AS770" s="7"/>
      <c r="AT770" s="28"/>
      <c r="AU770" s="28"/>
      <c r="AV770" s="7"/>
      <c r="AW770" s="81"/>
      <c r="AX770" s="81"/>
      <c r="AY770" s="81"/>
      <c r="AZ770" s="28"/>
      <c r="BA770" s="81"/>
      <c r="BB770" s="81"/>
      <c r="BC770" s="81"/>
      <c r="BD770" s="81"/>
      <c r="BE770" s="81"/>
      <c r="BF770" s="81"/>
      <c r="BG770" s="81"/>
      <c r="BH770" s="7"/>
      <c r="BI770" s="7"/>
      <c r="BJ770" s="7">
        <f t="shared" si="280"/>
        <v>0</v>
      </c>
      <c r="BK770" s="7">
        <f t="shared" si="280"/>
        <v>0</v>
      </c>
    </row>
    <row r="771" spans="2:63" ht="24" x14ac:dyDescent="0.25">
      <c r="B771" s="16" t="s">
        <v>65</v>
      </c>
      <c r="C771" s="17" t="s">
        <v>66</v>
      </c>
      <c r="D771" s="10">
        <v>742223580008</v>
      </c>
      <c r="E771" s="18" t="s">
        <v>1243</v>
      </c>
      <c r="F771" s="11" t="s">
        <v>68</v>
      </c>
      <c r="G771" s="12">
        <v>8000</v>
      </c>
      <c r="H771" s="26"/>
      <c r="I771" s="26"/>
      <c r="J771" s="119"/>
      <c r="K771" s="119"/>
      <c r="L771" s="26">
        <f>1</f>
        <v>1</v>
      </c>
      <c r="M771" s="19">
        <f t="shared" si="282"/>
        <v>8000</v>
      </c>
      <c r="N771" s="26">
        <f>4+4+4</f>
        <v>12</v>
      </c>
      <c r="O771" s="19">
        <f>+N771*G771</f>
        <v>96000</v>
      </c>
      <c r="P771" s="26"/>
      <c r="Q771" s="19"/>
      <c r="R771" s="26"/>
      <c r="S771" s="26"/>
      <c r="T771" s="112"/>
      <c r="U771" s="112"/>
      <c r="V771" s="112"/>
      <c r="W771" s="112"/>
      <c r="X771" s="112"/>
      <c r="Y771" s="112"/>
      <c r="Z771" s="112"/>
      <c r="AA771" s="112"/>
      <c r="AB771" s="26"/>
      <c r="AC771" s="26"/>
      <c r="AD771" s="26"/>
      <c r="AE771" s="26"/>
      <c r="AF771" s="19">
        <f t="shared" si="279"/>
        <v>13</v>
      </c>
      <c r="AG771" s="19">
        <f t="shared" si="279"/>
        <v>104000</v>
      </c>
      <c r="AH771" s="10">
        <v>742223580008</v>
      </c>
      <c r="AI771" s="18" t="s">
        <v>1243</v>
      </c>
      <c r="AJ771" s="11" t="s">
        <v>68</v>
      </c>
      <c r="AK771" s="12">
        <v>8000</v>
      </c>
      <c r="AL771" s="7"/>
      <c r="AM771" s="7"/>
      <c r="AN771" s="81"/>
      <c r="AO771" s="81"/>
      <c r="AP771" s="7"/>
      <c r="AQ771" s="28"/>
      <c r="AR771" s="81"/>
      <c r="AS771" s="7"/>
      <c r="AT771" s="28"/>
      <c r="AU771" s="28"/>
      <c r="AV771" s="7"/>
      <c r="AW771" s="81"/>
      <c r="AX771" s="81"/>
      <c r="AY771" s="81"/>
      <c r="AZ771" s="28"/>
      <c r="BA771" s="81"/>
      <c r="BB771" s="81"/>
      <c r="BC771" s="81"/>
      <c r="BD771" s="81"/>
      <c r="BE771" s="81"/>
      <c r="BF771" s="81"/>
      <c r="BG771" s="81"/>
      <c r="BH771" s="7"/>
      <c r="BI771" s="7"/>
      <c r="BJ771" s="7">
        <f t="shared" si="280"/>
        <v>0</v>
      </c>
      <c r="BK771" s="7">
        <f t="shared" si="280"/>
        <v>0</v>
      </c>
    </row>
    <row r="772" spans="2:63" ht="24.75" x14ac:dyDescent="0.25">
      <c r="B772" s="16" t="s">
        <v>65</v>
      </c>
      <c r="C772" s="17" t="s">
        <v>66</v>
      </c>
      <c r="D772" s="17" t="s">
        <v>1244</v>
      </c>
      <c r="E772" s="125" t="s">
        <v>1245</v>
      </c>
      <c r="F772" s="11" t="s">
        <v>1246</v>
      </c>
      <c r="G772" s="12">
        <v>6550</v>
      </c>
      <c r="H772" s="26"/>
      <c r="I772" s="26"/>
      <c r="J772" s="119">
        <f>1+1+0+1</f>
        <v>3</v>
      </c>
      <c r="K772" s="111">
        <f>J772*G772</f>
        <v>19650</v>
      </c>
      <c r="L772" s="26"/>
      <c r="M772" s="26"/>
      <c r="N772" s="26"/>
      <c r="O772" s="26"/>
      <c r="P772" s="26"/>
      <c r="Q772" s="26"/>
      <c r="R772" s="26"/>
      <c r="S772" s="26"/>
      <c r="T772" s="112"/>
      <c r="U772" s="112"/>
      <c r="V772" s="112"/>
      <c r="W772" s="112"/>
      <c r="X772" s="112"/>
      <c r="Y772" s="112"/>
      <c r="Z772" s="112"/>
      <c r="AA772" s="112"/>
      <c r="AB772" s="26"/>
      <c r="AC772" s="26"/>
      <c r="AD772" s="26"/>
      <c r="AE772" s="26"/>
      <c r="AF772" s="19">
        <f t="shared" si="279"/>
        <v>3</v>
      </c>
      <c r="AG772" s="19">
        <f t="shared" si="279"/>
        <v>19650</v>
      </c>
      <c r="AH772" s="17" t="s">
        <v>1244</v>
      </c>
      <c r="AI772" s="125" t="s">
        <v>1245</v>
      </c>
      <c r="AJ772" s="11" t="s">
        <v>1246</v>
      </c>
      <c r="AK772" s="12">
        <v>6550</v>
      </c>
      <c r="AL772" s="7"/>
      <c r="AM772" s="7"/>
      <c r="AN772" s="7">
        <f>0+1+0</f>
        <v>1</v>
      </c>
      <c r="AO772" s="121">
        <f>AN772*AK772</f>
        <v>6550</v>
      </c>
      <c r="AP772" s="7"/>
      <c r="AQ772" s="28"/>
      <c r="AR772" s="81"/>
      <c r="AS772" s="7"/>
      <c r="AT772" s="28"/>
      <c r="AU772" s="28"/>
      <c r="AV772" s="7"/>
      <c r="AW772" s="81"/>
      <c r="AX772" s="81"/>
      <c r="AY772" s="81"/>
      <c r="AZ772" s="28"/>
      <c r="BA772" s="81"/>
      <c r="BB772" s="81"/>
      <c r="BC772" s="81"/>
      <c r="BD772" s="81"/>
      <c r="BE772" s="81"/>
      <c r="BF772" s="81"/>
      <c r="BG772" s="81"/>
      <c r="BH772" s="7"/>
      <c r="BI772" s="7"/>
      <c r="BJ772" s="7">
        <f t="shared" si="280"/>
        <v>1</v>
      </c>
      <c r="BK772" s="7">
        <f t="shared" si="280"/>
        <v>6550</v>
      </c>
    </row>
    <row r="773" spans="2:63" ht="24" x14ac:dyDescent="0.25">
      <c r="B773" s="16" t="s">
        <v>65</v>
      </c>
      <c r="C773" s="17" t="s">
        <v>66</v>
      </c>
      <c r="D773" s="17">
        <v>740899500145</v>
      </c>
      <c r="E773" s="120" t="s">
        <v>1247</v>
      </c>
      <c r="F773" s="125" t="s">
        <v>68</v>
      </c>
      <c r="G773" s="12">
        <v>3000</v>
      </c>
      <c r="H773" s="26"/>
      <c r="I773" s="26"/>
      <c r="J773" s="119"/>
      <c r="K773" s="111"/>
      <c r="L773" s="26"/>
      <c r="M773" s="19"/>
      <c r="N773" s="26">
        <v>6</v>
      </c>
      <c r="O773" s="26">
        <f>+N773*G773</f>
        <v>18000</v>
      </c>
      <c r="P773" s="26"/>
      <c r="Q773" s="26"/>
      <c r="R773" s="26"/>
      <c r="S773" s="26"/>
      <c r="T773" s="112"/>
      <c r="U773" s="112"/>
      <c r="V773" s="112"/>
      <c r="W773" s="112"/>
      <c r="X773" s="112"/>
      <c r="Y773" s="112"/>
      <c r="Z773" s="112"/>
      <c r="AA773" s="112"/>
      <c r="AB773" s="26"/>
      <c r="AC773" s="26"/>
      <c r="AD773" s="26"/>
      <c r="AE773" s="26"/>
      <c r="AF773" s="19">
        <f t="shared" si="279"/>
        <v>6</v>
      </c>
      <c r="AG773" s="19">
        <f t="shared" si="279"/>
        <v>18000</v>
      </c>
      <c r="AH773" s="17">
        <v>740899500145</v>
      </c>
      <c r="AI773" s="120" t="s">
        <v>1247</v>
      </c>
      <c r="AJ773" s="125" t="s">
        <v>68</v>
      </c>
      <c r="AK773" s="12">
        <v>3000</v>
      </c>
      <c r="AL773" s="7"/>
      <c r="AM773" s="7"/>
      <c r="AN773" s="81"/>
      <c r="AO773" s="81"/>
      <c r="AP773" s="7"/>
      <c r="AQ773" s="28"/>
      <c r="AR773" s="81"/>
      <c r="AS773" s="7"/>
      <c r="AT773" s="28"/>
      <c r="AU773" s="28"/>
      <c r="AV773" s="7"/>
      <c r="AW773" s="81"/>
      <c r="AX773" s="81"/>
      <c r="AY773" s="81"/>
      <c r="AZ773" s="28"/>
      <c r="BA773" s="81"/>
      <c r="BB773" s="81"/>
      <c r="BC773" s="81"/>
      <c r="BD773" s="81"/>
      <c r="BE773" s="81"/>
      <c r="BF773" s="81"/>
      <c r="BG773" s="81"/>
      <c r="BH773" s="7"/>
      <c r="BI773" s="7"/>
      <c r="BJ773" s="7">
        <f t="shared" si="280"/>
        <v>0</v>
      </c>
      <c r="BK773" s="7">
        <f t="shared" si="280"/>
        <v>0</v>
      </c>
    </row>
    <row r="774" spans="2:63" ht="24" x14ac:dyDescent="0.25">
      <c r="B774" s="16" t="s">
        <v>65</v>
      </c>
      <c r="C774" s="17" t="s">
        <v>66</v>
      </c>
      <c r="D774" s="17" t="s">
        <v>1248</v>
      </c>
      <c r="E774" s="120" t="s">
        <v>1249</v>
      </c>
      <c r="F774" s="120" t="s">
        <v>68</v>
      </c>
      <c r="G774" s="12">
        <v>150</v>
      </c>
      <c r="H774" s="26">
        <v>1</v>
      </c>
      <c r="I774" s="19">
        <f>+G774*H774</f>
        <v>150</v>
      </c>
      <c r="J774" s="119"/>
      <c r="K774" s="111"/>
      <c r="L774" s="26">
        <v>2</v>
      </c>
      <c r="M774" s="19">
        <f t="shared" ref="M774:M777" si="283">+L774*G774</f>
        <v>300</v>
      </c>
      <c r="N774" s="26"/>
      <c r="O774" s="26"/>
      <c r="P774" s="26"/>
      <c r="Q774" s="26"/>
      <c r="R774" s="26"/>
      <c r="S774" s="26"/>
      <c r="T774" s="112"/>
      <c r="U774" s="20"/>
      <c r="V774" s="112"/>
      <c r="W774" s="112"/>
      <c r="X774" s="112"/>
      <c r="Y774" s="112"/>
      <c r="Z774" s="112"/>
      <c r="AA774" s="112"/>
      <c r="AB774" s="26"/>
      <c r="AC774" s="26"/>
      <c r="AD774" s="26"/>
      <c r="AE774" s="26"/>
      <c r="AF774" s="19">
        <f t="shared" si="279"/>
        <v>3</v>
      </c>
      <c r="AG774" s="19">
        <f t="shared" si="279"/>
        <v>450</v>
      </c>
      <c r="AH774" s="17" t="s">
        <v>1248</v>
      </c>
      <c r="AI774" s="120" t="s">
        <v>1249</v>
      </c>
      <c r="AJ774" s="120" t="s">
        <v>68</v>
      </c>
      <c r="AK774" s="12">
        <v>150</v>
      </c>
      <c r="AL774" s="7"/>
      <c r="AM774" s="7"/>
      <c r="AN774" s="81"/>
      <c r="AO774" s="81"/>
      <c r="AP774" s="7"/>
      <c r="AQ774" s="28"/>
      <c r="AR774" s="81"/>
      <c r="AS774" s="7"/>
      <c r="AT774" s="28"/>
      <c r="AU774" s="28"/>
      <c r="AV774" s="7"/>
      <c r="AW774" s="81"/>
      <c r="AX774" s="81"/>
      <c r="AY774" s="81"/>
      <c r="AZ774" s="28"/>
      <c r="BA774" s="81"/>
      <c r="BB774" s="81"/>
      <c r="BC774" s="81"/>
      <c r="BD774" s="81"/>
      <c r="BE774" s="81"/>
      <c r="BF774" s="81"/>
      <c r="BG774" s="81"/>
      <c r="BH774" s="7"/>
      <c r="BI774" s="7"/>
      <c r="BJ774" s="7">
        <f t="shared" si="280"/>
        <v>0</v>
      </c>
      <c r="BK774" s="7">
        <f t="shared" si="280"/>
        <v>0</v>
      </c>
    </row>
    <row r="775" spans="2:63" ht="24" x14ac:dyDescent="0.25">
      <c r="B775" s="16" t="s">
        <v>65</v>
      </c>
      <c r="C775" s="17" t="s">
        <v>66</v>
      </c>
      <c r="D775" s="17" t="s">
        <v>1250</v>
      </c>
      <c r="E775" s="120" t="s">
        <v>1251</v>
      </c>
      <c r="F775" s="120" t="s">
        <v>68</v>
      </c>
      <c r="G775" s="12">
        <v>3500</v>
      </c>
      <c r="H775" s="26">
        <v>1</v>
      </c>
      <c r="I775" s="19">
        <f>+G775*H775</f>
        <v>3500</v>
      </c>
      <c r="J775" s="119"/>
      <c r="K775" s="111"/>
      <c r="L775" s="26">
        <v>4</v>
      </c>
      <c r="M775" s="19">
        <f t="shared" si="283"/>
        <v>14000</v>
      </c>
      <c r="N775" s="26"/>
      <c r="O775" s="26"/>
      <c r="P775" s="26"/>
      <c r="Q775" s="19"/>
      <c r="R775" s="26"/>
      <c r="S775" s="26"/>
      <c r="T775" s="112">
        <v>5</v>
      </c>
      <c r="U775" s="20">
        <f t="shared" ref="U775" si="284">+T775*G775</f>
        <v>17500</v>
      </c>
      <c r="V775" s="112"/>
      <c r="W775" s="112"/>
      <c r="X775" s="112"/>
      <c r="Y775" s="112"/>
      <c r="Z775" s="112"/>
      <c r="AA775" s="112"/>
      <c r="AB775" s="26"/>
      <c r="AC775" s="26"/>
      <c r="AD775" s="26"/>
      <c r="AE775" s="26"/>
      <c r="AF775" s="19">
        <f t="shared" si="279"/>
        <v>10</v>
      </c>
      <c r="AG775" s="19">
        <f t="shared" si="279"/>
        <v>35000</v>
      </c>
      <c r="AH775" s="17" t="s">
        <v>1250</v>
      </c>
      <c r="AI775" s="120" t="s">
        <v>1251</v>
      </c>
      <c r="AJ775" s="120" t="s">
        <v>68</v>
      </c>
      <c r="AK775" s="12">
        <v>3500</v>
      </c>
      <c r="AL775" s="7"/>
      <c r="AM775" s="7"/>
      <c r="AN775" s="81"/>
      <c r="AO775" s="81"/>
      <c r="AP775" s="7"/>
      <c r="AQ775" s="28"/>
      <c r="AR775" s="81"/>
      <c r="AS775" s="7"/>
      <c r="AT775" s="28"/>
      <c r="AU775" s="28"/>
      <c r="AV775" s="7"/>
      <c r="AW775" s="81"/>
      <c r="AX775" s="81"/>
      <c r="AY775" s="81"/>
      <c r="AZ775" s="28"/>
      <c r="BA775" s="81"/>
      <c r="BB775" s="81"/>
      <c r="BC775" s="81"/>
      <c r="BD775" s="81"/>
      <c r="BE775" s="81"/>
      <c r="BF775" s="81"/>
      <c r="BG775" s="81"/>
      <c r="BH775" s="7"/>
      <c r="BI775" s="7"/>
      <c r="BJ775" s="7">
        <f t="shared" si="280"/>
        <v>0</v>
      </c>
      <c r="BK775" s="7">
        <f t="shared" si="280"/>
        <v>0</v>
      </c>
    </row>
    <row r="776" spans="2:63" ht="24" x14ac:dyDescent="0.25">
      <c r="B776" s="16" t="s">
        <v>65</v>
      </c>
      <c r="C776" s="17" t="s">
        <v>66</v>
      </c>
      <c r="D776" s="17" t="s">
        <v>1252</v>
      </c>
      <c r="E776" s="120" t="s">
        <v>1253</v>
      </c>
      <c r="F776" s="120" t="s">
        <v>68</v>
      </c>
      <c r="G776" s="12">
        <v>670</v>
      </c>
      <c r="H776" s="26">
        <v>1</v>
      </c>
      <c r="I776" s="19">
        <f>+G776*H776</f>
        <v>670</v>
      </c>
      <c r="J776" s="119"/>
      <c r="K776" s="111"/>
      <c r="L776" s="26">
        <v>1</v>
      </c>
      <c r="M776" s="19">
        <f t="shared" si="283"/>
        <v>670</v>
      </c>
      <c r="N776" s="26"/>
      <c r="O776" s="26"/>
      <c r="P776" s="26"/>
      <c r="Q776" s="26"/>
      <c r="R776" s="26"/>
      <c r="S776" s="26"/>
      <c r="T776" s="112"/>
      <c r="U776" s="112"/>
      <c r="V776" s="112"/>
      <c r="W776" s="112"/>
      <c r="X776" s="112"/>
      <c r="Y776" s="112"/>
      <c r="Z776" s="112"/>
      <c r="AA776" s="112"/>
      <c r="AB776" s="26"/>
      <c r="AC776" s="26"/>
      <c r="AD776" s="26"/>
      <c r="AE776" s="26"/>
      <c r="AF776" s="19">
        <f t="shared" si="279"/>
        <v>2</v>
      </c>
      <c r="AG776" s="19">
        <f t="shared" si="279"/>
        <v>1340</v>
      </c>
      <c r="AH776" s="17" t="s">
        <v>1252</v>
      </c>
      <c r="AI776" s="120" t="s">
        <v>1253</v>
      </c>
      <c r="AJ776" s="120" t="s">
        <v>68</v>
      </c>
      <c r="AK776" s="12">
        <v>670</v>
      </c>
      <c r="AL776" s="7"/>
      <c r="AM776" s="7"/>
      <c r="AN776" s="81"/>
      <c r="AO776" s="81"/>
      <c r="AP776" s="7"/>
      <c r="AQ776" s="28"/>
      <c r="AR776" s="81"/>
      <c r="AS776" s="7"/>
      <c r="AT776" s="28"/>
      <c r="AU776" s="28"/>
      <c r="AV776" s="7"/>
      <c r="AW776" s="81"/>
      <c r="AX776" s="81"/>
      <c r="AY776" s="81"/>
      <c r="AZ776" s="28"/>
      <c r="BA776" s="81"/>
      <c r="BB776" s="81"/>
      <c r="BC776" s="81"/>
      <c r="BD776" s="81"/>
      <c r="BE776" s="81"/>
      <c r="BF776" s="81"/>
      <c r="BG776" s="81"/>
      <c r="BH776" s="7"/>
      <c r="BI776" s="7"/>
      <c r="BJ776" s="7">
        <f t="shared" si="280"/>
        <v>0</v>
      </c>
      <c r="BK776" s="7">
        <f t="shared" si="280"/>
        <v>0</v>
      </c>
    </row>
    <row r="777" spans="2:63" ht="24" x14ac:dyDescent="0.25">
      <c r="B777" s="16" t="s">
        <v>65</v>
      </c>
      <c r="C777" s="17" t="s">
        <v>66</v>
      </c>
      <c r="D777" s="17" t="s">
        <v>1254</v>
      </c>
      <c r="E777" s="120" t="s">
        <v>1255</v>
      </c>
      <c r="F777" s="120" t="s">
        <v>68</v>
      </c>
      <c r="G777" s="12">
        <v>335</v>
      </c>
      <c r="H777" s="26">
        <v>1</v>
      </c>
      <c r="I777" s="19">
        <f>+G777*H777</f>
        <v>335</v>
      </c>
      <c r="J777" s="119"/>
      <c r="K777" s="111"/>
      <c r="L777" s="26">
        <v>1</v>
      </c>
      <c r="M777" s="19">
        <f t="shared" si="283"/>
        <v>335</v>
      </c>
      <c r="N777" s="26"/>
      <c r="O777" s="19"/>
      <c r="P777" s="26"/>
      <c r="Q777" s="26"/>
      <c r="R777" s="26"/>
      <c r="S777" s="26"/>
      <c r="T777" s="112"/>
      <c r="U777" s="112"/>
      <c r="V777" s="112"/>
      <c r="W777" s="112"/>
      <c r="X777" s="112"/>
      <c r="Y777" s="112"/>
      <c r="Z777" s="112"/>
      <c r="AA777" s="112"/>
      <c r="AB777" s="26"/>
      <c r="AC777" s="26"/>
      <c r="AD777" s="26"/>
      <c r="AE777" s="26"/>
      <c r="AF777" s="19">
        <f t="shared" si="279"/>
        <v>2</v>
      </c>
      <c r="AG777" s="19">
        <f t="shared" si="279"/>
        <v>670</v>
      </c>
      <c r="AH777" s="17" t="s">
        <v>1254</v>
      </c>
      <c r="AI777" s="120" t="s">
        <v>1255</v>
      </c>
      <c r="AJ777" s="120" t="s">
        <v>68</v>
      </c>
      <c r="AK777" s="12">
        <v>335</v>
      </c>
      <c r="AL777" s="7"/>
      <c r="AM777" s="7"/>
      <c r="AN777" s="81"/>
      <c r="AO777" s="81"/>
      <c r="AP777" s="7"/>
      <c r="AQ777" s="28"/>
      <c r="AR777" s="81"/>
      <c r="AS777" s="7"/>
      <c r="AT777" s="28"/>
      <c r="AU777" s="28"/>
      <c r="AV777" s="7"/>
      <c r="AW777" s="81"/>
      <c r="AX777" s="81"/>
      <c r="AY777" s="81"/>
      <c r="AZ777" s="28"/>
      <c r="BA777" s="81"/>
      <c r="BB777" s="81"/>
      <c r="BC777" s="81"/>
      <c r="BD777" s="81"/>
      <c r="BE777" s="81"/>
      <c r="BF777" s="81"/>
      <c r="BG777" s="81"/>
      <c r="BH777" s="7"/>
      <c r="BI777" s="7"/>
      <c r="BJ777" s="7">
        <f t="shared" si="280"/>
        <v>0</v>
      </c>
      <c r="BK777" s="7">
        <f t="shared" si="280"/>
        <v>0</v>
      </c>
    </row>
    <row r="778" spans="2:63" ht="24" x14ac:dyDescent="0.25">
      <c r="B778" s="16" t="s">
        <v>65</v>
      </c>
      <c r="C778" s="17" t="s">
        <v>66</v>
      </c>
      <c r="D778" s="17" t="s">
        <v>1256</v>
      </c>
      <c r="E778" s="120" t="s">
        <v>1257</v>
      </c>
      <c r="F778" s="120" t="s">
        <v>68</v>
      </c>
      <c r="G778" s="174">
        <v>5000</v>
      </c>
      <c r="H778" s="26"/>
      <c r="I778" s="26"/>
      <c r="J778" s="119"/>
      <c r="K778" s="111"/>
      <c r="L778" s="26"/>
      <c r="M778" s="19"/>
      <c r="N778" s="26"/>
      <c r="O778" s="19"/>
      <c r="P778" s="26"/>
      <c r="Q778" s="26"/>
      <c r="R778" s="26"/>
      <c r="S778" s="26"/>
      <c r="T778" s="112">
        <v>2</v>
      </c>
      <c r="U778" s="20">
        <f t="shared" ref="U778" si="285">+T778*G778</f>
        <v>10000</v>
      </c>
      <c r="V778" s="112"/>
      <c r="W778" s="112"/>
      <c r="X778" s="112"/>
      <c r="Y778" s="112"/>
      <c r="Z778" s="112"/>
      <c r="AA778" s="112"/>
      <c r="AB778" s="26"/>
      <c r="AC778" s="26"/>
      <c r="AD778" s="26"/>
      <c r="AE778" s="26"/>
      <c r="AF778" s="19">
        <f t="shared" si="279"/>
        <v>2</v>
      </c>
      <c r="AG778" s="19">
        <f t="shared" si="279"/>
        <v>10000</v>
      </c>
      <c r="AH778" s="17" t="s">
        <v>1256</v>
      </c>
      <c r="AI778" s="120" t="s">
        <v>1257</v>
      </c>
      <c r="AJ778" s="120" t="s">
        <v>68</v>
      </c>
      <c r="AK778" s="174">
        <v>5000</v>
      </c>
      <c r="AL778" s="7"/>
      <c r="AM778" s="7"/>
      <c r="AN778" s="81"/>
      <c r="AO778" s="81"/>
      <c r="AP778" s="7"/>
      <c r="AQ778" s="28"/>
      <c r="AR778" s="81"/>
      <c r="AS778" s="7"/>
      <c r="AT778" s="28"/>
      <c r="AU778" s="28"/>
      <c r="AV778" s="7"/>
      <c r="AW778" s="81"/>
      <c r="AX778" s="81"/>
      <c r="AY778" s="81"/>
      <c r="AZ778" s="28"/>
      <c r="BA778" s="81"/>
      <c r="BB778" s="81"/>
      <c r="BC778" s="81"/>
      <c r="BD778" s="81"/>
      <c r="BE778" s="81"/>
      <c r="BF778" s="81"/>
      <c r="BG778" s="81"/>
      <c r="BH778" s="7"/>
      <c r="BI778" s="7"/>
      <c r="BJ778" s="7">
        <f t="shared" si="280"/>
        <v>0</v>
      </c>
      <c r="BK778" s="7">
        <f t="shared" si="280"/>
        <v>0</v>
      </c>
    </row>
    <row r="779" spans="2:63" ht="24" x14ac:dyDescent="0.25">
      <c r="B779" s="16" t="s">
        <v>65</v>
      </c>
      <c r="C779" s="17" t="s">
        <v>66</v>
      </c>
      <c r="D779" s="17" t="s">
        <v>1258</v>
      </c>
      <c r="E779" s="120" t="s">
        <v>1259</v>
      </c>
      <c r="F779" s="120" t="s">
        <v>68</v>
      </c>
      <c r="G779" s="174">
        <v>90</v>
      </c>
      <c r="H779" s="26">
        <v>1</v>
      </c>
      <c r="I779" s="19">
        <f>+G779*H779</f>
        <v>90</v>
      </c>
      <c r="J779" s="119"/>
      <c r="K779" s="111"/>
      <c r="L779" s="26"/>
      <c r="M779" s="19"/>
      <c r="N779" s="26"/>
      <c r="O779" s="19"/>
      <c r="P779" s="26"/>
      <c r="Q779" s="26"/>
      <c r="R779" s="26"/>
      <c r="S779" s="26"/>
      <c r="T779" s="112"/>
      <c r="U779" s="112"/>
      <c r="V779" s="112"/>
      <c r="W779" s="112"/>
      <c r="X779" s="112"/>
      <c r="Y779" s="112"/>
      <c r="Z779" s="112"/>
      <c r="AA779" s="112"/>
      <c r="AB779" s="26"/>
      <c r="AC779" s="26"/>
      <c r="AD779" s="26"/>
      <c r="AE779" s="26"/>
      <c r="AF779" s="19">
        <f t="shared" si="279"/>
        <v>1</v>
      </c>
      <c r="AG779" s="19">
        <f t="shared" si="279"/>
        <v>90</v>
      </c>
      <c r="AH779" s="17" t="s">
        <v>1258</v>
      </c>
      <c r="AI779" s="120" t="s">
        <v>1259</v>
      </c>
      <c r="AJ779" s="120" t="s">
        <v>68</v>
      </c>
      <c r="AK779" s="174">
        <v>90</v>
      </c>
      <c r="AL779" s="7"/>
      <c r="AM779" s="7"/>
      <c r="AN779" s="81"/>
      <c r="AO779" s="81"/>
      <c r="AP779" s="7"/>
      <c r="AQ779" s="28"/>
      <c r="AR779" s="81"/>
      <c r="AS779" s="7"/>
      <c r="AT779" s="28"/>
      <c r="AU779" s="28"/>
      <c r="AV779" s="7"/>
      <c r="AW779" s="81"/>
      <c r="AX779" s="81"/>
      <c r="AY779" s="81"/>
      <c r="AZ779" s="28"/>
      <c r="BA779" s="81"/>
      <c r="BB779" s="81"/>
      <c r="BC779" s="81"/>
      <c r="BD779" s="81"/>
      <c r="BE779" s="81"/>
      <c r="BF779" s="81"/>
      <c r="BG779" s="81"/>
      <c r="BH779" s="7"/>
      <c r="BI779" s="7"/>
      <c r="BJ779" s="7">
        <f t="shared" si="280"/>
        <v>0</v>
      </c>
      <c r="BK779" s="7">
        <f t="shared" si="280"/>
        <v>0</v>
      </c>
    </row>
    <row r="780" spans="2:63" ht="24" x14ac:dyDescent="0.25">
      <c r="B780" s="16" t="s">
        <v>65</v>
      </c>
      <c r="C780" s="17" t="s">
        <v>66</v>
      </c>
      <c r="D780" s="10" t="s">
        <v>1229</v>
      </c>
      <c r="E780" s="120" t="s">
        <v>1260</v>
      </c>
      <c r="F780" s="120" t="s">
        <v>68</v>
      </c>
      <c r="G780" s="174">
        <v>750</v>
      </c>
      <c r="H780" s="26"/>
      <c r="I780" s="26"/>
      <c r="J780" s="119"/>
      <c r="K780" s="111"/>
      <c r="L780" s="26"/>
      <c r="M780" s="19"/>
      <c r="N780" s="26"/>
      <c r="O780" s="19"/>
      <c r="P780" s="26">
        <v>1</v>
      </c>
      <c r="Q780" s="19">
        <f t="shared" ref="Q780:Q783" si="286">G780*P780</f>
        <v>750</v>
      </c>
      <c r="R780" s="26"/>
      <c r="S780" s="26"/>
      <c r="T780" s="112"/>
      <c r="U780" s="112"/>
      <c r="V780" s="112"/>
      <c r="W780" s="112"/>
      <c r="X780" s="112"/>
      <c r="Y780" s="112"/>
      <c r="Z780" s="112"/>
      <c r="AA780" s="112"/>
      <c r="AB780" s="26"/>
      <c r="AC780" s="26"/>
      <c r="AD780" s="26"/>
      <c r="AE780" s="26"/>
      <c r="AF780" s="19">
        <f t="shared" si="279"/>
        <v>1</v>
      </c>
      <c r="AG780" s="19">
        <f t="shared" si="279"/>
        <v>750</v>
      </c>
      <c r="AH780" s="10" t="s">
        <v>1229</v>
      </c>
      <c r="AI780" s="120" t="s">
        <v>1260</v>
      </c>
      <c r="AJ780" s="120" t="s">
        <v>68</v>
      </c>
      <c r="AK780" s="174">
        <v>750</v>
      </c>
      <c r="AL780" s="7"/>
      <c r="AM780" s="7"/>
      <c r="AN780" s="81"/>
      <c r="AO780" s="81"/>
      <c r="AP780" s="7"/>
      <c r="AQ780" s="28"/>
      <c r="AR780" s="81"/>
      <c r="AS780" s="7"/>
      <c r="AT780" s="28"/>
      <c r="AU780" s="28"/>
      <c r="AV780" s="7"/>
      <c r="AW780" s="81"/>
      <c r="AX780" s="81"/>
      <c r="AY780" s="81"/>
      <c r="AZ780" s="28"/>
      <c r="BA780" s="81"/>
      <c r="BB780" s="81"/>
      <c r="BC780" s="81"/>
      <c r="BD780" s="81"/>
      <c r="BE780" s="81"/>
      <c r="BF780" s="81"/>
      <c r="BG780" s="81"/>
      <c r="BH780" s="7"/>
      <c r="BI780" s="7"/>
      <c r="BJ780" s="7">
        <f t="shared" si="280"/>
        <v>0</v>
      </c>
      <c r="BK780" s="7">
        <f t="shared" si="280"/>
        <v>0</v>
      </c>
    </row>
    <row r="781" spans="2:63" ht="24" x14ac:dyDescent="0.25">
      <c r="B781" s="16" t="s">
        <v>65</v>
      </c>
      <c r="C781" s="17" t="s">
        <v>66</v>
      </c>
      <c r="D781" s="10" t="s">
        <v>1261</v>
      </c>
      <c r="E781" s="120" t="s">
        <v>1262</v>
      </c>
      <c r="F781" s="120" t="s">
        <v>68</v>
      </c>
      <c r="G781" s="174">
        <v>5000</v>
      </c>
      <c r="H781" s="26"/>
      <c r="I781" s="26"/>
      <c r="J781" s="119"/>
      <c r="K781" s="111"/>
      <c r="L781" s="26"/>
      <c r="M781" s="19"/>
      <c r="N781" s="26"/>
      <c r="O781" s="26"/>
      <c r="P781" s="26">
        <v>3</v>
      </c>
      <c r="Q781" s="19">
        <f t="shared" si="286"/>
        <v>15000</v>
      </c>
      <c r="R781" s="26"/>
      <c r="S781" s="26"/>
      <c r="T781" s="112"/>
      <c r="U781" s="112"/>
      <c r="V781" s="112"/>
      <c r="W781" s="112"/>
      <c r="X781" s="112"/>
      <c r="Y781" s="112"/>
      <c r="Z781" s="112"/>
      <c r="AA781" s="112"/>
      <c r="AB781" s="26"/>
      <c r="AC781" s="26"/>
      <c r="AD781" s="26"/>
      <c r="AE781" s="26"/>
      <c r="AF781" s="19">
        <f t="shared" si="279"/>
        <v>3</v>
      </c>
      <c r="AG781" s="19">
        <f t="shared" si="279"/>
        <v>15000</v>
      </c>
      <c r="AH781" s="10" t="s">
        <v>1261</v>
      </c>
      <c r="AI781" s="120" t="s">
        <v>1262</v>
      </c>
      <c r="AJ781" s="120" t="s">
        <v>68</v>
      </c>
      <c r="AK781" s="174">
        <v>5000</v>
      </c>
      <c r="AL781" s="7"/>
      <c r="AM781" s="7"/>
      <c r="AN781" s="81"/>
      <c r="AO781" s="81"/>
      <c r="AP781" s="7"/>
      <c r="AQ781" s="28"/>
      <c r="AR781" s="81"/>
      <c r="AS781" s="7"/>
      <c r="AT781" s="28"/>
      <c r="AU781" s="28"/>
      <c r="AV781" s="7"/>
      <c r="AW781" s="81"/>
      <c r="AX781" s="81"/>
      <c r="AY781" s="81"/>
      <c r="AZ781" s="28"/>
      <c r="BA781" s="81"/>
      <c r="BB781" s="81"/>
      <c r="BC781" s="81"/>
      <c r="BD781" s="81"/>
      <c r="BE781" s="81"/>
      <c r="BF781" s="81"/>
      <c r="BG781" s="81"/>
      <c r="BH781" s="7"/>
      <c r="BI781" s="7"/>
      <c r="BJ781" s="7">
        <f t="shared" si="280"/>
        <v>0</v>
      </c>
      <c r="BK781" s="7">
        <f t="shared" si="280"/>
        <v>0</v>
      </c>
    </row>
    <row r="782" spans="2:63" ht="24" x14ac:dyDescent="0.25">
      <c r="B782" s="16" t="s">
        <v>65</v>
      </c>
      <c r="C782" s="17" t="s">
        <v>66</v>
      </c>
      <c r="D782" s="10" t="s">
        <v>1263</v>
      </c>
      <c r="E782" s="120" t="s">
        <v>1264</v>
      </c>
      <c r="F782" s="120" t="s">
        <v>68</v>
      </c>
      <c r="G782" s="174">
        <v>1100</v>
      </c>
      <c r="H782" s="26"/>
      <c r="I782" s="26"/>
      <c r="J782" s="119"/>
      <c r="K782" s="111"/>
      <c r="L782" s="26"/>
      <c r="M782" s="19"/>
      <c r="N782" s="26"/>
      <c r="O782" s="26"/>
      <c r="P782" s="26">
        <v>1</v>
      </c>
      <c r="Q782" s="19">
        <f t="shared" si="286"/>
        <v>1100</v>
      </c>
      <c r="R782" s="26"/>
      <c r="S782" s="26"/>
      <c r="T782" s="112"/>
      <c r="U782" s="112"/>
      <c r="V782" s="112"/>
      <c r="W782" s="112"/>
      <c r="X782" s="112"/>
      <c r="Y782" s="112"/>
      <c r="Z782" s="112"/>
      <c r="AA782" s="112"/>
      <c r="AB782" s="26"/>
      <c r="AC782" s="26"/>
      <c r="AD782" s="26"/>
      <c r="AE782" s="26"/>
      <c r="AF782" s="19">
        <f t="shared" si="279"/>
        <v>1</v>
      </c>
      <c r="AG782" s="19">
        <f t="shared" si="279"/>
        <v>1100</v>
      </c>
      <c r="AH782" s="10" t="s">
        <v>1263</v>
      </c>
      <c r="AI782" s="120" t="s">
        <v>1264</v>
      </c>
      <c r="AJ782" s="120" t="s">
        <v>68</v>
      </c>
      <c r="AK782" s="174">
        <v>1100</v>
      </c>
      <c r="AL782" s="7"/>
      <c r="AM782" s="7"/>
      <c r="AN782" s="81"/>
      <c r="AO782" s="81"/>
      <c r="AP782" s="7"/>
      <c r="AQ782" s="28"/>
      <c r="AR782" s="81"/>
      <c r="AS782" s="7"/>
      <c r="AT782" s="28"/>
      <c r="AU782" s="28"/>
      <c r="AV782" s="7"/>
      <c r="AW782" s="81"/>
      <c r="AX782" s="81"/>
      <c r="AY782" s="81"/>
      <c r="AZ782" s="28"/>
      <c r="BA782" s="81"/>
      <c r="BB782" s="81"/>
      <c r="BC782" s="81"/>
      <c r="BD782" s="81"/>
      <c r="BE782" s="81"/>
      <c r="BF782" s="81"/>
      <c r="BG782" s="81"/>
      <c r="BH782" s="7"/>
      <c r="BI782" s="7"/>
      <c r="BJ782" s="7">
        <f t="shared" si="280"/>
        <v>0</v>
      </c>
      <c r="BK782" s="7">
        <f t="shared" si="280"/>
        <v>0</v>
      </c>
    </row>
    <row r="783" spans="2:63" ht="24" x14ac:dyDescent="0.25">
      <c r="B783" s="16" t="s">
        <v>65</v>
      </c>
      <c r="C783" s="17" t="s">
        <v>66</v>
      </c>
      <c r="D783" s="10" t="s">
        <v>1263</v>
      </c>
      <c r="E783" s="120" t="s">
        <v>1265</v>
      </c>
      <c r="F783" s="120" t="s">
        <v>68</v>
      </c>
      <c r="G783" s="174">
        <v>1500</v>
      </c>
      <c r="H783" s="26"/>
      <c r="I783" s="26"/>
      <c r="J783" s="119"/>
      <c r="K783" s="111"/>
      <c r="L783" s="26"/>
      <c r="M783" s="19"/>
      <c r="N783" s="26"/>
      <c r="O783" s="26"/>
      <c r="P783" s="26">
        <v>2</v>
      </c>
      <c r="Q783" s="19">
        <f t="shared" si="286"/>
        <v>3000</v>
      </c>
      <c r="R783" s="26"/>
      <c r="S783" s="26"/>
      <c r="T783" s="112"/>
      <c r="U783" s="112"/>
      <c r="V783" s="112"/>
      <c r="W783" s="112"/>
      <c r="X783" s="112"/>
      <c r="Y783" s="112"/>
      <c r="Z783" s="112"/>
      <c r="AA783" s="112"/>
      <c r="AB783" s="26"/>
      <c r="AC783" s="26"/>
      <c r="AD783" s="26"/>
      <c r="AE783" s="26"/>
      <c r="AF783" s="19">
        <f t="shared" si="279"/>
        <v>2</v>
      </c>
      <c r="AG783" s="19">
        <f t="shared" si="279"/>
        <v>3000</v>
      </c>
      <c r="AH783" s="10" t="s">
        <v>1263</v>
      </c>
      <c r="AI783" s="120" t="s">
        <v>1265</v>
      </c>
      <c r="AJ783" s="120" t="s">
        <v>68</v>
      </c>
      <c r="AK783" s="174">
        <v>1500</v>
      </c>
      <c r="AL783" s="7"/>
      <c r="AM783" s="7"/>
      <c r="AN783" s="81"/>
      <c r="AO783" s="81"/>
      <c r="AP783" s="7"/>
      <c r="AQ783" s="28"/>
      <c r="AR783" s="81"/>
      <c r="AS783" s="7"/>
      <c r="AT783" s="28"/>
      <c r="AU783" s="28"/>
      <c r="AV783" s="7"/>
      <c r="AW783" s="81"/>
      <c r="AX783" s="81"/>
      <c r="AY783" s="81"/>
      <c r="AZ783" s="28"/>
      <c r="BA783" s="81"/>
      <c r="BB783" s="81"/>
      <c r="BC783" s="81"/>
      <c r="BD783" s="81"/>
      <c r="BE783" s="81"/>
      <c r="BF783" s="81"/>
      <c r="BG783" s="81"/>
      <c r="BH783" s="7"/>
      <c r="BI783" s="7"/>
      <c r="BJ783" s="7">
        <f t="shared" si="280"/>
        <v>0</v>
      </c>
      <c r="BK783" s="7">
        <f t="shared" si="280"/>
        <v>0</v>
      </c>
    </row>
    <row r="784" spans="2:63" ht="24" x14ac:dyDescent="0.25">
      <c r="B784" s="16" t="s">
        <v>65</v>
      </c>
      <c r="C784" s="17" t="s">
        <v>66</v>
      </c>
      <c r="D784" s="10" t="s">
        <v>1261</v>
      </c>
      <c r="E784" s="120" t="s">
        <v>1266</v>
      </c>
      <c r="F784" s="120" t="s">
        <v>68</v>
      </c>
      <c r="G784" s="174">
        <v>10500</v>
      </c>
      <c r="H784" s="26"/>
      <c r="I784" s="26"/>
      <c r="J784" s="119"/>
      <c r="K784" s="111"/>
      <c r="L784" s="26"/>
      <c r="M784" s="19"/>
      <c r="N784" s="26"/>
      <c r="O784" s="26"/>
      <c r="P784" s="26"/>
      <c r="Q784" s="19"/>
      <c r="R784" s="26">
        <v>3</v>
      </c>
      <c r="S784" s="26">
        <f>R784*G784</f>
        <v>31500</v>
      </c>
      <c r="T784" s="112"/>
      <c r="U784" s="112"/>
      <c r="V784" s="112"/>
      <c r="W784" s="112"/>
      <c r="X784" s="112"/>
      <c r="Y784" s="112"/>
      <c r="Z784" s="112"/>
      <c r="AA784" s="112"/>
      <c r="AB784" s="26"/>
      <c r="AC784" s="26"/>
      <c r="AD784" s="26"/>
      <c r="AE784" s="26"/>
      <c r="AF784" s="19">
        <f t="shared" si="279"/>
        <v>3</v>
      </c>
      <c r="AG784" s="19">
        <f t="shared" si="279"/>
        <v>31500</v>
      </c>
      <c r="AH784" s="10" t="s">
        <v>1261</v>
      </c>
      <c r="AI784" s="120" t="s">
        <v>1266</v>
      </c>
      <c r="AJ784" s="120" t="s">
        <v>68</v>
      </c>
      <c r="AK784" s="174">
        <v>10500</v>
      </c>
      <c r="AL784" s="7"/>
      <c r="AM784" s="7"/>
      <c r="AN784" s="81"/>
      <c r="AO784" s="81"/>
      <c r="AP784" s="7"/>
      <c r="AQ784" s="28"/>
      <c r="AR784" s="81"/>
      <c r="AS784" s="7"/>
      <c r="AT784" s="28"/>
      <c r="AU784" s="28"/>
      <c r="AV784" s="7"/>
      <c r="AW784" s="81"/>
      <c r="AX784" s="81"/>
      <c r="AY784" s="81"/>
      <c r="AZ784" s="28"/>
      <c r="BA784" s="81"/>
      <c r="BB784" s="81"/>
      <c r="BC784" s="81"/>
      <c r="BD784" s="81"/>
      <c r="BE784" s="81"/>
      <c r="BF784" s="81"/>
      <c r="BG784" s="81"/>
      <c r="BH784" s="7"/>
      <c r="BI784" s="7"/>
      <c r="BJ784" s="7">
        <f t="shared" si="280"/>
        <v>0</v>
      </c>
      <c r="BK784" s="7">
        <f t="shared" si="280"/>
        <v>0</v>
      </c>
    </row>
    <row r="785" spans="2:63" ht="24" x14ac:dyDescent="0.25">
      <c r="B785" s="16" t="s">
        <v>65</v>
      </c>
      <c r="C785" s="17" t="s">
        <v>66</v>
      </c>
      <c r="D785" s="10" t="s">
        <v>1263</v>
      </c>
      <c r="E785" s="120" t="s">
        <v>1226</v>
      </c>
      <c r="F785" s="120" t="s">
        <v>68</v>
      </c>
      <c r="G785" s="174">
        <v>6500</v>
      </c>
      <c r="H785" s="26"/>
      <c r="I785" s="26"/>
      <c r="J785" s="119"/>
      <c r="K785" s="111"/>
      <c r="L785" s="26"/>
      <c r="M785" s="19"/>
      <c r="N785" s="26"/>
      <c r="O785" s="26"/>
      <c r="P785" s="26"/>
      <c r="Q785" s="19"/>
      <c r="R785" s="26">
        <v>2</v>
      </c>
      <c r="S785" s="26">
        <f>R785*G785</f>
        <v>13000</v>
      </c>
      <c r="T785" s="112"/>
      <c r="U785" s="112"/>
      <c r="V785" s="112"/>
      <c r="W785" s="112"/>
      <c r="X785" s="112"/>
      <c r="Y785" s="112"/>
      <c r="Z785" s="112"/>
      <c r="AA785" s="112"/>
      <c r="AB785" s="26"/>
      <c r="AC785" s="26"/>
      <c r="AD785" s="26"/>
      <c r="AE785" s="26"/>
      <c r="AF785" s="19">
        <f t="shared" si="279"/>
        <v>2</v>
      </c>
      <c r="AG785" s="19">
        <f t="shared" si="279"/>
        <v>13000</v>
      </c>
      <c r="AH785" s="10" t="s">
        <v>1263</v>
      </c>
      <c r="AI785" s="120" t="s">
        <v>1226</v>
      </c>
      <c r="AJ785" s="120" t="s">
        <v>68</v>
      </c>
      <c r="AK785" s="174">
        <v>6500</v>
      </c>
      <c r="AL785" s="7"/>
      <c r="AM785" s="7"/>
      <c r="AN785" s="81"/>
      <c r="AO785" s="81"/>
      <c r="AP785" s="7"/>
      <c r="AQ785" s="28"/>
      <c r="AR785" s="81"/>
      <c r="AS785" s="7"/>
      <c r="AT785" s="28"/>
      <c r="AU785" s="28"/>
      <c r="AV785" s="7"/>
      <c r="AW785" s="81"/>
      <c r="AX785" s="81"/>
      <c r="AY785" s="81"/>
      <c r="AZ785" s="28"/>
      <c r="BA785" s="81"/>
      <c r="BB785" s="81"/>
      <c r="BC785" s="81"/>
      <c r="BD785" s="81"/>
      <c r="BE785" s="81"/>
      <c r="BF785" s="81"/>
      <c r="BG785" s="81"/>
      <c r="BH785" s="7"/>
      <c r="BI785" s="7"/>
      <c r="BJ785" s="7">
        <f t="shared" si="280"/>
        <v>0</v>
      </c>
      <c r="BK785" s="7">
        <f t="shared" si="280"/>
        <v>0</v>
      </c>
    </row>
    <row r="786" spans="2:63" ht="24.75" x14ac:dyDescent="0.25">
      <c r="B786" s="16" t="s">
        <v>65</v>
      </c>
      <c r="C786" s="17" t="s">
        <v>66</v>
      </c>
      <c r="D786" s="10" t="s">
        <v>1263</v>
      </c>
      <c r="E786" s="125" t="s">
        <v>1243</v>
      </c>
      <c r="F786" s="120" t="s">
        <v>68</v>
      </c>
      <c r="G786" s="174">
        <v>3200</v>
      </c>
      <c r="H786" s="26"/>
      <c r="I786" s="26"/>
      <c r="J786" s="119"/>
      <c r="K786" s="111"/>
      <c r="L786" s="26"/>
      <c r="M786" s="19"/>
      <c r="N786" s="26"/>
      <c r="O786" s="19"/>
      <c r="P786" s="26"/>
      <c r="Q786" s="26"/>
      <c r="R786" s="26">
        <v>1</v>
      </c>
      <c r="S786" s="26">
        <f>R786*G786</f>
        <v>3200</v>
      </c>
      <c r="T786" s="112"/>
      <c r="U786" s="112"/>
      <c r="V786" s="112"/>
      <c r="W786" s="112"/>
      <c r="X786" s="112"/>
      <c r="Y786" s="112"/>
      <c r="Z786" s="112"/>
      <c r="AA786" s="112"/>
      <c r="AB786" s="26"/>
      <c r="AC786" s="26"/>
      <c r="AD786" s="26"/>
      <c r="AE786" s="26"/>
      <c r="AF786" s="19">
        <f t="shared" si="279"/>
        <v>1</v>
      </c>
      <c r="AG786" s="19">
        <f t="shared" si="279"/>
        <v>3200</v>
      </c>
      <c r="AH786" s="10" t="s">
        <v>1263</v>
      </c>
      <c r="AI786" s="125" t="s">
        <v>1243</v>
      </c>
      <c r="AJ786" s="120" t="s">
        <v>68</v>
      </c>
      <c r="AK786" s="174">
        <v>3200</v>
      </c>
      <c r="AL786" s="7"/>
      <c r="AM786" s="7"/>
      <c r="AN786" s="81"/>
      <c r="AO786" s="81"/>
      <c r="AP786" s="7"/>
      <c r="AQ786" s="28"/>
      <c r="AR786" s="81"/>
      <c r="AS786" s="7"/>
      <c r="AT786" s="28"/>
      <c r="AU786" s="28"/>
      <c r="AV786" s="7"/>
      <c r="AW786" s="81"/>
      <c r="AX786" s="81"/>
      <c r="AY786" s="81"/>
      <c r="AZ786" s="28"/>
      <c r="BA786" s="81"/>
      <c r="BB786" s="81"/>
      <c r="BC786" s="81"/>
      <c r="BD786" s="81"/>
      <c r="BE786" s="81"/>
      <c r="BF786" s="81"/>
      <c r="BG786" s="81"/>
      <c r="BH786" s="7"/>
      <c r="BI786" s="7"/>
      <c r="BJ786" s="7">
        <f t="shared" si="280"/>
        <v>0</v>
      </c>
      <c r="BK786" s="7">
        <f t="shared" si="280"/>
        <v>0</v>
      </c>
    </row>
    <row r="787" spans="2:63" x14ac:dyDescent="0.25">
      <c r="B787" s="67"/>
      <c r="C787" s="74"/>
      <c r="D787" s="96" t="s">
        <v>1275</v>
      </c>
      <c r="E787" s="97" t="s">
        <v>1276</v>
      </c>
      <c r="F787" s="90"/>
      <c r="G787" s="90"/>
      <c r="H787" s="78"/>
      <c r="I787" s="78"/>
      <c r="J787" s="90"/>
      <c r="K787" s="90"/>
      <c r="L787" s="90"/>
      <c r="M787" s="90"/>
      <c r="N787" s="90"/>
      <c r="O787" s="90"/>
      <c r="P787" s="77"/>
      <c r="Q787" s="77"/>
      <c r="R787" s="78"/>
      <c r="S787" s="78"/>
      <c r="T787" s="77"/>
      <c r="U787" s="77"/>
      <c r="V787" s="77"/>
      <c r="W787" s="77"/>
      <c r="X787" s="77"/>
      <c r="Y787" s="77"/>
      <c r="Z787" s="77"/>
      <c r="AA787" s="77"/>
      <c r="AB787" s="78"/>
      <c r="AC787" s="78"/>
      <c r="AD787" s="78"/>
      <c r="AE787" s="78"/>
      <c r="AF787" s="77"/>
      <c r="AG787" s="77"/>
      <c r="AH787" s="96" t="s">
        <v>1275</v>
      </c>
      <c r="AI787" s="97" t="s">
        <v>1276</v>
      </c>
      <c r="AJ787" s="73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223"/>
      <c r="BI787" s="223"/>
      <c r="BJ787" s="91"/>
      <c r="BK787" s="91"/>
    </row>
    <row r="788" spans="2:63" ht="24" x14ac:dyDescent="0.25">
      <c r="B788" s="16" t="s">
        <v>65</v>
      </c>
      <c r="C788" s="17" t="s">
        <v>66</v>
      </c>
      <c r="D788" s="10" t="s">
        <v>1277</v>
      </c>
      <c r="E788" s="11" t="s">
        <v>1278</v>
      </c>
      <c r="F788" s="11" t="s">
        <v>68</v>
      </c>
      <c r="G788" s="12">
        <v>700</v>
      </c>
      <c r="H788" s="26">
        <v>2</v>
      </c>
      <c r="I788" s="19">
        <f>+G788*H788</f>
        <v>1400</v>
      </c>
      <c r="J788" s="111">
        <f>5+5+3</f>
        <v>13</v>
      </c>
      <c r="K788" s="111">
        <f>J788*G788</f>
        <v>9100</v>
      </c>
      <c r="L788" s="19"/>
      <c r="M788" s="19"/>
      <c r="N788" s="19"/>
      <c r="O788" s="19"/>
      <c r="P788" s="20"/>
      <c r="Q788" s="19"/>
      <c r="R788" s="19">
        <v>2</v>
      </c>
      <c r="S788" s="19">
        <f>G788*R788</f>
        <v>1400</v>
      </c>
      <c r="T788" s="20"/>
      <c r="U788" s="20"/>
      <c r="V788" s="98"/>
      <c r="W788" s="20"/>
      <c r="X788" s="20"/>
      <c r="Y788" s="20"/>
      <c r="Z788" s="20"/>
      <c r="AA788" s="20"/>
      <c r="AB788" s="19"/>
      <c r="AC788" s="19"/>
      <c r="AD788" s="19"/>
      <c r="AE788" s="19"/>
      <c r="AF788" s="19">
        <f t="shared" ref="AF788:AG793" si="287">H788+J788+L788+N788+P788+R788+T788+V788+X788+Z788+AB788+AD788</f>
        <v>17</v>
      </c>
      <c r="AG788" s="19">
        <f t="shared" si="287"/>
        <v>11900</v>
      </c>
      <c r="AH788" s="10" t="s">
        <v>1277</v>
      </c>
      <c r="AI788" s="11" t="s">
        <v>1278</v>
      </c>
      <c r="AJ788" s="11" t="s">
        <v>68</v>
      </c>
      <c r="AK788" s="12">
        <v>700</v>
      </c>
      <c r="AL788" s="7"/>
      <c r="AM788" s="28"/>
      <c r="AN788" s="121">
        <v>3</v>
      </c>
      <c r="AO788" s="121">
        <f t="shared" ref="AO788:AO789" si="288">AN788*AK788</f>
        <v>2100</v>
      </c>
      <c r="AP788" s="28"/>
      <c r="AQ788" s="28"/>
      <c r="AR788" s="121"/>
      <c r="AS788" s="121"/>
      <c r="AT788" s="28"/>
      <c r="AU788" s="114"/>
      <c r="AV788" s="28"/>
      <c r="AW788" s="114"/>
      <c r="AX788" s="114"/>
      <c r="AY788" s="114"/>
      <c r="AZ788" s="28"/>
      <c r="BA788" s="114"/>
      <c r="BB788" s="114"/>
      <c r="BC788" s="114"/>
      <c r="BD788" s="114"/>
      <c r="BE788" s="114"/>
      <c r="BF788" s="114"/>
      <c r="BG788" s="114"/>
      <c r="BH788" s="28"/>
      <c r="BI788" s="28"/>
      <c r="BJ788" s="7">
        <f t="shared" ref="BJ788:BK793" si="289">AL788+AN788+AP788+AR788+AT788+AV788+AX788+AZ788+BB788+BD788+BF788+BH788</f>
        <v>3</v>
      </c>
      <c r="BK788" s="7">
        <f t="shared" si="289"/>
        <v>2100</v>
      </c>
    </row>
    <row r="789" spans="2:63" ht="24" x14ac:dyDescent="0.25">
      <c r="B789" s="16" t="s">
        <v>65</v>
      </c>
      <c r="C789" s="17" t="s">
        <v>66</v>
      </c>
      <c r="D789" s="10" t="s">
        <v>1279</v>
      </c>
      <c r="E789" s="11" t="s">
        <v>1280</v>
      </c>
      <c r="F789" s="11" t="s">
        <v>68</v>
      </c>
      <c r="G789" s="12">
        <v>500</v>
      </c>
      <c r="H789" s="26">
        <v>2</v>
      </c>
      <c r="I789" s="19">
        <f>+G789*H789</f>
        <v>1000</v>
      </c>
      <c r="J789" s="111">
        <v>30</v>
      </c>
      <c r="K789" s="111">
        <f>J789*G789</f>
        <v>15000</v>
      </c>
      <c r="L789" s="19"/>
      <c r="M789" s="19"/>
      <c r="N789" s="19"/>
      <c r="O789" s="19"/>
      <c r="P789" s="20"/>
      <c r="Q789" s="19"/>
      <c r="R789" s="19"/>
      <c r="S789" s="19"/>
      <c r="T789" s="20"/>
      <c r="U789" s="20"/>
      <c r="V789" s="98"/>
      <c r="W789" s="20"/>
      <c r="X789" s="20"/>
      <c r="Y789" s="20"/>
      <c r="Z789" s="20"/>
      <c r="AA789" s="20"/>
      <c r="AB789" s="19"/>
      <c r="AC789" s="19"/>
      <c r="AD789" s="19"/>
      <c r="AE789" s="19"/>
      <c r="AF789" s="19">
        <f t="shared" si="287"/>
        <v>32</v>
      </c>
      <c r="AG789" s="19">
        <f t="shared" si="287"/>
        <v>16000</v>
      </c>
      <c r="AH789" s="10" t="s">
        <v>1279</v>
      </c>
      <c r="AI789" s="11" t="s">
        <v>1280</v>
      </c>
      <c r="AJ789" s="11" t="s">
        <v>68</v>
      </c>
      <c r="AK789" s="12">
        <v>500</v>
      </c>
      <c r="AL789" s="7"/>
      <c r="AM789" s="28"/>
      <c r="AN789" s="121">
        <v>10</v>
      </c>
      <c r="AO789" s="121">
        <f t="shared" si="288"/>
        <v>5000</v>
      </c>
      <c r="AP789" s="28"/>
      <c r="AQ789" s="28"/>
      <c r="AR789" s="121"/>
      <c r="AS789" s="121"/>
      <c r="AT789" s="28"/>
      <c r="AU789" s="114"/>
      <c r="AV789" s="28"/>
      <c r="AW789" s="28"/>
      <c r="AX789" s="114"/>
      <c r="AY789" s="114"/>
      <c r="AZ789" s="28"/>
      <c r="BA789" s="114"/>
      <c r="BB789" s="114"/>
      <c r="BC789" s="114"/>
      <c r="BD789" s="114"/>
      <c r="BE789" s="114"/>
      <c r="BF789" s="114"/>
      <c r="BG789" s="114"/>
      <c r="BH789" s="28"/>
      <c r="BI789" s="28"/>
      <c r="BJ789" s="7">
        <f t="shared" si="289"/>
        <v>10</v>
      </c>
      <c r="BK789" s="7">
        <f t="shared" si="289"/>
        <v>5000</v>
      </c>
    </row>
    <row r="790" spans="2:63" ht="36" x14ac:dyDescent="0.25">
      <c r="B790" s="16" t="s">
        <v>65</v>
      </c>
      <c r="C790" s="17" t="s">
        <v>66</v>
      </c>
      <c r="D790" s="10" t="s">
        <v>1281</v>
      </c>
      <c r="E790" s="11" t="s">
        <v>1282</v>
      </c>
      <c r="F790" s="11" t="s">
        <v>68</v>
      </c>
      <c r="G790" s="12">
        <v>100</v>
      </c>
      <c r="H790" s="26">
        <v>9</v>
      </c>
      <c r="I790" s="19">
        <f>+G790*H790</f>
        <v>900</v>
      </c>
      <c r="J790" s="111"/>
      <c r="K790" s="111"/>
      <c r="L790" s="19">
        <v>6</v>
      </c>
      <c r="M790" s="19">
        <f t="shared" ref="M790" si="290">+L790*G790</f>
        <v>600</v>
      </c>
      <c r="N790" s="19"/>
      <c r="O790" s="19"/>
      <c r="P790" s="20"/>
      <c r="Q790" s="19"/>
      <c r="R790" s="19">
        <v>2</v>
      </c>
      <c r="S790" s="19">
        <f>G790*R790</f>
        <v>200</v>
      </c>
      <c r="T790" s="20"/>
      <c r="U790" s="20"/>
      <c r="V790" s="98"/>
      <c r="W790" s="20"/>
      <c r="X790" s="20"/>
      <c r="Y790" s="20"/>
      <c r="Z790" s="20"/>
      <c r="AA790" s="20"/>
      <c r="AB790" s="19"/>
      <c r="AC790" s="19"/>
      <c r="AD790" s="19"/>
      <c r="AE790" s="19"/>
      <c r="AF790" s="19">
        <f t="shared" si="287"/>
        <v>17</v>
      </c>
      <c r="AG790" s="19">
        <f t="shared" si="287"/>
        <v>1700</v>
      </c>
      <c r="AH790" s="10" t="s">
        <v>1281</v>
      </c>
      <c r="AI790" s="11" t="s">
        <v>1282</v>
      </c>
      <c r="AJ790" s="11" t="s">
        <v>68</v>
      </c>
      <c r="AK790" s="12">
        <v>100</v>
      </c>
      <c r="AL790" s="7">
        <v>0</v>
      </c>
      <c r="AM790" s="28">
        <f>+AK790*AL790</f>
        <v>0</v>
      </c>
      <c r="AN790" s="114"/>
      <c r="AO790" s="114"/>
      <c r="AP790" s="28"/>
      <c r="AQ790" s="28"/>
      <c r="AR790" s="114"/>
      <c r="AS790" s="28"/>
      <c r="AT790" s="28"/>
      <c r="AU790" s="114"/>
      <c r="AV790" s="28"/>
      <c r="AW790" s="114"/>
      <c r="AX790" s="114"/>
      <c r="AY790" s="114"/>
      <c r="AZ790" s="28"/>
      <c r="BA790" s="114"/>
      <c r="BB790" s="114"/>
      <c r="BC790" s="114"/>
      <c r="BD790" s="114"/>
      <c r="BE790" s="114"/>
      <c r="BF790" s="114"/>
      <c r="BG790" s="114"/>
      <c r="BH790" s="28"/>
      <c r="BI790" s="28"/>
      <c r="BJ790" s="7">
        <f t="shared" si="289"/>
        <v>0</v>
      </c>
      <c r="BK790" s="7">
        <f t="shared" si="289"/>
        <v>0</v>
      </c>
    </row>
    <row r="791" spans="2:63" ht="24" x14ac:dyDescent="0.25">
      <c r="B791" s="16" t="s">
        <v>65</v>
      </c>
      <c r="C791" s="17" t="s">
        <v>66</v>
      </c>
      <c r="D791" s="10" t="s">
        <v>1283</v>
      </c>
      <c r="E791" s="9" t="s">
        <v>1284</v>
      </c>
      <c r="F791" s="115" t="s">
        <v>68</v>
      </c>
      <c r="G791" s="12">
        <v>1200</v>
      </c>
      <c r="H791" s="19"/>
      <c r="I791" s="19"/>
      <c r="J791" s="111"/>
      <c r="K791" s="111"/>
      <c r="L791" s="19"/>
      <c r="M791" s="19"/>
      <c r="N791" s="19"/>
      <c r="O791" s="19"/>
      <c r="P791" s="19">
        <v>8</v>
      </c>
      <c r="Q791" s="19">
        <f>G791*P791</f>
        <v>9600</v>
      </c>
      <c r="R791" s="19"/>
      <c r="S791" s="19"/>
      <c r="T791" s="20"/>
      <c r="U791" s="20"/>
      <c r="V791" s="98"/>
      <c r="W791" s="20"/>
      <c r="X791" s="20"/>
      <c r="Y791" s="20"/>
      <c r="Z791" s="20"/>
      <c r="AA791" s="20"/>
      <c r="AB791" s="19"/>
      <c r="AC791" s="19"/>
      <c r="AD791" s="19"/>
      <c r="AE791" s="19"/>
      <c r="AF791" s="19">
        <f t="shared" si="287"/>
        <v>8</v>
      </c>
      <c r="AG791" s="19">
        <f t="shared" si="287"/>
        <v>9600</v>
      </c>
      <c r="AH791" s="10" t="s">
        <v>1283</v>
      </c>
      <c r="AI791" s="9" t="s">
        <v>1284</v>
      </c>
      <c r="AJ791" s="115" t="s">
        <v>68</v>
      </c>
      <c r="AK791" s="12">
        <v>1200</v>
      </c>
      <c r="AL791" s="28"/>
      <c r="AM791" s="28"/>
      <c r="AN791" s="114"/>
      <c r="AO791" s="114"/>
      <c r="AP791" s="28"/>
      <c r="AQ791" s="28"/>
      <c r="AR791" s="114"/>
      <c r="AS791" s="28"/>
      <c r="AT791" s="28"/>
      <c r="AU791" s="114"/>
      <c r="AV791" s="28">
        <v>3</v>
      </c>
      <c r="AW791" s="28">
        <f>AK791*AV791</f>
        <v>3600</v>
      </c>
      <c r="AX791" s="114"/>
      <c r="AY791" s="114"/>
      <c r="AZ791" s="28"/>
      <c r="BA791" s="114"/>
      <c r="BB791" s="114"/>
      <c r="BC791" s="114"/>
      <c r="BD791" s="114"/>
      <c r="BE791" s="114"/>
      <c r="BF791" s="114"/>
      <c r="BG791" s="114"/>
      <c r="BH791" s="28"/>
      <c r="BI791" s="28"/>
      <c r="BJ791" s="7">
        <f t="shared" si="289"/>
        <v>3</v>
      </c>
      <c r="BK791" s="7">
        <f t="shared" si="289"/>
        <v>3600</v>
      </c>
    </row>
    <row r="792" spans="2:63" ht="24" x14ac:dyDescent="0.25">
      <c r="B792" s="16" t="s">
        <v>65</v>
      </c>
      <c r="C792" s="17" t="s">
        <v>66</v>
      </c>
      <c r="D792" s="10" t="s">
        <v>1285</v>
      </c>
      <c r="E792" s="9" t="s">
        <v>1286</v>
      </c>
      <c r="F792" s="115" t="s">
        <v>68</v>
      </c>
      <c r="G792" s="12">
        <v>1500</v>
      </c>
      <c r="H792" s="19"/>
      <c r="I792" s="19"/>
      <c r="J792" s="111"/>
      <c r="K792" s="111"/>
      <c r="L792" s="19"/>
      <c r="M792" s="19"/>
      <c r="N792" s="19"/>
      <c r="O792" s="19"/>
      <c r="P792" s="26">
        <v>2</v>
      </c>
      <c r="Q792" s="19">
        <f>G792*P792</f>
        <v>3000</v>
      </c>
      <c r="R792" s="19"/>
      <c r="S792" s="19"/>
      <c r="T792" s="19"/>
      <c r="U792" s="19"/>
      <c r="V792" s="19"/>
      <c r="W792" s="19"/>
      <c r="X792" s="19">
        <v>5</v>
      </c>
      <c r="Y792" s="19">
        <f>+X792*G792</f>
        <v>7500</v>
      </c>
      <c r="Z792" s="19"/>
      <c r="AA792" s="19"/>
      <c r="AB792" s="19"/>
      <c r="AC792" s="19"/>
      <c r="AD792" s="19"/>
      <c r="AE792" s="19"/>
      <c r="AF792" s="19">
        <f t="shared" si="287"/>
        <v>7</v>
      </c>
      <c r="AG792" s="19">
        <f t="shared" si="287"/>
        <v>10500</v>
      </c>
      <c r="AH792" s="10" t="s">
        <v>1285</v>
      </c>
      <c r="AI792" s="9" t="s">
        <v>1286</v>
      </c>
      <c r="AJ792" s="115" t="s">
        <v>68</v>
      </c>
      <c r="AK792" s="12">
        <v>1500</v>
      </c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>
        <v>3</v>
      </c>
      <c r="AW792" s="28">
        <f>AK792*AV792</f>
        <v>4500</v>
      </c>
      <c r="AX792" s="28"/>
      <c r="AY792" s="28"/>
      <c r="AZ792" s="28"/>
      <c r="BA792" s="28"/>
      <c r="BB792" s="28">
        <v>5</v>
      </c>
      <c r="BC792" s="28">
        <f>+BB792*AK792</f>
        <v>7500</v>
      </c>
      <c r="BD792" s="28"/>
      <c r="BE792" s="28"/>
      <c r="BF792" s="114"/>
      <c r="BG792" s="114"/>
      <c r="BH792" s="28"/>
      <c r="BI792" s="28"/>
      <c r="BJ792" s="7">
        <f t="shared" si="289"/>
        <v>8</v>
      </c>
      <c r="BK792" s="7">
        <f t="shared" si="289"/>
        <v>12000</v>
      </c>
    </row>
    <row r="793" spans="2:63" ht="36" x14ac:dyDescent="0.25">
      <c r="B793" s="16" t="s">
        <v>65</v>
      </c>
      <c r="C793" s="17" t="s">
        <v>66</v>
      </c>
      <c r="D793" s="10" t="s">
        <v>1287</v>
      </c>
      <c r="E793" s="18" t="s">
        <v>1282</v>
      </c>
      <c r="F793" s="115" t="s">
        <v>68</v>
      </c>
      <c r="G793" s="12">
        <v>600</v>
      </c>
      <c r="H793" s="19">
        <v>2</v>
      </c>
      <c r="I793" s="19">
        <f>+G793*H793</f>
        <v>1200</v>
      </c>
      <c r="J793" s="111"/>
      <c r="K793" s="111"/>
      <c r="L793" s="19"/>
      <c r="M793" s="19"/>
      <c r="N793" s="19"/>
      <c r="O793" s="19"/>
      <c r="P793" s="26">
        <v>2</v>
      </c>
      <c r="Q793" s="19">
        <f>G793*P793</f>
        <v>1200</v>
      </c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>
        <f t="shared" si="287"/>
        <v>4</v>
      </c>
      <c r="AG793" s="19">
        <f t="shared" si="287"/>
        <v>2400</v>
      </c>
      <c r="AH793" s="10" t="s">
        <v>1287</v>
      </c>
      <c r="AI793" s="18" t="s">
        <v>1282</v>
      </c>
      <c r="AJ793" s="115" t="s">
        <v>68</v>
      </c>
      <c r="AK793" s="12">
        <v>600</v>
      </c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114"/>
      <c r="BG793" s="114"/>
      <c r="BH793" s="28"/>
      <c r="BI793" s="28"/>
      <c r="BJ793" s="7">
        <f t="shared" si="289"/>
        <v>0</v>
      </c>
      <c r="BK793" s="7">
        <f t="shared" si="289"/>
        <v>0</v>
      </c>
    </row>
    <row r="794" spans="2:63" ht="25.5" x14ac:dyDescent="0.25">
      <c r="B794" s="67"/>
      <c r="C794" s="74"/>
      <c r="D794" s="94" t="s">
        <v>1290</v>
      </c>
      <c r="E794" s="94" t="s">
        <v>1291</v>
      </c>
      <c r="F794" s="140"/>
      <c r="G794" s="140"/>
      <c r="H794" s="25"/>
      <c r="I794" s="25"/>
      <c r="J794" s="14"/>
      <c r="K794" s="14"/>
      <c r="L794" s="14"/>
      <c r="M794" s="14"/>
      <c r="N794" s="14"/>
      <c r="O794" s="14"/>
      <c r="P794" s="14"/>
      <c r="Q794" s="14"/>
      <c r="R794" s="25"/>
      <c r="S794" s="25"/>
      <c r="T794" s="14"/>
      <c r="U794" s="14"/>
      <c r="V794" s="14"/>
      <c r="W794" s="14"/>
      <c r="X794" s="14"/>
      <c r="Y794" s="14"/>
      <c r="Z794" s="14"/>
      <c r="AA794" s="14"/>
      <c r="AB794" s="25"/>
      <c r="AC794" s="25"/>
      <c r="AD794" s="25"/>
      <c r="AE794" s="25"/>
      <c r="AF794" s="14"/>
      <c r="AG794" s="14"/>
      <c r="AH794" s="94" t="s">
        <v>1290</v>
      </c>
      <c r="AI794" s="94" t="s">
        <v>1291</v>
      </c>
      <c r="AJ794" s="140"/>
      <c r="AK794" s="140"/>
      <c r="AL794" s="140"/>
      <c r="AM794" s="140"/>
      <c r="AN794" s="140"/>
      <c r="AO794" s="140"/>
      <c r="AP794" s="140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7"/>
      <c r="BG794" s="157"/>
      <c r="BH794" s="70"/>
      <c r="BI794" s="70"/>
      <c r="BJ794" s="15"/>
      <c r="BK794" s="15"/>
    </row>
    <row r="795" spans="2:63" x14ac:dyDescent="0.25">
      <c r="B795" s="67"/>
      <c r="C795" s="74"/>
      <c r="D795" s="103" t="s">
        <v>1292</v>
      </c>
      <c r="E795" s="103" t="s">
        <v>1293</v>
      </c>
      <c r="F795" s="140"/>
      <c r="G795" s="140"/>
      <c r="H795" s="25"/>
      <c r="I795" s="25"/>
      <c r="J795" s="14"/>
      <c r="K795" s="14"/>
      <c r="L795" s="14"/>
      <c r="M795" s="14"/>
      <c r="N795" s="14"/>
      <c r="O795" s="14"/>
      <c r="P795" s="14"/>
      <c r="Q795" s="14"/>
      <c r="R795" s="25"/>
      <c r="S795" s="25"/>
      <c r="T795" s="14"/>
      <c r="U795" s="14"/>
      <c r="V795" s="14"/>
      <c r="W795" s="14"/>
      <c r="X795" s="14"/>
      <c r="Y795" s="14"/>
      <c r="Z795" s="14"/>
      <c r="AA795" s="14"/>
      <c r="AB795" s="25"/>
      <c r="AC795" s="25"/>
      <c r="AD795" s="25"/>
      <c r="AE795" s="25"/>
      <c r="AF795" s="14"/>
      <c r="AG795" s="14"/>
      <c r="AH795" s="103" t="s">
        <v>1292</v>
      </c>
      <c r="AI795" s="103" t="s">
        <v>1293</v>
      </c>
      <c r="AJ795" s="140"/>
      <c r="AK795" s="140"/>
      <c r="AL795" s="140"/>
      <c r="AM795" s="140"/>
      <c r="AN795" s="140"/>
      <c r="AO795" s="140"/>
      <c r="AP795" s="140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7"/>
      <c r="BG795" s="157"/>
      <c r="BH795" s="70"/>
      <c r="BI795" s="70"/>
      <c r="BJ795" s="15"/>
      <c r="BK795" s="15"/>
    </row>
    <row r="796" spans="2:63" ht="24.75" x14ac:dyDescent="0.25">
      <c r="B796" s="214" t="s">
        <v>65</v>
      </c>
      <c r="C796" s="17" t="s">
        <v>66</v>
      </c>
      <c r="D796" s="17" t="s">
        <v>1244</v>
      </c>
      <c r="E796" s="125" t="s">
        <v>1245</v>
      </c>
      <c r="F796" s="115" t="s">
        <v>68</v>
      </c>
      <c r="G796" s="12">
        <v>6550</v>
      </c>
      <c r="H796" s="19"/>
      <c r="I796" s="19"/>
      <c r="J796" s="111">
        <v>22</v>
      </c>
      <c r="K796" s="111">
        <f>J796*G796</f>
        <v>144100</v>
      </c>
      <c r="L796" s="19"/>
      <c r="M796" s="19"/>
      <c r="N796" s="19">
        <v>2</v>
      </c>
      <c r="O796" s="19">
        <f>+N796*G796</f>
        <v>13100</v>
      </c>
      <c r="P796" s="26"/>
      <c r="Q796" s="26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>
        <f t="shared" ref="AF796:AG805" si="291">H796+J796+L796+N796+P796+R796+T796+V796+X796+Z796+AB796+AD796</f>
        <v>24</v>
      </c>
      <c r="AG796" s="19">
        <f t="shared" si="291"/>
        <v>157200</v>
      </c>
      <c r="AH796" s="17" t="s">
        <v>1244</v>
      </c>
      <c r="AI796" s="125" t="s">
        <v>1245</v>
      </c>
      <c r="AJ796" s="115" t="s">
        <v>68</v>
      </c>
      <c r="AK796" s="12">
        <v>6550</v>
      </c>
      <c r="AL796" s="28"/>
      <c r="AM796" s="28"/>
      <c r="AN796" s="28"/>
      <c r="AO796" s="121"/>
      <c r="AP796" s="28"/>
      <c r="AQ796" s="28"/>
      <c r="AR796" s="28"/>
      <c r="AS796" s="121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114"/>
      <c r="BG796" s="114"/>
      <c r="BH796" s="28"/>
      <c r="BI796" s="28"/>
      <c r="BJ796" s="7">
        <f t="shared" ref="BJ796:BK805" si="292">AL796+AN796+AP796+AR796+AT796+AV796+AX796+AZ796+BB796+BD796+BF796+BH796</f>
        <v>0</v>
      </c>
      <c r="BK796" s="7">
        <f t="shared" si="292"/>
        <v>0</v>
      </c>
    </row>
    <row r="797" spans="2:63" x14ac:dyDescent="0.25">
      <c r="B797" s="214" t="s">
        <v>1196</v>
      </c>
      <c r="C797" s="17" t="s">
        <v>1196</v>
      </c>
      <c r="D797" s="17">
        <v>740805000001</v>
      </c>
      <c r="E797" s="120" t="s">
        <v>1294</v>
      </c>
      <c r="F797" s="115" t="s">
        <v>68</v>
      </c>
      <c r="G797" s="12">
        <v>3000</v>
      </c>
      <c r="H797" s="19"/>
      <c r="I797" s="19"/>
      <c r="J797" s="111"/>
      <c r="K797" s="111"/>
      <c r="L797" s="19"/>
      <c r="M797" s="19"/>
      <c r="N797" s="19">
        <v>1</v>
      </c>
      <c r="O797" s="19">
        <f>+N797*G797</f>
        <v>3000</v>
      </c>
      <c r="P797" s="26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>
        <f t="shared" si="291"/>
        <v>1</v>
      </c>
      <c r="AG797" s="19">
        <f t="shared" si="291"/>
        <v>3000</v>
      </c>
      <c r="AH797" s="17">
        <v>740805000001</v>
      </c>
      <c r="AI797" s="120" t="s">
        <v>1294</v>
      </c>
      <c r="AJ797" s="115" t="s">
        <v>68</v>
      </c>
      <c r="AK797" s="12">
        <v>3000</v>
      </c>
      <c r="AL797" s="28"/>
      <c r="AM797" s="28"/>
      <c r="AN797" s="28"/>
      <c r="AO797" s="121"/>
      <c r="AP797" s="28"/>
      <c r="AQ797" s="28"/>
      <c r="AR797" s="28"/>
      <c r="AS797" s="121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114"/>
      <c r="BG797" s="114"/>
      <c r="BH797" s="28"/>
      <c r="BI797" s="28"/>
      <c r="BJ797" s="7">
        <f t="shared" si="292"/>
        <v>0</v>
      </c>
      <c r="BK797" s="7">
        <f t="shared" si="292"/>
        <v>0</v>
      </c>
    </row>
    <row r="798" spans="2:63" x14ac:dyDescent="0.25">
      <c r="B798" s="214" t="s">
        <v>1196</v>
      </c>
      <c r="C798" s="17" t="s">
        <v>1196</v>
      </c>
      <c r="D798" s="17">
        <v>740899500145</v>
      </c>
      <c r="E798" s="120" t="s">
        <v>1247</v>
      </c>
      <c r="F798" s="115" t="s">
        <v>68</v>
      </c>
      <c r="G798" s="12">
        <v>3000</v>
      </c>
      <c r="H798" s="19"/>
      <c r="I798" s="19"/>
      <c r="J798" s="111"/>
      <c r="K798" s="111"/>
      <c r="L798" s="19"/>
      <c r="M798" s="19"/>
      <c r="N798" s="19"/>
      <c r="O798" s="19"/>
      <c r="P798" s="26"/>
      <c r="Q798" s="26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>
        <f t="shared" si="291"/>
        <v>0</v>
      </c>
      <c r="AG798" s="19">
        <f t="shared" si="291"/>
        <v>0</v>
      </c>
      <c r="AH798" s="17">
        <v>740899500145</v>
      </c>
      <c r="AI798" s="120" t="s">
        <v>1247</v>
      </c>
      <c r="AJ798" s="115" t="s">
        <v>68</v>
      </c>
      <c r="AK798" s="12">
        <v>3000</v>
      </c>
      <c r="AL798" s="28"/>
      <c r="AM798" s="28"/>
      <c r="AN798" s="28"/>
      <c r="AO798" s="121"/>
      <c r="AP798" s="28"/>
      <c r="AQ798" s="28"/>
      <c r="AR798" s="28"/>
      <c r="AS798" s="121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114"/>
      <c r="BG798" s="114"/>
      <c r="BH798" s="28"/>
      <c r="BI798" s="28"/>
      <c r="BJ798" s="7">
        <f t="shared" si="292"/>
        <v>0</v>
      </c>
      <c r="BK798" s="7">
        <f t="shared" si="292"/>
        <v>0</v>
      </c>
    </row>
    <row r="799" spans="2:63" x14ac:dyDescent="0.25">
      <c r="B799" s="214" t="s">
        <v>1196</v>
      </c>
      <c r="C799" s="17" t="s">
        <v>1196</v>
      </c>
      <c r="D799" s="17">
        <v>740899500137</v>
      </c>
      <c r="E799" s="120" t="s">
        <v>1295</v>
      </c>
      <c r="F799" s="115" t="s">
        <v>68</v>
      </c>
      <c r="G799" s="12">
        <v>6000</v>
      </c>
      <c r="H799" s="19"/>
      <c r="I799" s="19"/>
      <c r="J799" s="111"/>
      <c r="K799" s="111"/>
      <c r="L799" s="19"/>
      <c r="M799" s="19"/>
      <c r="N799" s="19">
        <v>1</v>
      </c>
      <c r="O799" s="19">
        <f t="shared" ref="O799:O800" si="293">+N799*G799</f>
        <v>6000</v>
      </c>
      <c r="P799" s="26"/>
      <c r="Q799" s="26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>
        <f t="shared" si="291"/>
        <v>1</v>
      </c>
      <c r="AG799" s="19">
        <f t="shared" si="291"/>
        <v>6000</v>
      </c>
      <c r="AH799" s="17">
        <v>740899500137</v>
      </c>
      <c r="AI799" s="120" t="s">
        <v>1295</v>
      </c>
      <c r="AJ799" s="115" t="s">
        <v>68</v>
      </c>
      <c r="AK799" s="12">
        <v>6000</v>
      </c>
      <c r="AL799" s="28"/>
      <c r="AM799" s="28"/>
      <c r="AN799" s="28"/>
      <c r="AO799" s="121"/>
      <c r="AP799" s="28"/>
      <c r="AQ799" s="28"/>
      <c r="AR799" s="28"/>
      <c r="AS799" s="121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114"/>
      <c r="BG799" s="114"/>
      <c r="BH799" s="28"/>
      <c r="BI799" s="28"/>
      <c r="BJ799" s="7">
        <f t="shared" si="292"/>
        <v>0</v>
      </c>
      <c r="BK799" s="7">
        <f t="shared" si="292"/>
        <v>0</v>
      </c>
    </row>
    <row r="800" spans="2:63" x14ac:dyDescent="0.25">
      <c r="B800" s="214" t="s">
        <v>1196</v>
      </c>
      <c r="C800" s="17" t="s">
        <v>1196</v>
      </c>
      <c r="D800" s="17">
        <v>740832000001</v>
      </c>
      <c r="E800" s="120" t="s">
        <v>1264</v>
      </c>
      <c r="F800" s="115" t="s">
        <v>68</v>
      </c>
      <c r="G800" s="12">
        <v>8000</v>
      </c>
      <c r="H800" s="19"/>
      <c r="I800" s="19"/>
      <c r="J800" s="111"/>
      <c r="K800" s="111"/>
      <c r="L800" s="19"/>
      <c r="M800" s="19"/>
      <c r="N800" s="19">
        <v>1</v>
      </c>
      <c r="O800" s="19">
        <f t="shared" si="293"/>
        <v>8000</v>
      </c>
      <c r="P800" s="26"/>
      <c r="Q800" s="26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>
        <f t="shared" si="291"/>
        <v>1</v>
      </c>
      <c r="AG800" s="19">
        <f t="shared" si="291"/>
        <v>8000</v>
      </c>
      <c r="AH800" s="17">
        <v>740832000001</v>
      </c>
      <c r="AI800" s="120" t="s">
        <v>1264</v>
      </c>
      <c r="AJ800" s="115" t="s">
        <v>68</v>
      </c>
      <c r="AK800" s="12">
        <v>8000</v>
      </c>
      <c r="AL800" s="28"/>
      <c r="AM800" s="28"/>
      <c r="AN800" s="28"/>
      <c r="AO800" s="121"/>
      <c r="AP800" s="28"/>
      <c r="AQ800" s="28"/>
      <c r="AR800" s="28"/>
      <c r="AS800" s="121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114"/>
      <c r="BG800" s="114"/>
      <c r="BH800" s="28"/>
      <c r="BI800" s="28"/>
      <c r="BJ800" s="7">
        <f t="shared" si="292"/>
        <v>0</v>
      </c>
      <c r="BK800" s="7">
        <f t="shared" si="292"/>
        <v>0</v>
      </c>
    </row>
    <row r="801" spans="2:63" x14ac:dyDescent="0.25">
      <c r="B801" s="214" t="s">
        <v>1196</v>
      </c>
      <c r="C801" s="17" t="s">
        <v>1196</v>
      </c>
      <c r="D801" s="17" t="s">
        <v>1296</v>
      </c>
      <c r="E801" s="120" t="s">
        <v>1297</v>
      </c>
      <c r="F801" s="115" t="s">
        <v>68</v>
      </c>
      <c r="G801" s="12">
        <v>800</v>
      </c>
      <c r="H801" s="19"/>
      <c r="I801" s="19"/>
      <c r="J801" s="111"/>
      <c r="K801" s="111"/>
      <c r="L801" s="19"/>
      <c r="M801" s="19"/>
      <c r="N801" s="19"/>
      <c r="O801" s="19"/>
      <c r="P801" s="26"/>
      <c r="Q801" s="26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>
        <f t="shared" si="291"/>
        <v>0</v>
      </c>
      <c r="AG801" s="19">
        <f t="shared" si="291"/>
        <v>0</v>
      </c>
      <c r="AH801" s="17" t="s">
        <v>1296</v>
      </c>
      <c r="AI801" s="120" t="s">
        <v>1297</v>
      </c>
      <c r="AJ801" s="115" t="s">
        <v>68</v>
      </c>
      <c r="AK801" s="12">
        <v>800</v>
      </c>
      <c r="AL801" s="28"/>
      <c r="AM801" s="28"/>
      <c r="AN801" s="28"/>
      <c r="AO801" s="121"/>
      <c r="AP801" s="28"/>
      <c r="AQ801" s="28"/>
      <c r="AR801" s="28"/>
      <c r="AS801" s="121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114"/>
      <c r="BG801" s="114"/>
      <c r="BH801" s="28"/>
      <c r="BI801" s="28"/>
      <c r="BJ801" s="7">
        <f t="shared" si="292"/>
        <v>0</v>
      </c>
      <c r="BK801" s="7">
        <f t="shared" si="292"/>
        <v>0</v>
      </c>
    </row>
    <row r="802" spans="2:63" ht="24" x14ac:dyDescent="0.25">
      <c r="B802" s="16" t="s">
        <v>65</v>
      </c>
      <c r="C802" s="17" t="s">
        <v>66</v>
      </c>
      <c r="D802" s="17" t="s">
        <v>1298</v>
      </c>
      <c r="E802" s="9" t="s">
        <v>1299</v>
      </c>
      <c r="F802" s="115" t="s">
        <v>68</v>
      </c>
      <c r="G802" s="12">
        <v>280</v>
      </c>
      <c r="H802" s="19"/>
      <c r="I802" s="19"/>
      <c r="J802" s="111"/>
      <c r="K802" s="111"/>
      <c r="L802" s="19"/>
      <c r="M802" s="19"/>
      <c r="N802" s="19"/>
      <c r="O802" s="19"/>
      <c r="P802" s="26"/>
      <c r="Q802" s="26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>
        <f t="shared" si="291"/>
        <v>0</v>
      </c>
      <c r="AG802" s="19">
        <f t="shared" si="291"/>
        <v>0</v>
      </c>
      <c r="AH802" s="17" t="s">
        <v>1298</v>
      </c>
      <c r="AI802" s="9" t="s">
        <v>1299</v>
      </c>
      <c r="AJ802" s="115" t="s">
        <v>68</v>
      </c>
      <c r="AK802" s="12">
        <v>280</v>
      </c>
      <c r="AL802" s="28"/>
      <c r="AM802" s="28"/>
      <c r="AN802" s="28"/>
      <c r="AO802" s="121"/>
      <c r="AP802" s="28"/>
      <c r="AQ802" s="28"/>
      <c r="AR802" s="28"/>
      <c r="AS802" s="121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114"/>
      <c r="BG802" s="114"/>
      <c r="BH802" s="28"/>
      <c r="BI802" s="28"/>
      <c r="BJ802" s="7">
        <f t="shared" si="292"/>
        <v>0</v>
      </c>
      <c r="BK802" s="7">
        <f t="shared" si="292"/>
        <v>0</v>
      </c>
    </row>
    <row r="803" spans="2:63" ht="24" x14ac:dyDescent="0.25">
      <c r="B803" s="16" t="s">
        <v>65</v>
      </c>
      <c r="C803" s="17" t="s">
        <v>66</v>
      </c>
      <c r="D803" s="17" t="s">
        <v>1300</v>
      </c>
      <c r="E803" s="9" t="s">
        <v>1301</v>
      </c>
      <c r="F803" s="115" t="s">
        <v>68</v>
      </c>
      <c r="G803" s="12">
        <v>2200</v>
      </c>
      <c r="H803" s="19"/>
      <c r="I803" s="19"/>
      <c r="J803" s="111"/>
      <c r="K803" s="111"/>
      <c r="L803" s="19"/>
      <c r="M803" s="19"/>
      <c r="N803" s="19"/>
      <c r="O803" s="19"/>
      <c r="P803" s="26"/>
      <c r="Q803" s="26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>
        <f t="shared" si="291"/>
        <v>0</v>
      </c>
      <c r="AG803" s="19">
        <f t="shared" si="291"/>
        <v>0</v>
      </c>
      <c r="AH803" s="17" t="s">
        <v>1300</v>
      </c>
      <c r="AI803" s="9" t="s">
        <v>1301</v>
      </c>
      <c r="AJ803" s="115" t="s">
        <v>68</v>
      </c>
      <c r="AK803" s="12">
        <v>2200</v>
      </c>
      <c r="AL803" s="28"/>
      <c r="AM803" s="28"/>
      <c r="AN803" s="28"/>
      <c r="AO803" s="121"/>
      <c r="AP803" s="28"/>
      <c r="AQ803" s="28"/>
      <c r="AR803" s="28"/>
      <c r="AS803" s="121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114"/>
      <c r="BG803" s="114"/>
      <c r="BH803" s="28"/>
      <c r="BI803" s="28"/>
      <c r="BJ803" s="7">
        <f t="shared" si="292"/>
        <v>0</v>
      </c>
      <c r="BK803" s="7">
        <f t="shared" si="292"/>
        <v>0</v>
      </c>
    </row>
    <row r="804" spans="2:63" ht="24" x14ac:dyDescent="0.25">
      <c r="B804" s="16" t="s">
        <v>65</v>
      </c>
      <c r="C804" s="17" t="s">
        <v>66</v>
      </c>
      <c r="D804" s="17" t="s">
        <v>1300</v>
      </c>
      <c r="E804" s="18" t="s">
        <v>1265</v>
      </c>
      <c r="F804" s="115" t="s">
        <v>68</v>
      </c>
      <c r="G804" s="12">
        <v>1500</v>
      </c>
      <c r="H804" s="19"/>
      <c r="I804" s="19"/>
      <c r="J804" s="111"/>
      <c r="K804" s="111"/>
      <c r="L804" s="19"/>
      <c r="M804" s="19"/>
      <c r="N804" s="19"/>
      <c r="O804" s="19"/>
      <c r="P804" s="26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>
        <f t="shared" si="291"/>
        <v>0</v>
      </c>
      <c r="AG804" s="19">
        <f t="shared" si="291"/>
        <v>0</v>
      </c>
      <c r="AH804" s="17" t="s">
        <v>1300</v>
      </c>
      <c r="AI804" s="18" t="s">
        <v>1265</v>
      </c>
      <c r="AJ804" s="115" t="s">
        <v>68</v>
      </c>
      <c r="AK804" s="12">
        <v>1500</v>
      </c>
      <c r="AL804" s="28"/>
      <c r="AM804" s="28"/>
      <c r="AN804" s="28"/>
      <c r="AO804" s="121"/>
      <c r="AP804" s="28"/>
      <c r="AQ804" s="28"/>
      <c r="AR804" s="28"/>
      <c r="AS804" s="121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114"/>
      <c r="BG804" s="114"/>
      <c r="BH804" s="28"/>
      <c r="BI804" s="28"/>
      <c r="BJ804" s="7">
        <f t="shared" si="292"/>
        <v>0</v>
      </c>
      <c r="BK804" s="7">
        <f t="shared" si="292"/>
        <v>0</v>
      </c>
    </row>
    <row r="805" spans="2:63" ht="24" x14ac:dyDescent="0.25">
      <c r="B805" s="16" t="s">
        <v>65</v>
      </c>
      <c r="C805" s="17" t="s">
        <v>66</v>
      </c>
      <c r="D805" s="17" t="s">
        <v>1258</v>
      </c>
      <c r="E805" s="18" t="s">
        <v>1302</v>
      </c>
      <c r="F805" s="115" t="s">
        <v>68</v>
      </c>
      <c r="G805" s="12">
        <v>150</v>
      </c>
      <c r="H805" s="19"/>
      <c r="I805" s="19"/>
      <c r="J805" s="111"/>
      <c r="K805" s="111"/>
      <c r="L805" s="19"/>
      <c r="M805" s="19"/>
      <c r="N805" s="19"/>
      <c r="O805" s="19"/>
      <c r="P805" s="26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>
        <f t="shared" si="291"/>
        <v>0</v>
      </c>
      <c r="AG805" s="19">
        <f t="shared" si="291"/>
        <v>0</v>
      </c>
      <c r="AH805" s="17" t="s">
        <v>1258</v>
      </c>
      <c r="AI805" s="18" t="s">
        <v>1302</v>
      </c>
      <c r="AJ805" s="115" t="s">
        <v>68</v>
      </c>
      <c r="AK805" s="12">
        <v>150</v>
      </c>
      <c r="AL805" s="28"/>
      <c r="AM805" s="28"/>
      <c r="AN805" s="28"/>
      <c r="AO805" s="121"/>
      <c r="AP805" s="28"/>
      <c r="AQ805" s="28"/>
      <c r="AR805" s="28"/>
      <c r="AS805" s="121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114"/>
      <c r="BG805" s="114"/>
      <c r="BH805" s="28"/>
      <c r="BI805" s="28"/>
      <c r="BJ805" s="7">
        <f t="shared" si="292"/>
        <v>0</v>
      </c>
      <c r="BK805" s="7">
        <f t="shared" si="292"/>
        <v>0</v>
      </c>
    </row>
    <row r="806" spans="2:63" x14ac:dyDescent="0.25">
      <c r="B806" s="67"/>
      <c r="C806" s="74"/>
      <c r="D806" s="103" t="s">
        <v>1317</v>
      </c>
      <c r="E806" s="103" t="s">
        <v>474</v>
      </c>
      <c r="F806" s="140"/>
      <c r="G806" s="140"/>
      <c r="H806" s="78"/>
      <c r="I806" s="78"/>
      <c r="J806" s="77"/>
      <c r="K806" s="77"/>
      <c r="L806" s="77"/>
      <c r="M806" s="77"/>
      <c r="N806" s="77"/>
      <c r="O806" s="77"/>
      <c r="P806" s="77"/>
      <c r="Q806" s="77"/>
      <c r="R806" s="78"/>
      <c r="S806" s="78"/>
      <c r="T806" s="77"/>
      <c r="U806" s="77"/>
      <c r="V806" s="77"/>
      <c r="W806" s="77"/>
      <c r="X806" s="77"/>
      <c r="Y806" s="77"/>
      <c r="Z806" s="77"/>
      <c r="AA806" s="77"/>
      <c r="AB806" s="78"/>
      <c r="AC806" s="78"/>
      <c r="AD806" s="78"/>
      <c r="AE806" s="78"/>
      <c r="AF806" s="77"/>
      <c r="AG806" s="14"/>
      <c r="AH806" s="103" t="s">
        <v>1311</v>
      </c>
      <c r="AI806" s="103" t="s">
        <v>1318</v>
      </c>
      <c r="AJ806" s="73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223"/>
      <c r="BI806" s="223"/>
      <c r="BJ806" s="91"/>
      <c r="BK806" s="91"/>
    </row>
    <row r="807" spans="2:63" ht="24" x14ac:dyDescent="0.25">
      <c r="B807" s="16" t="s">
        <v>65</v>
      </c>
      <c r="C807" s="17" t="s">
        <v>66</v>
      </c>
      <c r="D807" s="17" t="s">
        <v>477</v>
      </c>
      <c r="E807" s="120" t="s">
        <v>478</v>
      </c>
      <c r="F807" s="11" t="s">
        <v>479</v>
      </c>
      <c r="G807" s="12">
        <v>18</v>
      </c>
      <c r="H807" s="19"/>
      <c r="I807" s="19"/>
      <c r="J807" s="111">
        <v>10</v>
      </c>
      <c r="K807" s="111">
        <f t="shared" ref="K807:K812" si="294">J807*G807</f>
        <v>180</v>
      </c>
      <c r="L807" s="19"/>
      <c r="M807" s="19"/>
      <c r="N807" s="19"/>
      <c r="O807" s="19"/>
      <c r="P807" s="20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>
        <f t="shared" ref="AF807:AG812" si="295">H807+J807+L807+N807+P807+R807+T807+V807+X807+Z807+AB807+AD807</f>
        <v>10</v>
      </c>
      <c r="AG807" s="19">
        <f t="shared" si="295"/>
        <v>180</v>
      </c>
      <c r="AH807" s="17" t="s">
        <v>477</v>
      </c>
      <c r="AI807" s="120" t="s">
        <v>478</v>
      </c>
      <c r="AJ807" s="11" t="s">
        <v>479</v>
      </c>
      <c r="AK807" s="12">
        <v>18</v>
      </c>
      <c r="AL807" s="28"/>
      <c r="AM807" s="28"/>
      <c r="AN807" s="28">
        <v>3</v>
      </c>
      <c r="AO807" s="121">
        <f t="shared" ref="AO807:AO812" si="296">AN807*AK807</f>
        <v>54</v>
      </c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114"/>
      <c r="BG807" s="114"/>
      <c r="BH807" s="28"/>
      <c r="BI807" s="28"/>
      <c r="BJ807" s="7">
        <f t="shared" ref="BJ807:BK812" si="297">AL807+AN807+AP807+AR807+AT807+AV807+AX807+AZ807+BB807+BD807+BF807+BH807</f>
        <v>3</v>
      </c>
      <c r="BK807" s="7">
        <f t="shared" si="297"/>
        <v>54</v>
      </c>
    </row>
    <row r="808" spans="2:63" ht="24" x14ac:dyDescent="0.25">
      <c r="B808" s="16" t="s">
        <v>65</v>
      </c>
      <c r="C808" s="17" t="s">
        <v>66</v>
      </c>
      <c r="D808" s="17" t="s">
        <v>1319</v>
      </c>
      <c r="E808" s="11" t="s">
        <v>493</v>
      </c>
      <c r="F808" s="11" t="s">
        <v>494</v>
      </c>
      <c r="G808" s="12">
        <v>10</v>
      </c>
      <c r="H808" s="19"/>
      <c r="I808" s="19"/>
      <c r="J808" s="111">
        <f>20+10</f>
        <v>30</v>
      </c>
      <c r="K808" s="111">
        <f t="shared" si="294"/>
        <v>300</v>
      </c>
      <c r="L808" s="19"/>
      <c r="M808" s="19"/>
      <c r="N808" s="19"/>
      <c r="O808" s="19"/>
      <c r="P808" s="20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>
        <f t="shared" si="295"/>
        <v>30</v>
      </c>
      <c r="AG808" s="19">
        <f t="shared" si="295"/>
        <v>300</v>
      </c>
      <c r="AH808" s="17" t="s">
        <v>1319</v>
      </c>
      <c r="AI808" s="11" t="s">
        <v>493</v>
      </c>
      <c r="AJ808" s="11" t="s">
        <v>494</v>
      </c>
      <c r="AK808" s="12">
        <v>10</v>
      </c>
      <c r="AL808" s="28"/>
      <c r="AM808" s="28"/>
      <c r="AN808" s="28">
        <v>10</v>
      </c>
      <c r="AO808" s="121">
        <f t="shared" si="296"/>
        <v>100</v>
      </c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114"/>
      <c r="BG808" s="114"/>
      <c r="BH808" s="28"/>
      <c r="BI808" s="28"/>
      <c r="BJ808" s="7">
        <f t="shared" si="297"/>
        <v>10</v>
      </c>
      <c r="BK808" s="7">
        <f t="shared" si="297"/>
        <v>100</v>
      </c>
    </row>
    <row r="809" spans="2:63" ht="24" x14ac:dyDescent="0.25">
      <c r="B809" s="16" t="s">
        <v>65</v>
      </c>
      <c r="C809" s="17" t="s">
        <v>66</v>
      </c>
      <c r="D809" s="17" t="s">
        <v>495</v>
      </c>
      <c r="E809" s="11" t="s">
        <v>496</v>
      </c>
      <c r="F809" s="11" t="s">
        <v>479</v>
      </c>
      <c r="G809" s="12">
        <v>15</v>
      </c>
      <c r="H809" s="19"/>
      <c r="I809" s="19"/>
      <c r="J809" s="111">
        <f>12+6</f>
        <v>18</v>
      </c>
      <c r="K809" s="111">
        <f t="shared" si="294"/>
        <v>270</v>
      </c>
      <c r="L809" s="19"/>
      <c r="M809" s="19"/>
      <c r="N809" s="19"/>
      <c r="O809" s="19"/>
      <c r="P809" s="20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>
        <f t="shared" si="295"/>
        <v>18</v>
      </c>
      <c r="AG809" s="19">
        <f t="shared" si="295"/>
        <v>270</v>
      </c>
      <c r="AH809" s="17" t="s">
        <v>495</v>
      </c>
      <c r="AI809" s="11" t="s">
        <v>496</v>
      </c>
      <c r="AJ809" s="11" t="s">
        <v>479</v>
      </c>
      <c r="AK809" s="12">
        <v>15</v>
      </c>
      <c r="AL809" s="28"/>
      <c r="AM809" s="28"/>
      <c r="AN809" s="28">
        <v>6</v>
      </c>
      <c r="AO809" s="121">
        <f t="shared" si="296"/>
        <v>90</v>
      </c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114"/>
      <c r="BG809" s="114"/>
      <c r="BH809" s="28"/>
      <c r="BI809" s="28"/>
      <c r="BJ809" s="7">
        <f t="shared" si="297"/>
        <v>6</v>
      </c>
      <c r="BK809" s="7">
        <f t="shared" si="297"/>
        <v>90</v>
      </c>
    </row>
    <row r="810" spans="2:63" ht="24" x14ac:dyDescent="0.25">
      <c r="B810" s="16" t="s">
        <v>65</v>
      </c>
      <c r="C810" s="17" t="s">
        <v>66</v>
      </c>
      <c r="D810" s="17" t="s">
        <v>1320</v>
      </c>
      <c r="E810" s="11" t="s">
        <v>499</v>
      </c>
      <c r="F810" s="11" t="s">
        <v>68</v>
      </c>
      <c r="G810" s="12">
        <v>10</v>
      </c>
      <c r="H810" s="19"/>
      <c r="I810" s="19"/>
      <c r="J810" s="111">
        <f>12+6</f>
        <v>18</v>
      </c>
      <c r="K810" s="111">
        <f t="shared" si="294"/>
        <v>180</v>
      </c>
      <c r="L810" s="19"/>
      <c r="M810" s="19"/>
      <c r="N810" s="19"/>
      <c r="O810" s="19"/>
      <c r="P810" s="20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>
        <f t="shared" si="295"/>
        <v>18</v>
      </c>
      <c r="AG810" s="19">
        <f t="shared" si="295"/>
        <v>180</v>
      </c>
      <c r="AH810" s="17" t="s">
        <v>1320</v>
      </c>
      <c r="AI810" s="11" t="s">
        <v>499</v>
      </c>
      <c r="AJ810" s="11" t="s">
        <v>68</v>
      </c>
      <c r="AK810" s="12">
        <v>10</v>
      </c>
      <c r="AL810" s="28"/>
      <c r="AM810" s="28"/>
      <c r="AN810" s="28">
        <v>6</v>
      </c>
      <c r="AO810" s="121">
        <f t="shared" si="296"/>
        <v>60</v>
      </c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114"/>
      <c r="BG810" s="114"/>
      <c r="BH810" s="28"/>
      <c r="BI810" s="28"/>
      <c r="BJ810" s="7">
        <f t="shared" si="297"/>
        <v>6</v>
      </c>
      <c r="BK810" s="7">
        <f t="shared" si="297"/>
        <v>60</v>
      </c>
    </row>
    <row r="811" spans="2:63" ht="24" x14ac:dyDescent="0.25">
      <c r="B811" s="16" t="s">
        <v>65</v>
      </c>
      <c r="C811" s="17" t="s">
        <v>66</v>
      </c>
      <c r="D811" s="17" t="s">
        <v>1321</v>
      </c>
      <c r="E811" s="11" t="s">
        <v>502</v>
      </c>
      <c r="F811" s="11" t="s">
        <v>68</v>
      </c>
      <c r="G811" s="12">
        <v>10</v>
      </c>
      <c r="H811" s="19"/>
      <c r="I811" s="19"/>
      <c r="J811" s="111">
        <f>16+6</f>
        <v>22</v>
      </c>
      <c r="K811" s="111">
        <f t="shared" si="294"/>
        <v>220</v>
      </c>
      <c r="L811" s="19"/>
      <c r="M811" s="19"/>
      <c r="N811" s="19"/>
      <c r="O811" s="19"/>
      <c r="P811" s="20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>
        <f t="shared" si="295"/>
        <v>22</v>
      </c>
      <c r="AG811" s="19">
        <f t="shared" si="295"/>
        <v>220</v>
      </c>
      <c r="AH811" s="17" t="s">
        <v>1321</v>
      </c>
      <c r="AI811" s="11" t="s">
        <v>502</v>
      </c>
      <c r="AJ811" s="11" t="s">
        <v>68</v>
      </c>
      <c r="AK811" s="12">
        <v>10</v>
      </c>
      <c r="AL811" s="28"/>
      <c r="AM811" s="28"/>
      <c r="AN811" s="28">
        <v>8</v>
      </c>
      <c r="AO811" s="28">
        <f t="shared" si="296"/>
        <v>80</v>
      </c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114"/>
      <c r="BG811" s="114"/>
      <c r="BH811" s="28"/>
      <c r="BI811" s="28"/>
      <c r="BJ811" s="7">
        <f t="shared" si="297"/>
        <v>8</v>
      </c>
      <c r="BK811" s="7">
        <f t="shared" si="297"/>
        <v>80</v>
      </c>
    </row>
    <row r="812" spans="2:63" ht="23.25" customHeight="1" x14ac:dyDescent="0.25">
      <c r="B812" s="16" t="s">
        <v>65</v>
      </c>
      <c r="C812" s="17" t="s">
        <v>66</v>
      </c>
      <c r="D812" s="17" t="s">
        <v>1322</v>
      </c>
      <c r="E812" s="9" t="s">
        <v>1323</v>
      </c>
      <c r="F812" s="11" t="s">
        <v>68</v>
      </c>
      <c r="G812" s="12">
        <v>15</v>
      </c>
      <c r="H812" s="19"/>
      <c r="I812" s="19"/>
      <c r="J812" s="111">
        <f>12+8</f>
        <v>20</v>
      </c>
      <c r="K812" s="111">
        <f t="shared" si="294"/>
        <v>300</v>
      </c>
      <c r="L812" s="19"/>
      <c r="M812" s="19"/>
      <c r="N812" s="19"/>
      <c r="O812" s="19"/>
      <c r="P812" s="20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>
        <f t="shared" si="295"/>
        <v>20</v>
      </c>
      <c r="AG812" s="19">
        <f t="shared" si="295"/>
        <v>300</v>
      </c>
      <c r="AH812" s="17" t="s">
        <v>1322</v>
      </c>
      <c r="AI812" s="9" t="s">
        <v>1323</v>
      </c>
      <c r="AJ812" s="11" t="s">
        <v>68</v>
      </c>
      <c r="AK812" s="12">
        <v>15</v>
      </c>
      <c r="AL812" s="28"/>
      <c r="AM812" s="28"/>
      <c r="AN812" s="28">
        <v>6</v>
      </c>
      <c r="AO812" s="28">
        <f t="shared" si="296"/>
        <v>90</v>
      </c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114"/>
      <c r="BG812" s="114"/>
      <c r="BH812" s="28"/>
      <c r="BI812" s="28"/>
      <c r="BJ812" s="7">
        <f t="shared" si="297"/>
        <v>6</v>
      </c>
      <c r="BK812" s="7">
        <f t="shared" si="297"/>
        <v>90</v>
      </c>
    </row>
    <row r="813" spans="2:63" ht="24" x14ac:dyDescent="0.25">
      <c r="B813" s="67"/>
      <c r="C813" s="67"/>
      <c r="D813" s="103" t="s">
        <v>1329</v>
      </c>
      <c r="E813" s="103" t="s">
        <v>1330</v>
      </c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67"/>
      <c r="AM813" s="67"/>
      <c r="AN813" s="67"/>
      <c r="AO813" s="67"/>
      <c r="AP813" s="67"/>
      <c r="AQ813" s="67"/>
      <c r="AR813" s="67"/>
      <c r="AS813" s="67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  <c r="BE813" s="67"/>
      <c r="BF813" s="97"/>
      <c r="BG813" s="97"/>
      <c r="BH813" s="67"/>
      <c r="BI813" s="67"/>
      <c r="BJ813" s="67"/>
      <c r="BK813" s="67"/>
    </row>
    <row r="814" spans="2:63" x14ac:dyDescent="0.25">
      <c r="B814" s="16" t="s">
        <v>1196</v>
      </c>
      <c r="C814" s="17" t="s">
        <v>1196</v>
      </c>
      <c r="D814" s="10" t="s">
        <v>1331</v>
      </c>
      <c r="E814" s="9" t="s">
        <v>1332</v>
      </c>
      <c r="F814" s="115" t="s">
        <v>68</v>
      </c>
      <c r="G814" s="12">
        <f>'[1]PROYECTO ACR-AF 2022'!$H$47</f>
        <v>50</v>
      </c>
      <c r="H814" s="19"/>
      <c r="I814" s="19"/>
      <c r="J814" s="111"/>
      <c r="K814" s="111"/>
      <c r="L814" s="19"/>
      <c r="M814" s="19"/>
      <c r="N814" s="19"/>
      <c r="O814" s="19"/>
      <c r="P814" s="20"/>
      <c r="Q814" s="19"/>
      <c r="R814" s="19">
        <v>10</v>
      </c>
      <c r="S814" s="19">
        <f>G814*R814</f>
        <v>500</v>
      </c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>
        <f t="shared" ref="AF814:AG814" si="298">H814+J814+L814+N814+P814+R814+T814+V814+X814+Z814+AB814+AD814</f>
        <v>10</v>
      </c>
      <c r="AG814" s="19">
        <f t="shared" si="298"/>
        <v>500</v>
      </c>
      <c r="AH814" s="10" t="s">
        <v>1331</v>
      </c>
      <c r="AI814" s="9" t="s">
        <v>1332</v>
      </c>
      <c r="AJ814" s="115" t="s">
        <v>68</v>
      </c>
      <c r="AK814" s="12">
        <f>'[1]PROYECTO ACR-AF 2022'!$H$47</f>
        <v>50</v>
      </c>
      <c r="AL814" s="28"/>
      <c r="AM814" s="28"/>
      <c r="AN814" s="28"/>
      <c r="AO814" s="28"/>
      <c r="AP814" s="28"/>
      <c r="AQ814" s="28"/>
      <c r="AR814" s="28"/>
      <c r="AS814" s="7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114"/>
      <c r="BG814" s="114"/>
      <c r="BH814" s="28"/>
      <c r="BI814" s="28"/>
      <c r="BJ814" s="7">
        <f t="shared" ref="BJ814:BK814" si="299">AL814+AN814+AP814+AR814+AT814+AV814+AX814+AZ814+BB814+BD814+BF814+BH814</f>
        <v>0</v>
      </c>
      <c r="BK814" s="7">
        <f t="shared" si="299"/>
        <v>0</v>
      </c>
    </row>
    <row r="815" spans="2:63" x14ac:dyDescent="0.25">
      <c r="B815" s="69"/>
      <c r="C815" s="93"/>
      <c r="D815" s="94" t="s">
        <v>1346</v>
      </c>
      <c r="E815" s="94" t="s">
        <v>1347</v>
      </c>
      <c r="F815" s="94"/>
      <c r="G815" s="94"/>
      <c r="H815" s="25"/>
      <c r="I815" s="25"/>
      <c r="J815" s="14"/>
      <c r="K815" s="14"/>
      <c r="L815" s="14"/>
      <c r="M815" s="14"/>
      <c r="N815" s="14"/>
      <c r="O815" s="14"/>
      <c r="P815" s="14"/>
      <c r="Q815" s="14"/>
      <c r="R815" s="25"/>
      <c r="S815" s="25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14"/>
      <c r="AG815" s="14"/>
      <c r="AH815" s="94" t="s">
        <v>1346</v>
      </c>
      <c r="AI815" s="94" t="s">
        <v>1347</v>
      </c>
      <c r="AJ815" s="94"/>
      <c r="AK815" s="94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7"/>
      <c r="BG815" s="157"/>
      <c r="BH815" s="70"/>
      <c r="BI815" s="70"/>
      <c r="BJ815" s="15"/>
      <c r="BK815" s="15"/>
    </row>
    <row r="816" spans="2:63" x14ac:dyDescent="0.25">
      <c r="B816" s="69"/>
      <c r="C816" s="93"/>
      <c r="D816" s="94" t="s">
        <v>1348</v>
      </c>
      <c r="E816" s="94" t="s">
        <v>1347</v>
      </c>
      <c r="F816" s="94"/>
      <c r="G816" s="94"/>
      <c r="H816" s="25"/>
      <c r="I816" s="25"/>
      <c r="J816" s="14"/>
      <c r="K816" s="14"/>
      <c r="L816" s="14"/>
      <c r="M816" s="14"/>
      <c r="N816" s="14"/>
      <c r="O816" s="14"/>
      <c r="P816" s="14"/>
      <c r="Q816" s="14"/>
      <c r="R816" s="25"/>
      <c r="S816" s="25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14"/>
      <c r="AG816" s="14"/>
      <c r="AH816" s="95" t="s">
        <v>1348</v>
      </c>
      <c r="AI816" s="95" t="s">
        <v>1347</v>
      </c>
      <c r="AJ816" s="94"/>
      <c r="AK816" s="94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7"/>
      <c r="BG816" s="157"/>
      <c r="BH816" s="70"/>
      <c r="BI816" s="70"/>
      <c r="BJ816" s="15"/>
      <c r="BK816" s="15"/>
    </row>
    <row r="817" spans="2:63" x14ac:dyDescent="0.25">
      <c r="B817" s="69"/>
      <c r="C817" s="69"/>
      <c r="D817" s="94" t="s">
        <v>1349</v>
      </c>
      <c r="E817" s="94" t="s">
        <v>1350</v>
      </c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95" t="s">
        <v>1349</v>
      </c>
      <c r="AI817" s="95" t="s">
        <v>1350</v>
      </c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  <c r="AV817" s="69"/>
      <c r="AW817" s="69"/>
      <c r="AX817" s="69"/>
      <c r="AY817" s="69"/>
      <c r="AZ817" s="69"/>
      <c r="BA817" s="69"/>
      <c r="BB817" s="69"/>
      <c r="BC817" s="69"/>
      <c r="BD817" s="69"/>
      <c r="BE817" s="69"/>
      <c r="BF817" s="95"/>
      <c r="BG817" s="95"/>
      <c r="BH817" s="69"/>
      <c r="BI817" s="69"/>
      <c r="BJ817" s="69"/>
      <c r="BK817" s="69"/>
    </row>
    <row r="818" spans="2:63" x14ac:dyDescent="0.25">
      <c r="B818" s="69"/>
      <c r="C818" s="69"/>
      <c r="D818" s="94" t="s">
        <v>1351</v>
      </c>
      <c r="E818" s="94" t="s">
        <v>1352</v>
      </c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95" t="s">
        <v>1351</v>
      </c>
      <c r="AI818" s="95" t="s">
        <v>1352</v>
      </c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95"/>
      <c r="BG818" s="95"/>
      <c r="BH818" s="69"/>
      <c r="BI818" s="69"/>
      <c r="BJ818" s="69"/>
      <c r="BK818" s="69"/>
    </row>
    <row r="819" spans="2:63" x14ac:dyDescent="0.25">
      <c r="B819" s="16" t="s">
        <v>1215</v>
      </c>
      <c r="C819" s="16" t="s">
        <v>1215</v>
      </c>
      <c r="D819" s="171" t="s">
        <v>1353</v>
      </c>
      <c r="E819" s="9" t="s">
        <v>1354</v>
      </c>
      <c r="F819" s="115" t="s">
        <v>736</v>
      </c>
      <c r="G819" s="12">
        <v>5500</v>
      </c>
      <c r="H819" s="19"/>
      <c r="I819" s="19"/>
      <c r="J819" s="14"/>
      <c r="K819" s="14"/>
      <c r="L819" s="14"/>
      <c r="M819" s="14"/>
      <c r="N819" s="14"/>
      <c r="O819" s="14"/>
      <c r="P819" s="14"/>
      <c r="Q819" s="14"/>
      <c r="R819" s="19">
        <v>6</v>
      </c>
      <c r="S819" s="19">
        <f t="shared" ref="S819:S827" si="300">G819*R819</f>
        <v>33000</v>
      </c>
      <c r="T819" s="14"/>
      <c r="U819" s="14"/>
      <c r="V819" s="14"/>
      <c r="W819" s="14"/>
      <c r="X819" s="14"/>
      <c r="Y819" s="14"/>
      <c r="Z819" s="14"/>
      <c r="AA819" s="14"/>
      <c r="AB819" s="25"/>
      <c r="AC819" s="25"/>
      <c r="AD819" s="25"/>
      <c r="AE819" s="25"/>
      <c r="AF819" s="19">
        <f t="shared" ref="AF819:AG827" si="301">H819+J819+L819+N819+P819+R819+T819+V819+X819+Z819+AB819+AD819</f>
        <v>6</v>
      </c>
      <c r="AG819" s="19">
        <f t="shared" si="301"/>
        <v>33000</v>
      </c>
      <c r="AH819" s="171" t="s">
        <v>1353</v>
      </c>
      <c r="AI819" s="9" t="s">
        <v>1354</v>
      </c>
      <c r="AJ819" s="115" t="s">
        <v>736</v>
      </c>
      <c r="AK819" s="12">
        <v>5500</v>
      </c>
      <c r="AL819" s="70"/>
      <c r="AM819" s="70"/>
      <c r="AN819" s="15"/>
      <c r="AO819" s="15"/>
      <c r="AP819" s="15"/>
      <c r="AQ819" s="15"/>
      <c r="AR819" s="15"/>
      <c r="AS819" s="15"/>
      <c r="AT819" s="15"/>
      <c r="AU819" s="15"/>
      <c r="AV819" s="7">
        <v>6</v>
      </c>
      <c r="AW819" s="28">
        <f>AK819*AV819</f>
        <v>33000</v>
      </c>
      <c r="AX819" s="15"/>
      <c r="AY819" s="15"/>
      <c r="AZ819" s="15"/>
      <c r="BA819" s="15"/>
      <c r="BB819" s="15"/>
      <c r="BC819" s="15"/>
      <c r="BD819" s="15"/>
      <c r="BE819" s="15"/>
      <c r="BF819" s="157"/>
      <c r="BG819" s="157"/>
      <c r="BH819" s="70"/>
      <c r="BI819" s="70"/>
      <c r="BJ819" s="7">
        <f t="shared" ref="BJ819:BK827" si="302">AL819+AN819+AP819+AR819+AT819+AV819+AX819+AZ819+BB819+BD819+BF819+BH819</f>
        <v>6</v>
      </c>
      <c r="BK819" s="7">
        <f t="shared" si="302"/>
        <v>33000</v>
      </c>
    </row>
    <row r="820" spans="2:63" x14ac:dyDescent="0.25">
      <c r="B820" s="16" t="s">
        <v>1215</v>
      </c>
      <c r="C820" s="16" t="s">
        <v>1215</v>
      </c>
      <c r="D820" s="171" t="s">
        <v>1353</v>
      </c>
      <c r="E820" s="9" t="s">
        <v>1355</v>
      </c>
      <c r="F820" s="115" t="s">
        <v>736</v>
      </c>
      <c r="G820" s="12">
        <v>5000</v>
      </c>
      <c r="H820" s="19"/>
      <c r="I820" s="19"/>
      <c r="J820" s="14"/>
      <c r="K820" s="14"/>
      <c r="L820" s="14"/>
      <c r="M820" s="14"/>
      <c r="N820" s="14"/>
      <c r="O820" s="14"/>
      <c r="P820" s="14"/>
      <c r="Q820" s="14"/>
      <c r="R820" s="19">
        <v>6</v>
      </c>
      <c r="S820" s="19">
        <f t="shared" si="300"/>
        <v>30000</v>
      </c>
      <c r="T820" s="14"/>
      <c r="U820" s="14"/>
      <c r="V820" s="14"/>
      <c r="W820" s="14"/>
      <c r="X820" s="14"/>
      <c r="Y820" s="14"/>
      <c r="Z820" s="14"/>
      <c r="AA820" s="14"/>
      <c r="AB820" s="25"/>
      <c r="AC820" s="25"/>
      <c r="AD820" s="25"/>
      <c r="AE820" s="25"/>
      <c r="AF820" s="19">
        <f t="shared" si="301"/>
        <v>6</v>
      </c>
      <c r="AG820" s="19">
        <f t="shared" si="301"/>
        <v>30000</v>
      </c>
      <c r="AH820" s="171" t="s">
        <v>1353</v>
      </c>
      <c r="AI820" s="9" t="s">
        <v>1355</v>
      </c>
      <c r="AJ820" s="115" t="s">
        <v>736</v>
      </c>
      <c r="AK820" s="12">
        <v>5000</v>
      </c>
      <c r="AL820" s="70"/>
      <c r="AM820" s="70"/>
      <c r="AN820" s="15"/>
      <c r="AO820" s="15"/>
      <c r="AP820" s="15"/>
      <c r="AQ820" s="15"/>
      <c r="AR820" s="15"/>
      <c r="AS820" s="15"/>
      <c r="AT820" s="15"/>
      <c r="AU820" s="15"/>
      <c r="AV820" s="7">
        <v>6</v>
      </c>
      <c r="AW820" s="28">
        <f>AK820*AV820</f>
        <v>30000</v>
      </c>
      <c r="AX820" s="15"/>
      <c r="AY820" s="15"/>
      <c r="AZ820" s="15"/>
      <c r="BA820" s="15"/>
      <c r="BB820" s="15"/>
      <c r="BC820" s="15"/>
      <c r="BD820" s="15"/>
      <c r="BE820" s="15"/>
      <c r="BF820" s="157"/>
      <c r="BG820" s="157"/>
      <c r="BH820" s="70"/>
      <c r="BI820" s="70"/>
      <c r="BJ820" s="7">
        <f t="shared" si="302"/>
        <v>6</v>
      </c>
      <c r="BK820" s="7">
        <f t="shared" si="302"/>
        <v>30000</v>
      </c>
    </row>
    <row r="821" spans="2:63" x14ac:dyDescent="0.25">
      <c r="B821" s="16" t="s">
        <v>1215</v>
      </c>
      <c r="C821" s="16" t="s">
        <v>1215</v>
      </c>
      <c r="D821" s="171" t="s">
        <v>1353</v>
      </c>
      <c r="E821" s="9" t="s">
        <v>1121</v>
      </c>
      <c r="F821" s="115" t="s">
        <v>736</v>
      </c>
      <c r="G821" s="12">
        <v>2500</v>
      </c>
      <c r="H821" s="19"/>
      <c r="I821" s="19"/>
      <c r="J821" s="14"/>
      <c r="K821" s="14"/>
      <c r="L821" s="14"/>
      <c r="M821" s="14"/>
      <c r="N821" s="14"/>
      <c r="O821" s="14"/>
      <c r="P821" s="14"/>
      <c r="Q821" s="14"/>
      <c r="R821" s="19">
        <v>6</v>
      </c>
      <c r="S821" s="19">
        <f t="shared" si="300"/>
        <v>15000</v>
      </c>
      <c r="T821" s="14"/>
      <c r="U821" s="14"/>
      <c r="V821" s="14"/>
      <c r="W821" s="14"/>
      <c r="X821" s="14"/>
      <c r="Y821" s="14"/>
      <c r="Z821" s="14"/>
      <c r="AA821" s="14"/>
      <c r="AB821" s="25"/>
      <c r="AC821" s="25"/>
      <c r="AD821" s="25"/>
      <c r="AE821" s="25"/>
      <c r="AF821" s="19">
        <f t="shared" si="301"/>
        <v>6</v>
      </c>
      <c r="AG821" s="19">
        <f t="shared" si="301"/>
        <v>15000</v>
      </c>
      <c r="AH821" s="171" t="s">
        <v>1353</v>
      </c>
      <c r="AI821" s="9" t="s">
        <v>1121</v>
      </c>
      <c r="AJ821" s="115" t="s">
        <v>736</v>
      </c>
      <c r="AK821" s="12">
        <v>2500</v>
      </c>
      <c r="AL821" s="70"/>
      <c r="AM821" s="70"/>
      <c r="AN821" s="15"/>
      <c r="AO821" s="15"/>
      <c r="AP821" s="15"/>
      <c r="AQ821" s="15"/>
      <c r="AR821" s="15"/>
      <c r="AS821" s="15"/>
      <c r="AT821" s="15"/>
      <c r="AU821" s="15"/>
      <c r="AV821" s="7">
        <v>6</v>
      </c>
      <c r="AW821" s="28">
        <f>AK821*AV821</f>
        <v>15000</v>
      </c>
      <c r="AX821" s="15"/>
      <c r="AY821" s="15"/>
      <c r="AZ821" s="15"/>
      <c r="BA821" s="15"/>
      <c r="BB821" s="15"/>
      <c r="BC821" s="15"/>
      <c r="BD821" s="15"/>
      <c r="BE821" s="15"/>
      <c r="BF821" s="157"/>
      <c r="BG821" s="157"/>
      <c r="BH821" s="70"/>
      <c r="BI821" s="70"/>
      <c r="BJ821" s="7">
        <f t="shared" si="302"/>
        <v>6</v>
      </c>
      <c r="BK821" s="7">
        <f t="shared" si="302"/>
        <v>15000</v>
      </c>
    </row>
    <row r="822" spans="2:63" x14ac:dyDescent="0.25">
      <c r="B822" s="16" t="s">
        <v>1215</v>
      </c>
      <c r="C822" s="16" t="s">
        <v>1215</v>
      </c>
      <c r="D822" s="171" t="s">
        <v>1353</v>
      </c>
      <c r="E822" s="9" t="s">
        <v>1356</v>
      </c>
      <c r="F822" s="115" t="s">
        <v>736</v>
      </c>
      <c r="G822" s="12">
        <v>5500</v>
      </c>
      <c r="H822" s="19"/>
      <c r="I822" s="19"/>
      <c r="J822" s="14"/>
      <c r="K822" s="14"/>
      <c r="L822" s="14"/>
      <c r="M822" s="14"/>
      <c r="N822" s="14"/>
      <c r="O822" s="14"/>
      <c r="P822" s="14"/>
      <c r="Q822" s="14"/>
      <c r="R822" s="19">
        <v>6</v>
      </c>
      <c r="S822" s="19">
        <f t="shared" si="300"/>
        <v>33000</v>
      </c>
      <c r="T822" s="14"/>
      <c r="U822" s="14"/>
      <c r="V822" s="14"/>
      <c r="W822" s="14"/>
      <c r="X822" s="14"/>
      <c r="Y822" s="14"/>
      <c r="Z822" s="14"/>
      <c r="AA822" s="14"/>
      <c r="AB822" s="25"/>
      <c r="AC822" s="25"/>
      <c r="AD822" s="25"/>
      <c r="AE822" s="25"/>
      <c r="AF822" s="19">
        <f t="shared" si="301"/>
        <v>6</v>
      </c>
      <c r="AG822" s="19">
        <f t="shared" si="301"/>
        <v>33000</v>
      </c>
      <c r="AH822" s="171" t="s">
        <v>1353</v>
      </c>
      <c r="AI822" s="9" t="s">
        <v>1356</v>
      </c>
      <c r="AJ822" s="115" t="s">
        <v>736</v>
      </c>
      <c r="AK822" s="12">
        <v>5500</v>
      </c>
      <c r="AL822" s="70"/>
      <c r="AM822" s="70"/>
      <c r="AN822" s="15"/>
      <c r="AO822" s="15"/>
      <c r="AP822" s="15"/>
      <c r="AQ822" s="15"/>
      <c r="AR822" s="15"/>
      <c r="AS822" s="15"/>
      <c r="AT822" s="15"/>
      <c r="AU822" s="15"/>
      <c r="AV822" s="7">
        <v>6</v>
      </c>
      <c r="AW822" s="28">
        <f>AK822*AV822</f>
        <v>33000</v>
      </c>
      <c r="AX822" s="15"/>
      <c r="AY822" s="15"/>
      <c r="AZ822" s="15"/>
      <c r="BA822" s="15"/>
      <c r="BB822" s="15"/>
      <c r="BC822" s="15"/>
      <c r="BD822" s="15"/>
      <c r="BE822" s="15"/>
      <c r="BF822" s="157"/>
      <c r="BG822" s="157"/>
      <c r="BH822" s="70"/>
      <c r="BI822" s="70"/>
      <c r="BJ822" s="7">
        <f t="shared" si="302"/>
        <v>6</v>
      </c>
      <c r="BK822" s="7">
        <f t="shared" si="302"/>
        <v>33000</v>
      </c>
    </row>
    <row r="823" spans="2:63" x14ac:dyDescent="0.25">
      <c r="B823" s="16" t="s">
        <v>1215</v>
      </c>
      <c r="C823" s="16" t="s">
        <v>1215</v>
      </c>
      <c r="D823" s="171" t="s">
        <v>1353</v>
      </c>
      <c r="E823" s="9" t="s">
        <v>1357</v>
      </c>
      <c r="F823" s="115" t="s">
        <v>736</v>
      </c>
      <c r="G823" s="12">
        <v>5500</v>
      </c>
      <c r="H823" s="19"/>
      <c r="I823" s="19"/>
      <c r="J823" s="14"/>
      <c r="K823" s="14"/>
      <c r="L823" s="14"/>
      <c r="M823" s="14"/>
      <c r="N823" s="14"/>
      <c r="O823" s="14"/>
      <c r="P823" s="14"/>
      <c r="Q823" s="14"/>
      <c r="R823" s="19">
        <v>3</v>
      </c>
      <c r="S823" s="19">
        <f t="shared" si="300"/>
        <v>16500</v>
      </c>
      <c r="T823" s="14"/>
      <c r="U823" s="14"/>
      <c r="V823" s="14"/>
      <c r="W823" s="14"/>
      <c r="X823" s="14"/>
      <c r="Y823" s="14"/>
      <c r="Z823" s="14"/>
      <c r="AA823" s="14"/>
      <c r="AB823" s="25"/>
      <c r="AC823" s="25"/>
      <c r="AD823" s="25"/>
      <c r="AE823" s="25"/>
      <c r="AF823" s="19">
        <f t="shared" si="301"/>
        <v>3</v>
      </c>
      <c r="AG823" s="19">
        <f t="shared" si="301"/>
        <v>16500</v>
      </c>
      <c r="AH823" s="171" t="s">
        <v>1353</v>
      </c>
      <c r="AI823" s="9" t="s">
        <v>1357</v>
      </c>
      <c r="AJ823" s="115" t="s">
        <v>736</v>
      </c>
      <c r="AK823" s="12">
        <v>5500</v>
      </c>
      <c r="AL823" s="70"/>
      <c r="AM823" s="70"/>
      <c r="AN823" s="15"/>
      <c r="AO823" s="15"/>
      <c r="AP823" s="15"/>
      <c r="AQ823" s="15"/>
      <c r="AR823" s="15"/>
      <c r="AS823" s="15"/>
      <c r="AT823" s="15"/>
      <c r="AU823" s="15"/>
      <c r="AV823" s="7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7"/>
      <c r="BG823" s="157"/>
      <c r="BH823" s="70"/>
      <c r="BI823" s="70"/>
      <c r="BJ823" s="7">
        <f t="shared" si="302"/>
        <v>0</v>
      </c>
      <c r="BK823" s="7">
        <f t="shared" si="302"/>
        <v>0</v>
      </c>
    </row>
    <row r="824" spans="2:63" x14ac:dyDescent="0.25">
      <c r="B824" s="16" t="s">
        <v>1215</v>
      </c>
      <c r="C824" s="16" t="s">
        <v>1215</v>
      </c>
      <c r="D824" s="171" t="s">
        <v>1353</v>
      </c>
      <c r="E824" s="9" t="s">
        <v>1358</v>
      </c>
      <c r="F824" s="115" t="s">
        <v>736</v>
      </c>
      <c r="G824" s="12">
        <v>2500</v>
      </c>
      <c r="H824" s="19"/>
      <c r="I824" s="19"/>
      <c r="J824" s="14"/>
      <c r="K824" s="14"/>
      <c r="L824" s="14"/>
      <c r="M824" s="14"/>
      <c r="N824" s="14"/>
      <c r="O824" s="14"/>
      <c r="P824" s="14"/>
      <c r="Q824" s="14"/>
      <c r="R824" s="19">
        <v>5</v>
      </c>
      <c r="S824" s="19">
        <f t="shared" si="300"/>
        <v>12500</v>
      </c>
      <c r="T824" s="14"/>
      <c r="U824" s="14"/>
      <c r="V824" s="14"/>
      <c r="W824" s="14"/>
      <c r="X824" s="14"/>
      <c r="Y824" s="14"/>
      <c r="Z824" s="14"/>
      <c r="AA824" s="14"/>
      <c r="AB824" s="25"/>
      <c r="AC824" s="25"/>
      <c r="AD824" s="25"/>
      <c r="AE824" s="25"/>
      <c r="AF824" s="19">
        <f t="shared" si="301"/>
        <v>5</v>
      </c>
      <c r="AG824" s="19">
        <f t="shared" si="301"/>
        <v>12500</v>
      </c>
      <c r="AH824" s="171" t="s">
        <v>1353</v>
      </c>
      <c r="AI824" s="9" t="s">
        <v>1358</v>
      </c>
      <c r="AJ824" s="115" t="s">
        <v>736</v>
      </c>
      <c r="AK824" s="12">
        <v>2500</v>
      </c>
      <c r="AL824" s="70"/>
      <c r="AM824" s="70"/>
      <c r="AN824" s="15"/>
      <c r="AO824" s="15"/>
      <c r="AP824" s="15"/>
      <c r="AQ824" s="15"/>
      <c r="AR824" s="15"/>
      <c r="AS824" s="15"/>
      <c r="AT824" s="15"/>
      <c r="AU824" s="15"/>
      <c r="AV824" s="7">
        <v>5</v>
      </c>
      <c r="AW824" s="28">
        <f>AK824*AV824</f>
        <v>12500</v>
      </c>
      <c r="AX824" s="15"/>
      <c r="AY824" s="15"/>
      <c r="AZ824" s="15"/>
      <c r="BA824" s="15"/>
      <c r="BB824" s="15"/>
      <c r="BC824" s="15"/>
      <c r="BD824" s="15"/>
      <c r="BE824" s="15"/>
      <c r="BF824" s="157"/>
      <c r="BG824" s="157"/>
      <c r="BH824" s="70"/>
      <c r="BI824" s="70"/>
      <c r="BJ824" s="7">
        <f t="shared" si="302"/>
        <v>5</v>
      </c>
      <c r="BK824" s="7">
        <f t="shared" si="302"/>
        <v>12500</v>
      </c>
    </row>
    <row r="825" spans="2:63" x14ac:dyDescent="0.25">
      <c r="B825" s="16" t="s">
        <v>1215</v>
      </c>
      <c r="C825" s="16" t="s">
        <v>1215</v>
      </c>
      <c r="D825" s="171" t="s">
        <v>1353</v>
      </c>
      <c r="E825" s="9" t="s">
        <v>1359</v>
      </c>
      <c r="F825" s="123" t="s">
        <v>103</v>
      </c>
      <c r="G825" s="12">
        <v>21958.333333333332</v>
      </c>
      <c r="H825" s="19"/>
      <c r="I825" s="19"/>
      <c r="J825" s="14"/>
      <c r="K825" s="14"/>
      <c r="L825" s="14"/>
      <c r="M825" s="14"/>
      <c r="N825" s="14"/>
      <c r="O825" s="14"/>
      <c r="P825" s="14"/>
      <c r="Q825" s="14"/>
      <c r="R825" s="19">
        <v>1</v>
      </c>
      <c r="S825" s="19">
        <f t="shared" si="300"/>
        <v>21958.333333333332</v>
      </c>
      <c r="T825" s="14"/>
      <c r="U825" s="14"/>
      <c r="V825" s="14"/>
      <c r="W825" s="14"/>
      <c r="X825" s="14"/>
      <c r="Y825" s="14"/>
      <c r="Z825" s="14"/>
      <c r="AA825" s="14"/>
      <c r="AB825" s="25"/>
      <c r="AC825" s="25"/>
      <c r="AD825" s="25"/>
      <c r="AE825" s="25"/>
      <c r="AF825" s="19">
        <f t="shared" si="301"/>
        <v>1</v>
      </c>
      <c r="AG825" s="19">
        <f t="shared" si="301"/>
        <v>21958.333333333332</v>
      </c>
      <c r="AH825" s="171" t="s">
        <v>1353</v>
      </c>
      <c r="AI825" s="9" t="s">
        <v>1359</v>
      </c>
      <c r="AJ825" s="123" t="s">
        <v>103</v>
      </c>
      <c r="AK825" s="12">
        <v>21958.333333333332</v>
      </c>
      <c r="AL825" s="70"/>
      <c r="AM825" s="70"/>
      <c r="AN825" s="15"/>
      <c r="AO825" s="15"/>
      <c r="AP825" s="15"/>
      <c r="AQ825" s="15"/>
      <c r="AR825" s="15"/>
      <c r="AS825" s="15"/>
      <c r="AT825" s="15"/>
      <c r="AU825" s="15"/>
      <c r="AV825" s="7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7"/>
      <c r="BG825" s="157"/>
      <c r="BH825" s="70"/>
      <c r="BI825" s="70"/>
      <c r="BJ825" s="7">
        <f t="shared" si="302"/>
        <v>0</v>
      </c>
      <c r="BK825" s="7">
        <f t="shared" si="302"/>
        <v>0</v>
      </c>
    </row>
    <row r="826" spans="2:63" x14ac:dyDescent="0.25">
      <c r="B826" s="16" t="s">
        <v>1215</v>
      </c>
      <c r="C826" s="16" t="s">
        <v>1215</v>
      </c>
      <c r="D826" s="171" t="s">
        <v>1353</v>
      </c>
      <c r="E826" s="9" t="s">
        <v>1360</v>
      </c>
      <c r="F826" s="123" t="s">
        <v>103</v>
      </c>
      <c r="G826" s="12">
        <v>25691.25</v>
      </c>
      <c r="H826" s="19"/>
      <c r="I826" s="19"/>
      <c r="J826" s="14"/>
      <c r="K826" s="14"/>
      <c r="L826" s="14"/>
      <c r="M826" s="14"/>
      <c r="N826" s="14"/>
      <c r="O826" s="14"/>
      <c r="P826" s="14"/>
      <c r="Q826" s="14"/>
      <c r="R826" s="19">
        <v>1</v>
      </c>
      <c r="S826" s="19">
        <f t="shared" si="300"/>
        <v>25691.25</v>
      </c>
      <c r="T826" s="14"/>
      <c r="U826" s="14"/>
      <c r="V826" s="14"/>
      <c r="W826" s="14"/>
      <c r="X826" s="14"/>
      <c r="Y826" s="14"/>
      <c r="Z826" s="14"/>
      <c r="AA826" s="14"/>
      <c r="AB826" s="25"/>
      <c r="AC826" s="25"/>
      <c r="AD826" s="25"/>
      <c r="AE826" s="25"/>
      <c r="AF826" s="19">
        <f t="shared" si="301"/>
        <v>1</v>
      </c>
      <c r="AG826" s="19">
        <f t="shared" si="301"/>
        <v>25691.25</v>
      </c>
      <c r="AH826" s="171" t="s">
        <v>1353</v>
      </c>
      <c r="AI826" s="9" t="s">
        <v>1360</v>
      </c>
      <c r="AJ826" s="123" t="s">
        <v>103</v>
      </c>
      <c r="AK826" s="12">
        <v>25691.25</v>
      </c>
      <c r="AL826" s="70"/>
      <c r="AM826" s="70"/>
      <c r="AN826" s="15"/>
      <c r="AO826" s="15"/>
      <c r="AP826" s="15"/>
      <c r="AQ826" s="15"/>
      <c r="AR826" s="15"/>
      <c r="AS826" s="15"/>
      <c r="AT826" s="15"/>
      <c r="AU826" s="15"/>
      <c r="AV826" s="7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7"/>
      <c r="BG826" s="157"/>
      <c r="BH826" s="70"/>
      <c r="BI826" s="70"/>
      <c r="BJ826" s="7">
        <f t="shared" si="302"/>
        <v>0</v>
      </c>
      <c r="BK826" s="7">
        <f t="shared" si="302"/>
        <v>0</v>
      </c>
    </row>
    <row r="827" spans="2:63" x14ac:dyDescent="0.25">
      <c r="B827" s="16" t="s">
        <v>1215</v>
      </c>
      <c r="C827" s="16" t="s">
        <v>1215</v>
      </c>
      <c r="D827" s="171" t="s">
        <v>1353</v>
      </c>
      <c r="E827" s="9" t="s">
        <v>1361</v>
      </c>
      <c r="F827" s="123" t="s">
        <v>103</v>
      </c>
      <c r="G827" s="12">
        <v>4000</v>
      </c>
      <c r="H827" s="19"/>
      <c r="I827" s="19"/>
      <c r="J827" s="14"/>
      <c r="K827" s="14"/>
      <c r="L827" s="14"/>
      <c r="M827" s="14"/>
      <c r="N827" s="14"/>
      <c r="O827" s="14"/>
      <c r="P827" s="14"/>
      <c r="Q827" s="14"/>
      <c r="R827" s="19">
        <v>1</v>
      </c>
      <c r="S827" s="19">
        <f t="shared" si="300"/>
        <v>4000</v>
      </c>
      <c r="T827" s="14"/>
      <c r="U827" s="14"/>
      <c r="V827" s="14"/>
      <c r="W827" s="14"/>
      <c r="X827" s="14"/>
      <c r="Y827" s="14"/>
      <c r="Z827" s="14"/>
      <c r="AA827" s="14"/>
      <c r="AB827" s="25"/>
      <c r="AC827" s="25"/>
      <c r="AD827" s="25"/>
      <c r="AE827" s="25"/>
      <c r="AF827" s="19">
        <f t="shared" si="301"/>
        <v>1</v>
      </c>
      <c r="AG827" s="19">
        <f t="shared" si="301"/>
        <v>4000</v>
      </c>
      <c r="AH827" s="171" t="s">
        <v>1353</v>
      </c>
      <c r="AI827" s="9" t="s">
        <v>1361</v>
      </c>
      <c r="AJ827" s="123" t="s">
        <v>103</v>
      </c>
      <c r="AK827" s="12">
        <v>4000</v>
      </c>
      <c r="AL827" s="70"/>
      <c r="AM827" s="70"/>
      <c r="AN827" s="15"/>
      <c r="AO827" s="15"/>
      <c r="AP827" s="15"/>
      <c r="AQ827" s="15"/>
      <c r="AR827" s="15"/>
      <c r="AS827" s="15"/>
      <c r="AT827" s="15"/>
      <c r="AU827" s="15"/>
      <c r="AV827" s="7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7"/>
      <c r="BG827" s="157"/>
      <c r="BH827" s="70"/>
      <c r="BI827" s="70"/>
      <c r="BJ827" s="7">
        <f t="shared" si="302"/>
        <v>0</v>
      </c>
      <c r="BK827" s="7">
        <f t="shared" si="302"/>
        <v>0</v>
      </c>
    </row>
    <row r="828" spans="2:63" x14ac:dyDescent="0.25">
      <c r="B828" s="67"/>
      <c r="C828" s="74"/>
      <c r="D828" s="96" t="s">
        <v>1362</v>
      </c>
      <c r="E828" s="97" t="s">
        <v>1363</v>
      </c>
      <c r="F828" s="94"/>
      <c r="G828" s="94"/>
      <c r="H828" s="25"/>
      <c r="I828" s="25"/>
      <c r="J828" s="14"/>
      <c r="K828" s="14"/>
      <c r="L828" s="14"/>
      <c r="M828" s="14"/>
      <c r="N828" s="14"/>
      <c r="O828" s="14"/>
      <c r="P828" s="14"/>
      <c r="Q828" s="14"/>
      <c r="R828" s="25"/>
      <c r="S828" s="25"/>
      <c r="T828" s="14"/>
      <c r="U828" s="14"/>
      <c r="V828" s="14"/>
      <c r="W828" s="14"/>
      <c r="X828" s="14"/>
      <c r="Y828" s="14"/>
      <c r="Z828" s="14"/>
      <c r="AA828" s="14"/>
      <c r="AB828" s="25"/>
      <c r="AC828" s="25"/>
      <c r="AD828" s="25"/>
      <c r="AE828" s="25"/>
      <c r="AF828" s="14"/>
      <c r="AG828" s="14"/>
      <c r="AH828" s="96" t="s">
        <v>1362</v>
      </c>
      <c r="AI828" s="97" t="s">
        <v>1363</v>
      </c>
      <c r="AJ828" s="94"/>
      <c r="AK828" s="94"/>
      <c r="AL828" s="94"/>
      <c r="AM828" s="94"/>
      <c r="AN828" s="94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5"/>
      <c r="BG828" s="95"/>
      <c r="BH828" s="69"/>
      <c r="BI828" s="69"/>
      <c r="BJ828" s="94"/>
      <c r="BK828" s="94"/>
    </row>
    <row r="829" spans="2:63" x14ac:dyDescent="0.25">
      <c r="B829" s="67"/>
      <c r="C829" s="74"/>
      <c r="D829" s="96" t="s">
        <v>1364</v>
      </c>
      <c r="E829" s="97" t="s">
        <v>1365</v>
      </c>
      <c r="F829" s="90"/>
      <c r="G829" s="90"/>
      <c r="H829" s="78"/>
      <c r="I829" s="78"/>
      <c r="J829" s="77"/>
      <c r="K829" s="77"/>
      <c r="L829" s="77"/>
      <c r="M829" s="77"/>
      <c r="N829" s="77"/>
      <c r="O829" s="77"/>
      <c r="P829" s="77"/>
      <c r="Q829" s="77"/>
      <c r="R829" s="78"/>
      <c r="S829" s="78"/>
      <c r="T829" s="77"/>
      <c r="U829" s="77"/>
      <c r="V829" s="77"/>
      <c r="W829" s="77"/>
      <c r="X829" s="77"/>
      <c r="Y829" s="77"/>
      <c r="Z829" s="77"/>
      <c r="AA829" s="77"/>
      <c r="AB829" s="78"/>
      <c r="AC829" s="78"/>
      <c r="AD829" s="78"/>
      <c r="AE829" s="78"/>
      <c r="AF829" s="77"/>
      <c r="AG829" s="77"/>
      <c r="AH829" s="96" t="s">
        <v>1364</v>
      </c>
      <c r="AI829" s="97" t="s">
        <v>1365</v>
      </c>
      <c r="AJ829" s="73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223"/>
      <c r="BI829" s="223"/>
      <c r="BJ829" s="91"/>
      <c r="BK829" s="91"/>
    </row>
    <row r="830" spans="2:63" ht="24" x14ac:dyDescent="0.25">
      <c r="B830" s="16" t="s">
        <v>65</v>
      </c>
      <c r="C830" s="17" t="s">
        <v>66</v>
      </c>
      <c r="D830" s="171" t="s">
        <v>1366</v>
      </c>
      <c r="E830" s="18" t="s">
        <v>201</v>
      </c>
      <c r="F830" s="18" t="s">
        <v>68</v>
      </c>
      <c r="G830" s="12">
        <v>5.5</v>
      </c>
      <c r="H830" s="19"/>
      <c r="I830" s="19"/>
      <c r="J830" s="85"/>
      <c r="K830" s="85"/>
      <c r="L830" s="19"/>
      <c r="M830" s="19"/>
      <c r="N830" s="19">
        <f>20+20+20</f>
        <v>60</v>
      </c>
      <c r="O830" s="19">
        <f>+N830*G830</f>
        <v>330</v>
      </c>
      <c r="P830" s="26"/>
      <c r="Q830" s="19"/>
      <c r="R830" s="19"/>
      <c r="S830" s="19"/>
      <c r="T830" s="77"/>
      <c r="U830" s="77"/>
      <c r="V830" s="19"/>
      <c r="W830" s="19"/>
      <c r="X830" s="77"/>
      <c r="Y830" s="77"/>
      <c r="Z830" s="77"/>
      <c r="AA830" s="77"/>
      <c r="AB830" s="78"/>
      <c r="AC830" s="78"/>
      <c r="AD830" s="78"/>
      <c r="AE830" s="78"/>
      <c r="AF830" s="19">
        <f t="shared" ref="AF830:AG873" si="303">H830+J830+L830+N830+P830+R830+T830+V830+X830+Z830+AB830+AD830</f>
        <v>60</v>
      </c>
      <c r="AG830" s="19">
        <f t="shared" si="303"/>
        <v>330</v>
      </c>
      <c r="AH830" s="171" t="s">
        <v>1366</v>
      </c>
      <c r="AI830" s="18" t="s">
        <v>201</v>
      </c>
      <c r="AJ830" s="18" t="s">
        <v>68</v>
      </c>
      <c r="AK830" s="12">
        <v>5.5</v>
      </c>
      <c r="AL830" s="28"/>
      <c r="AM830" s="28"/>
      <c r="AN830" s="82"/>
      <c r="AO830" s="82"/>
      <c r="AP830" s="28"/>
      <c r="AQ830" s="28"/>
      <c r="AR830" s="28">
        <f>20+20+20</f>
        <v>60</v>
      </c>
      <c r="AS830" s="28">
        <f>+AR830*AK830</f>
        <v>330</v>
      </c>
      <c r="AT830" s="28"/>
      <c r="AU830" s="28"/>
      <c r="AV830" s="28"/>
      <c r="AW830" s="28"/>
      <c r="AX830" s="82"/>
      <c r="AY830" s="82"/>
      <c r="AZ830" s="28"/>
      <c r="BA830" s="28"/>
      <c r="BB830" s="82"/>
      <c r="BC830" s="82"/>
      <c r="BD830" s="82"/>
      <c r="BE830" s="82"/>
      <c r="BF830" s="82"/>
      <c r="BG830" s="82"/>
      <c r="BH830" s="80"/>
      <c r="BI830" s="80"/>
      <c r="BJ830" s="7">
        <f t="shared" ref="BJ830:BK873" si="304">AL830+AN830+AP830+AR830+AT830+AV830+AX830+AZ830+BB830+BD830+BF830+BH830</f>
        <v>60</v>
      </c>
      <c r="BK830" s="7">
        <f t="shared" si="304"/>
        <v>330</v>
      </c>
    </row>
    <row r="831" spans="2:63" ht="24" x14ac:dyDescent="0.25">
      <c r="B831" s="16" t="s">
        <v>65</v>
      </c>
      <c r="C831" s="17" t="s">
        <v>66</v>
      </c>
      <c r="D831" s="171" t="s">
        <v>1367</v>
      </c>
      <c r="E831" s="18" t="s">
        <v>1368</v>
      </c>
      <c r="F831" s="18" t="s">
        <v>344</v>
      </c>
      <c r="G831" s="12">
        <v>25</v>
      </c>
      <c r="H831" s="19"/>
      <c r="I831" s="19"/>
      <c r="J831" s="85"/>
      <c r="K831" s="85"/>
      <c r="L831" s="19"/>
      <c r="M831" s="19"/>
      <c r="N831" s="19">
        <f>4+4+4</f>
        <v>12</v>
      </c>
      <c r="O831" s="19">
        <f t="shared" ref="O831:O869" si="305">+N831*G831</f>
        <v>300</v>
      </c>
      <c r="P831" s="26"/>
      <c r="Q831" s="19"/>
      <c r="R831" s="19"/>
      <c r="S831" s="19"/>
      <c r="T831" s="77"/>
      <c r="U831" s="77"/>
      <c r="V831" s="19"/>
      <c r="W831" s="19"/>
      <c r="X831" s="77"/>
      <c r="Y831" s="77"/>
      <c r="Z831" s="77"/>
      <c r="AA831" s="77"/>
      <c r="AB831" s="78"/>
      <c r="AC831" s="78"/>
      <c r="AD831" s="78"/>
      <c r="AE831" s="78"/>
      <c r="AF831" s="19">
        <f t="shared" si="303"/>
        <v>12</v>
      </c>
      <c r="AG831" s="19">
        <f t="shared" si="303"/>
        <v>300</v>
      </c>
      <c r="AH831" s="171" t="s">
        <v>1367</v>
      </c>
      <c r="AI831" s="18" t="s">
        <v>1368</v>
      </c>
      <c r="AJ831" s="18" t="s">
        <v>344</v>
      </c>
      <c r="AK831" s="12">
        <v>25</v>
      </c>
      <c r="AL831" s="28"/>
      <c r="AM831" s="28"/>
      <c r="AN831" s="82"/>
      <c r="AO831" s="82"/>
      <c r="AP831" s="28"/>
      <c r="AQ831" s="28"/>
      <c r="AR831" s="28">
        <f t="shared" ref="AR831:AR833" si="306">4+4+4</f>
        <v>12</v>
      </c>
      <c r="AS831" s="28">
        <f t="shared" ref="AS831:AS869" si="307">+AR831*AK831</f>
        <v>300</v>
      </c>
      <c r="AT831" s="28"/>
      <c r="AU831" s="28"/>
      <c r="AV831" s="28"/>
      <c r="AW831" s="28"/>
      <c r="AX831" s="82"/>
      <c r="AY831" s="82"/>
      <c r="AZ831" s="28"/>
      <c r="BA831" s="28"/>
      <c r="BB831" s="82"/>
      <c r="BC831" s="82"/>
      <c r="BD831" s="82"/>
      <c r="BE831" s="82"/>
      <c r="BF831" s="82"/>
      <c r="BG831" s="82"/>
      <c r="BH831" s="80"/>
      <c r="BI831" s="80"/>
      <c r="BJ831" s="7">
        <f t="shared" si="304"/>
        <v>12</v>
      </c>
      <c r="BK831" s="7">
        <f t="shared" si="304"/>
        <v>300</v>
      </c>
    </row>
    <row r="832" spans="2:63" ht="24" x14ac:dyDescent="0.25">
      <c r="B832" s="16" t="s">
        <v>65</v>
      </c>
      <c r="C832" s="17" t="s">
        <v>66</v>
      </c>
      <c r="D832" s="171" t="s">
        <v>1367</v>
      </c>
      <c r="E832" s="18" t="s">
        <v>306</v>
      </c>
      <c r="F832" s="18" t="s">
        <v>344</v>
      </c>
      <c r="G832" s="12">
        <v>25</v>
      </c>
      <c r="H832" s="19"/>
      <c r="I832" s="19"/>
      <c r="J832" s="85"/>
      <c r="K832" s="85"/>
      <c r="L832" s="19"/>
      <c r="M832" s="19"/>
      <c r="N832" s="19">
        <f t="shared" ref="N832:N833" si="308">4+4+4</f>
        <v>12</v>
      </c>
      <c r="O832" s="19">
        <f t="shared" si="305"/>
        <v>300</v>
      </c>
      <c r="P832" s="26"/>
      <c r="Q832" s="19"/>
      <c r="R832" s="19"/>
      <c r="S832" s="19"/>
      <c r="T832" s="77"/>
      <c r="U832" s="77"/>
      <c r="V832" s="19"/>
      <c r="W832" s="19"/>
      <c r="X832" s="77"/>
      <c r="Y832" s="77"/>
      <c r="Z832" s="77"/>
      <c r="AA832" s="77"/>
      <c r="AB832" s="78"/>
      <c r="AC832" s="78"/>
      <c r="AD832" s="78"/>
      <c r="AE832" s="78"/>
      <c r="AF832" s="19">
        <f t="shared" si="303"/>
        <v>12</v>
      </c>
      <c r="AG832" s="19">
        <f t="shared" si="303"/>
        <v>300</v>
      </c>
      <c r="AH832" s="171" t="s">
        <v>1367</v>
      </c>
      <c r="AI832" s="18" t="s">
        <v>306</v>
      </c>
      <c r="AJ832" s="18" t="s">
        <v>344</v>
      </c>
      <c r="AK832" s="12">
        <v>25</v>
      </c>
      <c r="AL832" s="28"/>
      <c r="AM832" s="28"/>
      <c r="AN832" s="82"/>
      <c r="AO832" s="82"/>
      <c r="AP832" s="28"/>
      <c r="AQ832" s="28"/>
      <c r="AR832" s="28">
        <f t="shared" si="306"/>
        <v>12</v>
      </c>
      <c r="AS832" s="28">
        <f t="shared" si="307"/>
        <v>300</v>
      </c>
      <c r="AT832" s="28"/>
      <c r="AU832" s="28"/>
      <c r="AV832" s="28"/>
      <c r="AW832" s="28"/>
      <c r="AX832" s="82"/>
      <c r="AY832" s="82"/>
      <c r="AZ832" s="28"/>
      <c r="BA832" s="28"/>
      <c r="BB832" s="82"/>
      <c r="BC832" s="82"/>
      <c r="BD832" s="82"/>
      <c r="BE832" s="82"/>
      <c r="BF832" s="82"/>
      <c r="BG832" s="82"/>
      <c r="BH832" s="80"/>
      <c r="BI832" s="80"/>
      <c r="BJ832" s="7">
        <f t="shared" si="304"/>
        <v>12</v>
      </c>
      <c r="BK832" s="7">
        <f t="shared" si="304"/>
        <v>300</v>
      </c>
    </row>
    <row r="833" spans="2:63" ht="24" x14ac:dyDescent="0.25">
      <c r="B833" s="16" t="s">
        <v>65</v>
      </c>
      <c r="C833" s="17" t="s">
        <v>66</v>
      </c>
      <c r="D833" s="171" t="s">
        <v>1367</v>
      </c>
      <c r="E833" s="18" t="s">
        <v>307</v>
      </c>
      <c r="F833" s="18" t="s">
        <v>344</v>
      </c>
      <c r="G833" s="12">
        <v>25</v>
      </c>
      <c r="H833" s="19"/>
      <c r="I833" s="19"/>
      <c r="J833" s="85"/>
      <c r="K833" s="85"/>
      <c r="L833" s="19"/>
      <c r="M833" s="19"/>
      <c r="N833" s="19">
        <f t="shared" si="308"/>
        <v>12</v>
      </c>
      <c r="O833" s="19">
        <f t="shared" si="305"/>
        <v>300</v>
      </c>
      <c r="P833" s="26"/>
      <c r="Q833" s="19"/>
      <c r="R833" s="19"/>
      <c r="S833" s="19"/>
      <c r="T833" s="77"/>
      <c r="U833" s="77"/>
      <c r="V833" s="19"/>
      <c r="W833" s="19"/>
      <c r="X833" s="77"/>
      <c r="Y833" s="77"/>
      <c r="Z833" s="77"/>
      <c r="AA833" s="77"/>
      <c r="AB833" s="78"/>
      <c r="AC833" s="78"/>
      <c r="AD833" s="78"/>
      <c r="AE833" s="78"/>
      <c r="AF833" s="19">
        <f t="shared" si="303"/>
        <v>12</v>
      </c>
      <c r="AG833" s="19">
        <f t="shared" si="303"/>
        <v>300</v>
      </c>
      <c r="AH833" s="171" t="s">
        <v>1367</v>
      </c>
      <c r="AI833" s="18" t="s">
        <v>307</v>
      </c>
      <c r="AJ833" s="18" t="s">
        <v>344</v>
      </c>
      <c r="AK833" s="12">
        <v>25</v>
      </c>
      <c r="AL833" s="28"/>
      <c r="AM833" s="28"/>
      <c r="AN833" s="82"/>
      <c r="AO833" s="82"/>
      <c r="AP833" s="28"/>
      <c r="AQ833" s="28"/>
      <c r="AR833" s="28">
        <f t="shared" si="306"/>
        <v>12</v>
      </c>
      <c r="AS833" s="28">
        <f t="shared" si="307"/>
        <v>300</v>
      </c>
      <c r="AT833" s="28"/>
      <c r="AU833" s="28"/>
      <c r="AV833" s="28"/>
      <c r="AW833" s="28"/>
      <c r="AX833" s="82"/>
      <c r="AY833" s="82"/>
      <c r="AZ833" s="28"/>
      <c r="BA833" s="28"/>
      <c r="BB833" s="82"/>
      <c r="BC833" s="82"/>
      <c r="BD833" s="82"/>
      <c r="BE833" s="82"/>
      <c r="BF833" s="82"/>
      <c r="BG833" s="82"/>
      <c r="BH833" s="80"/>
      <c r="BI833" s="80"/>
      <c r="BJ833" s="7">
        <f t="shared" si="304"/>
        <v>12</v>
      </c>
      <c r="BK833" s="7">
        <f t="shared" si="304"/>
        <v>300</v>
      </c>
    </row>
    <row r="834" spans="2:63" ht="24" x14ac:dyDescent="0.25">
      <c r="B834" s="16" t="s">
        <v>65</v>
      </c>
      <c r="C834" s="17" t="s">
        <v>66</v>
      </c>
      <c r="D834" s="171" t="s">
        <v>232</v>
      </c>
      <c r="E834" s="18" t="s">
        <v>1369</v>
      </c>
      <c r="F834" s="18" t="s">
        <v>68</v>
      </c>
      <c r="G834" s="12">
        <v>1</v>
      </c>
      <c r="H834" s="19"/>
      <c r="I834" s="19"/>
      <c r="J834" s="85"/>
      <c r="K834" s="85"/>
      <c r="L834" s="19"/>
      <c r="M834" s="19"/>
      <c r="N834" s="19">
        <f>4+4+4</f>
        <v>12</v>
      </c>
      <c r="O834" s="19">
        <f t="shared" si="305"/>
        <v>12</v>
      </c>
      <c r="P834" s="26"/>
      <c r="Q834" s="19"/>
      <c r="R834" s="19"/>
      <c r="S834" s="19"/>
      <c r="T834" s="77"/>
      <c r="U834" s="77"/>
      <c r="V834" s="19"/>
      <c r="W834" s="19"/>
      <c r="X834" s="77"/>
      <c r="Y834" s="77"/>
      <c r="Z834" s="77"/>
      <c r="AA834" s="77"/>
      <c r="AB834" s="78"/>
      <c r="AC834" s="78"/>
      <c r="AD834" s="78"/>
      <c r="AE834" s="78"/>
      <c r="AF834" s="19">
        <f t="shared" si="303"/>
        <v>12</v>
      </c>
      <c r="AG834" s="19">
        <f t="shared" si="303"/>
        <v>12</v>
      </c>
      <c r="AH834" s="171" t="s">
        <v>232</v>
      </c>
      <c r="AI834" s="18" t="s">
        <v>1369</v>
      </c>
      <c r="AJ834" s="18" t="s">
        <v>68</v>
      </c>
      <c r="AK834" s="12">
        <v>1</v>
      </c>
      <c r="AL834" s="28"/>
      <c r="AM834" s="28"/>
      <c r="AN834" s="82"/>
      <c r="AO834" s="82"/>
      <c r="AP834" s="28"/>
      <c r="AQ834" s="28"/>
      <c r="AR834" s="28">
        <f>4+4+4</f>
        <v>12</v>
      </c>
      <c r="AS834" s="28">
        <f t="shared" si="307"/>
        <v>12</v>
      </c>
      <c r="AT834" s="28"/>
      <c r="AU834" s="28"/>
      <c r="AV834" s="28"/>
      <c r="AW834" s="28"/>
      <c r="AX834" s="82"/>
      <c r="AY834" s="82"/>
      <c r="AZ834" s="28"/>
      <c r="BA834" s="28"/>
      <c r="BB834" s="82"/>
      <c r="BC834" s="82"/>
      <c r="BD834" s="82"/>
      <c r="BE834" s="82"/>
      <c r="BF834" s="82"/>
      <c r="BG834" s="82"/>
      <c r="BH834" s="80"/>
      <c r="BI834" s="80"/>
      <c r="BJ834" s="7">
        <f t="shared" si="304"/>
        <v>12</v>
      </c>
      <c r="BK834" s="7">
        <f t="shared" si="304"/>
        <v>12</v>
      </c>
    </row>
    <row r="835" spans="2:63" ht="24" x14ac:dyDescent="0.25">
      <c r="B835" s="16" t="s">
        <v>65</v>
      </c>
      <c r="C835" s="17" t="s">
        <v>66</v>
      </c>
      <c r="D835" s="171" t="s">
        <v>227</v>
      </c>
      <c r="E835" s="18" t="s">
        <v>229</v>
      </c>
      <c r="F835" s="18" t="s">
        <v>68</v>
      </c>
      <c r="G835" s="12">
        <v>6</v>
      </c>
      <c r="H835" s="19"/>
      <c r="I835" s="19"/>
      <c r="J835" s="85"/>
      <c r="K835" s="85"/>
      <c r="L835" s="19"/>
      <c r="M835" s="19"/>
      <c r="N835" s="19">
        <f>5+5+5</f>
        <v>15</v>
      </c>
      <c r="O835" s="19">
        <f t="shared" si="305"/>
        <v>90</v>
      </c>
      <c r="P835" s="26"/>
      <c r="Q835" s="26"/>
      <c r="R835" s="19"/>
      <c r="S835" s="19"/>
      <c r="T835" s="77"/>
      <c r="U835" s="77"/>
      <c r="V835" s="19"/>
      <c r="W835" s="19"/>
      <c r="X835" s="77"/>
      <c r="Y835" s="77"/>
      <c r="Z835" s="77"/>
      <c r="AA835" s="77"/>
      <c r="AB835" s="78"/>
      <c r="AC835" s="78"/>
      <c r="AD835" s="78"/>
      <c r="AE835" s="78"/>
      <c r="AF835" s="19">
        <f t="shared" si="303"/>
        <v>15</v>
      </c>
      <c r="AG835" s="19">
        <f t="shared" si="303"/>
        <v>90</v>
      </c>
      <c r="AH835" s="171" t="s">
        <v>227</v>
      </c>
      <c r="AI835" s="18" t="s">
        <v>229</v>
      </c>
      <c r="AJ835" s="18" t="s">
        <v>68</v>
      </c>
      <c r="AK835" s="12">
        <v>6</v>
      </c>
      <c r="AL835" s="28"/>
      <c r="AM835" s="28"/>
      <c r="AN835" s="82"/>
      <c r="AO835" s="82"/>
      <c r="AP835" s="28"/>
      <c r="AQ835" s="28"/>
      <c r="AR835" s="28">
        <f>5+5+5</f>
        <v>15</v>
      </c>
      <c r="AS835" s="28">
        <f t="shared" si="307"/>
        <v>90</v>
      </c>
      <c r="AT835" s="28"/>
      <c r="AU835" s="28"/>
      <c r="AV835" s="28"/>
      <c r="AW835" s="28"/>
      <c r="AX835" s="82"/>
      <c r="AY835" s="82"/>
      <c r="AZ835" s="28"/>
      <c r="BA835" s="28"/>
      <c r="BB835" s="82"/>
      <c r="BC835" s="82"/>
      <c r="BD835" s="82"/>
      <c r="BE835" s="82"/>
      <c r="BF835" s="82"/>
      <c r="BG835" s="82"/>
      <c r="BH835" s="80"/>
      <c r="BI835" s="80"/>
      <c r="BJ835" s="7">
        <f t="shared" si="304"/>
        <v>15</v>
      </c>
      <c r="BK835" s="7">
        <f t="shared" si="304"/>
        <v>90</v>
      </c>
    </row>
    <row r="836" spans="2:63" ht="24" x14ac:dyDescent="0.25">
      <c r="B836" s="16" t="s">
        <v>65</v>
      </c>
      <c r="C836" s="17" t="s">
        <v>66</v>
      </c>
      <c r="D836" s="171" t="s">
        <v>1370</v>
      </c>
      <c r="E836" s="18" t="s">
        <v>1371</v>
      </c>
      <c r="F836" s="18" t="s">
        <v>68</v>
      </c>
      <c r="G836" s="12">
        <v>2</v>
      </c>
      <c r="H836" s="19"/>
      <c r="I836" s="19"/>
      <c r="J836" s="85"/>
      <c r="K836" s="85"/>
      <c r="L836" s="19"/>
      <c r="M836" s="19"/>
      <c r="N836" s="19">
        <f>5+5+5</f>
        <v>15</v>
      </c>
      <c r="O836" s="19">
        <f t="shared" si="305"/>
        <v>30</v>
      </c>
      <c r="P836" s="26"/>
      <c r="Q836" s="19"/>
      <c r="R836" s="19"/>
      <c r="S836" s="19"/>
      <c r="T836" s="77"/>
      <c r="U836" s="77"/>
      <c r="V836" s="19"/>
      <c r="W836" s="19"/>
      <c r="X836" s="77"/>
      <c r="Y836" s="77"/>
      <c r="Z836" s="77"/>
      <c r="AA836" s="77"/>
      <c r="AB836" s="78"/>
      <c r="AC836" s="78"/>
      <c r="AD836" s="78"/>
      <c r="AE836" s="78"/>
      <c r="AF836" s="19">
        <f t="shared" si="303"/>
        <v>15</v>
      </c>
      <c r="AG836" s="19">
        <f t="shared" si="303"/>
        <v>30</v>
      </c>
      <c r="AH836" s="171" t="s">
        <v>1370</v>
      </c>
      <c r="AI836" s="18" t="s">
        <v>1371</v>
      </c>
      <c r="AJ836" s="18" t="s">
        <v>68</v>
      </c>
      <c r="AK836" s="12">
        <v>2</v>
      </c>
      <c r="AL836" s="28"/>
      <c r="AM836" s="28"/>
      <c r="AN836" s="82"/>
      <c r="AO836" s="82"/>
      <c r="AP836" s="28"/>
      <c r="AQ836" s="28"/>
      <c r="AR836" s="28">
        <f>5+5+5</f>
        <v>15</v>
      </c>
      <c r="AS836" s="28">
        <f t="shared" si="307"/>
        <v>30</v>
      </c>
      <c r="AT836" s="28"/>
      <c r="AU836" s="28"/>
      <c r="AV836" s="28"/>
      <c r="AW836" s="28"/>
      <c r="AX836" s="82"/>
      <c r="AY836" s="82"/>
      <c r="AZ836" s="28"/>
      <c r="BA836" s="28"/>
      <c r="BB836" s="82"/>
      <c r="BC836" s="82"/>
      <c r="BD836" s="82"/>
      <c r="BE836" s="82"/>
      <c r="BF836" s="82"/>
      <c r="BG836" s="82"/>
      <c r="BH836" s="80"/>
      <c r="BI836" s="80"/>
      <c r="BJ836" s="7">
        <f t="shared" si="304"/>
        <v>15</v>
      </c>
      <c r="BK836" s="7">
        <f t="shared" si="304"/>
        <v>30</v>
      </c>
    </row>
    <row r="837" spans="2:63" ht="24" x14ac:dyDescent="0.25">
      <c r="B837" s="16" t="s">
        <v>65</v>
      </c>
      <c r="C837" s="17" t="s">
        <v>66</v>
      </c>
      <c r="D837" s="171" t="s">
        <v>1372</v>
      </c>
      <c r="E837" s="18" t="s">
        <v>1373</v>
      </c>
      <c r="F837" s="18" t="s">
        <v>212</v>
      </c>
      <c r="G837" s="12">
        <v>6</v>
      </c>
      <c r="H837" s="19"/>
      <c r="I837" s="19"/>
      <c r="J837" s="85"/>
      <c r="K837" s="85"/>
      <c r="L837" s="19"/>
      <c r="M837" s="19"/>
      <c r="N837" s="19">
        <f>2+2+2</f>
        <v>6</v>
      </c>
      <c r="O837" s="19">
        <f t="shared" si="305"/>
        <v>36</v>
      </c>
      <c r="P837" s="26"/>
      <c r="Q837" s="19"/>
      <c r="R837" s="19"/>
      <c r="S837" s="19"/>
      <c r="T837" s="77"/>
      <c r="U837" s="77"/>
      <c r="V837" s="19"/>
      <c r="W837" s="19"/>
      <c r="X837" s="77"/>
      <c r="Y837" s="77"/>
      <c r="Z837" s="77"/>
      <c r="AA837" s="77"/>
      <c r="AB837" s="78"/>
      <c r="AC837" s="78"/>
      <c r="AD837" s="78"/>
      <c r="AE837" s="78"/>
      <c r="AF837" s="19">
        <f t="shared" si="303"/>
        <v>6</v>
      </c>
      <c r="AG837" s="19">
        <f t="shared" si="303"/>
        <v>36</v>
      </c>
      <c r="AH837" s="171" t="s">
        <v>1372</v>
      </c>
      <c r="AI837" s="18" t="s">
        <v>1373</v>
      </c>
      <c r="AJ837" s="18" t="s">
        <v>212</v>
      </c>
      <c r="AK837" s="12">
        <v>6</v>
      </c>
      <c r="AL837" s="28"/>
      <c r="AM837" s="28"/>
      <c r="AN837" s="82"/>
      <c r="AO837" s="82"/>
      <c r="AP837" s="28"/>
      <c r="AQ837" s="28"/>
      <c r="AR837" s="28">
        <f>2+2+2</f>
        <v>6</v>
      </c>
      <c r="AS837" s="28">
        <f t="shared" si="307"/>
        <v>36</v>
      </c>
      <c r="AT837" s="28"/>
      <c r="AU837" s="28"/>
      <c r="AV837" s="28"/>
      <c r="AW837" s="28"/>
      <c r="AX837" s="82"/>
      <c r="AY837" s="82"/>
      <c r="AZ837" s="28"/>
      <c r="BA837" s="28"/>
      <c r="BB837" s="82"/>
      <c r="BC837" s="82"/>
      <c r="BD837" s="82"/>
      <c r="BE837" s="82"/>
      <c r="BF837" s="82"/>
      <c r="BG837" s="82"/>
      <c r="BH837" s="80"/>
      <c r="BI837" s="80"/>
      <c r="BJ837" s="7">
        <f t="shared" si="304"/>
        <v>6</v>
      </c>
      <c r="BK837" s="7">
        <f t="shared" si="304"/>
        <v>36</v>
      </c>
    </row>
    <row r="838" spans="2:63" ht="24" x14ac:dyDescent="0.25">
      <c r="B838" s="16" t="s">
        <v>65</v>
      </c>
      <c r="C838" s="17" t="s">
        <v>66</v>
      </c>
      <c r="D838" s="171" t="s">
        <v>1374</v>
      </c>
      <c r="E838" s="18" t="s">
        <v>1375</v>
      </c>
      <c r="F838" s="18" t="s">
        <v>212</v>
      </c>
      <c r="G838" s="12">
        <v>2</v>
      </c>
      <c r="H838" s="19"/>
      <c r="I838" s="19"/>
      <c r="J838" s="85"/>
      <c r="K838" s="85"/>
      <c r="L838" s="19"/>
      <c r="M838" s="19"/>
      <c r="N838" s="19">
        <f>8+8+8</f>
        <v>24</v>
      </c>
      <c r="O838" s="19">
        <f t="shared" si="305"/>
        <v>48</v>
      </c>
      <c r="P838" s="26"/>
      <c r="Q838" s="19"/>
      <c r="R838" s="19"/>
      <c r="S838" s="19"/>
      <c r="T838" s="77"/>
      <c r="U838" s="77"/>
      <c r="V838" s="19"/>
      <c r="W838" s="19"/>
      <c r="X838" s="77"/>
      <c r="Y838" s="77"/>
      <c r="Z838" s="77"/>
      <c r="AA838" s="77"/>
      <c r="AB838" s="78"/>
      <c r="AC838" s="78"/>
      <c r="AD838" s="78"/>
      <c r="AE838" s="78"/>
      <c r="AF838" s="19">
        <f t="shared" si="303"/>
        <v>24</v>
      </c>
      <c r="AG838" s="19">
        <f t="shared" si="303"/>
        <v>48</v>
      </c>
      <c r="AH838" s="171" t="s">
        <v>1374</v>
      </c>
      <c r="AI838" s="18" t="s">
        <v>1375</v>
      </c>
      <c r="AJ838" s="18" t="s">
        <v>212</v>
      </c>
      <c r="AK838" s="12">
        <v>2</v>
      </c>
      <c r="AL838" s="28"/>
      <c r="AM838" s="28"/>
      <c r="AN838" s="82"/>
      <c r="AO838" s="82"/>
      <c r="AP838" s="28"/>
      <c r="AQ838" s="28"/>
      <c r="AR838" s="28">
        <f>8+8+8</f>
        <v>24</v>
      </c>
      <c r="AS838" s="28">
        <f t="shared" si="307"/>
        <v>48</v>
      </c>
      <c r="AT838" s="28"/>
      <c r="AU838" s="28"/>
      <c r="AV838" s="28"/>
      <c r="AW838" s="28"/>
      <c r="AX838" s="82"/>
      <c r="AY838" s="82"/>
      <c r="AZ838" s="28"/>
      <c r="BA838" s="28"/>
      <c r="BB838" s="82"/>
      <c r="BC838" s="82"/>
      <c r="BD838" s="82"/>
      <c r="BE838" s="82"/>
      <c r="BF838" s="82"/>
      <c r="BG838" s="82"/>
      <c r="BH838" s="80"/>
      <c r="BI838" s="80"/>
      <c r="BJ838" s="7">
        <f t="shared" si="304"/>
        <v>24</v>
      </c>
      <c r="BK838" s="7">
        <f t="shared" si="304"/>
        <v>48</v>
      </c>
    </row>
    <row r="839" spans="2:63" ht="24" x14ac:dyDescent="0.25">
      <c r="B839" s="16" t="s">
        <v>65</v>
      </c>
      <c r="C839" s="17" t="s">
        <v>66</v>
      </c>
      <c r="D839" s="171" t="s">
        <v>1376</v>
      </c>
      <c r="E839" s="18" t="s">
        <v>1377</v>
      </c>
      <c r="F839" s="18" t="s">
        <v>68</v>
      </c>
      <c r="G839" s="12">
        <v>3.5</v>
      </c>
      <c r="H839" s="19"/>
      <c r="I839" s="19"/>
      <c r="J839" s="85"/>
      <c r="K839" s="85"/>
      <c r="L839" s="19"/>
      <c r="M839" s="19"/>
      <c r="N839" s="19">
        <f>2+2+2</f>
        <v>6</v>
      </c>
      <c r="O839" s="19">
        <f t="shared" si="305"/>
        <v>21</v>
      </c>
      <c r="P839" s="26"/>
      <c r="Q839" s="19"/>
      <c r="R839" s="19"/>
      <c r="S839" s="19"/>
      <c r="T839" s="77"/>
      <c r="U839" s="77"/>
      <c r="V839" s="19"/>
      <c r="W839" s="19"/>
      <c r="X839" s="77"/>
      <c r="Y839" s="77"/>
      <c r="Z839" s="77"/>
      <c r="AA839" s="77"/>
      <c r="AB839" s="78"/>
      <c r="AC839" s="78"/>
      <c r="AD839" s="78"/>
      <c r="AE839" s="78"/>
      <c r="AF839" s="19">
        <f t="shared" si="303"/>
        <v>6</v>
      </c>
      <c r="AG839" s="19">
        <f t="shared" si="303"/>
        <v>21</v>
      </c>
      <c r="AH839" s="171" t="s">
        <v>1376</v>
      </c>
      <c r="AI839" s="18" t="s">
        <v>1377</v>
      </c>
      <c r="AJ839" s="18" t="s">
        <v>68</v>
      </c>
      <c r="AK839" s="12">
        <v>3.5</v>
      </c>
      <c r="AL839" s="28"/>
      <c r="AM839" s="28"/>
      <c r="AN839" s="82"/>
      <c r="AO839" s="82"/>
      <c r="AP839" s="28"/>
      <c r="AQ839" s="28"/>
      <c r="AR839" s="28">
        <f>2+2+2</f>
        <v>6</v>
      </c>
      <c r="AS839" s="28">
        <f t="shared" si="307"/>
        <v>21</v>
      </c>
      <c r="AT839" s="28"/>
      <c r="AU839" s="28"/>
      <c r="AV839" s="28"/>
      <c r="AW839" s="28"/>
      <c r="AX839" s="82"/>
      <c r="AY839" s="82"/>
      <c r="AZ839" s="28"/>
      <c r="BA839" s="28"/>
      <c r="BB839" s="82"/>
      <c r="BC839" s="82"/>
      <c r="BD839" s="82"/>
      <c r="BE839" s="82"/>
      <c r="BF839" s="82"/>
      <c r="BG839" s="82"/>
      <c r="BH839" s="80"/>
      <c r="BI839" s="80"/>
      <c r="BJ839" s="7">
        <f t="shared" si="304"/>
        <v>6</v>
      </c>
      <c r="BK839" s="7">
        <f t="shared" si="304"/>
        <v>21</v>
      </c>
    </row>
    <row r="840" spans="2:63" ht="24" x14ac:dyDescent="0.25">
      <c r="B840" s="16" t="s">
        <v>65</v>
      </c>
      <c r="C840" s="17" t="s">
        <v>66</v>
      </c>
      <c r="D840" s="171" t="s">
        <v>1378</v>
      </c>
      <c r="E840" s="18" t="s">
        <v>1379</v>
      </c>
      <c r="F840" s="18" t="s">
        <v>68</v>
      </c>
      <c r="G840" s="12">
        <v>8</v>
      </c>
      <c r="H840" s="19"/>
      <c r="I840" s="19"/>
      <c r="J840" s="85"/>
      <c r="K840" s="85"/>
      <c r="L840" s="19"/>
      <c r="M840" s="19"/>
      <c r="N840" s="19">
        <f>2+2+2</f>
        <v>6</v>
      </c>
      <c r="O840" s="19">
        <f t="shared" si="305"/>
        <v>48</v>
      </c>
      <c r="P840" s="26"/>
      <c r="Q840" s="19"/>
      <c r="R840" s="19"/>
      <c r="S840" s="19"/>
      <c r="T840" s="77"/>
      <c r="U840" s="77"/>
      <c r="V840" s="19"/>
      <c r="W840" s="19"/>
      <c r="X840" s="77"/>
      <c r="Y840" s="77"/>
      <c r="Z840" s="77"/>
      <c r="AA840" s="77"/>
      <c r="AB840" s="78"/>
      <c r="AC840" s="78"/>
      <c r="AD840" s="78"/>
      <c r="AE840" s="78"/>
      <c r="AF840" s="19">
        <f t="shared" si="303"/>
        <v>6</v>
      </c>
      <c r="AG840" s="19">
        <f t="shared" si="303"/>
        <v>48</v>
      </c>
      <c r="AH840" s="171" t="s">
        <v>1378</v>
      </c>
      <c r="AI840" s="18" t="s">
        <v>1379</v>
      </c>
      <c r="AJ840" s="18" t="s">
        <v>68</v>
      </c>
      <c r="AK840" s="12">
        <v>8</v>
      </c>
      <c r="AL840" s="28"/>
      <c r="AM840" s="28"/>
      <c r="AN840" s="82"/>
      <c r="AO840" s="82"/>
      <c r="AP840" s="28"/>
      <c r="AQ840" s="28"/>
      <c r="AR840" s="28">
        <f>2+2+2</f>
        <v>6</v>
      </c>
      <c r="AS840" s="28">
        <f t="shared" si="307"/>
        <v>48</v>
      </c>
      <c r="AT840" s="28"/>
      <c r="AU840" s="28"/>
      <c r="AV840" s="28"/>
      <c r="AW840" s="28"/>
      <c r="AX840" s="82"/>
      <c r="AY840" s="82"/>
      <c r="AZ840" s="28"/>
      <c r="BA840" s="28"/>
      <c r="BB840" s="82"/>
      <c r="BC840" s="82"/>
      <c r="BD840" s="82"/>
      <c r="BE840" s="82"/>
      <c r="BF840" s="82"/>
      <c r="BG840" s="82"/>
      <c r="BH840" s="80"/>
      <c r="BI840" s="80"/>
      <c r="BJ840" s="7">
        <f t="shared" si="304"/>
        <v>6</v>
      </c>
      <c r="BK840" s="7">
        <f t="shared" si="304"/>
        <v>48</v>
      </c>
    </row>
    <row r="841" spans="2:63" ht="24" x14ac:dyDescent="0.25">
      <c r="B841" s="16" t="s">
        <v>65</v>
      </c>
      <c r="C841" s="17" t="s">
        <v>66</v>
      </c>
      <c r="D841" s="171" t="s">
        <v>1380</v>
      </c>
      <c r="E841" s="18" t="s">
        <v>245</v>
      </c>
      <c r="F841" s="18" t="s">
        <v>68</v>
      </c>
      <c r="G841" s="12">
        <v>45</v>
      </c>
      <c r="H841" s="19"/>
      <c r="I841" s="19"/>
      <c r="J841" s="85"/>
      <c r="K841" s="85"/>
      <c r="L841" s="19"/>
      <c r="M841" s="19"/>
      <c r="N841" s="19">
        <f>2+2+2</f>
        <v>6</v>
      </c>
      <c r="O841" s="19">
        <f t="shared" si="305"/>
        <v>270</v>
      </c>
      <c r="P841" s="26"/>
      <c r="Q841" s="19"/>
      <c r="R841" s="19"/>
      <c r="S841" s="19"/>
      <c r="T841" s="77"/>
      <c r="U841" s="77"/>
      <c r="V841" s="19"/>
      <c r="W841" s="19"/>
      <c r="X841" s="77"/>
      <c r="Y841" s="77"/>
      <c r="Z841" s="77"/>
      <c r="AA841" s="77"/>
      <c r="AB841" s="78"/>
      <c r="AC841" s="78"/>
      <c r="AD841" s="78"/>
      <c r="AE841" s="78"/>
      <c r="AF841" s="19">
        <f t="shared" si="303"/>
        <v>6</v>
      </c>
      <c r="AG841" s="19">
        <f t="shared" si="303"/>
        <v>270</v>
      </c>
      <c r="AH841" s="171" t="s">
        <v>1380</v>
      </c>
      <c r="AI841" s="18" t="s">
        <v>245</v>
      </c>
      <c r="AJ841" s="18" t="s">
        <v>68</v>
      </c>
      <c r="AK841" s="12">
        <v>45</v>
      </c>
      <c r="AL841" s="28"/>
      <c r="AM841" s="28"/>
      <c r="AN841" s="82"/>
      <c r="AO841" s="82"/>
      <c r="AP841" s="28"/>
      <c r="AQ841" s="28"/>
      <c r="AR841" s="28">
        <f>2+2+2</f>
        <v>6</v>
      </c>
      <c r="AS841" s="28">
        <f t="shared" si="307"/>
        <v>270</v>
      </c>
      <c r="AT841" s="28"/>
      <c r="AU841" s="28"/>
      <c r="AV841" s="28"/>
      <c r="AW841" s="28"/>
      <c r="AX841" s="82"/>
      <c r="AY841" s="82"/>
      <c r="AZ841" s="28"/>
      <c r="BA841" s="28"/>
      <c r="BB841" s="82"/>
      <c r="BC841" s="82"/>
      <c r="BD841" s="82"/>
      <c r="BE841" s="82"/>
      <c r="BF841" s="82"/>
      <c r="BG841" s="82"/>
      <c r="BH841" s="80"/>
      <c r="BI841" s="80"/>
      <c r="BJ841" s="7">
        <f t="shared" si="304"/>
        <v>6</v>
      </c>
      <c r="BK841" s="7">
        <f t="shared" si="304"/>
        <v>270</v>
      </c>
    </row>
    <row r="842" spans="2:63" ht="24" x14ac:dyDescent="0.25">
      <c r="B842" s="16" t="s">
        <v>65</v>
      </c>
      <c r="C842" s="17" t="s">
        <v>66</v>
      </c>
      <c r="D842" s="171" t="s">
        <v>1381</v>
      </c>
      <c r="E842" s="18" t="s">
        <v>1382</v>
      </c>
      <c r="F842" s="18" t="s">
        <v>68</v>
      </c>
      <c r="G842" s="12">
        <v>65</v>
      </c>
      <c r="H842" s="19"/>
      <c r="I842" s="19"/>
      <c r="J842" s="85"/>
      <c r="K842" s="85"/>
      <c r="L842" s="19"/>
      <c r="M842" s="19"/>
      <c r="N842" s="19">
        <f>2+2+2</f>
        <v>6</v>
      </c>
      <c r="O842" s="19">
        <f t="shared" si="305"/>
        <v>390</v>
      </c>
      <c r="P842" s="26"/>
      <c r="Q842" s="19"/>
      <c r="R842" s="19"/>
      <c r="S842" s="19"/>
      <c r="T842" s="77"/>
      <c r="U842" s="77"/>
      <c r="V842" s="19"/>
      <c r="W842" s="19"/>
      <c r="X842" s="77"/>
      <c r="Y842" s="77"/>
      <c r="Z842" s="77"/>
      <c r="AA842" s="77"/>
      <c r="AB842" s="78"/>
      <c r="AC842" s="78"/>
      <c r="AD842" s="78"/>
      <c r="AE842" s="78"/>
      <c r="AF842" s="19">
        <f t="shared" si="303"/>
        <v>6</v>
      </c>
      <c r="AG842" s="19">
        <f t="shared" si="303"/>
        <v>390</v>
      </c>
      <c r="AH842" s="171" t="s">
        <v>1381</v>
      </c>
      <c r="AI842" s="18" t="s">
        <v>1382</v>
      </c>
      <c r="AJ842" s="18" t="s">
        <v>68</v>
      </c>
      <c r="AK842" s="12">
        <v>65</v>
      </c>
      <c r="AL842" s="28"/>
      <c r="AM842" s="28"/>
      <c r="AN842" s="82"/>
      <c r="AO842" s="82"/>
      <c r="AP842" s="28"/>
      <c r="AQ842" s="28"/>
      <c r="AR842" s="28">
        <f>2+2+2</f>
        <v>6</v>
      </c>
      <c r="AS842" s="28">
        <f t="shared" si="307"/>
        <v>390</v>
      </c>
      <c r="AT842" s="28"/>
      <c r="AU842" s="28"/>
      <c r="AV842" s="28"/>
      <c r="AW842" s="28"/>
      <c r="AX842" s="82"/>
      <c r="AY842" s="82"/>
      <c r="AZ842" s="28"/>
      <c r="BA842" s="28"/>
      <c r="BB842" s="82"/>
      <c r="BC842" s="82"/>
      <c r="BD842" s="82"/>
      <c r="BE842" s="82"/>
      <c r="BF842" s="82"/>
      <c r="BG842" s="82"/>
      <c r="BH842" s="80"/>
      <c r="BI842" s="80"/>
      <c r="BJ842" s="7">
        <f t="shared" si="304"/>
        <v>6</v>
      </c>
      <c r="BK842" s="7">
        <f t="shared" si="304"/>
        <v>390</v>
      </c>
    </row>
    <row r="843" spans="2:63" ht="24" x14ac:dyDescent="0.25">
      <c r="B843" s="16" t="s">
        <v>65</v>
      </c>
      <c r="C843" s="17" t="s">
        <v>66</v>
      </c>
      <c r="D843" s="171" t="s">
        <v>1383</v>
      </c>
      <c r="E843" s="18" t="s">
        <v>1384</v>
      </c>
      <c r="F843" s="18" t="s">
        <v>68</v>
      </c>
      <c r="G843" s="12">
        <v>0.5</v>
      </c>
      <c r="H843" s="19"/>
      <c r="I843" s="19"/>
      <c r="J843" s="85"/>
      <c r="K843" s="85"/>
      <c r="L843" s="19"/>
      <c r="M843" s="19"/>
      <c r="N843" s="19">
        <f>50+50+50</f>
        <v>150</v>
      </c>
      <c r="O843" s="19">
        <f t="shared" si="305"/>
        <v>75</v>
      </c>
      <c r="P843" s="26"/>
      <c r="Q843" s="19"/>
      <c r="R843" s="19"/>
      <c r="S843" s="19"/>
      <c r="T843" s="77"/>
      <c r="U843" s="77"/>
      <c r="V843" s="19"/>
      <c r="W843" s="19"/>
      <c r="X843" s="77"/>
      <c r="Y843" s="77"/>
      <c r="Z843" s="77"/>
      <c r="AA843" s="77"/>
      <c r="AB843" s="78"/>
      <c r="AC843" s="78"/>
      <c r="AD843" s="78"/>
      <c r="AE843" s="78"/>
      <c r="AF843" s="19">
        <f t="shared" si="303"/>
        <v>150</v>
      </c>
      <c r="AG843" s="19">
        <f t="shared" si="303"/>
        <v>75</v>
      </c>
      <c r="AH843" s="171" t="s">
        <v>1383</v>
      </c>
      <c r="AI843" s="18" t="s">
        <v>1384</v>
      </c>
      <c r="AJ843" s="18" t="s">
        <v>68</v>
      </c>
      <c r="AK843" s="12">
        <v>0.5</v>
      </c>
      <c r="AL843" s="28"/>
      <c r="AM843" s="28"/>
      <c r="AN843" s="82"/>
      <c r="AO843" s="82"/>
      <c r="AP843" s="28"/>
      <c r="AQ843" s="28"/>
      <c r="AR843" s="28">
        <f>50+50+50</f>
        <v>150</v>
      </c>
      <c r="AS843" s="28">
        <f t="shared" si="307"/>
        <v>75</v>
      </c>
      <c r="AT843" s="28"/>
      <c r="AU843" s="28"/>
      <c r="AV843" s="28"/>
      <c r="AW843" s="28"/>
      <c r="AX843" s="82"/>
      <c r="AY843" s="82"/>
      <c r="AZ843" s="28"/>
      <c r="BA843" s="28"/>
      <c r="BB843" s="82"/>
      <c r="BC843" s="82"/>
      <c r="BD843" s="82"/>
      <c r="BE843" s="82"/>
      <c r="BF843" s="82"/>
      <c r="BG843" s="82"/>
      <c r="BH843" s="80"/>
      <c r="BI843" s="80"/>
      <c r="BJ843" s="7">
        <f t="shared" si="304"/>
        <v>150</v>
      </c>
      <c r="BK843" s="7">
        <f t="shared" si="304"/>
        <v>75</v>
      </c>
    </row>
    <row r="844" spans="2:63" ht="24" x14ac:dyDescent="0.25">
      <c r="B844" s="16" t="s">
        <v>65</v>
      </c>
      <c r="C844" s="17" t="s">
        <v>66</v>
      </c>
      <c r="D844" s="171" t="s">
        <v>362</v>
      </c>
      <c r="E844" s="18" t="s">
        <v>364</v>
      </c>
      <c r="F844" s="18" t="s">
        <v>68</v>
      </c>
      <c r="G844" s="12">
        <v>10</v>
      </c>
      <c r="H844" s="19"/>
      <c r="I844" s="19"/>
      <c r="J844" s="85"/>
      <c r="K844" s="85"/>
      <c r="L844" s="19"/>
      <c r="M844" s="19"/>
      <c r="N844" s="19">
        <f>5+5+5</f>
        <v>15</v>
      </c>
      <c r="O844" s="19">
        <f t="shared" si="305"/>
        <v>150</v>
      </c>
      <c r="P844" s="26"/>
      <c r="Q844" s="19"/>
      <c r="R844" s="19"/>
      <c r="S844" s="19"/>
      <c r="T844" s="77"/>
      <c r="U844" s="77"/>
      <c r="V844" s="19"/>
      <c r="W844" s="19"/>
      <c r="X844" s="77"/>
      <c r="Y844" s="77"/>
      <c r="Z844" s="77"/>
      <c r="AA844" s="77"/>
      <c r="AB844" s="78"/>
      <c r="AC844" s="78"/>
      <c r="AD844" s="78"/>
      <c r="AE844" s="78"/>
      <c r="AF844" s="19">
        <f t="shared" si="303"/>
        <v>15</v>
      </c>
      <c r="AG844" s="19">
        <f t="shared" si="303"/>
        <v>150</v>
      </c>
      <c r="AH844" s="171" t="s">
        <v>362</v>
      </c>
      <c r="AI844" s="18" t="s">
        <v>364</v>
      </c>
      <c r="AJ844" s="18" t="s">
        <v>68</v>
      </c>
      <c r="AK844" s="12">
        <v>10</v>
      </c>
      <c r="AL844" s="28"/>
      <c r="AM844" s="28"/>
      <c r="AN844" s="82"/>
      <c r="AO844" s="82"/>
      <c r="AP844" s="28"/>
      <c r="AQ844" s="28"/>
      <c r="AR844" s="28">
        <f>5+5+5</f>
        <v>15</v>
      </c>
      <c r="AS844" s="28">
        <f t="shared" si="307"/>
        <v>150</v>
      </c>
      <c r="AT844" s="28"/>
      <c r="AU844" s="28"/>
      <c r="AV844" s="28"/>
      <c r="AW844" s="28"/>
      <c r="AX844" s="82"/>
      <c r="AY844" s="82"/>
      <c r="AZ844" s="28"/>
      <c r="BA844" s="28"/>
      <c r="BB844" s="82"/>
      <c r="BC844" s="82"/>
      <c r="BD844" s="82"/>
      <c r="BE844" s="82"/>
      <c r="BF844" s="82"/>
      <c r="BG844" s="82"/>
      <c r="BH844" s="80"/>
      <c r="BI844" s="80"/>
      <c r="BJ844" s="7">
        <f t="shared" si="304"/>
        <v>15</v>
      </c>
      <c r="BK844" s="7">
        <f t="shared" si="304"/>
        <v>150</v>
      </c>
    </row>
    <row r="845" spans="2:63" ht="24" x14ac:dyDescent="0.25">
      <c r="B845" s="16" t="s">
        <v>65</v>
      </c>
      <c r="C845" s="17" t="s">
        <v>66</v>
      </c>
      <c r="D845" s="171" t="s">
        <v>434</v>
      </c>
      <c r="E845" s="18" t="s">
        <v>436</v>
      </c>
      <c r="F845" s="18" t="s">
        <v>68</v>
      </c>
      <c r="G845" s="12">
        <v>7</v>
      </c>
      <c r="H845" s="19"/>
      <c r="I845" s="19"/>
      <c r="J845" s="85"/>
      <c r="K845" s="85"/>
      <c r="L845" s="19"/>
      <c r="M845" s="19"/>
      <c r="N845" s="19">
        <f>5+5+5</f>
        <v>15</v>
      </c>
      <c r="O845" s="19">
        <f t="shared" si="305"/>
        <v>105</v>
      </c>
      <c r="P845" s="26"/>
      <c r="Q845" s="19"/>
      <c r="R845" s="19"/>
      <c r="S845" s="19"/>
      <c r="T845" s="77"/>
      <c r="U845" s="77"/>
      <c r="V845" s="19"/>
      <c r="W845" s="19"/>
      <c r="X845" s="77"/>
      <c r="Y845" s="77"/>
      <c r="Z845" s="77"/>
      <c r="AA845" s="77"/>
      <c r="AB845" s="78"/>
      <c r="AC845" s="78"/>
      <c r="AD845" s="78"/>
      <c r="AE845" s="78"/>
      <c r="AF845" s="19">
        <f t="shared" si="303"/>
        <v>15</v>
      </c>
      <c r="AG845" s="19">
        <f t="shared" si="303"/>
        <v>105</v>
      </c>
      <c r="AH845" s="171" t="s">
        <v>434</v>
      </c>
      <c r="AI845" s="18" t="s">
        <v>436</v>
      </c>
      <c r="AJ845" s="18" t="s">
        <v>68</v>
      </c>
      <c r="AK845" s="12">
        <v>7</v>
      </c>
      <c r="AL845" s="28"/>
      <c r="AM845" s="28"/>
      <c r="AN845" s="82"/>
      <c r="AO845" s="82"/>
      <c r="AP845" s="28"/>
      <c r="AQ845" s="28"/>
      <c r="AR845" s="28">
        <f>5+5+5</f>
        <v>15</v>
      </c>
      <c r="AS845" s="28">
        <f t="shared" si="307"/>
        <v>105</v>
      </c>
      <c r="AT845" s="28"/>
      <c r="AU845" s="28"/>
      <c r="AV845" s="28"/>
      <c r="AW845" s="28"/>
      <c r="AX845" s="82"/>
      <c r="AY845" s="82"/>
      <c r="AZ845" s="28"/>
      <c r="BA845" s="28"/>
      <c r="BB845" s="82"/>
      <c r="BC845" s="82"/>
      <c r="BD845" s="82"/>
      <c r="BE845" s="82"/>
      <c r="BF845" s="82"/>
      <c r="BG845" s="82"/>
      <c r="BH845" s="80"/>
      <c r="BI845" s="80"/>
      <c r="BJ845" s="7">
        <f t="shared" si="304"/>
        <v>15</v>
      </c>
      <c r="BK845" s="7">
        <f t="shared" si="304"/>
        <v>105</v>
      </c>
    </row>
    <row r="846" spans="2:63" ht="24" x14ac:dyDescent="0.25">
      <c r="B846" s="16" t="s">
        <v>65</v>
      </c>
      <c r="C846" s="17" t="s">
        <v>66</v>
      </c>
      <c r="D846" s="171" t="s">
        <v>1385</v>
      </c>
      <c r="E846" s="18" t="s">
        <v>253</v>
      </c>
      <c r="F846" s="18" t="s">
        <v>252</v>
      </c>
      <c r="G846" s="12">
        <v>5</v>
      </c>
      <c r="H846" s="19"/>
      <c r="I846" s="19"/>
      <c r="J846" s="85"/>
      <c r="K846" s="85"/>
      <c r="L846" s="19"/>
      <c r="M846" s="19"/>
      <c r="N846" s="19">
        <f>4+4+4</f>
        <v>12</v>
      </c>
      <c r="O846" s="19">
        <f t="shared" si="305"/>
        <v>60</v>
      </c>
      <c r="P846" s="26"/>
      <c r="Q846" s="19"/>
      <c r="R846" s="19"/>
      <c r="S846" s="19"/>
      <c r="T846" s="77"/>
      <c r="U846" s="77"/>
      <c r="V846" s="19"/>
      <c r="W846" s="19"/>
      <c r="X846" s="77"/>
      <c r="Y846" s="77"/>
      <c r="Z846" s="77"/>
      <c r="AA846" s="77"/>
      <c r="AB846" s="78"/>
      <c r="AC846" s="78"/>
      <c r="AD846" s="78"/>
      <c r="AE846" s="78"/>
      <c r="AF846" s="19">
        <f t="shared" si="303"/>
        <v>12</v>
      </c>
      <c r="AG846" s="19">
        <f t="shared" si="303"/>
        <v>60</v>
      </c>
      <c r="AH846" s="171" t="s">
        <v>1385</v>
      </c>
      <c r="AI846" s="18" t="s">
        <v>253</v>
      </c>
      <c r="AJ846" s="18" t="s">
        <v>252</v>
      </c>
      <c r="AK846" s="12">
        <v>5</v>
      </c>
      <c r="AL846" s="28"/>
      <c r="AM846" s="28"/>
      <c r="AN846" s="82"/>
      <c r="AO846" s="82"/>
      <c r="AP846" s="28"/>
      <c r="AQ846" s="28"/>
      <c r="AR846" s="28">
        <f>4+4+4</f>
        <v>12</v>
      </c>
      <c r="AS846" s="28">
        <f t="shared" si="307"/>
        <v>60</v>
      </c>
      <c r="AT846" s="28"/>
      <c r="AU846" s="28"/>
      <c r="AV846" s="28"/>
      <c r="AW846" s="28"/>
      <c r="AX846" s="82"/>
      <c r="AY846" s="82"/>
      <c r="AZ846" s="28"/>
      <c r="BA846" s="28"/>
      <c r="BB846" s="82"/>
      <c r="BC846" s="82"/>
      <c r="BD846" s="82"/>
      <c r="BE846" s="82"/>
      <c r="BF846" s="82"/>
      <c r="BG846" s="82"/>
      <c r="BH846" s="80"/>
      <c r="BI846" s="80"/>
      <c r="BJ846" s="7">
        <f t="shared" si="304"/>
        <v>12</v>
      </c>
      <c r="BK846" s="7">
        <f t="shared" si="304"/>
        <v>60</v>
      </c>
    </row>
    <row r="847" spans="2:63" ht="24" x14ac:dyDescent="0.25">
      <c r="B847" s="16" t="s">
        <v>65</v>
      </c>
      <c r="C847" s="17" t="s">
        <v>66</v>
      </c>
      <c r="D847" s="171" t="s">
        <v>1386</v>
      </c>
      <c r="E847" s="18" t="s">
        <v>1387</v>
      </c>
      <c r="F847" s="18" t="s">
        <v>1388</v>
      </c>
      <c r="G847" s="12">
        <v>12</v>
      </c>
      <c r="H847" s="19"/>
      <c r="I847" s="19"/>
      <c r="J847" s="85"/>
      <c r="K847" s="85"/>
      <c r="L847" s="19"/>
      <c r="M847" s="19"/>
      <c r="N847" s="19">
        <f>1+1+1</f>
        <v>3</v>
      </c>
      <c r="O847" s="19">
        <f t="shared" si="305"/>
        <v>36</v>
      </c>
      <c r="P847" s="26"/>
      <c r="Q847" s="19"/>
      <c r="R847" s="19"/>
      <c r="S847" s="19"/>
      <c r="T847" s="77"/>
      <c r="U847" s="77"/>
      <c r="V847" s="19"/>
      <c r="W847" s="19"/>
      <c r="X847" s="77"/>
      <c r="Y847" s="77"/>
      <c r="Z847" s="77"/>
      <c r="AA847" s="77"/>
      <c r="AB847" s="78"/>
      <c r="AC847" s="78"/>
      <c r="AD847" s="78"/>
      <c r="AE847" s="78"/>
      <c r="AF847" s="19">
        <f t="shared" si="303"/>
        <v>3</v>
      </c>
      <c r="AG847" s="19">
        <f t="shared" si="303"/>
        <v>36</v>
      </c>
      <c r="AH847" s="171" t="s">
        <v>1386</v>
      </c>
      <c r="AI847" s="18" t="s">
        <v>1387</v>
      </c>
      <c r="AJ847" s="18" t="s">
        <v>1388</v>
      </c>
      <c r="AK847" s="12">
        <v>12</v>
      </c>
      <c r="AL847" s="28"/>
      <c r="AM847" s="28"/>
      <c r="AN847" s="82"/>
      <c r="AO847" s="82"/>
      <c r="AP847" s="28"/>
      <c r="AQ847" s="28"/>
      <c r="AR847" s="28">
        <f>1+1+1</f>
        <v>3</v>
      </c>
      <c r="AS847" s="28">
        <f t="shared" si="307"/>
        <v>36</v>
      </c>
      <c r="AT847" s="28"/>
      <c r="AU847" s="28"/>
      <c r="AV847" s="28"/>
      <c r="AW847" s="28"/>
      <c r="AX847" s="82"/>
      <c r="AY847" s="82"/>
      <c r="AZ847" s="28"/>
      <c r="BA847" s="28"/>
      <c r="BB847" s="82"/>
      <c r="BC847" s="82"/>
      <c r="BD847" s="82"/>
      <c r="BE847" s="82"/>
      <c r="BF847" s="82"/>
      <c r="BG847" s="82"/>
      <c r="BH847" s="80"/>
      <c r="BI847" s="80"/>
      <c r="BJ847" s="7">
        <f t="shared" si="304"/>
        <v>3</v>
      </c>
      <c r="BK847" s="7">
        <f t="shared" si="304"/>
        <v>36</v>
      </c>
    </row>
    <row r="848" spans="2:63" ht="24" x14ac:dyDescent="0.25">
      <c r="B848" s="16" t="s">
        <v>65</v>
      </c>
      <c r="C848" s="17" t="s">
        <v>66</v>
      </c>
      <c r="D848" s="171" t="s">
        <v>1389</v>
      </c>
      <c r="E848" s="18" t="s">
        <v>1390</v>
      </c>
      <c r="F848" s="18" t="s">
        <v>68</v>
      </c>
      <c r="G848" s="12">
        <v>15</v>
      </c>
      <c r="H848" s="19"/>
      <c r="I848" s="19"/>
      <c r="J848" s="85"/>
      <c r="K848" s="85"/>
      <c r="L848" s="19"/>
      <c r="M848" s="19"/>
      <c r="N848" s="19">
        <f>2+2+2</f>
        <v>6</v>
      </c>
      <c r="O848" s="19">
        <f t="shared" si="305"/>
        <v>90</v>
      </c>
      <c r="P848" s="26"/>
      <c r="Q848" s="19"/>
      <c r="R848" s="19"/>
      <c r="S848" s="19"/>
      <c r="T848" s="77"/>
      <c r="U848" s="77"/>
      <c r="V848" s="19"/>
      <c r="W848" s="19"/>
      <c r="X848" s="77"/>
      <c r="Y848" s="77"/>
      <c r="Z848" s="77"/>
      <c r="AA848" s="77"/>
      <c r="AB848" s="78"/>
      <c r="AC848" s="78"/>
      <c r="AD848" s="78"/>
      <c r="AE848" s="78"/>
      <c r="AF848" s="19">
        <f t="shared" si="303"/>
        <v>6</v>
      </c>
      <c r="AG848" s="19">
        <f t="shared" si="303"/>
        <v>90</v>
      </c>
      <c r="AH848" s="171" t="s">
        <v>1389</v>
      </c>
      <c r="AI848" s="18" t="s">
        <v>1390</v>
      </c>
      <c r="AJ848" s="18" t="s">
        <v>68</v>
      </c>
      <c r="AK848" s="12">
        <v>15</v>
      </c>
      <c r="AL848" s="28"/>
      <c r="AM848" s="28"/>
      <c r="AN848" s="82"/>
      <c r="AO848" s="82"/>
      <c r="AP848" s="28"/>
      <c r="AQ848" s="28"/>
      <c r="AR848" s="28">
        <f>2+2+2</f>
        <v>6</v>
      </c>
      <c r="AS848" s="28">
        <f t="shared" si="307"/>
        <v>90</v>
      </c>
      <c r="AT848" s="28"/>
      <c r="AU848" s="28"/>
      <c r="AV848" s="28"/>
      <c r="AW848" s="28"/>
      <c r="AX848" s="82"/>
      <c r="AY848" s="82"/>
      <c r="AZ848" s="28"/>
      <c r="BA848" s="28"/>
      <c r="BB848" s="82"/>
      <c r="BC848" s="82"/>
      <c r="BD848" s="82"/>
      <c r="BE848" s="82"/>
      <c r="BF848" s="82"/>
      <c r="BG848" s="82"/>
      <c r="BH848" s="80"/>
      <c r="BI848" s="80"/>
      <c r="BJ848" s="7">
        <f t="shared" si="304"/>
        <v>6</v>
      </c>
      <c r="BK848" s="7">
        <f t="shared" si="304"/>
        <v>90</v>
      </c>
    </row>
    <row r="849" spans="2:63" ht="24" x14ac:dyDescent="0.25">
      <c r="B849" s="16" t="s">
        <v>65</v>
      </c>
      <c r="C849" s="17" t="s">
        <v>66</v>
      </c>
      <c r="D849" s="171" t="s">
        <v>1391</v>
      </c>
      <c r="E849" s="18" t="s">
        <v>190</v>
      </c>
      <c r="F849" s="18" t="s">
        <v>186</v>
      </c>
      <c r="G849" s="12">
        <v>30</v>
      </c>
      <c r="H849" s="19"/>
      <c r="I849" s="19"/>
      <c r="J849" s="85"/>
      <c r="K849" s="85"/>
      <c r="L849" s="19"/>
      <c r="M849" s="19"/>
      <c r="N849" s="19">
        <f>10+10+10</f>
        <v>30</v>
      </c>
      <c r="O849" s="19">
        <f t="shared" si="305"/>
        <v>900</v>
      </c>
      <c r="P849" s="26"/>
      <c r="Q849" s="19"/>
      <c r="R849" s="19"/>
      <c r="S849" s="19"/>
      <c r="T849" s="77"/>
      <c r="U849" s="77"/>
      <c r="V849" s="19"/>
      <c r="W849" s="19"/>
      <c r="X849" s="77"/>
      <c r="Y849" s="77"/>
      <c r="Z849" s="77"/>
      <c r="AA849" s="77"/>
      <c r="AB849" s="78"/>
      <c r="AC849" s="78"/>
      <c r="AD849" s="78"/>
      <c r="AE849" s="78"/>
      <c r="AF849" s="19">
        <f t="shared" si="303"/>
        <v>30</v>
      </c>
      <c r="AG849" s="19">
        <f t="shared" si="303"/>
        <v>900</v>
      </c>
      <c r="AH849" s="171" t="s">
        <v>1391</v>
      </c>
      <c r="AI849" s="18" t="s">
        <v>190</v>
      </c>
      <c r="AJ849" s="18" t="s">
        <v>186</v>
      </c>
      <c r="AK849" s="12">
        <v>30</v>
      </c>
      <c r="AL849" s="28"/>
      <c r="AM849" s="28"/>
      <c r="AN849" s="82"/>
      <c r="AO849" s="82"/>
      <c r="AP849" s="28"/>
      <c r="AQ849" s="28"/>
      <c r="AR849" s="28">
        <f>10+10+10</f>
        <v>30</v>
      </c>
      <c r="AS849" s="28">
        <f t="shared" si="307"/>
        <v>900</v>
      </c>
      <c r="AT849" s="28"/>
      <c r="AU849" s="28"/>
      <c r="AV849" s="28"/>
      <c r="AW849" s="28"/>
      <c r="AX849" s="82"/>
      <c r="AY849" s="82"/>
      <c r="AZ849" s="28"/>
      <c r="BA849" s="28"/>
      <c r="BB849" s="82"/>
      <c r="BC849" s="82"/>
      <c r="BD849" s="82"/>
      <c r="BE849" s="82"/>
      <c r="BF849" s="82"/>
      <c r="BG849" s="82"/>
      <c r="BH849" s="80"/>
      <c r="BI849" s="80"/>
      <c r="BJ849" s="7">
        <f t="shared" si="304"/>
        <v>30</v>
      </c>
      <c r="BK849" s="7">
        <f t="shared" si="304"/>
        <v>900</v>
      </c>
    </row>
    <row r="850" spans="2:63" ht="24" x14ac:dyDescent="0.25">
      <c r="B850" s="16" t="s">
        <v>65</v>
      </c>
      <c r="C850" s="17" t="s">
        <v>66</v>
      </c>
      <c r="D850" s="171" t="s">
        <v>1392</v>
      </c>
      <c r="E850" s="18" t="s">
        <v>1393</v>
      </c>
      <c r="F850" s="18" t="s">
        <v>68</v>
      </c>
      <c r="G850" s="12">
        <v>0.5</v>
      </c>
      <c r="H850" s="19"/>
      <c r="I850" s="19"/>
      <c r="J850" s="85"/>
      <c r="K850" s="85"/>
      <c r="L850" s="19"/>
      <c r="M850" s="19"/>
      <c r="N850" s="19">
        <f>25+25+25</f>
        <v>75</v>
      </c>
      <c r="O850" s="19">
        <f t="shared" si="305"/>
        <v>37.5</v>
      </c>
      <c r="P850" s="26"/>
      <c r="Q850" s="19"/>
      <c r="R850" s="19"/>
      <c r="S850" s="19"/>
      <c r="T850" s="77"/>
      <c r="U850" s="77"/>
      <c r="V850" s="19"/>
      <c r="W850" s="19"/>
      <c r="X850" s="77"/>
      <c r="Y850" s="77"/>
      <c r="Z850" s="77"/>
      <c r="AA850" s="77"/>
      <c r="AB850" s="78"/>
      <c r="AC850" s="78"/>
      <c r="AD850" s="78"/>
      <c r="AE850" s="78"/>
      <c r="AF850" s="19">
        <f t="shared" si="303"/>
        <v>75</v>
      </c>
      <c r="AG850" s="19">
        <f t="shared" si="303"/>
        <v>37.5</v>
      </c>
      <c r="AH850" s="171" t="s">
        <v>1392</v>
      </c>
      <c r="AI850" s="18" t="s">
        <v>1393</v>
      </c>
      <c r="AJ850" s="18" t="s">
        <v>68</v>
      </c>
      <c r="AK850" s="12">
        <v>0.5</v>
      </c>
      <c r="AL850" s="28"/>
      <c r="AM850" s="28"/>
      <c r="AN850" s="82"/>
      <c r="AO850" s="82"/>
      <c r="AP850" s="28"/>
      <c r="AQ850" s="28"/>
      <c r="AR850" s="28">
        <f>25+25+25</f>
        <v>75</v>
      </c>
      <c r="AS850" s="28">
        <f t="shared" si="307"/>
        <v>37.5</v>
      </c>
      <c r="AT850" s="28"/>
      <c r="AU850" s="28"/>
      <c r="AV850" s="28"/>
      <c r="AW850" s="28"/>
      <c r="AX850" s="82"/>
      <c r="AY850" s="82"/>
      <c r="AZ850" s="28"/>
      <c r="BA850" s="28"/>
      <c r="BB850" s="82"/>
      <c r="BC850" s="82"/>
      <c r="BD850" s="82"/>
      <c r="BE850" s="82"/>
      <c r="BF850" s="82"/>
      <c r="BG850" s="82"/>
      <c r="BH850" s="80"/>
      <c r="BI850" s="80"/>
      <c r="BJ850" s="7">
        <f t="shared" si="304"/>
        <v>75</v>
      </c>
      <c r="BK850" s="7">
        <f t="shared" si="304"/>
        <v>37.5</v>
      </c>
    </row>
    <row r="851" spans="2:63" ht="24" x14ac:dyDescent="0.25">
      <c r="B851" s="16" t="s">
        <v>65</v>
      </c>
      <c r="C851" s="17" t="s">
        <v>66</v>
      </c>
      <c r="D851" s="171" t="s">
        <v>1394</v>
      </c>
      <c r="E851" s="18" t="s">
        <v>1395</v>
      </c>
      <c r="F851" s="18" t="s">
        <v>68</v>
      </c>
      <c r="G851" s="12">
        <v>3.5</v>
      </c>
      <c r="H851" s="19"/>
      <c r="I851" s="19"/>
      <c r="J851" s="85"/>
      <c r="K851" s="85"/>
      <c r="L851" s="19"/>
      <c r="M851" s="19"/>
      <c r="N851" s="19">
        <f>3+3+3</f>
        <v>9</v>
      </c>
      <c r="O851" s="19">
        <f t="shared" si="305"/>
        <v>31.5</v>
      </c>
      <c r="P851" s="26"/>
      <c r="Q851" s="19"/>
      <c r="R851" s="19"/>
      <c r="S851" s="19"/>
      <c r="T851" s="77"/>
      <c r="U851" s="77"/>
      <c r="V851" s="19"/>
      <c r="W851" s="19"/>
      <c r="X851" s="77"/>
      <c r="Y851" s="77"/>
      <c r="Z851" s="77"/>
      <c r="AA851" s="77"/>
      <c r="AB851" s="78"/>
      <c r="AC851" s="78"/>
      <c r="AD851" s="78"/>
      <c r="AE851" s="78"/>
      <c r="AF851" s="19">
        <f t="shared" si="303"/>
        <v>9</v>
      </c>
      <c r="AG851" s="19">
        <f t="shared" si="303"/>
        <v>31.5</v>
      </c>
      <c r="AH851" s="171" t="s">
        <v>1394</v>
      </c>
      <c r="AI851" s="18" t="s">
        <v>1395</v>
      </c>
      <c r="AJ851" s="18" t="s">
        <v>68</v>
      </c>
      <c r="AK851" s="12">
        <v>3.5</v>
      </c>
      <c r="AL851" s="28"/>
      <c r="AM851" s="28"/>
      <c r="AN851" s="82"/>
      <c r="AO851" s="82"/>
      <c r="AP851" s="28"/>
      <c r="AQ851" s="28"/>
      <c r="AR851" s="28">
        <f>3+3+3</f>
        <v>9</v>
      </c>
      <c r="AS851" s="28">
        <f t="shared" si="307"/>
        <v>31.5</v>
      </c>
      <c r="AT851" s="28"/>
      <c r="AU851" s="28"/>
      <c r="AV851" s="28"/>
      <c r="AW851" s="28"/>
      <c r="AX851" s="82"/>
      <c r="AY851" s="82"/>
      <c r="AZ851" s="28"/>
      <c r="BA851" s="28"/>
      <c r="BB851" s="82"/>
      <c r="BC851" s="82"/>
      <c r="BD851" s="82"/>
      <c r="BE851" s="82"/>
      <c r="BF851" s="82"/>
      <c r="BG851" s="82"/>
      <c r="BH851" s="80"/>
      <c r="BI851" s="80"/>
      <c r="BJ851" s="7">
        <f t="shared" si="304"/>
        <v>9</v>
      </c>
      <c r="BK851" s="7">
        <f t="shared" si="304"/>
        <v>31.5</v>
      </c>
    </row>
    <row r="852" spans="2:63" ht="24" x14ac:dyDescent="0.25">
      <c r="B852" s="16" t="s">
        <v>65</v>
      </c>
      <c r="C852" s="17" t="s">
        <v>66</v>
      </c>
      <c r="D852" s="171" t="s">
        <v>1396</v>
      </c>
      <c r="E852" s="18" t="s">
        <v>1397</v>
      </c>
      <c r="F852" s="18" t="s">
        <v>68</v>
      </c>
      <c r="G852" s="12">
        <v>3</v>
      </c>
      <c r="H852" s="19"/>
      <c r="I852" s="19"/>
      <c r="J852" s="85"/>
      <c r="K852" s="85"/>
      <c r="L852" s="19"/>
      <c r="M852" s="19"/>
      <c r="N852" s="19">
        <f>3+3+3</f>
        <v>9</v>
      </c>
      <c r="O852" s="19">
        <f t="shared" si="305"/>
        <v>27</v>
      </c>
      <c r="P852" s="26"/>
      <c r="Q852" s="19"/>
      <c r="R852" s="19"/>
      <c r="S852" s="19"/>
      <c r="T852" s="77"/>
      <c r="U852" s="77"/>
      <c r="V852" s="19"/>
      <c r="W852" s="19"/>
      <c r="X852" s="77"/>
      <c r="Y852" s="77"/>
      <c r="Z852" s="77"/>
      <c r="AA852" s="77"/>
      <c r="AB852" s="78"/>
      <c r="AC852" s="78"/>
      <c r="AD852" s="78"/>
      <c r="AE852" s="78"/>
      <c r="AF852" s="19">
        <f t="shared" si="303"/>
        <v>9</v>
      </c>
      <c r="AG852" s="19">
        <f t="shared" si="303"/>
        <v>27</v>
      </c>
      <c r="AH852" s="171" t="s">
        <v>1396</v>
      </c>
      <c r="AI852" s="18" t="s">
        <v>1397</v>
      </c>
      <c r="AJ852" s="18" t="s">
        <v>68</v>
      </c>
      <c r="AK852" s="12">
        <v>3</v>
      </c>
      <c r="AL852" s="28"/>
      <c r="AM852" s="28"/>
      <c r="AN852" s="82"/>
      <c r="AO852" s="82"/>
      <c r="AP852" s="28"/>
      <c r="AQ852" s="28"/>
      <c r="AR852" s="28">
        <f>3+3+3</f>
        <v>9</v>
      </c>
      <c r="AS852" s="28">
        <f t="shared" si="307"/>
        <v>27</v>
      </c>
      <c r="AT852" s="28"/>
      <c r="AU852" s="28"/>
      <c r="AV852" s="28"/>
      <c r="AW852" s="28"/>
      <c r="AX852" s="82"/>
      <c r="AY852" s="82"/>
      <c r="AZ852" s="28"/>
      <c r="BA852" s="28"/>
      <c r="BB852" s="82"/>
      <c r="BC852" s="82"/>
      <c r="BD852" s="82"/>
      <c r="BE852" s="82"/>
      <c r="BF852" s="82"/>
      <c r="BG852" s="82"/>
      <c r="BH852" s="80"/>
      <c r="BI852" s="80"/>
      <c r="BJ852" s="7">
        <f t="shared" si="304"/>
        <v>9</v>
      </c>
      <c r="BK852" s="7">
        <f t="shared" si="304"/>
        <v>27</v>
      </c>
    </row>
    <row r="853" spans="2:63" ht="24" x14ac:dyDescent="0.25">
      <c r="B853" s="16" t="s">
        <v>65</v>
      </c>
      <c r="C853" s="17" t="s">
        <v>66</v>
      </c>
      <c r="D853" s="171" t="s">
        <v>268</v>
      </c>
      <c r="E853" s="18" t="s">
        <v>1398</v>
      </c>
      <c r="F853" s="18" t="s">
        <v>68</v>
      </c>
      <c r="G853" s="12">
        <v>10</v>
      </c>
      <c r="H853" s="19"/>
      <c r="I853" s="19"/>
      <c r="J853" s="85"/>
      <c r="K853" s="85"/>
      <c r="L853" s="19"/>
      <c r="M853" s="19"/>
      <c r="N853" s="19">
        <f>4+4+4</f>
        <v>12</v>
      </c>
      <c r="O853" s="19">
        <f t="shared" si="305"/>
        <v>120</v>
      </c>
      <c r="P853" s="26"/>
      <c r="Q853" s="19"/>
      <c r="R853" s="19"/>
      <c r="S853" s="19"/>
      <c r="T853" s="77"/>
      <c r="U853" s="77"/>
      <c r="V853" s="19"/>
      <c r="W853" s="19"/>
      <c r="X853" s="77"/>
      <c r="Y853" s="77"/>
      <c r="Z853" s="77"/>
      <c r="AA853" s="77"/>
      <c r="AB853" s="78"/>
      <c r="AC853" s="78"/>
      <c r="AD853" s="78"/>
      <c r="AE853" s="78"/>
      <c r="AF853" s="19">
        <f t="shared" si="303"/>
        <v>12</v>
      </c>
      <c r="AG853" s="19">
        <f t="shared" si="303"/>
        <v>120</v>
      </c>
      <c r="AH853" s="171" t="s">
        <v>268</v>
      </c>
      <c r="AI853" s="18" t="s">
        <v>1398</v>
      </c>
      <c r="AJ853" s="18" t="s">
        <v>68</v>
      </c>
      <c r="AK853" s="12">
        <v>10</v>
      </c>
      <c r="AL853" s="28"/>
      <c r="AM853" s="28"/>
      <c r="AN853" s="82"/>
      <c r="AO853" s="82"/>
      <c r="AP853" s="28"/>
      <c r="AQ853" s="28"/>
      <c r="AR853" s="28">
        <f>4+4+4</f>
        <v>12</v>
      </c>
      <c r="AS853" s="28">
        <f t="shared" si="307"/>
        <v>120</v>
      </c>
      <c r="AT853" s="28"/>
      <c r="AU853" s="28"/>
      <c r="AV853" s="28"/>
      <c r="AW853" s="28"/>
      <c r="AX853" s="82"/>
      <c r="AY853" s="82"/>
      <c r="AZ853" s="28"/>
      <c r="BA853" s="28"/>
      <c r="BB853" s="82"/>
      <c r="BC853" s="82"/>
      <c r="BD853" s="82"/>
      <c r="BE853" s="82"/>
      <c r="BF853" s="82"/>
      <c r="BG853" s="82"/>
      <c r="BH853" s="80"/>
      <c r="BI853" s="80"/>
      <c r="BJ853" s="7">
        <f t="shared" si="304"/>
        <v>12</v>
      </c>
      <c r="BK853" s="7">
        <f t="shared" si="304"/>
        <v>120</v>
      </c>
    </row>
    <row r="854" spans="2:63" ht="24" x14ac:dyDescent="0.25">
      <c r="B854" s="16" t="s">
        <v>65</v>
      </c>
      <c r="C854" s="17" t="s">
        <v>66</v>
      </c>
      <c r="D854" s="171" t="s">
        <v>264</v>
      </c>
      <c r="E854" s="18" t="s">
        <v>1399</v>
      </c>
      <c r="F854" s="18" t="s">
        <v>68</v>
      </c>
      <c r="G854" s="12">
        <v>25</v>
      </c>
      <c r="H854" s="19"/>
      <c r="I854" s="19"/>
      <c r="J854" s="85"/>
      <c r="K854" s="85"/>
      <c r="L854" s="19"/>
      <c r="M854" s="19"/>
      <c r="N854" s="19">
        <f>1+1+1</f>
        <v>3</v>
      </c>
      <c r="O854" s="19">
        <f t="shared" si="305"/>
        <v>75</v>
      </c>
      <c r="P854" s="26"/>
      <c r="Q854" s="19"/>
      <c r="R854" s="19"/>
      <c r="S854" s="19"/>
      <c r="T854" s="77"/>
      <c r="U854" s="77"/>
      <c r="V854" s="19"/>
      <c r="W854" s="19"/>
      <c r="X854" s="77"/>
      <c r="Y854" s="77"/>
      <c r="Z854" s="77"/>
      <c r="AA854" s="77"/>
      <c r="AB854" s="78"/>
      <c r="AC854" s="78"/>
      <c r="AD854" s="78"/>
      <c r="AE854" s="78"/>
      <c r="AF854" s="19">
        <f t="shared" si="303"/>
        <v>3</v>
      </c>
      <c r="AG854" s="19">
        <f t="shared" si="303"/>
        <v>75</v>
      </c>
      <c r="AH854" s="171" t="s">
        <v>264</v>
      </c>
      <c r="AI854" s="18" t="s">
        <v>1399</v>
      </c>
      <c r="AJ854" s="18" t="s">
        <v>68</v>
      </c>
      <c r="AK854" s="12">
        <v>25</v>
      </c>
      <c r="AL854" s="28"/>
      <c r="AM854" s="28"/>
      <c r="AN854" s="82"/>
      <c r="AO854" s="82"/>
      <c r="AP854" s="28"/>
      <c r="AQ854" s="28"/>
      <c r="AR854" s="28">
        <f>1+1+1</f>
        <v>3</v>
      </c>
      <c r="AS854" s="28">
        <f t="shared" si="307"/>
        <v>75</v>
      </c>
      <c r="AT854" s="28"/>
      <c r="AU854" s="28"/>
      <c r="AV854" s="28"/>
      <c r="AW854" s="28"/>
      <c r="AX854" s="82"/>
      <c r="AY854" s="82"/>
      <c r="AZ854" s="28"/>
      <c r="BA854" s="28"/>
      <c r="BB854" s="82"/>
      <c r="BC854" s="82"/>
      <c r="BD854" s="82"/>
      <c r="BE854" s="82"/>
      <c r="BF854" s="82"/>
      <c r="BG854" s="82"/>
      <c r="BH854" s="80"/>
      <c r="BI854" s="80"/>
      <c r="BJ854" s="7">
        <f t="shared" si="304"/>
        <v>3</v>
      </c>
      <c r="BK854" s="7">
        <f t="shared" si="304"/>
        <v>75</v>
      </c>
    </row>
    <row r="855" spans="2:63" ht="24" x14ac:dyDescent="0.25">
      <c r="B855" s="16" t="s">
        <v>65</v>
      </c>
      <c r="C855" s="17" t="s">
        <v>66</v>
      </c>
      <c r="D855" s="171" t="s">
        <v>1400</v>
      </c>
      <c r="E855" s="18" t="s">
        <v>1401</v>
      </c>
      <c r="F855" s="18" t="s">
        <v>68</v>
      </c>
      <c r="G855" s="12">
        <v>0.5</v>
      </c>
      <c r="H855" s="19"/>
      <c r="I855" s="19"/>
      <c r="J855" s="85"/>
      <c r="K855" s="85"/>
      <c r="L855" s="19"/>
      <c r="M855" s="19"/>
      <c r="N855" s="19">
        <f>50+50+50</f>
        <v>150</v>
      </c>
      <c r="O855" s="19">
        <f t="shared" si="305"/>
        <v>75</v>
      </c>
      <c r="P855" s="26"/>
      <c r="Q855" s="19"/>
      <c r="R855" s="19"/>
      <c r="S855" s="19"/>
      <c r="T855" s="77"/>
      <c r="U855" s="77"/>
      <c r="V855" s="19"/>
      <c r="W855" s="19"/>
      <c r="X855" s="77"/>
      <c r="Y855" s="77"/>
      <c r="Z855" s="77"/>
      <c r="AA855" s="77"/>
      <c r="AB855" s="78"/>
      <c r="AC855" s="78"/>
      <c r="AD855" s="78"/>
      <c r="AE855" s="78"/>
      <c r="AF855" s="19">
        <f t="shared" si="303"/>
        <v>150</v>
      </c>
      <c r="AG855" s="19">
        <f t="shared" si="303"/>
        <v>75</v>
      </c>
      <c r="AH855" s="171" t="s">
        <v>1400</v>
      </c>
      <c r="AI855" s="18" t="s">
        <v>1401</v>
      </c>
      <c r="AJ855" s="18" t="s">
        <v>68</v>
      </c>
      <c r="AK855" s="12">
        <v>0.5</v>
      </c>
      <c r="AL855" s="28"/>
      <c r="AM855" s="28"/>
      <c r="AN855" s="82"/>
      <c r="AO855" s="82"/>
      <c r="AP855" s="28"/>
      <c r="AQ855" s="28"/>
      <c r="AR855" s="28">
        <f>50+50+50</f>
        <v>150</v>
      </c>
      <c r="AS855" s="28">
        <f t="shared" si="307"/>
        <v>75</v>
      </c>
      <c r="AT855" s="28"/>
      <c r="AU855" s="28"/>
      <c r="AV855" s="28"/>
      <c r="AW855" s="28"/>
      <c r="AX855" s="82"/>
      <c r="AY855" s="82"/>
      <c r="AZ855" s="28"/>
      <c r="BA855" s="28"/>
      <c r="BB855" s="82"/>
      <c r="BC855" s="82"/>
      <c r="BD855" s="82"/>
      <c r="BE855" s="82"/>
      <c r="BF855" s="82"/>
      <c r="BG855" s="82"/>
      <c r="BH855" s="80"/>
      <c r="BI855" s="80"/>
      <c r="BJ855" s="7">
        <f t="shared" si="304"/>
        <v>150</v>
      </c>
      <c r="BK855" s="7">
        <f t="shared" si="304"/>
        <v>75</v>
      </c>
    </row>
    <row r="856" spans="2:63" ht="24" x14ac:dyDescent="0.25">
      <c r="B856" s="16" t="s">
        <v>65</v>
      </c>
      <c r="C856" s="17" t="s">
        <v>66</v>
      </c>
      <c r="D856" s="171" t="s">
        <v>1402</v>
      </c>
      <c r="E856" s="18" t="s">
        <v>211</v>
      </c>
      <c r="F856" s="18" t="s">
        <v>215</v>
      </c>
      <c r="G856" s="12">
        <v>6</v>
      </c>
      <c r="H856" s="19"/>
      <c r="I856" s="19"/>
      <c r="J856" s="85"/>
      <c r="K856" s="85"/>
      <c r="L856" s="19"/>
      <c r="M856" s="19"/>
      <c r="N856" s="19">
        <f>2+2+2</f>
        <v>6</v>
      </c>
      <c r="O856" s="19">
        <f t="shared" si="305"/>
        <v>36</v>
      </c>
      <c r="P856" s="26"/>
      <c r="Q856" s="19"/>
      <c r="R856" s="19"/>
      <c r="S856" s="19"/>
      <c r="T856" s="77"/>
      <c r="U856" s="77"/>
      <c r="V856" s="19"/>
      <c r="W856" s="19"/>
      <c r="X856" s="77"/>
      <c r="Y856" s="77"/>
      <c r="Z856" s="77"/>
      <c r="AA856" s="77"/>
      <c r="AB856" s="78"/>
      <c r="AC856" s="78"/>
      <c r="AD856" s="78"/>
      <c r="AE856" s="78"/>
      <c r="AF856" s="19">
        <f t="shared" si="303"/>
        <v>6</v>
      </c>
      <c r="AG856" s="19">
        <f t="shared" si="303"/>
        <v>36</v>
      </c>
      <c r="AH856" s="171" t="s">
        <v>1402</v>
      </c>
      <c r="AI856" s="18" t="s">
        <v>211</v>
      </c>
      <c r="AJ856" s="18" t="s">
        <v>215</v>
      </c>
      <c r="AK856" s="12">
        <v>6</v>
      </c>
      <c r="AL856" s="28"/>
      <c r="AM856" s="28"/>
      <c r="AN856" s="82"/>
      <c r="AO856" s="82"/>
      <c r="AP856" s="28"/>
      <c r="AQ856" s="28"/>
      <c r="AR856" s="28">
        <f>2+2+2</f>
        <v>6</v>
      </c>
      <c r="AS856" s="28">
        <f t="shared" si="307"/>
        <v>36</v>
      </c>
      <c r="AT856" s="28"/>
      <c r="AU856" s="28"/>
      <c r="AV856" s="28"/>
      <c r="AW856" s="28"/>
      <c r="AX856" s="82"/>
      <c r="AY856" s="82"/>
      <c r="AZ856" s="28"/>
      <c r="BA856" s="28"/>
      <c r="BB856" s="82"/>
      <c r="BC856" s="82"/>
      <c r="BD856" s="82"/>
      <c r="BE856" s="82"/>
      <c r="BF856" s="82"/>
      <c r="BG856" s="82"/>
      <c r="BH856" s="80"/>
      <c r="BI856" s="80"/>
      <c r="BJ856" s="7">
        <f t="shared" si="304"/>
        <v>6</v>
      </c>
      <c r="BK856" s="7">
        <f t="shared" si="304"/>
        <v>36</v>
      </c>
    </row>
    <row r="857" spans="2:63" ht="24" x14ac:dyDescent="0.25">
      <c r="B857" s="16" t="s">
        <v>65</v>
      </c>
      <c r="C857" s="17" t="s">
        <v>66</v>
      </c>
      <c r="D857" s="171" t="s">
        <v>1403</v>
      </c>
      <c r="E857" s="18" t="s">
        <v>1404</v>
      </c>
      <c r="F857" s="18" t="s">
        <v>68</v>
      </c>
      <c r="G857" s="12">
        <v>8</v>
      </c>
      <c r="H857" s="19"/>
      <c r="I857" s="19"/>
      <c r="J857" s="85"/>
      <c r="K857" s="85"/>
      <c r="L857" s="19"/>
      <c r="M857" s="19"/>
      <c r="N857" s="19">
        <f t="shared" ref="N857:N860" si="309">2+2+2</f>
        <v>6</v>
      </c>
      <c r="O857" s="19">
        <f t="shared" si="305"/>
        <v>48</v>
      </c>
      <c r="P857" s="26"/>
      <c r="Q857" s="19"/>
      <c r="R857" s="19"/>
      <c r="S857" s="19"/>
      <c r="T857" s="77"/>
      <c r="U857" s="77"/>
      <c r="V857" s="19"/>
      <c r="W857" s="19"/>
      <c r="X857" s="77"/>
      <c r="Y857" s="77"/>
      <c r="Z857" s="77"/>
      <c r="AA857" s="77"/>
      <c r="AB857" s="78"/>
      <c r="AC857" s="78"/>
      <c r="AD857" s="78"/>
      <c r="AE857" s="78"/>
      <c r="AF857" s="19">
        <f t="shared" si="303"/>
        <v>6</v>
      </c>
      <c r="AG857" s="19">
        <f t="shared" si="303"/>
        <v>48</v>
      </c>
      <c r="AH857" s="171" t="s">
        <v>1403</v>
      </c>
      <c r="AI857" s="18" t="s">
        <v>1404</v>
      </c>
      <c r="AJ857" s="18" t="s">
        <v>68</v>
      </c>
      <c r="AK857" s="12">
        <v>8</v>
      </c>
      <c r="AL857" s="28"/>
      <c r="AM857" s="28"/>
      <c r="AN857" s="82"/>
      <c r="AO857" s="82"/>
      <c r="AP857" s="28"/>
      <c r="AQ857" s="28"/>
      <c r="AR857" s="28">
        <f t="shared" ref="AR857:AR860" si="310">2+2+2</f>
        <v>6</v>
      </c>
      <c r="AS857" s="28">
        <f t="shared" si="307"/>
        <v>48</v>
      </c>
      <c r="AT857" s="28"/>
      <c r="AU857" s="28"/>
      <c r="AV857" s="28"/>
      <c r="AW857" s="28"/>
      <c r="AX857" s="82"/>
      <c r="AY857" s="82"/>
      <c r="AZ857" s="28"/>
      <c r="BA857" s="28"/>
      <c r="BB857" s="82"/>
      <c r="BC857" s="82"/>
      <c r="BD857" s="82"/>
      <c r="BE857" s="82"/>
      <c r="BF857" s="82"/>
      <c r="BG857" s="82"/>
      <c r="BH857" s="80"/>
      <c r="BI857" s="80"/>
      <c r="BJ857" s="7">
        <f t="shared" si="304"/>
        <v>6</v>
      </c>
      <c r="BK857" s="7">
        <f t="shared" si="304"/>
        <v>48</v>
      </c>
    </row>
    <row r="858" spans="2:63" ht="24" x14ac:dyDescent="0.25">
      <c r="B858" s="16" t="s">
        <v>65</v>
      </c>
      <c r="C858" s="17" t="s">
        <v>66</v>
      </c>
      <c r="D858" s="171" t="s">
        <v>1403</v>
      </c>
      <c r="E858" s="18" t="s">
        <v>1405</v>
      </c>
      <c r="F858" s="18" t="s">
        <v>68</v>
      </c>
      <c r="G858" s="12">
        <v>8</v>
      </c>
      <c r="H858" s="19"/>
      <c r="I858" s="19"/>
      <c r="J858" s="85"/>
      <c r="K858" s="85"/>
      <c r="L858" s="19"/>
      <c r="M858" s="19"/>
      <c r="N858" s="19">
        <f t="shared" si="309"/>
        <v>6</v>
      </c>
      <c r="O858" s="19">
        <f t="shared" si="305"/>
        <v>48</v>
      </c>
      <c r="P858" s="26"/>
      <c r="Q858" s="19"/>
      <c r="R858" s="19"/>
      <c r="S858" s="19"/>
      <c r="T858" s="77"/>
      <c r="U858" s="77"/>
      <c r="V858" s="19"/>
      <c r="W858" s="19"/>
      <c r="X858" s="77"/>
      <c r="Y858" s="77"/>
      <c r="Z858" s="77"/>
      <c r="AA858" s="77"/>
      <c r="AB858" s="78"/>
      <c r="AC858" s="78"/>
      <c r="AD858" s="78"/>
      <c r="AE858" s="78"/>
      <c r="AF858" s="19">
        <f t="shared" si="303"/>
        <v>6</v>
      </c>
      <c r="AG858" s="19">
        <f t="shared" si="303"/>
        <v>48</v>
      </c>
      <c r="AH858" s="171" t="s">
        <v>1403</v>
      </c>
      <c r="AI858" s="18" t="s">
        <v>1405</v>
      </c>
      <c r="AJ858" s="18" t="s">
        <v>68</v>
      </c>
      <c r="AK858" s="12">
        <v>8</v>
      </c>
      <c r="AL858" s="28"/>
      <c r="AM858" s="28"/>
      <c r="AN858" s="82"/>
      <c r="AO858" s="82"/>
      <c r="AP858" s="28"/>
      <c r="AQ858" s="28"/>
      <c r="AR858" s="28">
        <f t="shared" si="310"/>
        <v>6</v>
      </c>
      <c r="AS858" s="28">
        <f t="shared" si="307"/>
        <v>48</v>
      </c>
      <c r="AT858" s="28"/>
      <c r="AU858" s="28"/>
      <c r="AV858" s="28"/>
      <c r="AW858" s="28"/>
      <c r="AX858" s="82"/>
      <c r="AY858" s="82"/>
      <c r="AZ858" s="28"/>
      <c r="BA858" s="28"/>
      <c r="BB858" s="82"/>
      <c r="BC858" s="82"/>
      <c r="BD858" s="82"/>
      <c r="BE858" s="82"/>
      <c r="BF858" s="82"/>
      <c r="BG858" s="82"/>
      <c r="BH858" s="80"/>
      <c r="BI858" s="80"/>
      <c r="BJ858" s="7">
        <f t="shared" si="304"/>
        <v>6</v>
      </c>
      <c r="BK858" s="7">
        <f t="shared" si="304"/>
        <v>48</v>
      </c>
    </row>
    <row r="859" spans="2:63" ht="24" x14ac:dyDescent="0.25">
      <c r="B859" s="16" t="s">
        <v>65</v>
      </c>
      <c r="C859" s="17" t="s">
        <v>66</v>
      </c>
      <c r="D859" s="171" t="s">
        <v>1403</v>
      </c>
      <c r="E859" s="18" t="s">
        <v>1406</v>
      </c>
      <c r="F859" s="18" t="s">
        <v>68</v>
      </c>
      <c r="G859" s="12">
        <v>8</v>
      </c>
      <c r="H859" s="19"/>
      <c r="I859" s="19"/>
      <c r="J859" s="85"/>
      <c r="K859" s="85"/>
      <c r="L859" s="19"/>
      <c r="M859" s="19"/>
      <c r="N859" s="19">
        <f t="shared" si="309"/>
        <v>6</v>
      </c>
      <c r="O859" s="19">
        <f t="shared" si="305"/>
        <v>48</v>
      </c>
      <c r="P859" s="26"/>
      <c r="Q859" s="19"/>
      <c r="R859" s="19"/>
      <c r="S859" s="19"/>
      <c r="T859" s="77"/>
      <c r="U859" s="77"/>
      <c r="V859" s="19"/>
      <c r="W859" s="19"/>
      <c r="X859" s="77"/>
      <c r="Y859" s="77"/>
      <c r="Z859" s="77"/>
      <c r="AA859" s="77"/>
      <c r="AB859" s="78"/>
      <c r="AC859" s="78"/>
      <c r="AD859" s="78"/>
      <c r="AE859" s="78"/>
      <c r="AF859" s="19">
        <f t="shared" si="303"/>
        <v>6</v>
      </c>
      <c r="AG859" s="19">
        <f t="shared" si="303"/>
        <v>48</v>
      </c>
      <c r="AH859" s="171" t="s">
        <v>1403</v>
      </c>
      <c r="AI859" s="18" t="s">
        <v>1406</v>
      </c>
      <c r="AJ859" s="18" t="s">
        <v>68</v>
      </c>
      <c r="AK859" s="12">
        <v>8</v>
      </c>
      <c r="AL859" s="28"/>
      <c r="AM859" s="28"/>
      <c r="AN859" s="82"/>
      <c r="AO859" s="82"/>
      <c r="AP859" s="28"/>
      <c r="AQ859" s="28"/>
      <c r="AR859" s="28">
        <f t="shared" si="310"/>
        <v>6</v>
      </c>
      <c r="AS859" s="28">
        <f t="shared" si="307"/>
        <v>48</v>
      </c>
      <c r="AT859" s="28"/>
      <c r="AU859" s="28"/>
      <c r="AV859" s="28"/>
      <c r="AW859" s="28"/>
      <c r="AX859" s="82"/>
      <c r="AY859" s="82"/>
      <c r="AZ859" s="28"/>
      <c r="BA859" s="28"/>
      <c r="BB859" s="82"/>
      <c r="BC859" s="82"/>
      <c r="BD859" s="82"/>
      <c r="BE859" s="82"/>
      <c r="BF859" s="82"/>
      <c r="BG859" s="82"/>
      <c r="BH859" s="80"/>
      <c r="BI859" s="80"/>
      <c r="BJ859" s="7">
        <f t="shared" si="304"/>
        <v>6</v>
      </c>
      <c r="BK859" s="7">
        <f t="shared" si="304"/>
        <v>48</v>
      </c>
    </row>
    <row r="860" spans="2:63" ht="24" x14ac:dyDescent="0.25">
      <c r="B860" s="16" t="s">
        <v>65</v>
      </c>
      <c r="C860" s="17" t="s">
        <v>66</v>
      </c>
      <c r="D860" s="171" t="s">
        <v>1407</v>
      </c>
      <c r="E860" s="18" t="s">
        <v>1408</v>
      </c>
      <c r="F860" s="18" t="s">
        <v>68</v>
      </c>
      <c r="G860" s="12">
        <v>15</v>
      </c>
      <c r="H860" s="19"/>
      <c r="I860" s="19"/>
      <c r="J860" s="85"/>
      <c r="K860" s="85"/>
      <c r="L860" s="19"/>
      <c r="M860" s="19"/>
      <c r="N860" s="19">
        <f t="shared" si="309"/>
        <v>6</v>
      </c>
      <c r="O860" s="19">
        <f t="shared" si="305"/>
        <v>90</v>
      </c>
      <c r="P860" s="26"/>
      <c r="Q860" s="19"/>
      <c r="R860" s="19"/>
      <c r="S860" s="19"/>
      <c r="T860" s="77"/>
      <c r="U860" s="77"/>
      <c r="V860" s="19"/>
      <c r="W860" s="19"/>
      <c r="X860" s="77"/>
      <c r="Y860" s="77"/>
      <c r="Z860" s="77"/>
      <c r="AA860" s="77"/>
      <c r="AB860" s="78"/>
      <c r="AC860" s="78"/>
      <c r="AD860" s="78"/>
      <c r="AE860" s="78"/>
      <c r="AF860" s="19">
        <f t="shared" si="303"/>
        <v>6</v>
      </c>
      <c r="AG860" s="19">
        <f t="shared" si="303"/>
        <v>90</v>
      </c>
      <c r="AH860" s="171" t="s">
        <v>1407</v>
      </c>
      <c r="AI860" s="18" t="s">
        <v>1408</v>
      </c>
      <c r="AJ860" s="18" t="s">
        <v>68</v>
      </c>
      <c r="AK860" s="12">
        <v>15</v>
      </c>
      <c r="AL860" s="28"/>
      <c r="AM860" s="28"/>
      <c r="AN860" s="82"/>
      <c r="AO860" s="82"/>
      <c r="AP860" s="28"/>
      <c r="AQ860" s="28"/>
      <c r="AR860" s="28">
        <f t="shared" si="310"/>
        <v>6</v>
      </c>
      <c r="AS860" s="28">
        <f t="shared" si="307"/>
        <v>90</v>
      </c>
      <c r="AT860" s="28"/>
      <c r="AU860" s="28"/>
      <c r="AV860" s="28"/>
      <c r="AW860" s="28"/>
      <c r="AX860" s="82"/>
      <c r="AY860" s="82"/>
      <c r="AZ860" s="28"/>
      <c r="BA860" s="28"/>
      <c r="BB860" s="82"/>
      <c r="BC860" s="82"/>
      <c r="BD860" s="82"/>
      <c r="BE860" s="82"/>
      <c r="BF860" s="82"/>
      <c r="BG860" s="82"/>
      <c r="BH860" s="80"/>
      <c r="BI860" s="80"/>
      <c r="BJ860" s="7">
        <f t="shared" si="304"/>
        <v>6</v>
      </c>
      <c r="BK860" s="7">
        <f t="shared" si="304"/>
        <v>90</v>
      </c>
    </row>
    <row r="861" spans="2:63" ht="24" x14ac:dyDescent="0.25">
      <c r="B861" s="16" t="s">
        <v>65</v>
      </c>
      <c r="C861" s="17" t="s">
        <v>66</v>
      </c>
      <c r="D861" s="171" t="s">
        <v>403</v>
      </c>
      <c r="E861" s="18" t="s">
        <v>1409</v>
      </c>
      <c r="F861" s="18" t="s">
        <v>68</v>
      </c>
      <c r="G861" s="12">
        <v>135</v>
      </c>
      <c r="H861" s="19"/>
      <c r="I861" s="19"/>
      <c r="J861" s="85"/>
      <c r="K861" s="85"/>
      <c r="L861" s="19"/>
      <c r="M861" s="19"/>
      <c r="N861" s="19">
        <f>6+6+6</f>
        <v>18</v>
      </c>
      <c r="O861" s="19">
        <f t="shared" si="305"/>
        <v>2430</v>
      </c>
      <c r="P861" s="26"/>
      <c r="Q861" s="19"/>
      <c r="R861" s="19"/>
      <c r="S861" s="19"/>
      <c r="T861" s="77"/>
      <c r="U861" s="77"/>
      <c r="V861" s="19"/>
      <c r="W861" s="19"/>
      <c r="X861" s="77"/>
      <c r="Y861" s="77"/>
      <c r="Z861" s="77"/>
      <c r="AA861" s="77"/>
      <c r="AB861" s="78"/>
      <c r="AC861" s="78"/>
      <c r="AD861" s="78"/>
      <c r="AE861" s="78"/>
      <c r="AF861" s="19">
        <f t="shared" si="303"/>
        <v>18</v>
      </c>
      <c r="AG861" s="19">
        <f t="shared" si="303"/>
        <v>2430</v>
      </c>
      <c r="AH861" s="171" t="s">
        <v>403</v>
      </c>
      <c r="AI861" s="18" t="s">
        <v>1409</v>
      </c>
      <c r="AJ861" s="18" t="s">
        <v>68</v>
      </c>
      <c r="AK861" s="12">
        <v>135</v>
      </c>
      <c r="AL861" s="28"/>
      <c r="AM861" s="28"/>
      <c r="AN861" s="82"/>
      <c r="AO861" s="82"/>
      <c r="AP861" s="28"/>
      <c r="AQ861" s="28"/>
      <c r="AR861" s="28">
        <f>6+6+6</f>
        <v>18</v>
      </c>
      <c r="AS861" s="28">
        <f t="shared" si="307"/>
        <v>2430</v>
      </c>
      <c r="AT861" s="28"/>
      <c r="AU861" s="28"/>
      <c r="AV861" s="28"/>
      <c r="AW861" s="28"/>
      <c r="AX861" s="82"/>
      <c r="AY861" s="82"/>
      <c r="AZ861" s="28"/>
      <c r="BA861" s="28"/>
      <c r="BB861" s="82"/>
      <c r="BC861" s="82"/>
      <c r="BD861" s="82"/>
      <c r="BE861" s="82"/>
      <c r="BF861" s="82"/>
      <c r="BG861" s="82"/>
      <c r="BH861" s="80"/>
      <c r="BI861" s="80"/>
      <c r="BJ861" s="7">
        <f t="shared" si="304"/>
        <v>18</v>
      </c>
      <c r="BK861" s="7">
        <f t="shared" si="304"/>
        <v>2430</v>
      </c>
    </row>
    <row r="862" spans="2:63" ht="24" x14ac:dyDescent="0.25">
      <c r="B862" s="16" t="s">
        <v>65</v>
      </c>
      <c r="C862" s="17" t="s">
        <v>66</v>
      </c>
      <c r="D862" s="171" t="s">
        <v>403</v>
      </c>
      <c r="E862" s="18" t="s">
        <v>1410</v>
      </c>
      <c r="F862" s="18" t="s">
        <v>68</v>
      </c>
      <c r="G862" s="12">
        <v>135</v>
      </c>
      <c r="H862" s="19"/>
      <c r="I862" s="19"/>
      <c r="J862" s="85"/>
      <c r="K862" s="85"/>
      <c r="L862" s="19"/>
      <c r="M862" s="19"/>
      <c r="N862" s="19">
        <f t="shared" ref="N862:N864" si="311">6+6+6</f>
        <v>18</v>
      </c>
      <c r="O862" s="19">
        <f t="shared" si="305"/>
        <v>2430</v>
      </c>
      <c r="P862" s="26"/>
      <c r="Q862" s="19"/>
      <c r="R862" s="19"/>
      <c r="S862" s="19"/>
      <c r="T862" s="77"/>
      <c r="U862" s="77"/>
      <c r="V862" s="19"/>
      <c r="W862" s="19"/>
      <c r="X862" s="77"/>
      <c r="Y862" s="77"/>
      <c r="Z862" s="77"/>
      <c r="AA862" s="77"/>
      <c r="AB862" s="78"/>
      <c r="AC862" s="78"/>
      <c r="AD862" s="78"/>
      <c r="AE862" s="78"/>
      <c r="AF862" s="19">
        <f t="shared" si="303"/>
        <v>18</v>
      </c>
      <c r="AG862" s="19">
        <f t="shared" si="303"/>
        <v>2430</v>
      </c>
      <c r="AH862" s="171" t="s">
        <v>403</v>
      </c>
      <c r="AI862" s="18" t="s">
        <v>1410</v>
      </c>
      <c r="AJ862" s="18" t="s">
        <v>68</v>
      </c>
      <c r="AK862" s="12">
        <v>135</v>
      </c>
      <c r="AL862" s="28"/>
      <c r="AM862" s="28"/>
      <c r="AN862" s="82"/>
      <c r="AO862" s="82"/>
      <c r="AP862" s="28"/>
      <c r="AQ862" s="28"/>
      <c r="AR862" s="28">
        <f t="shared" ref="AR862:AR864" si="312">6+6+6</f>
        <v>18</v>
      </c>
      <c r="AS862" s="28">
        <f t="shared" si="307"/>
        <v>2430</v>
      </c>
      <c r="AT862" s="28"/>
      <c r="AU862" s="28"/>
      <c r="AV862" s="28"/>
      <c r="AW862" s="28"/>
      <c r="AX862" s="82"/>
      <c r="AY862" s="82"/>
      <c r="AZ862" s="28"/>
      <c r="BA862" s="28"/>
      <c r="BB862" s="82"/>
      <c r="BC862" s="82"/>
      <c r="BD862" s="82"/>
      <c r="BE862" s="82"/>
      <c r="BF862" s="82"/>
      <c r="BG862" s="82"/>
      <c r="BH862" s="80"/>
      <c r="BI862" s="80"/>
      <c r="BJ862" s="7">
        <f t="shared" si="304"/>
        <v>18</v>
      </c>
      <c r="BK862" s="7">
        <f t="shared" si="304"/>
        <v>2430</v>
      </c>
    </row>
    <row r="863" spans="2:63" ht="24" x14ac:dyDescent="0.25">
      <c r="B863" s="16" t="s">
        <v>65</v>
      </c>
      <c r="C863" s="17" t="s">
        <v>66</v>
      </c>
      <c r="D863" s="171" t="s">
        <v>403</v>
      </c>
      <c r="E863" s="18" t="s">
        <v>1411</v>
      </c>
      <c r="F863" s="18" t="s">
        <v>68</v>
      </c>
      <c r="G863" s="12">
        <v>135</v>
      </c>
      <c r="H863" s="19"/>
      <c r="I863" s="19"/>
      <c r="J863" s="85"/>
      <c r="K863" s="85"/>
      <c r="L863" s="19"/>
      <c r="M863" s="19"/>
      <c r="N863" s="19">
        <f t="shared" si="311"/>
        <v>18</v>
      </c>
      <c r="O863" s="19">
        <f t="shared" si="305"/>
        <v>2430</v>
      </c>
      <c r="P863" s="26"/>
      <c r="Q863" s="19"/>
      <c r="R863" s="19"/>
      <c r="S863" s="19"/>
      <c r="T863" s="77"/>
      <c r="U863" s="77"/>
      <c r="V863" s="19"/>
      <c r="W863" s="19"/>
      <c r="X863" s="77"/>
      <c r="Y863" s="77"/>
      <c r="Z863" s="77"/>
      <c r="AA863" s="77"/>
      <c r="AB863" s="78"/>
      <c r="AC863" s="78"/>
      <c r="AD863" s="78"/>
      <c r="AE863" s="78"/>
      <c r="AF863" s="19">
        <f t="shared" si="303"/>
        <v>18</v>
      </c>
      <c r="AG863" s="19">
        <f t="shared" si="303"/>
        <v>2430</v>
      </c>
      <c r="AH863" s="171" t="s">
        <v>403</v>
      </c>
      <c r="AI863" s="18" t="s">
        <v>1411</v>
      </c>
      <c r="AJ863" s="18" t="s">
        <v>68</v>
      </c>
      <c r="AK863" s="12">
        <v>135</v>
      </c>
      <c r="AL863" s="28"/>
      <c r="AM863" s="28"/>
      <c r="AN863" s="82"/>
      <c r="AO863" s="82"/>
      <c r="AP863" s="28"/>
      <c r="AQ863" s="28"/>
      <c r="AR863" s="28">
        <f t="shared" si="312"/>
        <v>18</v>
      </c>
      <c r="AS863" s="28">
        <f t="shared" si="307"/>
        <v>2430</v>
      </c>
      <c r="AT863" s="28"/>
      <c r="AU863" s="28"/>
      <c r="AV863" s="28"/>
      <c r="AW863" s="28"/>
      <c r="AX863" s="82"/>
      <c r="AY863" s="82"/>
      <c r="AZ863" s="28"/>
      <c r="BA863" s="28"/>
      <c r="BB863" s="82"/>
      <c r="BC863" s="82"/>
      <c r="BD863" s="82"/>
      <c r="BE863" s="82"/>
      <c r="BF863" s="82"/>
      <c r="BG863" s="82"/>
      <c r="BH863" s="80"/>
      <c r="BI863" s="80"/>
      <c r="BJ863" s="7">
        <f t="shared" si="304"/>
        <v>18</v>
      </c>
      <c r="BK863" s="7">
        <f t="shared" si="304"/>
        <v>2430</v>
      </c>
    </row>
    <row r="864" spans="2:63" ht="24" x14ac:dyDescent="0.25">
      <c r="B864" s="16" t="s">
        <v>65</v>
      </c>
      <c r="C864" s="17" t="s">
        <v>66</v>
      </c>
      <c r="D864" s="171" t="s">
        <v>403</v>
      </c>
      <c r="E864" s="18" t="s">
        <v>425</v>
      </c>
      <c r="F864" s="18" t="s">
        <v>68</v>
      </c>
      <c r="G864" s="12">
        <v>135</v>
      </c>
      <c r="H864" s="19"/>
      <c r="I864" s="19"/>
      <c r="J864" s="85"/>
      <c r="K864" s="85"/>
      <c r="L864" s="19"/>
      <c r="M864" s="19"/>
      <c r="N864" s="19">
        <f t="shared" si="311"/>
        <v>18</v>
      </c>
      <c r="O864" s="19">
        <f t="shared" si="305"/>
        <v>2430</v>
      </c>
      <c r="P864" s="26"/>
      <c r="Q864" s="19"/>
      <c r="R864" s="19"/>
      <c r="S864" s="19"/>
      <c r="T864" s="77"/>
      <c r="U864" s="77"/>
      <c r="V864" s="19"/>
      <c r="W864" s="19"/>
      <c r="X864" s="77"/>
      <c r="Y864" s="77"/>
      <c r="Z864" s="77"/>
      <c r="AA864" s="77"/>
      <c r="AB864" s="78"/>
      <c r="AC864" s="78"/>
      <c r="AD864" s="78"/>
      <c r="AE864" s="78"/>
      <c r="AF864" s="19">
        <f t="shared" si="303"/>
        <v>18</v>
      </c>
      <c r="AG864" s="19">
        <f t="shared" si="303"/>
        <v>2430</v>
      </c>
      <c r="AH864" s="171" t="s">
        <v>403</v>
      </c>
      <c r="AI864" s="18" t="s">
        <v>425</v>
      </c>
      <c r="AJ864" s="18" t="s">
        <v>68</v>
      </c>
      <c r="AK864" s="12">
        <v>135</v>
      </c>
      <c r="AL864" s="28"/>
      <c r="AM864" s="28"/>
      <c r="AN864" s="82"/>
      <c r="AO864" s="82"/>
      <c r="AP864" s="28"/>
      <c r="AQ864" s="28"/>
      <c r="AR864" s="28">
        <f t="shared" si="312"/>
        <v>18</v>
      </c>
      <c r="AS864" s="28">
        <f t="shared" si="307"/>
        <v>2430</v>
      </c>
      <c r="AT864" s="28"/>
      <c r="AU864" s="28"/>
      <c r="AV864" s="28"/>
      <c r="AW864" s="28"/>
      <c r="AX864" s="82"/>
      <c r="AY864" s="82"/>
      <c r="AZ864" s="28"/>
      <c r="BA864" s="28"/>
      <c r="BB864" s="82"/>
      <c r="BC864" s="82"/>
      <c r="BD864" s="82"/>
      <c r="BE864" s="82"/>
      <c r="BF864" s="82"/>
      <c r="BG864" s="82"/>
      <c r="BH864" s="80"/>
      <c r="BI864" s="80"/>
      <c r="BJ864" s="7">
        <f t="shared" si="304"/>
        <v>18</v>
      </c>
      <c r="BK864" s="7">
        <f t="shared" si="304"/>
        <v>2430</v>
      </c>
    </row>
    <row r="865" spans="2:63" ht="24" x14ac:dyDescent="0.25">
      <c r="B865" s="16" t="s">
        <v>65</v>
      </c>
      <c r="C865" s="17" t="s">
        <v>66</v>
      </c>
      <c r="D865" s="171" t="s">
        <v>1412</v>
      </c>
      <c r="E865" s="18" t="s">
        <v>1413</v>
      </c>
      <c r="F865" s="18" t="s">
        <v>68</v>
      </c>
      <c r="G865" s="12">
        <v>5</v>
      </c>
      <c r="H865" s="19"/>
      <c r="I865" s="19"/>
      <c r="J865" s="85"/>
      <c r="K865" s="85"/>
      <c r="L865" s="19"/>
      <c r="M865" s="19"/>
      <c r="N865" s="19">
        <f>3+3+3</f>
        <v>9</v>
      </c>
      <c r="O865" s="19">
        <f t="shared" si="305"/>
        <v>45</v>
      </c>
      <c r="P865" s="26"/>
      <c r="Q865" s="19"/>
      <c r="R865" s="19"/>
      <c r="S865" s="19"/>
      <c r="T865" s="77"/>
      <c r="U865" s="77"/>
      <c r="V865" s="19"/>
      <c r="W865" s="19"/>
      <c r="X865" s="77"/>
      <c r="Y865" s="77"/>
      <c r="Z865" s="77"/>
      <c r="AA865" s="77"/>
      <c r="AB865" s="78"/>
      <c r="AC865" s="78"/>
      <c r="AD865" s="78"/>
      <c r="AE865" s="78"/>
      <c r="AF865" s="19">
        <f t="shared" si="303"/>
        <v>9</v>
      </c>
      <c r="AG865" s="19">
        <f t="shared" si="303"/>
        <v>45</v>
      </c>
      <c r="AH865" s="171" t="s">
        <v>1412</v>
      </c>
      <c r="AI865" s="18" t="s">
        <v>1413</v>
      </c>
      <c r="AJ865" s="18" t="s">
        <v>68</v>
      </c>
      <c r="AK865" s="12">
        <v>5</v>
      </c>
      <c r="AL865" s="28"/>
      <c r="AM865" s="28"/>
      <c r="AN865" s="82"/>
      <c r="AO865" s="82"/>
      <c r="AP865" s="28"/>
      <c r="AQ865" s="28"/>
      <c r="AR865" s="28">
        <f>3+3+3</f>
        <v>9</v>
      </c>
      <c r="AS865" s="28">
        <f t="shared" si="307"/>
        <v>45</v>
      </c>
      <c r="AT865" s="28"/>
      <c r="AU865" s="28"/>
      <c r="AV865" s="28"/>
      <c r="AW865" s="28"/>
      <c r="AX865" s="82"/>
      <c r="AY865" s="82"/>
      <c r="AZ865" s="28"/>
      <c r="BA865" s="28"/>
      <c r="BB865" s="82"/>
      <c r="BC865" s="82"/>
      <c r="BD865" s="82"/>
      <c r="BE865" s="82"/>
      <c r="BF865" s="82"/>
      <c r="BG865" s="82"/>
      <c r="BH865" s="80"/>
      <c r="BI865" s="80"/>
      <c r="BJ865" s="7">
        <f t="shared" si="304"/>
        <v>9</v>
      </c>
      <c r="BK865" s="7">
        <f t="shared" si="304"/>
        <v>45</v>
      </c>
    </row>
    <row r="866" spans="2:63" ht="24" x14ac:dyDescent="0.25">
      <c r="B866" s="16" t="s">
        <v>65</v>
      </c>
      <c r="C866" s="17" t="s">
        <v>66</v>
      </c>
      <c r="D866" s="171" t="s">
        <v>1412</v>
      </c>
      <c r="E866" s="18" t="s">
        <v>1414</v>
      </c>
      <c r="F866" s="18" t="s">
        <v>68</v>
      </c>
      <c r="G866" s="12">
        <v>5</v>
      </c>
      <c r="H866" s="19"/>
      <c r="I866" s="19"/>
      <c r="J866" s="85"/>
      <c r="K866" s="85"/>
      <c r="L866" s="19"/>
      <c r="M866" s="19"/>
      <c r="N866" s="19">
        <f>2+2+2</f>
        <v>6</v>
      </c>
      <c r="O866" s="19">
        <f t="shared" si="305"/>
        <v>30</v>
      </c>
      <c r="P866" s="26"/>
      <c r="Q866" s="19"/>
      <c r="R866" s="19"/>
      <c r="S866" s="19"/>
      <c r="T866" s="77"/>
      <c r="U866" s="77"/>
      <c r="V866" s="19"/>
      <c r="W866" s="19"/>
      <c r="X866" s="77"/>
      <c r="Y866" s="77"/>
      <c r="Z866" s="77"/>
      <c r="AA866" s="77"/>
      <c r="AB866" s="78"/>
      <c r="AC866" s="78"/>
      <c r="AD866" s="78"/>
      <c r="AE866" s="78"/>
      <c r="AF866" s="19">
        <f t="shared" si="303"/>
        <v>6</v>
      </c>
      <c r="AG866" s="19">
        <f t="shared" si="303"/>
        <v>30</v>
      </c>
      <c r="AH866" s="171" t="s">
        <v>1412</v>
      </c>
      <c r="AI866" s="18" t="s">
        <v>1414</v>
      </c>
      <c r="AJ866" s="18" t="s">
        <v>68</v>
      </c>
      <c r="AK866" s="12">
        <v>5</v>
      </c>
      <c r="AL866" s="28"/>
      <c r="AM866" s="28"/>
      <c r="AN866" s="82"/>
      <c r="AO866" s="82"/>
      <c r="AP866" s="28"/>
      <c r="AQ866" s="28"/>
      <c r="AR866" s="28">
        <f>2+2+2</f>
        <v>6</v>
      </c>
      <c r="AS866" s="28">
        <f t="shared" si="307"/>
        <v>30</v>
      </c>
      <c r="AT866" s="28"/>
      <c r="AU866" s="28"/>
      <c r="AV866" s="28"/>
      <c r="AW866" s="28"/>
      <c r="AX866" s="82"/>
      <c r="AY866" s="82"/>
      <c r="AZ866" s="28"/>
      <c r="BA866" s="28"/>
      <c r="BB866" s="82"/>
      <c r="BC866" s="82"/>
      <c r="BD866" s="82"/>
      <c r="BE866" s="82"/>
      <c r="BF866" s="82"/>
      <c r="BG866" s="82"/>
      <c r="BH866" s="80"/>
      <c r="BI866" s="80"/>
      <c r="BJ866" s="7">
        <f t="shared" si="304"/>
        <v>6</v>
      </c>
      <c r="BK866" s="7">
        <f t="shared" si="304"/>
        <v>30</v>
      </c>
    </row>
    <row r="867" spans="2:63" ht="24" x14ac:dyDescent="0.25">
      <c r="B867" s="16" t="s">
        <v>65</v>
      </c>
      <c r="C867" s="17" t="s">
        <v>66</v>
      </c>
      <c r="D867" s="171" t="s">
        <v>1412</v>
      </c>
      <c r="E867" s="18" t="s">
        <v>1415</v>
      </c>
      <c r="F867" s="18" t="s">
        <v>68</v>
      </c>
      <c r="G867" s="12">
        <v>5</v>
      </c>
      <c r="H867" s="19"/>
      <c r="I867" s="19"/>
      <c r="J867" s="85"/>
      <c r="K867" s="85"/>
      <c r="L867" s="19"/>
      <c r="M867" s="19"/>
      <c r="N867" s="19">
        <f>3+3+3</f>
        <v>9</v>
      </c>
      <c r="O867" s="19">
        <f t="shared" si="305"/>
        <v>45</v>
      </c>
      <c r="P867" s="26"/>
      <c r="Q867" s="19"/>
      <c r="R867" s="19"/>
      <c r="S867" s="19"/>
      <c r="T867" s="77"/>
      <c r="U867" s="77"/>
      <c r="V867" s="19"/>
      <c r="W867" s="19"/>
      <c r="X867" s="77"/>
      <c r="Y867" s="77"/>
      <c r="Z867" s="77"/>
      <c r="AA867" s="77"/>
      <c r="AB867" s="78"/>
      <c r="AC867" s="78"/>
      <c r="AD867" s="78"/>
      <c r="AE867" s="78"/>
      <c r="AF867" s="19">
        <f t="shared" si="303"/>
        <v>9</v>
      </c>
      <c r="AG867" s="19">
        <f t="shared" si="303"/>
        <v>45</v>
      </c>
      <c r="AH867" s="171" t="s">
        <v>1412</v>
      </c>
      <c r="AI867" s="18" t="s">
        <v>1415</v>
      </c>
      <c r="AJ867" s="18" t="s">
        <v>68</v>
      </c>
      <c r="AK867" s="12">
        <v>5</v>
      </c>
      <c r="AL867" s="28"/>
      <c r="AM867" s="28"/>
      <c r="AN867" s="82"/>
      <c r="AO867" s="82"/>
      <c r="AP867" s="28"/>
      <c r="AQ867" s="28"/>
      <c r="AR867" s="28">
        <f>3+3+3</f>
        <v>9</v>
      </c>
      <c r="AS867" s="28">
        <f t="shared" si="307"/>
        <v>45</v>
      </c>
      <c r="AT867" s="28"/>
      <c r="AU867" s="28"/>
      <c r="AV867" s="28"/>
      <c r="AW867" s="28"/>
      <c r="AX867" s="82"/>
      <c r="AY867" s="82"/>
      <c r="AZ867" s="28"/>
      <c r="BA867" s="28"/>
      <c r="BB867" s="82"/>
      <c r="BC867" s="82"/>
      <c r="BD867" s="82"/>
      <c r="BE867" s="82"/>
      <c r="BF867" s="82"/>
      <c r="BG867" s="82"/>
      <c r="BH867" s="80"/>
      <c r="BI867" s="80"/>
      <c r="BJ867" s="7">
        <f t="shared" si="304"/>
        <v>9</v>
      </c>
      <c r="BK867" s="7">
        <f t="shared" si="304"/>
        <v>45</v>
      </c>
    </row>
    <row r="868" spans="2:63" ht="24" x14ac:dyDescent="0.25">
      <c r="B868" s="16" t="s">
        <v>65</v>
      </c>
      <c r="C868" s="17" t="s">
        <v>66</v>
      </c>
      <c r="D868" s="171" t="s">
        <v>394</v>
      </c>
      <c r="E868" s="18" t="s">
        <v>1416</v>
      </c>
      <c r="F868" s="18" t="s">
        <v>68</v>
      </c>
      <c r="G868" s="12">
        <v>350</v>
      </c>
      <c r="H868" s="19"/>
      <c r="I868" s="19"/>
      <c r="J868" s="85"/>
      <c r="K868" s="85"/>
      <c r="L868" s="19"/>
      <c r="M868" s="19"/>
      <c r="N868" s="19">
        <f>4+4+4</f>
        <v>12</v>
      </c>
      <c r="O868" s="19">
        <f t="shared" si="305"/>
        <v>4200</v>
      </c>
      <c r="P868" s="26"/>
      <c r="Q868" s="19"/>
      <c r="R868" s="19"/>
      <c r="S868" s="19"/>
      <c r="T868" s="77"/>
      <c r="U868" s="77"/>
      <c r="V868" s="19"/>
      <c r="W868" s="19"/>
      <c r="X868" s="77"/>
      <c r="Y868" s="77"/>
      <c r="Z868" s="77"/>
      <c r="AA868" s="77"/>
      <c r="AB868" s="78"/>
      <c r="AC868" s="78"/>
      <c r="AD868" s="78"/>
      <c r="AE868" s="78"/>
      <c r="AF868" s="19">
        <f t="shared" si="303"/>
        <v>12</v>
      </c>
      <c r="AG868" s="19">
        <f t="shared" si="303"/>
        <v>4200</v>
      </c>
      <c r="AH868" s="171" t="s">
        <v>394</v>
      </c>
      <c r="AI868" s="18" t="s">
        <v>1416</v>
      </c>
      <c r="AJ868" s="18" t="s">
        <v>68</v>
      </c>
      <c r="AK868" s="12">
        <v>350</v>
      </c>
      <c r="AL868" s="28"/>
      <c r="AM868" s="28"/>
      <c r="AN868" s="82"/>
      <c r="AO868" s="82"/>
      <c r="AP868" s="28"/>
      <c r="AQ868" s="28"/>
      <c r="AR868" s="28">
        <f>4+4+4</f>
        <v>12</v>
      </c>
      <c r="AS868" s="28">
        <f t="shared" si="307"/>
        <v>4200</v>
      </c>
      <c r="AT868" s="28"/>
      <c r="AU868" s="28"/>
      <c r="AV868" s="28"/>
      <c r="AW868" s="28"/>
      <c r="AX868" s="82"/>
      <c r="AY868" s="82"/>
      <c r="AZ868" s="28"/>
      <c r="BA868" s="28"/>
      <c r="BB868" s="82"/>
      <c r="BC868" s="82"/>
      <c r="BD868" s="82"/>
      <c r="BE868" s="82"/>
      <c r="BF868" s="82"/>
      <c r="BG868" s="82"/>
      <c r="BH868" s="80"/>
      <c r="BI868" s="80"/>
      <c r="BJ868" s="7">
        <f t="shared" si="304"/>
        <v>12</v>
      </c>
      <c r="BK868" s="7">
        <f t="shared" si="304"/>
        <v>4200</v>
      </c>
    </row>
    <row r="869" spans="2:63" ht="24" x14ac:dyDescent="0.25">
      <c r="B869" s="16" t="s">
        <v>65</v>
      </c>
      <c r="C869" s="17" t="s">
        <v>66</v>
      </c>
      <c r="D869" s="171" t="s">
        <v>1417</v>
      </c>
      <c r="E869" s="18" t="s">
        <v>1418</v>
      </c>
      <c r="F869" s="18" t="s">
        <v>68</v>
      </c>
      <c r="G869" s="12">
        <v>45</v>
      </c>
      <c r="H869" s="19"/>
      <c r="I869" s="19"/>
      <c r="J869" s="85"/>
      <c r="K869" s="85"/>
      <c r="L869" s="19"/>
      <c r="M869" s="19"/>
      <c r="N869" s="19">
        <f>2+2+2</f>
        <v>6</v>
      </c>
      <c r="O869" s="19">
        <f t="shared" si="305"/>
        <v>270</v>
      </c>
      <c r="P869" s="26"/>
      <c r="Q869" s="19"/>
      <c r="R869" s="19"/>
      <c r="S869" s="19"/>
      <c r="T869" s="77"/>
      <c r="U869" s="77"/>
      <c r="V869" s="19"/>
      <c r="W869" s="19"/>
      <c r="X869" s="77"/>
      <c r="Y869" s="77"/>
      <c r="Z869" s="77"/>
      <c r="AA869" s="77"/>
      <c r="AB869" s="78"/>
      <c r="AC869" s="78"/>
      <c r="AD869" s="78"/>
      <c r="AE869" s="78"/>
      <c r="AF869" s="19">
        <f t="shared" si="303"/>
        <v>6</v>
      </c>
      <c r="AG869" s="19">
        <f t="shared" si="303"/>
        <v>270</v>
      </c>
      <c r="AH869" s="171" t="s">
        <v>1417</v>
      </c>
      <c r="AI869" s="18" t="s">
        <v>1418</v>
      </c>
      <c r="AJ869" s="18" t="s">
        <v>68</v>
      </c>
      <c r="AK869" s="12">
        <v>45</v>
      </c>
      <c r="AL869" s="28"/>
      <c r="AM869" s="28"/>
      <c r="AN869" s="82"/>
      <c r="AO869" s="82"/>
      <c r="AP869" s="28"/>
      <c r="AQ869" s="28"/>
      <c r="AR869" s="28">
        <f>2+2+2</f>
        <v>6</v>
      </c>
      <c r="AS869" s="28">
        <f t="shared" si="307"/>
        <v>270</v>
      </c>
      <c r="AT869" s="28"/>
      <c r="AU869" s="28"/>
      <c r="AV869" s="28"/>
      <c r="AW869" s="28"/>
      <c r="AX869" s="82"/>
      <c r="AY869" s="82"/>
      <c r="AZ869" s="28"/>
      <c r="BA869" s="28"/>
      <c r="BB869" s="82"/>
      <c r="BC869" s="82"/>
      <c r="BD869" s="82"/>
      <c r="BE869" s="82"/>
      <c r="BF869" s="82"/>
      <c r="BG869" s="82"/>
      <c r="BH869" s="80"/>
      <c r="BI869" s="80"/>
      <c r="BJ869" s="7">
        <f t="shared" si="304"/>
        <v>6</v>
      </c>
      <c r="BK869" s="7">
        <f t="shared" si="304"/>
        <v>270</v>
      </c>
    </row>
    <row r="870" spans="2:63" x14ac:dyDescent="0.25">
      <c r="B870" s="16" t="s">
        <v>1215</v>
      </c>
      <c r="C870" s="16" t="s">
        <v>1215</v>
      </c>
      <c r="D870" s="171" t="s">
        <v>1419</v>
      </c>
      <c r="E870" s="18" t="s">
        <v>1420</v>
      </c>
      <c r="F870" s="18" t="s">
        <v>138</v>
      </c>
      <c r="G870" s="12">
        <f>'[1]PROYECTO ACR-AF 2022'!$H$52</f>
        <v>1800</v>
      </c>
      <c r="H870" s="19"/>
      <c r="I870" s="19"/>
      <c r="J870" s="85"/>
      <c r="K870" s="85"/>
      <c r="L870" s="19"/>
      <c r="M870" s="19"/>
      <c r="N870" s="19"/>
      <c r="O870" s="19"/>
      <c r="P870" s="26"/>
      <c r="Q870" s="19"/>
      <c r="R870" s="19">
        <v>20</v>
      </c>
      <c r="S870" s="19">
        <f>G870*R870</f>
        <v>36000</v>
      </c>
      <c r="T870" s="77"/>
      <c r="U870" s="77"/>
      <c r="V870" s="19"/>
      <c r="W870" s="19"/>
      <c r="X870" s="77"/>
      <c r="Y870" s="77"/>
      <c r="Z870" s="77"/>
      <c r="AA870" s="77"/>
      <c r="AB870" s="78"/>
      <c r="AC870" s="78"/>
      <c r="AD870" s="78"/>
      <c r="AE870" s="78"/>
      <c r="AF870" s="19">
        <f t="shared" si="303"/>
        <v>20</v>
      </c>
      <c r="AG870" s="19">
        <f t="shared" si="303"/>
        <v>36000</v>
      </c>
      <c r="AH870" s="171" t="s">
        <v>1419</v>
      </c>
      <c r="AI870" s="18" t="s">
        <v>1420</v>
      </c>
      <c r="AJ870" s="18" t="s">
        <v>138</v>
      </c>
      <c r="AK870" s="12">
        <f>'[1]PROYECTO ACR-AF 2022'!$H$52</f>
        <v>1800</v>
      </c>
      <c r="AL870" s="28"/>
      <c r="AM870" s="28"/>
      <c r="AN870" s="82"/>
      <c r="AO870" s="82"/>
      <c r="AP870" s="28"/>
      <c r="AQ870" s="28"/>
      <c r="AR870" s="28"/>
      <c r="AS870" s="28"/>
      <c r="AT870" s="28"/>
      <c r="AU870" s="28"/>
      <c r="AV870" s="28">
        <v>10</v>
      </c>
      <c r="AW870" s="28">
        <f>AK870*AV870</f>
        <v>18000</v>
      </c>
      <c r="AX870" s="82"/>
      <c r="AY870" s="82"/>
      <c r="AZ870" s="28"/>
      <c r="BA870" s="28"/>
      <c r="BB870" s="82"/>
      <c r="BC870" s="82"/>
      <c r="BD870" s="82"/>
      <c r="BE870" s="82"/>
      <c r="BF870" s="82"/>
      <c r="BG870" s="82"/>
      <c r="BH870" s="80"/>
      <c r="BI870" s="80"/>
      <c r="BJ870" s="7">
        <f t="shared" si="304"/>
        <v>10</v>
      </c>
      <c r="BK870" s="7">
        <f t="shared" si="304"/>
        <v>18000</v>
      </c>
    </row>
    <row r="871" spans="2:63" x14ac:dyDescent="0.25">
      <c r="B871" s="16" t="s">
        <v>1215</v>
      </c>
      <c r="C871" s="16" t="s">
        <v>1215</v>
      </c>
      <c r="D871" s="171" t="s">
        <v>1419</v>
      </c>
      <c r="E871" s="18" t="s">
        <v>1421</v>
      </c>
      <c r="F871" s="18" t="s">
        <v>138</v>
      </c>
      <c r="G871" s="12">
        <f>'[1]PROYECTO ACR-AF 2022'!$H$53</f>
        <v>400</v>
      </c>
      <c r="H871" s="19"/>
      <c r="I871" s="19"/>
      <c r="J871" s="85"/>
      <c r="K871" s="85"/>
      <c r="L871" s="19"/>
      <c r="M871" s="19"/>
      <c r="N871" s="19"/>
      <c r="O871" s="19"/>
      <c r="P871" s="26"/>
      <c r="Q871" s="19"/>
      <c r="R871" s="19">
        <v>20</v>
      </c>
      <c r="S871" s="19">
        <f>G871*R871</f>
        <v>8000</v>
      </c>
      <c r="T871" s="77"/>
      <c r="U871" s="77"/>
      <c r="V871" s="19"/>
      <c r="W871" s="19"/>
      <c r="X871" s="77"/>
      <c r="Y871" s="77"/>
      <c r="Z871" s="77"/>
      <c r="AA871" s="77"/>
      <c r="AB871" s="78"/>
      <c r="AC871" s="78"/>
      <c r="AD871" s="78"/>
      <c r="AE871" s="78"/>
      <c r="AF871" s="19">
        <f t="shared" si="303"/>
        <v>20</v>
      </c>
      <c r="AG871" s="19">
        <f t="shared" si="303"/>
        <v>8000</v>
      </c>
      <c r="AH871" s="171" t="s">
        <v>1419</v>
      </c>
      <c r="AI871" s="18" t="s">
        <v>1421</v>
      </c>
      <c r="AJ871" s="18" t="s">
        <v>138</v>
      </c>
      <c r="AK871" s="12">
        <f>'[1]PROYECTO ACR-AF 2022'!$H$53</f>
        <v>400</v>
      </c>
      <c r="AL871" s="28"/>
      <c r="AM871" s="28"/>
      <c r="AN871" s="82"/>
      <c r="AO871" s="82"/>
      <c r="AP871" s="28"/>
      <c r="AQ871" s="28"/>
      <c r="AR871" s="28"/>
      <c r="AS871" s="28"/>
      <c r="AT871" s="28"/>
      <c r="AU871" s="28"/>
      <c r="AV871" s="28">
        <v>7</v>
      </c>
      <c r="AW871" s="28">
        <f>AK871*AV871</f>
        <v>2800</v>
      </c>
      <c r="AX871" s="82"/>
      <c r="AY871" s="82"/>
      <c r="AZ871" s="28"/>
      <c r="BA871" s="28"/>
      <c r="BB871" s="82"/>
      <c r="BC871" s="82"/>
      <c r="BD871" s="82"/>
      <c r="BE871" s="82"/>
      <c r="BF871" s="82"/>
      <c r="BG871" s="82"/>
      <c r="BH871" s="80"/>
      <c r="BI871" s="80"/>
      <c r="BJ871" s="7">
        <f t="shared" si="304"/>
        <v>7</v>
      </c>
      <c r="BK871" s="7">
        <f t="shared" si="304"/>
        <v>2800</v>
      </c>
    </row>
    <row r="872" spans="2:63" x14ac:dyDescent="0.25">
      <c r="B872" s="16" t="s">
        <v>1215</v>
      </c>
      <c r="C872" s="16" t="s">
        <v>1215</v>
      </c>
      <c r="D872" s="171" t="s">
        <v>1422</v>
      </c>
      <c r="E872" s="18" t="s">
        <v>1423</v>
      </c>
      <c r="F872" s="18" t="s">
        <v>68</v>
      </c>
      <c r="G872" s="12">
        <f>'[1]PROYECTO ACR-AF 2022'!$H$56</f>
        <v>513</v>
      </c>
      <c r="H872" s="19"/>
      <c r="I872" s="19"/>
      <c r="J872" s="85"/>
      <c r="K872" s="85"/>
      <c r="L872" s="19"/>
      <c r="M872" s="19"/>
      <c r="N872" s="19"/>
      <c r="O872" s="19"/>
      <c r="P872" s="26"/>
      <c r="Q872" s="19"/>
      <c r="R872" s="19">
        <v>1</v>
      </c>
      <c r="S872" s="19">
        <f>G872*R872</f>
        <v>513</v>
      </c>
      <c r="T872" s="77"/>
      <c r="U872" s="77"/>
      <c r="V872" s="19"/>
      <c r="W872" s="19"/>
      <c r="X872" s="77"/>
      <c r="Y872" s="77"/>
      <c r="Z872" s="77"/>
      <c r="AA872" s="77"/>
      <c r="AB872" s="78"/>
      <c r="AC872" s="78"/>
      <c r="AD872" s="78"/>
      <c r="AE872" s="78"/>
      <c r="AF872" s="19">
        <f t="shared" si="303"/>
        <v>1</v>
      </c>
      <c r="AG872" s="19">
        <f t="shared" si="303"/>
        <v>513</v>
      </c>
      <c r="AH872" s="171" t="s">
        <v>1422</v>
      </c>
      <c r="AI872" s="18" t="s">
        <v>1423</v>
      </c>
      <c r="AJ872" s="18" t="s">
        <v>68</v>
      </c>
      <c r="AK872" s="12">
        <f>'[1]PROYECTO ACR-AF 2022'!$H$56</f>
        <v>513</v>
      </c>
      <c r="AL872" s="28"/>
      <c r="AM872" s="28"/>
      <c r="AN872" s="82"/>
      <c r="AO872" s="82"/>
      <c r="AP872" s="28"/>
      <c r="AQ872" s="28"/>
      <c r="AR872" s="28"/>
      <c r="AS872" s="28"/>
      <c r="AT872" s="28"/>
      <c r="AU872" s="28"/>
      <c r="AV872" s="28"/>
      <c r="AW872" s="28"/>
      <c r="AX872" s="82"/>
      <c r="AY872" s="82"/>
      <c r="AZ872" s="28"/>
      <c r="BA872" s="28"/>
      <c r="BB872" s="82"/>
      <c r="BC872" s="82"/>
      <c r="BD872" s="82"/>
      <c r="BE872" s="82"/>
      <c r="BF872" s="82"/>
      <c r="BG872" s="82"/>
      <c r="BH872" s="80"/>
      <c r="BI872" s="80"/>
      <c r="BJ872" s="7">
        <f t="shared" si="304"/>
        <v>0</v>
      </c>
      <c r="BK872" s="7">
        <f t="shared" si="304"/>
        <v>0</v>
      </c>
    </row>
    <row r="873" spans="2:63" x14ac:dyDescent="0.25">
      <c r="B873" s="16" t="s">
        <v>1215</v>
      </c>
      <c r="C873" s="16" t="s">
        <v>1215</v>
      </c>
      <c r="D873" s="171" t="s">
        <v>1424</v>
      </c>
      <c r="E873" s="18" t="s">
        <v>1425</v>
      </c>
      <c r="F873" s="18" t="s">
        <v>68</v>
      </c>
      <c r="G873" s="12">
        <f>'[1]PROYECTO ACR-AF 2022'!$H$57</f>
        <v>72</v>
      </c>
      <c r="H873" s="19"/>
      <c r="I873" s="19"/>
      <c r="J873" s="85"/>
      <c r="K873" s="85"/>
      <c r="L873" s="19"/>
      <c r="M873" s="19"/>
      <c r="N873" s="19"/>
      <c r="O873" s="19"/>
      <c r="P873" s="26"/>
      <c r="Q873" s="19"/>
      <c r="R873" s="19">
        <v>1</v>
      </c>
      <c r="S873" s="19">
        <f>G873*R873</f>
        <v>72</v>
      </c>
      <c r="T873" s="77"/>
      <c r="U873" s="77"/>
      <c r="V873" s="19"/>
      <c r="W873" s="19"/>
      <c r="X873" s="77"/>
      <c r="Y873" s="77"/>
      <c r="Z873" s="77"/>
      <c r="AA873" s="77"/>
      <c r="AB873" s="78"/>
      <c r="AC873" s="78"/>
      <c r="AD873" s="78"/>
      <c r="AE873" s="78"/>
      <c r="AF873" s="19">
        <f t="shared" si="303"/>
        <v>1</v>
      </c>
      <c r="AG873" s="19">
        <f t="shared" si="303"/>
        <v>72</v>
      </c>
      <c r="AH873" s="171" t="s">
        <v>1424</v>
      </c>
      <c r="AI873" s="18" t="s">
        <v>1425</v>
      </c>
      <c r="AJ873" s="18" t="s">
        <v>68</v>
      </c>
      <c r="AK873" s="12">
        <f>'[1]PROYECTO ACR-AF 2022'!$H$57</f>
        <v>72</v>
      </c>
      <c r="AL873" s="28"/>
      <c r="AM873" s="28"/>
      <c r="AN873" s="82"/>
      <c r="AO873" s="82"/>
      <c r="AP873" s="28"/>
      <c r="AQ873" s="28"/>
      <c r="AR873" s="28"/>
      <c r="AS873" s="28"/>
      <c r="AT873" s="28"/>
      <c r="AU873" s="28"/>
      <c r="AV873" s="28"/>
      <c r="AW873" s="28"/>
      <c r="AX873" s="82"/>
      <c r="AY873" s="82"/>
      <c r="AZ873" s="28"/>
      <c r="BA873" s="28"/>
      <c r="BB873" s="82"/>
      <c r="BC873" s="82"/>
      <c r="BD873" s="82"/>
      <c r="BE873" s="82"/>
      <c r="BF873" s="82"/>
      <c r="BG873" s="82"/>
      <c r="BH873" s="80"/>
      <c r="BI873" s="80"/>
      <c r="BJ873" s="7">
        <f t="shared" si="304"/>
        <v>0</v>
      </c>
      <c r="BK873" s="7">
        <f t="shared" si="304"/>
        <v>0</v>
      </c>
    </row>
    <row r="874" spans="2:63" x14ac:dyDescent="0.25">
      <c r="B874" s="67"/>
      <c r="C874" s="74"/>
      <c r="D874" s="96" t="s">
        <v>1428</v>
      </c>
      <c r="E874" s="97" t="s">
        <v>1429</v>
      </c>
      <c r="F874" s="77"/>
      <c r="G874" s="77"/>
      <c r="H874" s="78"/>
      <c r="I874" s="78"/>
      <c r="J874" s="77"/>
      <c r="K874" s="77"/>
      <c r="L874" s="77"/>
      <c r="M874" s="77"/>
      <c r="N874" s="77"/>
      <c r="O874" s="77"/>
      <c r="P874" s="77"/>
      <c r="Q874" s="77"/>
      <c r="R874" s="78"/>
      <c r="S874" s="78"/>
      <c r="T874" s="77"/>
      <c r="U874" s="77"/>
      <c r="V874" s="77"/>
      <c r="W874" s="77"/>
      <c r="X874" s="77"/>
      <c r="Y874" s="77"/>
      <c r="Z874" s="77"/>
      <c r="AA874" s="77"/>
      <c r="AB874" s="78"/>
      <c r="AC874" s="78"/>
      <c r="AD874" s="78"/>
      <c r="AE874" s="78"/>
      <c r="AF874" s="77"/>
      <c r="AG874" s="77"/>
      <c r="AH874" s="96" t="s">
        <v>1428</v>
      </c>
      <c r="AI874" s="97" t="s">
        <v>1429</v>
      </c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0"/>
      <c r="BI874" s="80"/>
      <c r="BJ874" s="82"/>
      <c r="BK874" s="82"/>
    </row>
    <row r="875" spans="2:63" ht="24" x14ac:dyDescent="0.25">
      <c r="B875" s="16" t="s">
        <v>65</v>
      </c>
      <c r="C875" s="17" t="s">
        <v>66</v>
      </c>
      <c r="D875" s="171" t="s">
        <v>1430</v>
      </c>
      <c r="E875" s="18" t="s">
        <v>1431</v>
      </c>
      <c r="F875" s="18" t="s">
        <v>736</v>
      </c>
      <c r="G875" s="12">
        <v>1500</v>
      </c>
      <c r="H875" s="19"/>
      <c r="I875" s="19"/>
      <c r="J875" s="85"/>
      <c r="K875" s="85"/>
      <c r="L875" s="19"/>
      <c r="M875" s="19"/>
      <c r="N875" s="19">
        <v>1</v>
      </c>
      <c r="O875" s="19">
        <f>+N875*G875</f>
        <v>1500</v>
      </c>
      <c r="P875" s="26"/>
      <c r="Q875" s="19"/>
      <c r="R875" s="19">
        <v>1</v>
      </c>
      <c r="S875" s="19">
        <f>G875*R875</f>
        <v>1500</v>
      </c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>
        <f t="shared" ref="AF875:AG878" si="313">H875+J875+L875+N875+P875+R875+T875+V875+X875+Z875+AB875+AD875</f>
        <v>2</v>
      </c>
      <c r="AG875" s="19">
        <f t="shared" si="313"/>
        <v>3000</v>
      </c>
      <c r="AH875" s="171" t="s">
        <v>1430</v>
      </c>
      <c r="AI875" s="18" t="s">
        <v>1431</v>
      </c>
      <c r="AJ875" s="18" t="s">
        <v>736</v>
      </c>
      <c r="AK875" s="12">
        <v>1500</v>
      </c>
      <c r="AL875" s="28"/>
      <c r="AM875" s="28"/>
      <c r="AN875" s="82"/>
      <c r="AO875" s="82"/>
      <c r="AP875" s="28"/>
      <c r="AQ875" s="28"/>
      <c r="AR875" s="28">
        <v>2</v>
      </c>
      <c r="AS875" s="28">
        <f>+AR875*AK875</f>
        <v>3000</v>
      </c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114"/>
      <c r="BG875" s="114"/>
      <c r="BH875" s="28"/>
      <c r="BI875" s="28"/>
      <c r="BJ875" s="7">
        <f t="shared" ref="BJ875:BK878" si="314">AL875+AN875+AP875+AR875+AT875+AV875+AX875+AZ875+BB875+BD875+BF875+BH875</f>
        <v>2</v>
      </c>
      <c r="BK875" s="7">
        <f t="shared" si="314"/>
        <v>3000</v>
      </c>
    </row>
    <row r="876" spans="2:63" ht="24" x14ac:dyDescent="0.25">
      <c r="B876" s="16" t="s">
        <v>65</v>
      </c>
      <c r="C876" s="17" t="s">
        <v>66</v>
      </c>
      <c r="D876" s="171" t="s">
        <v>1430</v>
      </c>
      <c r="E876" s="18" t="s">
        <v>1431</v>
      </c>
      <c r="F876" s="18" t="s">
        <v>736</v>
      </c>
      <c r="G876" s="12">
        <v>10000</v>
      </c>
      <c r="H876" s="19"/>
      <c r="I876" s="19"/>
      <c r="J876" s="85"/>
      <c r="K876" s="85"/>
      <c r="L876" s="19"/>
      <c r="M876" s="19"/>
      <c r="N876" s="19"/>
      <c r="O876" s="19"/>
      <c r="P876" s="26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>
        <f t="shared" si="313"/>
        <v>0</v>
      </c>
      <c r="AG876" s="19">
        <f t="shared" si="313"/>
        <v>0</v>
      </c>
      <c r="AH876" s="171" t="s">
        <v>1430</v>
      </c>
      <c r="AI876" s="18" t="s">
        <v>1431</v>
      </c>
      <c r="AJ876" s="18" t="s">
        <v>736</v>
      </c>
      <c r="AK876" s="12">
        <v>10000</v>
      </c>
      <c r="AL876" s="28"/>
      <c r="AM876" s="28"/>
      <c r="AN876" s="82"/>
      <c r="AO876" s="82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114"/>
      <c r="BG876" s="114"/>
      <c r="BH876" s="28"/>
      <c r="BI876" s="28"/>
      <c r="BJ876" s="7">
        <f t="shared" si="314"/>
        <v>0</v>
      </c>
      <c r="BK876" s="7">
        <f t="shared" si="314"/>
        <v>0</v>
      </c>
    </row>
    <row r="877" spans="2:63" ht="24" x14ac:dyDescent="0.25">
      <c r="B877" s="16" t="s">
        <v>65</v>
      </c>
      <c r="C877" s="17" t="s">
        <v>66</v>
      </c>
      <c r="D877" s="171" t="s">
        <v>1086</v>
      </c>
      <c r="E877" s="18" t="s">
        <v>1432</v>
      </c>
      <c r="F877" s="18" t="s">
        <v>736</v>
      </c>
      <c r="G877" s="12">
        <v>1500</v>
      </c>
      <c r="H877" s="19"/>
      <c r="I877" s="19"/>
      <c r="J877" s="85"/>
      <c r="K877" s="85"/>
      <c r="L877" s="19"/>
      <c r="M877" s="19"/>
      <c r="N877" s="19">
        <f>6+6</f>
        <v>12</v>
      </c>
      <c r="O877" s="19">
        <f>+N877*G877</f>
        <v>18000</v>
      </c>
      <c r="P877" s="26"/>
      <c r="Q877" s="19"/>
      <c r="R877" s="19">
        <v>1</v>
      </c>
      <c r="S877" s="19">
        <f>G877*R877</f>
        <v>1500</v>
      </c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>
        <f t="shared" si="313"/>
        <v>13</v>
      </c>
      <c r="AG877" s="19">
        <f t="shared" si="313"/>
        <v>19500</v>
      </c>
      <c r="AH877" s="171" t="s">
        <v>1086</v>
      </c>
      <c r="AI877" s="18" t="s">
        <v>1432</v>
      </c>
      <c r="AJ877" s="18" t="s">
        <v>736</v>
      </c>
      <c r="AK877" s="12">
        <v>1500</v>
      </c>
      <c r="AL877" s="28"/>
      <c r="AM877" s="28"/>
      <c r="AN877" s="82"/>
      <c r="AO877" s="82"/>
      <c r="AP877" s="28"/>
      <c r="AQ877" s="28"/>
      <c r="AR877" s="28">
        <f>6+6</f>
        <v>12</v>
      </c>
      <c r="AS877" s="28">
        <f>+AR877*AK877</f>
        <v>18000</v>
      </c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114"/>
      <c r="BG877" s="114"/>
      <c r="BH877" s="28"/>
      <c r="BI877" s="28"/>
      <c r="BJ877" s="7">
        <f t="shared" si="314"/>
        <v>12</v>
      </c>
      <c r="BK877" s="7">
        <f t="shared" si="314"/>
        <v>18000</v>
      </c>
    </row>
    <row r="878" spans="2:63" ht="24" x14ac:dyDescent="0.25">
      <c r="B878" s="16" t="s">
        <v>65</v>
      </c>
      <c r="C878" s="17" t="s">
        <v>66</v>
      </c>
      <c r="D878" s="171" t="s">
        <v>1433</v>
      </c>
      <c r="E878" s="18" t="s">
        <v>1434</v>
      </c>
      <c r="F878" s="9" t="s">
        <v>103</v>
      </c>
      <c r="G878" s="12">
        <v>300000</v>
      </c>
      <c r="H878" s="19"/>
      <c r="I878" s="19"/>
      <c r="J878" s="85"/>
      <c r="K878" s="85"/>
      <c r="L878" s="19"/>
      <c r="M878" s="19"/>
      <c r="N878" s="19">
        <f>1</f>
        <v>1</v>
      </c>
      <c r="O878" s="19">
        <f>+N878*G878</f>
        <v>300000</v>
      </c>
      <c r="P878" s="26"/>
      <c r="Q878" s="19"/>
      <c r="R878" s="19">
        <v>1</v>
      </c>
      <c r="S878" s="19">
        <f>G878*R878</f>
        <v>300000</v>
      </c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>
        <f t="shared" si="313"/>
        <v>2</v>
      </c>
      <c r="AG878" s="19">
        <f t="shared" si="313"/>
        <v>600000</v>
      </c>
      <c r="AH878" s="171" t="s">
        <v>1433</v>
      </c>
      <c r="AI878" s="18" t="s">
        <v>1434</v>
      </c>
      <c r="AJ878" s="9" t="s">
        <v>103</v>
      </c>
      <c r="AK878" s="12">
        <v>300000</v>
      </c>
      <c r="AL878" s="28"/>
      <c r="AM878" s="28"/>
      <c r="AN878" s="82"/>
      <c r="AO878" s="82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114"/>
      <c r="BG878" s="114"/>
      <c r="BH878" s="28"/>
      <c r="BI878" s="28"/>
      <c r="BJ878" s="7">
        <f t="shared" si="314"/>
        <v>0</v>
      </c>
      <c r="BK878" s="7">
        <f t="shared" si="314"/>
        <v>0</v>
      </c>
    </row>
    <row r="879" spans="2:63" x14ac:dyDescent="0.25">
      <c r="B879" s="69"/>
      <c r="C879" s="93"/>
      <c r="D879" s="94" t="s">
        <v>1435</v>
      </c>
      <c r="E879" s="94" t="s">
        <v>1436</v>
      </c>
      <c r="F879" s="94"/>
      <c r="G879" s="94"/>
      <c r="H879" s="25"/>
      <c r="I879" s="25"/>
      <c r="J879" s="14"/>
      <c r="K879" s="14"/>
      <c r="L879" s="14"/>
      <c r="M879" s="14"/>
      <c r="N879" s="14"/>
      <c r="O879" s="14"/>
      <c r="P879" s="14"/>
      <c r="Q879" s="14"/>
      <c r="R879" s="25"/>
      <c r="S879" s="25"/>
      <c r="T879" s="14"/>
      <c r="U879" s="14"/>
      <c r="V879" s="14"/>
      <c r="W879" s="14"/>
      <c r="X879" s="14"/>
      <c r="Y879" s="14"/>
      <c r="Z879" s="14"/>
      <c r="AA879" s="14"/>
      <c r="AB879" s="25"/>
      <c r="AC879" s="25"/>
      <c r="AD879" s="25"/>
      <c r="AE879" s="25"/>
      <c r="AF879" s="14"/>
      <c r="AG879" s="14"/>
      <c r="AH879" s="94" t="s">
        <v>1435</v>
      </c>
      <c r="AI879" s="94" t="s">
        <v>1436</v>
      </c>
      <c r="AJ879" s="94"/>
      <c r="AK879" s="94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7"/>
      <c r="BG879" s="157"/>
      <c r="BH879" s="70"/>
      <c r="BI879" s="70"/>
      <c r="BJ879" s="15"/>
      <c r="BK879" s="15"/>
    </row>
    <row r="880" spans="2:63" x14ac:dyDescent="0.25">
      <c r="B880" s="69"/>
      <c r="C880" s="93"/>
      <c r="D880" s="94" t="s">
        <v>1437</v>
      </c>
      <c r="E880" s="94" t="s">
        <v>1436</v>
      </c>
      <c r="F880" s="94"/>
      <c r="G880" s="94"/>
      <c r="H880" s="25"/>
      <c r="I880" s="25"/>
      <c r="J880" s="14"/>
      <c r="K880" s="14"/>
      <c r="L880" s="14"/>
      <c r="M880" s="14"/>
      <c r="N880" s="14"/>
      <c r="O880" s="14"/>
      <c r="P880" s="14"/>
      <c r="Q880" s="14"/>
      <c r="R880" s="25"/>
      <c r="S880" s="25"/>
      <c r="T880" s="14"/>
      <c r="U880" s="14"/>
      <c r="V880" s="14"/>
      <c r="W880" s="14"/>
      <c r="X880" s="14"/>
      <c r="Y880" s="14"/>
      <c r="Z880" s="14"/>
      <c r="AA880" s="14"/>
      <c r="AB880" s="25"/>
      <c r="AC880" s="25"/>
      <c r="AD880" s="25"/>
      <c r="AE880" s="25"/>
      <c r="AF880" s="14"/>
      <c r="AG880" s="14"/>
      <c r="AH880" s="94" t="s">
        <v>1437</v>
      </c>
      <c r="AI880" s="94" t="s">
        <v>1436</v>
      </c>
      <c r="AJ880" s="94"/>
      <c r="AK880" s="94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7"/>
      <c r="BG880" s="157"/>
      <c r="BH880" s="70"/>
      <c r="BI880" s="70"/>
      <c r="BJ880" s="15"/>
      <c r="BK880" s="15"/>
    </row>
    <row r="881" spans="2:63" x14ac:dyDescent="0.25">
      <c r="B881" s="67"/>
      <c r="C881" s="74"/>
      <c r="D881" s="96" t="s">
        <v>1438</v>
      </c>
      <c r="E881" s="97" t="s">
        <v>1439</v>
      </c>
      <c r="F881" s="94"/>
      <c r="G881" s="94"/>
      <c r="H881" s="25"/>
      <c r="I881" s="25"/>
      <c r="J881" s="14"/>
      <c r="K881" s="14"/>
      <c r="L881" s="14"/>
      <c r="M881" s="14"/>
      <c r="N881" s="14"/>
      <c r="O881" s="14"/>
      <c r="P881" s="14"/>
      <c r="Q881" s="14"/>
      <c r="R881" s="25"/>
      <c r="S881" s="25"/>
      <c r="T881" s="14"/>
      <c r="U881" s="14"/>
      <c r="V881" s="14"/>
      <c r="W881" s="14"/>
      <c r="X881" s="14"/>
      <c r="Y881" s="14"/>
      <c r="Z881" s="14"/>
      <c r="AA881" s="14"/>
      <c r="AB881" s="25"/>
      <c r="AC881" s="25"/>
      <c r="AD881" s="25"/>
      <c r="AE881" s="25"/>
      <c r="AF881" s="14"/>
      <c r="AG881" s="14"/>
      <c r="AH881" s="96" t="s">
        <v>1438</v>
      </c>
      <c r="AI881" s="97" t="s">
        <v>1439</v>
      </c>
      <c r="AJ881" s="94"/>
      <c r="AK881" s="94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7"/>
      <c r="BG881" s="157"/>
      <c r="BH881" s="70"/>
      <c r="BI881" s="70"/>
      <c r="BJ881" s="15"/>
      <c r="BK881" s="15"/>
    </row>
    <row r="882" spans="2:63" x14ac:dyDescent="0.25">
      <c r="B882" s="67"/>
      <c r="C882" s="74"/>
      <c r="D882" s="96" t="s">
        <v>1440</v>
      </c>
      <c r="E882" s="97" t="s">
        <v>1439</v>
      </c>
      <c r="F882" s="94"/>
      <c r="G882" s="94"/>
      <c r="H882" s="25"/>
      <c r="I882" s="25"/>
      <c r="J882" s="14"/>
      <c r="K882" s="14"/>
      <c r="L882" s="14"/>
      <c r="M882" s="14"/>
      <c r="N882" s="14"/>
      <c r="O882" s="14"/>
      <c r="P882" s="14"/>
      <c r="Q882" s="14"/>
      <c r="R882" s="25"/>
      <c r="S882" s="25"/>
      <c r="T882" s="14"/>
      <c r="U882" s="14"/>
      <c r="V882" s="14"/>
      <c r="W882" s="14"/>
      <c r="X882" s="14"/>
      <c r="Y882" s="14"/>
      <c r="Z882" s="14"/>
      <c r="AA882" s="14"/>
      <c r="AB882" s="25"/>
      <c r="AC882" s="25"/>
      <c r="AD882" s="25"/>
      <c r="AE882" s="25"/>
      <c r="AF882" s="14"/>
      <c r="AG882" s="14"/>
      <c r="AH882" s="96" t="s">
        <v>1440</v>
      </c>
      <c r="AI882" s="97" t="s">
        <v>1439</v>
      </c>
      <c r="AJ882" s="94"/>
      <c r="AK882" s="94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7"/>
      <c r="BG882" s="157"/>
      <c r="BH882" s="70"/>
      <c r="BI882" s="70"/>
      <c r="BJ882" s="15"/>
      <c r="BK882" s="15"/>
    </row>
    <row r="883" spans="2:63" ht="24" x14ac:dyDescent="0.25">
      <c r="B883" s="16" t="s">
        <v>65</v>
      </c>
      <c r="C883" s="17" t="s">
        <v>66</v>
      </c>
      <c r="D883" s="171" t="s">
        <v>1433</v>
      </c>
      <c r="E883" s="18" t="s">
        <v>1441</v>
      </c>
      <c r="F883" s="9" t="s">
        <v>736</v>
      </c>
      <c r="G883" s="12">
        <v>250000</v>
      </c>
      <c r="H883" s="19"/>
      <c r="I883" s="19"/>
      <c r="J883" s="85"/>
      <c r="K883" s="85"/>
      <c r="L883" s="19"/>
      <c r="M883" s="19"/>
      <c r="N883" s="19"/>
      <c r="O883" s="19"/>
      <c r="P883" s="26">
        <v>2</v>
      </c>
      <c r="Q883" s="19">
        <f>G883*P883</f>
        <v>500000</v>
      </c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>
        <f t="shared" ref="AF883:AG946" si="315">H883+J883+L883+N883+P883+R883+T883+V883+X883+Z883+AB883+AD883</f>
        <v>2</v>
      </c>
      <c r="AG883" s="19">
        <f t="shared" si="315"/>
        <v>500000</v>
      </c>
      <c r="AH883" s="171" t="s">
        <v>1433</v>
      </c>
      <c r="AI883" s="18" t="s">
        <v>1441</v>
      </c>
      <c r="AJ883" s="9" t="s">
        <v>736</v>
      </c>
      <c r="AK883" s="12">
        <v>250000</v>
      </c>
      <c r="AL883" s="28"/>
      <c r="AM883" s="28"/>
      <c r="AN883" s="28"/>
      <c r="AO883" s="28"/>
      <c r="AP883" s="28"/>
      <c r="AQ883" s="28"/>
      <c r="AR883" s="28"/>
      <c r="AS883" s="28"/>
      <c r="AT883" s="28">
        <v>0</v>
      </c>
      <c r="AU883" s="28">
        <f>AT883*AK883</f>
        <v>0</v>
      </c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114"/>
      <c r="BG883" s="114"/>
      <c r="BH883" s="28"/>
      <c r="BI883" s="28"/>
      <c r="BJ883" s="7">
        <f t="shared" ref="BJ883:BK946" si="316">AL883+AN883+AP883+AR883+AT883+AV883+AX883+AZ883+BB883+BD883+BF883+BH883</f>
        <v>0</v>
      </c>
      <c r="BK883" s="7">
        <f t="shared" si="316"/>
        <v>0</v>
      </c>
    </row>
    <row r="884" spans="2:63" ht="24" x14ac:dyDescent="0.25">
      <c r="B884" s="16" t="s">
        <v>65</v>
      </c>
      <c r="C884" s="17" t="s">
        <v>66</v>
      </c>
      <c r="D884" s="171" t="s">
        <v>1433</v>
      </c>
      <c r="E884" s="18" t="s">
        <v>1441</v>
      </c>
      <c r="F884" s="9" t="s">
        <v>736</v>
      </c>
      <c r="G884" s="12">
        <v>50000</v>
      </c>
      <c r="H884" s="19"/>
      <c r="I884" s="19"/>
      <c r="J884" s="85"/>
      <c r="K884" s="85"/>
      <c r="L884" s="19"/>
      <c r="M884" s="19"/>
      <c r="N884" s="19"/>
      <c r="O884" s="19"/>
      <c r="P884" s="26">
        <v>2</v>
      </c>
      <c r="Q884" s="19">
        <f>G884*P884</f>
        <v>100000</v>
      </c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>
        <f t="shared" si="315"/>
        <v>2</v>
      </c>
      <c r="AG884" s="19">
        <f t="shared" si="315"/>
        <v>100000</v>
      </c>
      <c r="AH884" s="171" t="s">
        <v>1433</v>
      </c>
      <c r="AI884" s="18" t="s">
        <v>1441</v>
      </c>
      <c r="AJ884" s="9" t="s">
        <v>736</v>
      </c>
      <c r="AK884" s="12">
        <v>50000</v>
      </c>
      <c r="AL884" s="28"/>
      <c r="AM884" s="28"/>
      <c r="AN884" s="28"/>
      <c r="AO884" s="28"/>
      <c r="AP884" s="28"/>
      <c r="AQ884" s="28"/>
      <c r="AR884" s="28"/>
      <c r="AS884" s="28"/>
      <c r="AT884" s="28">
        <v>1</v>
      </c>
      <c r="AU884" s="28">
        <f>AT884*AK884</f>
        <v>50000</v>
      </c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114"/>
      <c r="BG884" s="114"/>
      <c r="BH884" s="28"/>
      <c r="BI884" s="28"/>
      <c r="BJ884" s="7">
        <f t="shared" si="316"/>
        <v>1</v>
      </c>
      <c r="BK884" s="7">
        <f t="shared" si="316"/>
        <v>50000</v>
      </c>
    </row>
    <row r="885" spans="2:63" x14ac:dyDescent="0.25">
      <c r="B885" s="17" t="s">
        <v>1196</v>
      </c>
      <c r="C885" s="17" t="s">
        <v>1196</v>
      </c>
      <c r="D885" s="10" t="s">
        <v>1442</v>
      </c>
      <c r="E885" s="9" t="s">
        <v>1443</v>
      </c>
      <c r="F885" s="9" t="s">
        <v>186</v>
      </c>
      <c r="G885" s="12">
        <v>22</v>
      </c>
      <c r="H885" s="19"/>
      <c r="I885" s="19"/>
      <c r="J885" s="85"/>
      <c r="K885" s="85"/>
      <c r="L885" s="19"/>
      <c r="M885" s="19"/>
      <c r="N885" s="19">
        <v>50</v>
      </c>
      <c r="O885" s="19">
        <f>+N885*G885</f>
        <v>1100</v>
      </c>
      <c r="P885" s="26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>
        <f t="shared" si="315"/>
        <v>50</v>
      </c>
      <c r="AG885" s="19">
        <f t="shared" si="315"/>
        <v>1100</v>
      </c>
      <c r="AH885" s="10" t="s">
        <v>1442</v>
      </c>
      <c r="AI885" s="9" t="s">
        <v>1443</v>
      </c>
      <c r="AJ885" s="9" t="s">
        <v>186</v>
      </c>
      <c r="AK885" s="12">
        <v>22</v>
      </c>
      <c r="AL885" s="28"/>
      <c r="AM885" s="28"/>
      <c r="AN885" s="82"/>
      <c r="AO885" s="82"/>
      <c r="AP885" s="28"/>
      <c r="AQ885" s="28"/>
      <c r="AR885" s="28">
        <v>50</v>
      </c>
      <c r="AS885" s="28">
        <f>+AR885*AK885</f>
        <v>1100</v>
      </c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114"/>
      <c r="BG885" s="114"/>
      <c r="BH885" s="28"/>
      <c r="BI885" s="28"/>
      <c r="BJ885" s="7">
        <f t="shared" si="316"/>
        <v>50</v>
      </c>
      <c r="BK885" s="7">
        <f t="shared" si="316"/>
        <v>1100</v>
      </c>
    </row>
    <row r="886" spans="2:63" x14ac:dyDescent="0.25">
      <c r="B886" s="17" t="s">
        <v>1196</v>
      </c>
      <c r="C886" s="17" t="s">
        <v>1196</v>
      </c>
      <c r="D886" s="10" t="s">
        <v>1444</v>
      </c>
      <c r="E886" s="115" t="s">
        <v>1445</v>
      </c>
      <c r="F886" s="9" t="s">
        <v>210</v>
      </c>
      <c r="G886" s="12">
        <v>50</v>
      </c>
      <c r="H886" s="19"/>
      <c r="I886" s="19"/>
      <c r="J886" s="85"/>
      <c r="K886" s="85"/>
      <c r="L886" s="19"/>
      <c r="M886" s="19"/>
      <c r="N886" s="19">
        <v>25</v>
      </c>
      <c r="O886" s="19">
        <f t="shared" ref="O886:O949" si="317">+N886*G886</f>
        <v>1250</v>
      </c>
      <c r="P886" s="26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>
        <f t="shared" si="315"/>
        <v>25</v>
      </c>
      <c r="AG886" s="19">
        <f t="shared" si="315"/>
        <v>1250</v>
      </c>
      <c r="AH886" s="10" t="s">
        <v>1444</v>
      </c>
      <c r="AI886" s="115" t="s">
        <v>1445</v>
      </c>
      <c r="AJ886" s="9" t="s">
        <v>210</v>
      </c>
      <c r="AK886" s="12">
        <v>50</v>
      </c>
      <c r="AL886" s="28"/>
      <c r="AM886" s="28"/>
      <c r="AN886" s="82"/>
      <c r="AO886" s="82"/>
      <c r="AP886" s="28"/>
      <c r="AQ886" s="28"/>
      <c r="AR886" s="28">
        <v>25</v>
      </c>
      <c r="AS886" s="28">
        <f t="shared" ref="AS886:AS949" si="318">+AR886*AK886</f>
        <v>1250</v>
      </c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114"/>
      <c r="BG886" s="114"/>
      <c r="BH886" s="28"/>
      <c r="BI886" s="28"/>
      <c r="BJ886" s="7">
        <f t="shared" si="316"/>
        <v>25</v>
      </c>
      <c r="BK886" s="7">
        <f t="shared" si="316"/>
        <v>1250</v>
      </c>
    </row>
    <row r="887" spans="2:63" x14ac:dyDescent="0.25">
      <c r="B887" s="17" t="s">
        <v>1196</v>
      </c>
      <c r="C887" s="17" t="s">
        <v>1196</v>
      </c>
      <c r="D887" s="10" t="s">
        <v>1446</v>
      </c>
      <c r="E887" s="115" t="s">
        <v>1447</v>
      </c>
      <c r="F887" s="115" t="s">
        <v>1448</v>
      </c>
      <c r="G887" s="12">
        <v>50</v>
      </c>
      <c r="H887" s="19"/>
      <c r="I887" s="19"/>
      <c r="J887" s="85"/>
      <c r="K887" s="85"/>
      <c r="L887" s="19"/>
      <c r="M887" s="19"/>
      <c r="N887" s="19">
        <v>20</v>
      </c>
      <c r="O887" s="19">
        <f t="shared" si="317"/>
        <v>1000</v>
      </c>
      <c r="P887" s="26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>
        <f t="shared" si="315"/>
        <v>20</v>
      </c>
      <c r="AG887" s="19">
        <f t="shared" si="315"/>
        <v>1000</v>
      </c>
      <c r="AH887" s="10" t="s">
        <v>1446</v>
      </c>
      <c r="AI887" s="115" t="s">
        <v>1447</v>
      </c>
      <c r="AJ887" s="115" t="s">
        <v>1448</v>
      </c>
      <c r="AK887" s="12">
        <v>50</v>
      </c>
      <c r="AL887" s="28"/>
      <c r="AM887" s="28"/>
      <c r="AN887" s="82"/>
      <c r="AO887" s="82"/>
      <c r="AP887" s="28"/>
      <c r="AQ887" s="28"/>
      <c r="AR887" s="28">
        <v>20</v>
      </c>
      <c r="AS887" s="28">
        <f t="shared" si="318"/>
        <v>1000</v>
      </c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114"/>
      <c r="BG887" s="114"/>
      <c r="BH887" s="28"/>
      <c r="BI887" s="28"/>
      <c r="BJ887" s="7">
        <f t="shared" si="316"/>
        <v>20</v>
      </c>
      <c r="BK887" s="7">
        <f t="shared" si="316"/>
        <v>1000</v>
      </c>
    </row>
    <row r="888" spans="2:63" x14ac:dyDescent="0.25">
      <c r="B888" s="17" t="s">
        <v>1196</v>
      </c>
      <c r="C888" s="17" t="s">
        <v>1196</v>
      </c>
      <c r="D888" s="10" t="s">
        <v>1446</v>
      </c>
      <c r="E888" s="115" t="s">
        <v>1449</v>
      </c>
      <c r="F888" s="115" t="s">
        <v>68</v>
      </c>
      <c r="G888" s="12">
        <v>75</v>
      </c>
      <c r="H888" s="19"/>
      <c r="I888" s="19"/>
      <c r="J888" s="85"/>
      <c r="K888" s="85"/>
      <c r="L888" s="19"/>
      <c r="M888" s="19"/>
      <c r="N888" s="19">
        <v>8</v>
      </c>
      <c r="O888" s="19">
        <f t="shared" si="317"/>
        <v>600</v>
      </c>
      <c r="P888" s="26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>
        <f t="shared" si="315"/>
        <v>8</v>
      </c>
      <c r="AG888" s="19">
        <f t="shared" si="315"/>
        <v>600</v>
      </c>
      <c r="AH888" s="10" t="s">
        <v>1446</v>
      </c>
      <c r="AI888" s="115" t="s">
        <v>1449</v>
      </c>
      <c r="AJ888" s="115" t="s">
        <v>68</v>
      </c>
      <c r="AK888" s="12">
        <v>75</v>
      </c>
      <c r="AL888" s="28"/>
      <c r="AM888" s="28"/>
      <c r="AN888" s="82"/>
      <c r="AO888" s="82"/>
      <c r="AP888" s="28"/>
      <c r="AQ888" s="28"/>
      <c r="AR888" s="28">
        <v>7</v>
      </c>
      <c r="AS888" s="28">
        <f t="shared" si="318"/>
        <v>525</v>
      </c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114"/>
      <c r="BG888" s="114"/>
      <c r="BH888" s="28"/>
      <c r="BI888" s="28"/>
      <c r="BJ888" s="7">
        <f t="shared" si="316"/>
        <v>7</v>
      </c>
      <c r="BK888" s="7">
        <f t="shared" si="316"/>
        <v>525</v>
      </c>
    </row>
    <row r="889" spans="2:63" x14ac:dyDescent="0.25">
      <c r="B889" s="17" t="s">
        <v>1196</v>
      </c>
      <c r="C889" s="17" t="s">
        <v>1196</v>
      </c>
      <c r="D889" s="10" t="s">
        <v>1450</v>
      </c>
      <c r="E889" s="115" t="s">
        <v>1451</v>
      </c>
      <c r="F889" s="115" t="s">
        <v>68</v>
      </c>
      <c r="G889" s="12">
        <v>1000</v>
      </c>
      <c r="H889" s="19"/>
      <c r="I889" s="19"/>
      <c r="J889" s="85"/>
      <c r="K889" s="85"/>
      <c r="L889" s="19"/>
      <c r="M889" s="19"/>
      <c r="N889" s="19">
        <v>1</v>
      </c>
      <c r="O889" s="19">
        <f t="shared" si="317"/>
        <v>1000</v>
      </c>
      <c r="P889" s="26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>
        <f t="shared" si="315"/>
        <v>1</v>
      </c>
      <c r="AG889" s="19">
        <f t="shared" si="315"/>
        <v>1000</v>
      </c>
      <c r="AH889" s="10" t="s">
        <v>1450</v>
      </c>
      <c r="AI889" s="115" t="s">
        <v>1451</v>
      </c>
      <c r="AJ889" s="115" t="s">
        <v>68</v>
      </c>
      <c r="AK889" s="12">
        <v>1000</v>
      </c>
      <c r="AL889" s="28"/>
      <c r="AM889" s="28"/>
      <c r="AN889" s="82"/>
      <c r="AO889" s="82"/>
      <c r="AP889" s="28"/>
      <c r="AQ889" s="28"/>
      <c r="AR889" s="28">
        <v>1</v>
      </c>
      <c r="AS889" s="28">
        <f t="shared" si="318"/>
        <v>1000</v>
      </c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114"/>
      <c r="BG889" s="114"/>
      <c r="BH889" s="28"/>
      <c r="BI889" s="28"/>
      <c r="BJ889" s="7">
        <f t="shared" si="316"/>
        <v>1</v>
      </c>
      <c r="BK889" s="7">
        <f t="shared" si="316"/>
        <v>1000</v>
      </c>
    </row>
    <row r="890" spans="2:63" x14ac:dyDescent="0.25">
      <c r="B890" s="17" t="s">
        <v>1196</v>
      </c>
      <c r="C890" s="17" t="s">
        <v>1196</v>
      </c>
      <c r="D890" s="10" t="s">
        <v>1452</v>
      </c>
      <c r="E890" s="115" t="s">
        <v>1453</v>
      </c>
      <c r="F890" s="115" t="s">
        <v>68</v>
      </c>
      <c r="G890" s="12">
        <v>1000</v>
      </c>
      <c r="H890" s="19"/>
      <c r="I890" s="19"/>
      <c r="J890" s="85"/>
      <c r="K890" s="85"/>
      <c r="L890" s="19"/>
      <c r="M890" s="19"/>
      <c r="N890" s="19">
        <v>1</v>
      </c>
      <c r="O890" s="19">
        <f t="shared" si="317"/>
        <v>1000</v>
      </c>
      <c r="P890" s="26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>
        <f t="shared" si="315"/>
        <v>1</v>
      </c>
      <c r="AG890" s="19">
        <f t="shared" si="315"/>
        <v>1000</v>
      </c>
      <c r="AH890" s="10" t="s">
        <v>1452</v>
      </c>
      <c r="AI890" s="115" t="s">
        <v>1453</v>
      </c>
      <c r="AJ890" s="115" t="s">
        <v>68</v>
      </c>
      <c r="AK890" s="12">
        <v>1000</v>
      </c>
      <c r="AL890" s="28"/>
      <c r="AM890" s="28"/>
      <c r="AN890" s="82"/>
      <c r="AO890" s="82"/>
      <c r="AP890" s="28"/>
      <c r="AQ890" s="28"/>
      <c r="AR890" s="28">
        <v>1</v>
      </c>
      <c r="AS890" s="28">
        <f t="shared" si="318"/>
        <v>1000</v>
      </c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114"/>
      <c r="BG890" s="114"/>
      <c r="BH890" s="28"/>
      <c r="BI890" s="28"/>
      <c r="BJ890" s="7">
        <f t="shared" si="316"/>
        <v>1</v>
      </c>
      <c r="BK890" s="7">
        <f t="shared" si="316"/>
        <v>1000</v>
      </c>
    </row>
    <row r="891" spans="2:63" x14ac:dyDescent="0.25">
      <c r="B891" s="17" t="s">
        <v>1196</v>
      </c>
      <c r="C891" s="17" t="s">
        <v>1196</v>
      </c>
      <c r="D891" s="10" t="s">
        <v>1454</v>
      </c>
      <c r="E891" s="184" t="s">
        <v>1455</v>
      </c>
      <c r="F891" s="115" t="s">
        <v>68</v>
      </c>
      <c r="G891" s="12">
        <v>1000</v>
      </c>
      <c r="H891" s="19"/>
      <c r="I891" s="19"/>
      <c r="J891" s="85"/>
      <c r="K891" s="85"/>
      <c r="L891" s="19"/>
      <c r="M891" s="19"/>
      <c r="N891" s="19">
        <v>1</v>
      </c>
      <c r="O891" s="19">
        <f t="shared" si="317"/>
        <v>1000</v>
      </c>
      <c r="P891" s="26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>
        <f t="shared" si="315"/>
        <v>1</v>
      </c>
      <c r="AG891" s="19">
        <f t="shared" si="315"/>
        <v>1000</v>
      </c>
      <c r="AH891" s="10" t="s">
        <v>1454</v>
      </c>
      <c r="AI891" s="184" t="s">
        <v>1455</v>
      </c>
      <c r="AJ891" s="115" t="s">
        <v>68</v>
      </c>
      <c r="AK891" s="12">
        <v>1000</v>
      </c>
      <c r="AL891" s="28"/>
      <c r="AM891" s="28"/>
      <c r="AN891" s="82"/>
      <c r="AO891" s="82"/>
      <c r="AP891" s="28"/>
      <c r="AQ891" s="28"/>
      <c r="AR891" s="28">
        <v>1</v>
      </c>
      <c r="AS891" s="28">
        <f t="shared" si="318"/>
        <v>1000</v>
      </c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114"/>
      <c r="BG891" s="114"/>
      <c r="BH891" s="28"/>
      <c r="BI891" s="28"/>
      <c r="BJ891" s="7">
        <f t="shared" si="316"/>
        <v>1</v>
      </c>
      <c r="BK891" s="7">
        <f t="shared" si="316"/>
        <v>1000</v>
      </c>
    </row>
    <row r="892" spans="2:63" ht="24" x14ac:dyDescent="0.25">
      <c r="B892" s="17" t="s">
        <v>1196</v>
      </c>
      <c r="C892" s="17" t="s">
        <v>1196</v>
      </c>
      <c r="D892" s="10" t="s">
        <v>1456</v>
      </c>
      <c r="E892" s="18" t="s">
        <v>1457</v>
      </c>
      <c r="F892" s="115" t="s">
        <v>68</v>
      </c>
      <c r="G892" s="12">
        <v>1000</v>
      </c>
      <c r="H892" s="19"/>
      <c r="I892" s="19"/>
      <c r="J892" s="85"/>
      <c r="K892" s="85"/>
      <c r="L892" s="19"/>
      <c r="M892" s="19"/>
      <c r="N892" s="19">
        <v>1</v>
      </c>
      <c r="O892" s="19">
        <f t="shared" si="317"/>
        <v>1000</v>
      </c>
      <c r="P892" s="26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>
        <f t="shared" si="315"/>
        <v>1</v>
      </c>
      <c r="AG892" s="19">
        <f t="shared" si="315"/>
        <v>1000</v>
      </c>
      <c r="AH892" s="10" t="s">
        <v>1456</v>
      </c>
      <c r="AI892" s="18" t="s">
        <v>1457</v>
      </c>
      <c r="AJ892" s="115" t="s">
        <v>68</v>
      </c>
      <c r="AK892" s="12">
        <v>1000</v>
      </c>
      <c r="AL892" s="28"/>
      <c r="AM892" s="28"/>
      <c r="AN892" s="82"/>
      <c r="AO892" s="82"/>
      <c r="AP892" s="28"/>
      <c r="AQ892" s="28"/>
      <c r="AR892" s="28">
        <v>1</v>
      </c>
      <c r="AS892" s="28">
        <f t="shared" si="318"/>
        <v>1000</v>
      </c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114"/>
      <c r="BG892" s="114"/>
      <c r="BH892" s="28"/>
      <c r="BI892" s="28"/>
      <c r="BJ892" s="7">
        <f t="shared" si="316"/>
        <v>1</v>
      </c>
      <c r="BK892" s="7">
        <f t="shared" si="316"/>
        <v>1000</v>
      </c>
    </row>
    <row r="893" spans="2:63" x14ac:dyDescent="0.25">
      <c r="B893" s="17" t="s">
        <v>1196</v>
      </c>
      <c r="C893" s="17" t="s">
        <v>1196</v>
      </c>
      <c r="D893" s="10" t="s">
        <v>1458</v>
      </c>
      <c r="E893" s="9" t="s">
        <v>1459</v>
      </c>
      <c r="F893" s="115" t="s">
        <v>68</v>
      </c>
      <c r="G893" s="12">
        <v>1</v>
      </c>
      <c r="H893" s="19"/>
      <c r="I893" s="19"/>
      <c r="J893" s="85"/>
      <c r="K893" s="85"/>
      <c r="L893" s="19"/>
      <c r="M893" s="19"/>
      <c r="N893" s="19">
        <v>100</v>
      </c>
      <c r="O893" s="19">
        <f t="shared" si="317"/>
        <v>100</v>
      </c>
      <c r="P893" s="26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>
        <f t="shared" si="315"/>
        <v>100</v>
      </c>
      <c r="AG893" s="19">
        <f t="shared" si="315"/>
        <v>100</v>
      </c>
      <c r="AH893" s="10" t="s">
        <v>1458</v>
      </c>
      <c r="AI893" s="9" t="s">
        <v>1459</v>
      </c>
      <c r="AJ893" s="115" t="s">
        <v>68</v>
      </c>
      <c r="AK893" s="12">
        <v>1</v>
      </c>
      <c r="AL893" s="28"/>
      <c r="AM893" s="28"/>
      <c r="AN893" s="82"/>
      <c r="AO893" s="82"/>
      <c r="AP893" s="28"/>
      <c r="AQ893" s="28"/>
      <c r="AR893" s="28">
        <v>100</v>
      </c>
      <c r="AS893" s="28">
        <f t="shared" si="318"/>
        <v>100</v>
      </c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114"/>
      <c r="BG893" s="114"/>
      <c r="BH893" s="28"/>
      <c r="BI893" s="28"/>
      <c r="BJ893" s="7">
        <f t="shared" si="316"/>
        <v>100</v>
      </c>
      <c r="BK893" s="7">
        <f t="shared" si="316"/>
        <v>100</v>
      </c>
    </row>
    <row r="894" spans="2:63" x14ac:dyDescent="0.25">
      <c r="B894" s="17" t="s">
        <v>1196</v>
      </c>
      <c r="C894" s="17" t="s">
        <v>1196</v>
      </c>
      <c r="D894" s="10" t="s">
        <v>1460</v>
      </c>
      <c r="E894" s="9" t="s">
        <v>1461</v>
      </c>
      <c r="F894" s="9" t="s">
        <v>68</v>
      </c>
      <c r="G894" s="12">
        <v>7</v>
      </c>
      <c r="H894" s="19"/>
      <c r="I894" s="19"/>
      <c r="J894" s="85"/>
      <c r="K894" s="85"/>
      <c r="L894" s="19"/>
      <c r="M894" s="19"/>
      <c r="N894" s="19">
        <v>50</v>
      </c>
      <c r="O894" s="19">
        <f t="shared" si="317"/>
        <v>350</v>
      </c>
      <c r="P894" s="26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>
        <f t="shared" si="315"/>
        <v>50</v>
      </c>
      <c r="AG894" s="19">
        <f t="shared" si="315"/>
        <v>350</v>
      </c>
      <c r="AH894" s="10" t="s">
        <v>1460</v>
      </c>
      <c r="AI894" s="9" t="s">
        <v>1461</v>
      </c>
      <c r="AJ894" s="9" t="s">
        <v>68</v>
      </c>
      <c r="AK894" s="12">
        <v>7</v>
      </c>
      <c r="AL894" s="28"/>
      <c r="AM894" s="28"/>
      <c r="AN894" s="82"/>
      <c r="AO894" s="82"/>
      <c r="AP894" s="28"/>
      <c r="AQ894" s="28"/>
      <c r="AR894" s="28">
        <v>50</v>
      </c>
      <c r="AS894" s="28">
        <f t="shared" si="318"/>
        <v>350</v>
      </c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114"/>
      <c r="BG894" s="114"/>
      <c r="BH894" s="28"/>
      <c r="BI894" s="28"/>
      <c r="BJ894" s="7">
        <f t="shared" si="316"/>
        <v>50</v>
      </c>
      <c r="BK894" s="7">
        <f t="shared" si="316"/>
        <v>350</v>
      </c>
    </row>
    <row r="895" spans="2:63" x14ac:dyDescent="0.25">
      <c r="B895" s="17" t="s">
        <v>1196</v>
      </c>
      <c r="C895" s="17" t="s">
        <v>1196</v>
      </c>
      <c r="D895" s="10" t="s">
        <v>456</v>
      </c>
      <c r="E895" s="9" t="s">
        <v>1462</v>
      </c>
      <c r="F895" s="9" t="s">
        <v>68</v>
      </c>
      <c r="G895" s="12">
        <v>0.5</v>
      </c>
      <c r="H895" s="19"/>
      <c r="I895" s="19"/>
      <c r="J895" s="85"/>
      <c r="K895" s="85"/>
      <c r="L895" s="19"/>
      <c r="M895" s="19"/>
      <c r="N895" s="19">
        <v>1000</v>
      </c>
      <c r="O895" s="19">
        <f t="shared" si="317"/>
        <v>500</v>
      </c>
      <c r="P895" s="26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>
        <f t="shared" si="315"/>
        <v>1000</v>
      </c>
      <c r="AG895" s="19">
        <f t="shared" si="315"/>
        <v>500</v>
      </c>
      <c r="AH895" s="10" t="s">
        <v>456</v>
      </c>
      <c r="AI895" s="9" t="s">
        <v>1462</v>
      </c>
      <c r="AJ895" s="9" t="s">
        <v>68</v>
      </c>
      <c r="AK895" s="12">
        <v>0.5</v>
      </c>
      <c r="AL895" s="28"/>
      <c r="AM895" s="28"/>
      <c r="AN895" s="28"/>
      <c r="AO895" s="28"/>
      <c r="AP895" s="28"/>
      <c r="AQ895" s="28"/>
      <c r="AR895" s="28">
        <v>1000</v>
      </c>
      <c r="AS895" s="28">
        <f t="shared" si="318"/>
        <v>500</v>
      </c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114"/>
      <c r="BG895" s="114"/>
      <c r="BH895" s="28"/>
      <c r="BI895" s="28"/>
      <c r="BJ895" s="7">
        <f t="shared" si="316"/>
        <v>1000</v>
      </c>
      <c r="BK895" s="7">
        <f t="shared" si="316"/>
        <v>500</v>
      </c>
    </row>
    <row r="896" spans="2:63" x14ac:dyDescent="0.25">
      <c r="B896" s="17" t="s">
        <v>1196</v>
      </c>
      <c r="C896" s="17" t="s">
        <v>1196</v>
      </c>
      <c r="D896" s="10" t="s">
        <v>1463</v>
      </c>
      <c r="E896" s="9" t="s">
        <v>1464</v>
      </c>
      <c r="F896" s="9" t="s">
        <v>68</v>
      </c>
      <c r="G896" s="12">
        <v>5</v>
      </c>
      <c r="H896" s="19"/>
      <c r="I896" s="19"/>
      <c r="J896" s="85"/>
      <c r="K896" s="85"/>
      <c r="L896" s="19"/>
      <c r="M896" s="19"/>
      <c r="N896" s="19">
        <v>5</v>
      </c>
      <c r="O896" s="19">
        <f t="shared" si="317"/>
        <v>25</v>
      </c>
      <c r="P896" s="26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>
        <f t="shared" si="315"/>
        <v>5</v>
      </c>
      <c r="AG896" s="19">
        <f t="shared" si="315"/>
        <v>25</v>
      </c>
      <c r="AH896" s="10" t="s">
        <v>1463</v>
      </c>
      <c r="AI896" s="9" t="s">
        <v>1464</v>
      </c>
      <c r="AJ896" s="9" t="s">
        <v>68</v>
      </c>
      <c r="AK896" s="12">
        <v>5</v>
      </c>
      <c r="AL896" s="28"/>
      <c r="AM896" s="28"/>
      <c r="AN896" s="28"/>
      <c r="AO896" s="28"/>
      <c r="AP896" s="28"/>
      <c r="AQ896" s="28"/>
      <c r="AR896" s="28">
        <v>5</v>
      </c>
      <c r="AS896" s="28">
        <f t="shared" si="318"/>
        <v>25</v>
      </c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114"/>
      <c r="BG896" s="114"/>
      <c r="BH896" s="28"/>
      <c r="BI896" s="28"/>
      <c r="BJ896" s="7">
        <f t="shared" si="316"/>
        <v>5</v>
      </c>
      <c r="BK896" s="7">
        <f t="shared" si="316"/>
        <v>25</v>
      </c>
    </row>
    <row r="897" spans="2:63" x14ac:dyDescent="0.25">
      <c r="B897" s="17" t="s">
        <v>1196</v>
      </c>
      <c r="C897" s="17" t="s">
        <v>1196</v>
      </c>
      <c r="D897" s="10">
        <v>4412210700069750</v>
      </c>
      <c r="E897" s="9" t="s">
        <v>1465</v>
      </c>
      <c r="F897" s="9" t="s">
        <v>68</v>
      </c>
      <c r="G897" s="12">
        <v>5</v>
      </c>
      <c r="H897" s="19"/>
      <c r="I897" s="19"/>
      <c r="J897" s="85"/>
      <c r="K897" s="85"/>
      <c r="L897" s="19"/>
      <c r="M897" s="19"/>
      <c r="N897" s="19">
        <v>5</v>
      </c>
      <c r="O897" s="19">
        <f t="shared" si="317"/>
        <v>25</v>
      </c>
      <c r="P897" s="26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>
        <f t="shared" si="315"/>
        <v>5</v>
      </c>
      <c r="AG897" s="19">
        <f t="shared" si="315"/>
        <v>25</v>
      </c>
      <c r="AH897" s="10">
        <v>4412210700069750</v>
      </c>
      <c r="AI897" s="9" t="s">
        <v>1465</v>
      </c>
      <c r="AJ897" s="9" t="s">
        <v>68</v>
      </c>
      <c r="AK897" s="12">
        <v>5</v>
      </c>
      <c r="AL897" s="28"/>
      <c r="AM897" s="28"/>
      <c r="AN897" s="28"/>
      <c r="AO897" s="28"/>
      <c r="AP897" s="28"/>
      <c r="AQ897" s="28"/>
      <c r="AR897" s="28">
        <v>5</v>
      </c>
      <c r="AS897" s="28">
        <f t="shared" si="318"/>
        <v>25</v>
      </c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114"/>
      <c r="BG897" s="114"/>
      <c r="BH897" s="28"/>
      <c r="BI897" s="28"/>
      <c r="BJ897" s="7">
        <f t="shared" si="316"/>
        <v>5</v>
      </c>
      <c r="BK897" s="7">
        <f t="shared" si="316"/>
        <v>25</v>
      </c>
    </row>
    <row r="898" spans="2:63" x14ac:dyDescent="0.25">
      <c r="B898" s="17" t="s">
        <v>1196</v>
      </c>
      <c r="C898" s="17" t="s">
        <v>1196</v>
      </c>
      <c r="D898" s="10" t="s">
        <v>1466</v>
      </c>
      <c r="E898" s="9" t="s">
        <v>1467</v>
      </c>
      <c r="F898" s="9" t="s">
        <v>68</v>
      </c>
      <c r="G898" s="12">
        <v>3.5</v>
      </c>
      <c r="H898" s="19"/>
      <c r="I898" s="19"/>
      <c r="J898" s="85"/>
      <c r="K898" s="85"/>
      <c r="L898" s="19"/>
      <c r="M898" s="19"/>
      <c r="N898" s="19">
        <v>6</v>
      </c>
      <c r="O898" s="19">
        <f t="shared" si="317"/>
        <v>21</v>
      </c>
      <c r="P898" s="26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>
        <f t="shared" si="315"/>
        <v>6</v>
      </c>
      <c r="AG898" s="19">
        <f t="shared" si="315"/>
        <v>21</v>
      </c>
      <c r="AH898" s="10" t="s">
        <v>1466</v>
      </c>
      <c r="AI898" s="9" t="s">
        <v>1467</v>
      </c>
      <c r="AJ898" s="9" t="s">
        <v>68</v>
      </c>
      <c r="AK898" s="12">
        <v>3.5</v>
      </c>
      <c r="AL898" s="28"/>
      <c r="AM898" s="28"/>
      <c r="AN898" s="28"/>
      <c r="AO898" s="28"/>
      <c r="AP898" s="28"/>
      <c r="AQ898" s="28"/>
      <c r="AR898" s="28">
        <v>6</v>
      </c>
      <c r="AS898" s="28">
        <f t="shared" si="318"/>
        <v>21</v>
      </c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114"/>
      <c r="BG898" s="114"/>
      <c r="BH898" s="28"/>
      <c r="BI898" s="28"/>
      <c r="BJ898" s="7">
        <f t="shared" si="316"/>
        <v>6</v>
      </c>
      <c r="BK898" s="7">
        <f t="shared" si="316"/>
        <v>21</v>
      </c>
    </row>
    <row r="899" spans="2:63" x14ac:dyDescent="0.25">
      <c r="B899" s="17" t="s">
        <v>1196</v>
      </c>
      <c r="C899" s="17" t="s">
        <v>1196</v>
      </c>
      <c r="D899" s="10" t="s">
        <v>1468</v>
      </c>
      <c r="E899" s="9" t="s">
        <v>355</v>
      </c>
      <c r="F899" s="9" t="s">
        <v>68</v>
      </c>
      <c r="G899" s="12">
        <v>0.5</v>
      </c>
      <c r="H899" s="19"/>
      <c r="I899" s="19"/>
      <c r="J899" s="85"/>
      <c r="K899" s="85"/>
      <c r="L899" s="19"/>
      <c r="M899" s="19"/>
      <c r="N899" s="19">
        <v>10</v>
      </c>
      <c r="O899" s="19">
        <f t="shared" si="317"/>
        <v>5</v>
      </c>
      <c r="P899" s="26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>
        <f t="shared" si="315"/>
        <v>10</v>
      </c>
      <c r="AG899" s="19">
        <f t="shared" si="315"/>
        <v>5</v>
      </c>
      <c r="AH899" s="10" t="s">
        <v>1468</v>
      </c>
      <c r="AI899" s="9" t="s">
        <v>355</v>
      </c>
      <c r="AJ899" s="9" t="s">
        <v>68</v>
      </c>
      <c r="AK899" s="12">
        <v>0.5</v>
      </c>
      <c r="AL899" s="28"/>
      <c r="AM899" s="28"/>
      <c r="AN899" s="28"/>
      <c r="AO899" s="28"/>
      <c r="AP899" s="28"/>
      <c r="AQ899" s="28"/>
      <c r="AR899" s="28">
        <v>10</v>
      </c>
      <c r="AS899" s="28">
        <f t="shared" si="318"/>
        <v>5</v>
      </c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114"/>
      <c r="BG899" s="114"/>
      <c r="BH899" s="28"/>
      <c r="BI899" s="28"/>
      <c r="BJ899" s="7">
        <f t="shared" si="316"/>
        <v>10</v>
      </c>
      <c r="BK899" s="7">
        <f t="shared" si="316"/>
        <v>5</v>
      </c>
    </row>
    <row r="900" spans="2:63" x14ac:dyDescent="0.25">
      <c r="B900" s="17" t="s">
        <v>1196</v>
      </c>
      <c r="C900" s="17" t="s">
        <v>1196</v>
      </c>
      <c r="D900" s="10" t="s">
        <v>1469</v>
      </c>
      <c r="E900" s="9" t="s">
        <v>1470</v>
      </c>
      <c r="F900" s="9" t="s">
        <v>68</v>
      </c>
      <c r="G900" s="12">
        <v>25</v>
      </c>
      <c r="H900" s="19"/>
      <c r="I900" s="19"/>
      <c r="J900" s="85"/>
      <c r="K900" s="85"/>
      <c r="L900" s="19"/>
      <c r="M900" s="19"/>
      <c r="N900" s="19">
        <v>1</v>
      </c>
      <c r="O900" s="19">
        <f t="shared" si="317"/>
        <v>25</v>
      </c>
      <c r="P900" s="26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>
        <f t="shared" si="315"/>
        <v>1</v>
      </c>
      <c r="AG900" s="19">
        <f t="shared" si="315"/>
        <v>25</v>
      </c>
      <c r="AH900" s="10" t="s">
        <v>1469</v>
      </c>
      <c r="AI900" s="9" t="s">
        <v>1470</v>
      </c>
      <c r="AJ900" s="9" t="s">
        <v>68</v>
      </c>
      <c r="AK900" s="12">
        <v>25</v>
      </c>
      <c r="AL900" s="28"/>
      <c r="AM900" s="28"/>
      <c r="AN900" s="28"/>
      <c r="AO900" s="28"/>
      <c r="AP900" s="28"/>
      <c r="AQ900" s="28"/>
      <c r="AR900" s="28">
        <v>1</v>
      </c>
      <c r="AS900" s="28">
        <f t="shared" si="318"/>
        <v>25</v>
      </c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114"/>
      <c r="BG900" s="114"/>
      <c r="BH900" s="28"/>
      <c r="BI900" s="28"/>
      <c r="BJ900" s="7">
        <f t="shared" si="316"/>
        <v>1</v>
      </c>
      <c r="BK900" s="7">
        <f t="shared" si="316"/>
        <v>25</v>
      </c>
    </row>
    <row r="901" spans="2:63" x14ac:dyDescent="0.25">
      <c r="B901" s="17" t="s">
        <v>1196</v>
      </c>
      <c r="C901" s="17" t="s">
        <v>1196</v>
      </c>
      <c r="D901" s="10" t="s">
        <v>1378</v>
      </c>
      <c r="E901" s="9" t="s">
        <v>1471</v>
      </c>
      <c r="F901" s="9" t="s">
        <v>68</v>
      </c>
      <c r="G901" s="12">
        <v>6</v>
      </c>
      <c r="H901" s="19"/>
      <c r="I901" s="19"/>
      <c r="J901" s="85"/>
      <c r="K901" s="85"/>
      <c r="L901" s="19"/>
      <c r="M901" s="19"/>
      <c r="N901" s="19">
        <v>2</v>
      </c>
      <c r="O901" s="19">
        <f t="shared" si="317"/>
        <v>12</v>
      </c>
      <c r="P901" s="26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>
        <f t="shared" si="315"/>
        <v>2</v>
      </c>
      <c r="AG901" s="19">
        <f t="shared" si="315"/>
        <v>12</v>
      </c>
      <c r="AH901" s="10" t="s">
        <v>1378</v>
      </c>
      <c r="AI901" s="9" t="s">
        <v>1471</v>
      </c>
      <c r="AJ901" s="9" t="s">
        <v>68</v>
      </c>
      <c r="AK901" s="12">
        <v>6</v>
      </c>
      <c r="AL901" s="28"/>
      <c r="AM901" s="28"/>
      <c r="AN901" s="28"/>
      <c r="AO901" s="28"/>
      <c r="AP901" s="28"/>
      <c r="AQ901" s="28"/>
      <c r="AR901" s="28">
        <v>2</v>
      </c>
      <c r="AS901" s="28">
        <f t="shared" si="318"/>
        <v>12</v>
      </c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114"/>
      <c r="BG901" s="114"/>
      <c r="BH901" s="28"/>
      <c r="BI901" s="28"/>
      <c r="BJ901" s="7">
        <f t="shared" si="316"/>
        <v>2</v>
      </c>
      <c r="BK901" s="7">
        <f t="shared" si="316"/>
        <v>12</v>
      </c>
    </row>
    <row r="902" spans="2:63" x14ac:dyDescent="0.25">
      <c r="B902" s="17" t="s">
        <v>1196</v>
      </c>
      <c r="C902" s="17" t="s">
        <v>1196</v>
      </c>
      <c r="D902" s="10" t="s">
        <v>1472</v>
      </c>
      <c r="E902" s="9" t="s">
        <v>1473</v>
      </c>
      <c r="F902" s="9" t="s">
        <v>215</v>
      </c>
      <c r="G902" s="12">
        <v>30</v>
      </c>
      <c r="H902" s="19"/>
      <c r="I902" s="19"/>
      <c r="J902" s="85"/>
      <c r="K902" s="85"/>
      <c r="L902" s="19"/>
      <c r="M902" s="19"/>
      <c r="N902" s="19">
        <v>1</v>
      </c>
      <c r="O902" s="19">
        <f t="shared" si="317"/>
        <v>30</v>
      </c>
      <c r="P902" s="26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>
        <f t="shared" si="315"/>
        <v>1</v>
      </c>
      <c r="AG902" s="19">
        <f t="shared" si="315"/>
        <v>30</v>
      </c>
      <c r="AH902" s="10" t="s">
        <v>1472</v>
      </c>
      <c r="AI902" s="9" t="s">
        <v>1473</v>
      </c>
      <c r="AJ902" s="9" t="s">
        <v>215</v>
      </c>
      <c r="AK902" s="12">
        <v>30</v>
      </c>
      <c r="AL902" s="28"/>
      <c r="AM902" s="28"/>
      <c r="AN902" s="28"/>
      <c r="AO902" s="28"/>
      <c r="AP902" s="28"/>
      <c r="AQ902" s="28"/>
      <c r="AR902" s="28">
        <v>0</v>
      </c>
      <c r="AS902" s="28">
        <f t="shared" si="318"/>
        <v>0</v>
      </c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114"/>
      <c r="BG902" s="114"/>
      <c r="BH902" s="28"/>
      <c r="BI902" s="28"/>
      <c r="BJ902" s="7">
        <f t="shared" si="316"/>
        <v>0</v>
      </c>
      <c r="BK902" s="7">
        <f t="shared" si="316"/>
        <v>0</v>
      </c>
    </row>
    <row r="903" spans="2:63" x14ac:dyDescent="0.25">
      <c r="B903" s="17" t="s">
        <v>1196</v>
      </c>
      <c r="C903" s="17" t="s">
        <v>1196</v>
      </c>
      <c r="D903" s="10" t="s">
        <v>1474</v>
      </c>
      <c r="E903" s="9" t="s">
        <v>1475</v>
      </c>
      <c r="F903" s="9" t="s">
        <v>215</v>
      </c>
      <c r="G903" s="12">
        <v>30</v>
      </c>
      <c r="H903" s="19"/>
      <c r="I903" s="19"/>
      <c r="J903" s="85"/>
      <c r="K903" s="85"/>
      <c r="L903" s="19"/>
      <c r="M903" s="19"/>
      <c r="N903" s="19">
        <v>1</v>
      </c>
      <c r="O903" s="19">
        <f t="shared" si="317"/>
        <v>30</v>
      </c>
      <c r="P903" s="26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>
        <f t="shared" si="315"/>
        <v>1</v>
      </c>
      <c r="AG903" s="19">
        <f t="shared" si="315"/>
        <v>30</v>
      </c>
      <c r="AH903" s="10" t="s">
        <v>1474</v>
      </c>
      <c r="AI903" s="9" t="s">
        <v>1475</v>
      </c>
      <c r="AJ903" s="9" t="s">
        <v>215</v>
      </c>
      <c r="AK903" s="12">
        <v>30</v>
      </c>
      <c r="AL903" s="28"/>
      <c r="AM903" s="28"/>
      <c r="AN903" s="28"/>
      <c r="AO903" s="28"/>
      <c r="AP903" s="28"/>
      <c r="AQ903" s="28"/>
      <c r="AR903" s="28">
        <v>0</v>
      </c>
      <c r="AS903" s="28">
        <f t="shared" si="318"/>
        <v>0</v>
      </c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114"/>
      <c r="BG903" s="114"/>
      <c r="BH903" s="28"/>
      <c r="BI903" s="28"/>
      <c r="BJ903" s="7">
        <f t="shared" si="316"/>
        <v>0</v>
      </c>
      <c r="BK903" s="7">
        <f t="shared" si="316"/>
        <v>0</v>
      </c>
    </row>
    <row r="904" spans="2:63" x14ac:dyDescent="0.25">
      <c r="B904" s="17" t="s">
        <v>1196</v>
      </c>
      <c r="C904" s="17" t="s">
        <v>1196</v>
      </c>
      <c r="D904" s="10" t="s">
        <v>1476</v>
      </c>
      <c r="E904" s="9" t="s">
        <v>1477</v>
      </c>
      <c r="F904" s="9" t="s">
        <v>215</v>
      </c>
      <c r="G904" s="12">
        <v>30</v>
      </c>
      <c r="H904" s="19"/>
      <c r="I904" s="19"/>
      <c r="J904" s="85"/>
      <c r="K904" s="85"/>
      <c r="L904" s="19"/>
      <c r="M904" s="19"/>
      <c r="N904" s="19">
        <v>1</v>
      </c>
      <c r="O904" s="19">
        <f t="shared" si="317"/>
        <v>30</v>
      </c>
      <c r="P904" s="26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>
        <f t="shared" si="315"/>
        <v>1</v>
      </c>
      <c r="AG904" s="19">
        <f t="shared" si="315"/>
        <v>30</v>
      </c>
      <c r="AH904" s="10" t="s">
        <v>1476</v>
      </c>
      <c r="AI904" s="9" t="s">
        <v>1477</v>
      </c>
      <c r="AJ904" s="9" t="s">
        <v>215</v>
      </c>
      <c r="AK904" s="12">
        <v>30</v>
      </c>
      <c r="AL904" s="28"/>
      <c r="AM904" s="28"/>
      <c r="AN904" s="28"/>
      <c r="AO904" s="28"/>
      <c r="AP904" s="28"/>
      <c r="AQ904" s="28"/>
      <c r="AR904" s="28">
        <v>0</v>
      </c>
      <c r="AS904" s="28">
        <f t="shared" si="318"/>
        <v>0</v>
      </c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114"/>
      <c r="BG904" s="114"/>
      <c r="BH904" s="28"/>
      <c r="BI904" s="28"/>
      <c r="BJ904" s="7">
        <f t="shared" si="316"/>
        <v>0</v>
      </c>
      <c r="BK904" s="7">
        <f t="shared" si="316"/>
        <v>0</v>
      </c>
    </row>
    <row r="905" spans="2:63" x14ac:dyDescent="0.25">
      <c r="B905" s="17" t="s">
        <v>1196</v>
      </c>
      <c r="C905" s="17" t="s">
        <v>1196</v>
      </c>
      <c r="D905" s="10" t="s">
        <v>1478</v>
      </c>
      <c r="E905" s="9" t="s">
        <v>1479</v>
      </c>
      <c r="F905" s="9" t="s">
        <v>68</v>
      </c>
      <c r="G905" s="12">
        <v>6</v>
      </c>
      <c r="H905" s="19"/>
      <c r="I905" s="19"/>
      <c r="J905" s="85"/>
      <c r="K905" s="85"/>
      <c r="L905" s="19"/>
      <c r="M905" s="19"/>
      <c r="N905" s="19">
        <v>12</v>
      </c>
      <c r="O905" s="19">
        <f t="shared" si="317"/>
        <v>72</v>
      </c>
      <c r="P905" s="26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>
        <f t="shared" si="315"/>
        <v>12</v>
      </c>
      <c r="AG905" s="19">
        <f t="shared" si="315"/>
        <v>72</v>
      </c>
      <c r="AH905" s="10" t="s">
        <v>1478</v>
      </c>
      <c r="AI905" s="9" t="s">
        <v>1479</v>
      </c>
      <c r="AJ905" s="9" t="s">
        <v>68</v>
      </c>
      <c r="AK905" s="12">
        <v>6</v>
      </c>
      <c r="AL905" s="28"/>
      <c r="AM905" s="28"/>
      <c r="AN905" s="28"/>
      <c r="AO905" s="28"/>
      <c r="AP905" s="28"/>
      <c r="AQ905" s="28"/>
      <c r="AR905" s="28">
        <v>12</v>
      </c>
      <c r="AS905" s="28">
        <f t="shared" si="318"/>
        <v>72</v>
      </c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114"/>
      <c r="BG905" s="114"/>
      <c r="BH905" s="28"/>
      <c r="BI905" s="28"/>
      <c r="BJ905" s="7">
        <f t="shared" si="316"/>
        <v>12</v>
      </c>
      <c r="BK905" s="7">
        <f t="shared" si="316"/>
        <v>72</v>
      </c>
    </row>
    <row r="906" spans="2:63" x14ac:dyDescent="0.25">
      <c r="B906" s="17" t="s">
        <v>1196</v>
      </c>
      <c r="C906" s="17" t="s">
        <v>1196</v>
      </c>
      <c r="D906" s="10">
        <v>4412170600067870</v>
      </c>
      <c r="E906" s="9" t="s">
        <v>1480</v>
      </c>
      <c r="F906" s="9" t="s">
        <v>90</v>
      </c>
      <c r="G906" s="12">
        <v>12</v>
      </c>
      <c r="H906" s="19"/>
      <c r="I906" s="19"/>
      <c r="J906" s="85"/>
      <c r="K906" s="85"/>
      <c r="L906" s="19"/>
      <c r="M906" s="19"/>
      <c r="N906" s="19">
        <v>1</v>
      </c>
      <c r="O906" s="19">
        <f t="shared" si="317"/>
        <v>12</v>
      </c>
      <c r="P906" s="26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>
        <f t="shared" si="315"/>
        <v>1</v>
      </c>
      <c r="AG906" s="19">
        <f t="shared" si="315"/>
        <v>12</v>
      </c>
      <c r="AH906" s="10">
        <v>4412170600067870</v>
      </c>
      <c r="AI906" s="9" t="s">
        <v>1480</v>
      </c>
      <c r="AJ906" s="9" t="s">
        <v>90</v>
      </c>
      <c r="AK906" s="12">
        <v>12</v>
      </c>
      <c r="AL906" s="28"/>
      <c r="AM906" s="28"/>
      <c r="AN906" s="28"/>
      <c r="AO906" s="28"/>
      <c r="AP906" s="28"/>
      <c r="AQ906" s="28"/>
      <c r="AR906" s="28">
        <v>1</v>
      </c>
      <c r="AS906" s="28">
        <f t="shared" si="318"/>
        <v>12</v>
      </c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114"/>
      <c r="BG906" s="114"/>
      <c r="BH906" s="28"/>
      <c r="BI906" s="28"/>
      <c r="BJ906" s="7">
        <f t="shared" si="316"/>
        <v>1</v>
      </c>
      <c r="BK906" s="7">
        <f t="shared" si="316"/>
        <v>12</v>
      </c>
    </row>
    <row r="907" spans="2:63" x14ac:dyDescent="0.25">
      <c r="B907" s="17" t="s">
        <v>1196</v>
      </c>
      <c r="C907" s="17" t="s">
        <v>1196</v>
      </c>
      <c r="D907" s="10">
        <v>3120151200066070</v>
      </c>
      <c r="E907" s="9" t="s">
        <v>1481</v>
      </c>
      <c r="F907" s="9" t="s">
        <v>68</v>
      </c>
      <c r="G907" s="12">
        <v>2</v>
      </c>
      <c r="H907" s="19"/>
      <c r="I907" s="19"/>
      <c r="J907" s="85"/>
      <c r="K907" s="85"/>
      <c r="L907" s="19"/>
      <c r="M907" s="19"/>
      <c r="N907" s="19">
        <v>3</v>
      </c>
      <c r="O907" s="19">
        <f t="shared" si="317"/>
        <v>6</v>
      </c>
      <c r="P907" s="26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>
        <f t="shared" si="315"/>
        <v>3</v>
      </c>
      <c r="AG907" s="19">
        <f t="shared" si="315"/>
        <v>6</v>
      </c>
      <c r="AH907" s="10">
        <v>3120151200066070</v>
      </c>
      <c r="AI907" s="9" t="s">
        <v>1481</v>
      </c>
      <c r="AJ907" s="9" t="s">
        <v>68</v>
      </c>
      <c r="AK907" s="12">
        <v>2</v>
      </c>
      <c r="AL907" s="28"/>
      <c r="AM907" s="28"/>
      <c r="AN907" s="28"/>
      <c r="AO907" s="28"/>
      <c r="AP907" s="28"/>
      <c r="AQ907" s="28"/>
      <c r="AR907" s="28">
        <v>2</v>
      </c>
      <c r="AS907" s="28">
        <f t="shared" si="318"/>
        <v>4</v>
      </c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114"/>
      <c r="BG907" s="114"/>
      <c r="BH907" s="28"/>
      <c r="BI907" s="28"/>
      <c r="BJ907" s="7">
        <f t="shared" si="316"/>
        <v>2</v>
      </c>
      <c r="BK907" s="7">
        <f t="shared" si="316"/>
        <v>4</v>
      </c>
    </row>
    <row r="908" spans="2:63" x14ac:dyDescent="0.25">
      <c r="B908" s="17" t="s">
        <v>1196</v>
      </c>
      <c r="C908" s="17" t="s">
        <v>1196</v>
      </c>
      <c r="D908" s="10" t="s">
        <v>1482</v>
      </c>
      <c r="E908" s="9" t="s">
        <v>1483</v>
      </c>
      <c r="F908" s="9" t="s">
        <v>68</v>
      </c>
      <c r="G908" s="12">
        <v>6</v>
      </c>
      <c r="H908" s="19"/>
      <c r="I908" s="19"/>
      <c r="J908" s="85"/>
      <c r="K908" s="85"/>
      <c r="L908" s="19"/>
      <c r="M908" s="19"/>
      <c r="N908" s="19">
        <v>3</v>
      </c>
      <c r="O908" s="19">
        <f t="shared" si="317"/>
        <v>18</v>
      </c>
      <c r="P908" s="26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>
        <f t="shared" si="315"/>
        <v>3</v>
      </c>
      <c r="AG908" s="19">
        <f t="shared" si="315"/>
        <v>18</v>
      </c>
      <c r="AH908" s="10" t="s">
        <v>1482</v>
      </c>
      <c r="AI908" s="9" t="s">
        <v>1483</v>
      </c>
      <c r="AJ908" s="9" t="s">
        <v>68</v>
      </c>
      <c r="AK908" s="12">
        <v>6</v>
      </c>
      <c r="AL908" s="28"/>
      <c r="AM908" s="28"/>
      <c r="AN908" s="28"/>
      <c r="AO908" s="28"/>
      <c r="AP908" s="28"/>
      <c r="AQ908" s="28"/>
      <c r="AR908" s="28">
        <v>2</v>
      </c>
      <c r="AS908" s="28">
        <f t="shared" si="318"/>
        <v>12</v>
      </c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114"/>
      <c r="BG908" s="114"/>
      <c r="BH908" s="28"/>
      <c r="BI908" s="28"/>
      <c r="BJ908" s="7">
        <f t="shared" si="316"/>
        <v>2</v>
      </c>
      <c r="BK908" s="7">
        <f t="shared" si="316"/>
        <v>12</v>
      </c>
    </row>
    <row r="909" spans="2:63" x14ac:dyDescent="0.25">
      <c r="B909" s="17" t="s">
        <v>1196</v>
      </c>
      <c r="C909" s="17" t="s">
        <v>1196</v>
      </c>
      <c r="D909" s="10">
        <v>718500050001</v>
      </c>
      <c r="E909" s="9" t="s">
        <v>1484</v>
      </c>
      <c r="F909" s="9" t="s">
        <v>90</v>
      </c>
      <c r="G909" s="12">
        <v>1.5</v>
      </c>
      <c r="H909" s="19"/>
      <c r="I909" s="19"/>
      <c r="J909" s="85"/>
      <c r="K909" s="85"/>
      <c r="L909" s="19"/>
      <c r="M909" s="19"/>
      <c r="N909" s="19">
        <v>5</v>
      </c>
      <c r="O909" s="19">
        <f t="shared" si="317"/>
        <v>7.5</v>
      </c>
      <c r="P909" s="26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>
        <f t="shared" si="315"/>
        <v>5</v>
      </c>
      <c r="AG909" s="19">
        <f t="shared" si="315"/>
        <v>7.5</v>
      </c>
      <c r="AH909" s="10">
        <v>718500050001</v>
      </c>
      <c r="AI909" s="9" t="s">
        <v>1484</v>
      </c>
      <c r="AJ909" s="9" t="s">
        <v>90</v>
      </c>
      <c r="AK909" s="12">
        <v>1.5</v>
      </c>
      <c r="AL909" s="28"/>
      <c r="AM909" s="28"/>
      <c r="AN909" s="28"/>
      <c r="AO909" s="28"/>
      <c r="AP909" s="28"/>
      <c r="AQ909" s="28"/>
      <c r="AR909" s="28">
        <v>5</v>
      </c>
      <c r="AS909" s="28">
        <f t="shared" si="318"/>
        <v>7.5</v>
      </c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114"/>
      <c r="BG909" s="114"/>
      <c r="BH909" s="28"/>
      <c r="BI909" s="28"/>
      <c r="BJ909" s="7">
        <f t="shared" si="316"/>
        <v>5</v>
      </c>
      <c r="BK909" s="7">
        <f t="shared" si="316"/>
        <v>7.5</v>
      </c>
    </row>
    <row r="910" spans="2:63" ht="24" x14ac:dyDescent="0.25">
      <c r="B910" s="17" t="s">
        <v>1196</v>
      </c>
      <c r="C910" s="17" t="s">
        <v>1196</v>
      </c>
      <c r="D910" s="10">
        <v>4412210400369140</v>
      </c>
      <c r="E910" s="18" t="s">
        <v>1485</v>
      </c>
      <c r="F910" s="9" t="s">
        <v>90</v>
      </c>
      <c r="G910" s="12">
        <v>15</v>
      </c>
      <c r="H910" s="19"/>
      <c r="I910" s="19"/>
      <c r="J910" s="85"/>
      <c r="K910" s="85"/>
      <c r="L910" s="19"/>
      <c r="M910" s="19"/>
      <c r="N910" s="19">
        <v>5</v>
      </c>
      <c r="O910" s="19">
        <f t="shared" si="317"/>
        <v>75</v>
      </c>
      <c r="P910" s="26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>
        <f t="shared" si="315"/>
        <v>5</v>
      </c>
      <c r="AG910" s="19">
        <f t="shared" si="315"/>
        <v>75</v>
      </c>
      <c r="AH910" s="10">
        <v>4412210400369140</v>
      </c>
      <c r="AI910" s="18" t="s">
        <v>1485</v>
      </c>
      <c r="AJ910" s="9" t="s">
        <v>90</v>
      </c>
      <c r="AK910" s="12">
        <v>15</v>
      </c>
      <c r="AL910" s="28"/>
      <c r="AM910" s="28"/>
      <c r="AN910" s="28"/>
      <c r="AO910" s="28"/>
      <c r="AP910" s="28"/>
      <c r="AQ910" s="28"/>
      <c r="AR910" s="28">
        <v>5</v>
      </c>
      <c r="AS910" s="28">
        <f t="shared" si="318"/>
        <v>75</v>
      </c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114"/>
      <c r="BG910" s="114"/>
      <c r="BH910" s="28"/>
      <c r="BI910" s="28"/>
      <c r="BJ910" s="7">
        <f t="shared" si="316"/>
        <v>5</v>
      </c>
      <c r="BK910" s="7">
        <f t="shared" si="316"/>
        <v>75</v>
      </c>
    </row>
    <row r="911" spans="2:63" ht="24" x14ac:dyDescent="0.25">
      <c r="B911" s="17" t="s">
        <v>1196</v>
      </c>
      <c r="C911" s="17" t="s">
        <v>1196</v>
      </c>
      <c r="D911" s="10">
        <v>4411150100204530</v>
      </c>
      <c r="E911" s="18" t="s">
        <v>1486</v>
      </c>
      <c r="F911" s="9" t="s">
        <v>68</v>
      </c>
      <c r="G911" s="12">
        <v>15</v>
      </c>
      <c r="H911" s="19"/>
      <c r="I911" s="19"/>
      <c r="J911" s="85"/>
      <c r="K911" s="85"/>
      <c r="L911" s="19"/>
      <c r="M911" s="19"/>
      <c r="N911" s="19">
        <v>8</v>
      </c>
      <c r="O911" s="19">
        <f t="shared" si="317"/>
        <v>120</v>
      </c>
      <c r="P911" s="26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>
        <f t="shared" si="315"/>
        <v>8</v>
      </c>
      <c r="AG911" s="19">
        <f t="shared" si="315"/>
        <v>120</v>
      </c>
      <c r="AH911" s="10">
        <v>4411150100204530</v>
      </c>
      <c r="AI911" s="18" t="s">
        <v>1486</v>
      </c>
      <c r="AJ911" s="9" t="s">
        <v>68</v>
      </c>
      <c r="AK911" s="12">
        <v>15</v>
      </c>
      <c r="AL911" s="28"/>
      <c r="AM911" s="28"/>
      <c r="AN911" s="28"/>
      <c r="AO911" s="28"/>
      <c r="AP911" s="28"/>
      <c r="AQ911" s="28"/>
      <c r="AR911" s="28">
        <v>7</v>
      </c>
      <c r="AS911" s="28">
        <f t="shared" si="318"/>
        <v>105</v>
      </c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114"/>
      <c r="BG911" s="114"/>
      <c r="BH911" s="28"/>
      <c r="BI911" s="28"/>
      <c r="BJ911" s="7">
        <f t="shared" si="316"/>
        <v>7</v>
      </c>
      <c r="BK911" s="7">
        <f t="shared" si="316"/>
        <v>105</v>
      </c>
    </row>
    <row r="912" spans="2:63" ht="24" x14ac:dyDescent="0.25">
      <c r="B912" s="17" t="s">
        <v>1196</v>
      </c>
      <c r="C912" s="17" t="s">
        <v>1196</v>
      </c>
      <c r="D912" s="10">
        <v>715000110027</v>
      </c>
      <c r="E912" s="18" t="s">
        <v>1487</v>
      </c>
      <c r="F912" s="9" t="s">
        <v>68</v>
      </c>
      <c r="G912" s="12">
        <v>65</v>
      </c>
      <c r="H912" s="19"/>
      <c r="I912" s="19"/>
      <c r="J912" s="85"/>
      <c r="K912" s="85"/>
      <c r="L912" s="19"/>
      <c r="M912" s="19"/>
      <c r="N912" s="19">
        <v>3</v>
      </c>
      <c r="O912" s="19">
        <f t="shared" si="317"/>
        <v>195</v>
      </c>
      <c r="P912" s="26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>
        <f t="shared" si="315"/>
        <v>3</v>
      </c>
      <c r="AG912" s="19">
        <f t="shared" si="315"/>
        <v>195</v>
      </c>
      <c r="AH912" s="10">
        <v>715000110027</v>
      </c>
      <c r="AI912" s="18" t="s">
        <v>1487</v>
      </c>
      <c r="AJ912" s="9" t="s">
        <v>68</v>
      </c>
      <c r="AK912" s="12">
        <v>65</v>
      </c>
      <c r="AL912" s="28"/>
      <c r="AM912" s="28"/>
      <c r="AN912" s="28"/>
      <c r="AO912" s="28"/>
      <c r="AP912" s="28"/>
      <c r="AQ912" s="28"/>
      <c r="AR912" s="28">
        <v>2</v>
      </c>
      <c r="AS912" s="28">
        <f t="shared" si="318"/>
        <v>130</v>
      </c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114"/>
      <c r="BG912" s="114"/>
      <c r="BH912" s="28"/>
      <c r="BI912" s="28"/>
      <c r="BJ912" s="7">
        <f t="shared" si="316"/>
        <v>2</v>
      </c>
      <c r="BK912" s="7">
        <f t="shared" si="316"/>
        <v>130</v>
      </c>
    </row>
    <row r="913" spans="2:63" ht="24" x14ac:dyDescent="0.25">
      <c r="B913" s="17" t="s">
        <v>1196</v>
      </c>
      <c r="C913" s="17" t="s">
        <v>1196</v>
      </c>
      <c r="D913" s="10" t="s">
        <v>1488</v>
      </c>
      <c r="E913" s="18" t="s">
        <v>1489</v>
      </c>
      <c r="F913" s="9" t="s">
        <v>68</v>
      </c>
      <c r="G913" s="12">
        <v>150</v>
      </c>
      <c r="H913" s="19"/>
      <c r="I913" s="19"/>
      <c r="J913" s="85"/>
      <c r="K913" s="85"/>
      <c r="L913" s="19"/>
      <c r="M913" s="19"/>
      <c r="N913" s="19">
        <v>3</v>
      </c>
      <c r="O913" s="19">
        <f t="shared" si="317"/>
        <v>450</v>
      </c>
      <c r="P913" s="26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>
        <f t="shared" si="315"/>
        <v>3</v>
      </c>
      <c r="AG913" s="19">
        <f t="shared" si="315"/>
        <v>450</v>
      </c>
      <c r="AH913" s="10" t="s">
        <v>1488</v>
      </c>
      <c r="AI913" s="18" t="s">
        <v>1489</v>
      </c>
      <c r="AJ913" s="9" t="s">
        <v>68</v>
      </c>
      <c r="AK913" s="12">
        <v>150</v>
      </c>
      <c r="AL913" s="28"/>
      <c r="AM913" s="28"/>
      <c r="AN913" s="28"/>
      <c r="AO913" s="28"/>
      <c r="AP913" s="28"/>
      <c r="AQ913" s="28"/>
      <c r="AR913" s="28">
        <v>2</v>
      </c>
      <c r="AS913" s="28">
        <f t="shared" si="318"/>
        <v>300</v>
      </c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114"/>
      <c r="BG913" s="114"/>
      <c r="BH913" s="28"/>
      <c r="BI913" s="28"/>
      <c r="BJ913" s="7">
        <f t="shared" si="316"/>
        <v>2</v>
      </c>
      <c r="BK913" s="7">
        <f t="shared" si="316"/>
        <v>300</v>
      </c>
    </row>
    <row r="914" spans="2:63" x14ac:dyDescent="0.25">
      <c r="B914" s="17" t="s">
        <v>1196</v>
      </c>
      <c r="C914" s="17" t="s">
        <v>1196</v>
      </c>
      <c r="D914" s="10" t="s">
        <v>268</v>
      </c>
      <c r="E914" s="9" t="s">
        <v>1398</v>
      </c>
      <c r="F914" s="9" t="s">
        <v>68</v>
      </c>
      <c r="G914" s="12">
        <v>10</v>
      </c>
      <c r="H914" s="19"/>
      <c r="I914" s="19"/>
      <c r="J914" s="85"/>
      <c r="K914" s="85"/>
      <c r="L914" s="19"/>
      <c r="M914" s="19"/>
      <c r="N914" s="19">
        <v>3</v>
      </c>
      <c r="O914" s="19">
        <f t="shared" si="317"/>
        <v>30</v>
      </c>
      <c r="P914" s="26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>
        <f t="shared" si="315"/>
        <v>3</v>
      </c>
      <c r="AG914" s="19">
        <f t="shared" si="315"/>
        <v>30</v>
      </c>
      <c r="AH914" s="10" t="s">
        <v>268</v>
      </c>
      <c r="AI914" s="9" t="s">
        <v>1398</v>
      </c>
      <c r="AJ914" s="9" t="s">
        <v>68</v>
      </c>
      <c r="AK914" s="12">
        <v>10</v>
      </c>
      <c r="AL914" s="28"/>
      <c r="AM914" s="28"/>
      <c r="AN914" s="28"/>
      <c r="AO914" s="28"/>
      <c r="AP914" s="28"/>
      <c r="AQ914" s="28"/>
      <c r="AR914" s="28">
        <v>2</v>
      </c>
      <c r="AS914" s="28">
        <f t="shared" si="318"/>
        <v>20</v>
      </c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114"/>
      <c r="BG914" s="114"/>
      <c r="BH914" s="28"/>
      <c r="BI914" s="28"/>
      <c r="BJ914" s="7">
        <f t="shared" si="316"/>
        <v>2</v>
      </c>
      <c r="BK914" s="7">
        <f t="shared" si="316"/>
        <v>20</v>
      </c>
    </row>
    <row r="915" spans="2:63" x14ac:dyDescent="0.25">
      <c r="B915" s="17" t="s">
        <v>1196</v>
      </c>
      <c r="C915" s="17" t="s">
        <v>1196</v>
      </c>
      <c r="D915" s="10" t="s">
        <v>1490</v>
      </c>
      <c r="E915" s="9" t="s">
        <v>1491</v>
      </c>
      <c r="F915" s="9" t="s">
        <v>68</v>
      </c>
      <c r="G915" s="12">
        <v>150</v>
      </c>
      <c r="H915" s="19"/>
      <c r="I915" s="19"/>
      <c r="J915" s="85"/>
      <c r="K915" s="85"/>
      <c r="L915" s="19"/>
      <c r="M915" s="19"/>
      <c r="N915" s="19">
        <v>3</v>
      </c>
      <c r="O915" s="19">
        <f t="shared" si="317"/>
        <v>450</v>
      </c>
      <c r="P915" s="26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>
        <f t="shared" si="315"/>
        <v>3</v>
      </c>
      <c r="AG915" s="19">
        <f t="shared" si="315"/>
        <v>450</v>
      </c>
      <c r="AH915" s="10" t="s">
        <v>1490</v>
      </c>
      <c r="AI915" s="9" t="s">
        <v>1491</v>
      </c>
      <c r="AJ915" s="9" t="s">
        <v>68</v>
      </c>
      <c r="AK915" s="12">
        <v>150</v>
      </c>
      <c r="AL915" s="28"/>
      <c r="AM915" s="28"/>
      <c r="AN915" s="28"/>
      <c r="AO915" s="28"/>
      <c r="AP915" s="28"/>
      <c r="AQ915" s="28"/>
      <c r="AR915" s="28">
        <v>2</v>
      </c>
      <c r="AS915" s="28">
        <f t="shared" si="318"/>
        <v>300</v>
      </c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114"/>
      <c r="BG915" s="114"/>
      <c r="BH915" s="28"/>
      <c r="BI915" s="28"/>
      <c r="BJ915" s="7">
        <f t="shared" si="316"/>
        <v>2</v>
      </c>
      <c r="BK915" s="7">
        <f t="shared" si="316"/>
        <v>300</v>
      </c>
    </row>
    <row r="916" spans="2:63" x14ac:dyDescent="0.25">
      <c r="B916" s="17" t="s">
        <v>1196</v>
      </c>
      <c r="C916" s="17" t="s">
        <v>1196</v>
      </c>
      <c r="D916" s="10" t="s">
        <v>1492</v>
      </c>
      <c r="E916" s="9" t="s">
        <v>1493</v>
      </c>
      <c r="F916" s="9" t="s">
        <v>1494</v>
      </c>
      <c r="G916" s="12">
        <v>7</v>
      </c>
      <c r="H916" s="19"/>
      <c r="I916" s="19"/>
      <c r="J916" s="85"/>
      <c r="K916" s="85"/>
      <c r="L916" s="19"/>
      <c r="M916" s="19"/>
      <c r="N916" s="19">
        <v>4</v>
      </c>
      <c r="O916" s="19">
        <f t="shared" si="317"/>
        <v>28</v>
      </c>
      <c r="P916" s="26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>
        <f t="shared" si="315"/>
        <v>4</v>
      </c>
      <c r="AG916" s="19">
        <f t="shared" si="315"/>
        <v>28</v>
      </c>
      <c r="AH916" s="10" t="s">
        <v>1492</v>
      </c>
      <c r="AI916" s="9" t="s">
        <v>1493</v>
      </c>
      <c r="AJ916" s="9" t="s">
        <v>1494</v>
      </c>
      <c r="AK916" s="12">
        <v>7</v>
      </c>
      <c r="AL916" s="28"/>
      <c r="AM916" s="28"/>
      <c r="AN916" s="28"/>
      <c r="AO916" s="28"/>
      <c r="AP916" s="28"/>
      <c r="AQ916" s="28"/>
      <c r="AR916" s="28">
        <v>4</v>
      </c>
      <c r="AS916" s="28">
        <f t="shared" si="318"/>
        <v>28</v>
      </c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114"/>
      <c r="BG916" s="114"/>
      <c r="BH916" s="28"/>
      <c r="BI916" s="28"/>
      <c r="BJ916" s="7">
        <f t="shared" si="316"/>
        <v>4</v>
      </c>
      <c r="BK916" s="7">
        <f t="shared" si="316"/>
        <v>28</v>
      </c>
    </row>
    <row r="917" spans="2:63" ht="24" x14ac:dyDescent="0.25">
      <c r="B917" s="17" t="s">
        <v>1196</v>
      </c>
      <c r="C917" s="17" t="s">
        <v>1196</v>
      </c>
      <c r="D917" s="10" t="s">
        <v>1495</v>
      </c>
      <c r="E917" s="18" t="s">
        <v>294</v>
      </c>
      <c r="F917" s="9" t="s">
        <v>68</v>
      </c>
      <c r="G917" s="12">
        <v>4</v>
      </c>
      <c r="H917" s="19"/>
      <c r="I917" s="19"/>
      <c r="J917" s="85"/>
      <c r="K917" s="85"/>
      <c r="L917" s="19"/>
      <c r="M917" s="19"/>
      <c r="N917" s="19">
        <v>1</v>
      </c>
      <c r="O917" s="19">
        <f t="shared" si="317"/>
        <v>4</v>
      </c>
      <c r="P917" s="26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>
        <f t="shared" si="315"/>
        <v>1</v>
      </c>
      <c r="AG917" s="19">
        <f t="shared" si="315"/>
        <v>4</v>
      </c>
      <c r="AH917" s="10" t="s">
        <v>1495</v>
      </c>
      <c r="AI917" s="18" t="s">
        <v>294</v>
      </c>
      <c r="AJ917" s="9" t="s">
        <v>68</v>
      </c>
      <c r="AK917" s="12">
        <v>4</v>
      </c>
      <c r="AL917" s="28"/>
      <c r="AM917" s="28"/>
      <c r="AN917" s="28"/>
      <c r="AO917" s="28"/>
      <c r="AP917" s="28"/>
      <c r="AQ917" s="28"/>
      <c r="AR917" s="28">
        <v>0</v>
      </c>
      <c r="AS917" s="28">
        <f t="shared" si="318"/>
        <v>0</v>
      </c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114"/>
      <c r="BG917" s="114"/>
      <c r="BH917" s="28"/>
      <c r="BI917" s="28"/>
      <c r="BJ917" s="7">
        <f t="shared" si="316"/>
        <v>0</v>
      </c>
      <c r="BK917" s="7">
        <f t="shared" si="316"/>
        <v>0</v>
      </c>
    </row>
    <row r="918" spans="2:63" ht="24" x14ac:dyDescent="0.25">
      <c r="B918" s="17" t="s">
        <v>1196</v>
      </c>
      <c r="C918" s="17" t="s">
        <v>1196</v>
      </c>
      <c r="D918" s="10">
        <v>4412190500068230</v>
      </c>
      <c r="E918" s="18" t="s">
        <v>292</v>
      </c>
      <c r="F918" s="9" t="s">
        <v>68</v>
      </c>
      <c r="G918" s="12">
        <v>4</v>
      </c>
      <c r="H918" s="19"/>
      <c r="I918" s="19"/>
      <c r="J918" s="85"/>
      <c r="K918" s="85"/>
      <c r="L918" s="19"/>
      <c r="M918" s="19"/>
      <c r="N918" s="19">
        <v>1</v>
      </c>
      <c r="O918" s="19">
        <f t="shared" si="317"/>
        <v>4</v>
      </c>
      <c r="P918" s="26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>
        <f t="shared" si="315"/>
        <v>1</v>
      </c>
      <c r="AG918" s="19">
        <f t="shared" si="315"/>
        <v>4</v>
      </c>
      <c r="AH918" s="10">
        <v>4412190500068230</v>
      </c>
      <c r="AI918" s="18" t="s">
        <v>292</v>
      </c>
      <c r="AJ918" s="9" t="s">
        <v>68</v>
      </c>
      <c r="AK918" s="12">
        <v>4</v>
      </c>
      <c r="AL918" s="28"/>
      <c r="AM918" s="28"/>
      <c r="AN918" s="28"/>
      <c r="AO918" s="28"/>
      <c r="AP918" s="28"/>
      <c r="AQ918" s="28"/>
      <c r="AR918" s="28">
        <v>0</v>
      </c>
      <c r="AS918" s="28">
        <f t="shared" si="318"/>
        <v>0</v>
      </c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114"/>
      <c r="BG918" s="114"/>
      <c r="BH918" s="28"/>
      <c r="BI918" s="28"/>
      <c r="BJ918" s="7">
        <f t="shared" si="316"/>
        <v>0</v>
      </c>
      <c r="BK918" s="7">
        <f t="shared" si="316"/>
        <v>0</v>
      </c>
    </row>
    <row r="919" spans="2:63" ht="24" x14ac:dyDescent="0.25">
      <c r="B919" s="17" t="s">
        <v>1196</v>
      </c>
      <c r="C919" s="17" t="s">
        <v>1196</v>
      </c>
      <c r="D919" s="10">
        <v>716000090048</v>
      </c>
      <c r="E919" s="18" t="s">
        <v>290</v>
      </c>
      <c r="F919" s="9" t="s">
        <v>68</v>
      </c>
      <c r="G919" s="12">
        <v>4</v>
      </c>
      <c r="H919" s="19"/>
      <c r="I919" s="19"/>
      <c r="J919" s="85"/>
      <c r="K919" s="85"/>
      <c r="L919" s="19"/>
      <c r="M919" s="19"/>
      <c r="N919" s="19">
        <v>1</v>
      </c>
      <c r="O919" s="19">
        <f t="shared" si="317"/>
        <v>4</v>
      </c>
      <c r="P919" s="26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>
        <f t="shared" si="315"/>
        <v>1</v>
      </c>
      <c r="AG919" s="19">
        <f t="shared" si="315"/>
        <v>4</v>
      </c>
      <c r="AH919" s="10">
        <v>716000090048</v>
      </c>
      <c r="AI919" s="18" t="s">
        <v>290</v>
      </c>
      <c r="AJ919" s="9" t="s">
        <v>68</v>
      </c>
      <c r="AK919" s="12">
        <v>4</v>
      </c>
      <c r="AL919" s="28"/>
      <c r="AM919" s="28"/>
      <c r="AN919" s="28"/>
      <c r="AO919" s="28"/>
      <c r="AP919" s="28"/>
      <c r="AQ919" s="28"/>
      <c r="AR919" s="28">
        <v>0</v>
      </c>
      <c r="AS919" s="28">
        <f t="shared" si="318"/>
        <v>0</v>
      </c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114"/>
      <c r="BG919" s="114"/>
      <c r="BH919" s="28"/>
      <c r="BI919" s="28"/>
      <c r="BJ919" s="7">
        <f t="shared" si="316"/>
        <v>0</v>
      </c>
      <c r="BK919" s="7">
        <f t="shared" si="316"/>
        <v>0</v>
      </c>
    </row>
    <row r="920" spans="2:63" x14ac:dyDescent="0.25">
      <c r="B920" s="17" t="s">
        <v>1196</v>
      </c>
      <c r="C920" s="17" t="s">
        <v>1196</v>
      </c>
      <c r="D920" s="10" t="s">
        <v>308</v>
      </c>
      <c r="E920" s="18" t="s">
        <v>309</v>
      </c>
      <c r="F920" s="9" t="s">
        <v>68</v>
      </c>
      <c r="G920" s="12">
        <v>5</v>
      </c>
      <c r="H920" s="19"/>
      <c r="I920" s="19"/>
      <c r="J920" s="85"/>
      <c r="K920" s="85"/>
      <c r="L920" s="19"/>
      <c r="M920" s="19"/>
      <c r="N920" s="19">
        <v>1</v>
      </c>
      <c r="O920" s="19">
        <f t="shared" si="317"/>
        <v>5</v>
      </c>
      <c r="P920" s="26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>
        <f t="shared" si="315"/>
        <v>1</v>
      </c>
      <c r="AG920" s="19">
        <f t="shared" si="315"/>
        <v>5</v>
      </c>
      <c r="AH920" s="10" t="s">
        <v>308</v>
      </c>
      <c r="AI920" s="18" t="s">
        <v>309</v>
      </c>
      <c r="AJ920" s="9" t="s">
        <v>68</v>
      </c>
      <c r="AK920" s="12">
        <v>5</v>
      </c>
      <c r="AL920" s="28"/>
      <c r="AM920" s="28"/>
      <c r="AN920" s="28"/>
      <c r="AO920" s="28"/>
      <c r="AP920" s="28"/>
      <c r="AQ920" s="28"/>
      <c r="AR920" s="28">
        <v>1</v>
      </c>
      <c r="AS920" s="28">
        <f t="shared" si="318"/>
        <v>5</v>
      </c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114"/>
      <c r="BG920" s="114"/>
      <c r="BH920" s="28"/>
      <c r="BI920" s="28"/>
      <c r="BJ920" s="7">
        <f t="shared" si="316"/>
        <v>1</v>
      </c>
      <c r="BK920" s="7">
        <f t="shared" si="316"/>
        <v>5</v>
      </c>
    </row>
    <row r="921" spans="2:63" x14ac:dyDescent="0.25">
      <c r="B921" s="17" t="s">
        <v>1196</v>
      </c>
      <c r="C921" s="17" t="s">
        <v>1196</v>
      </c>
      <c r="D921" s="10" t="s">
        <v>312</v>
      </c>
      <c r="E921" s="9" t="s">
        <v>311</v>
      </c>
      <c r="F921" s="9" t="s">
        <v>68</v>
      </c>
      <c r="G921" s="12">
        <v>5</v>
      </c>
      <c r="H921" s="19"/>
      <c r="I921" s="19"/>
      <c r="J921" s="85"/>
      <c r="K921" s="85"/>
      <c r="L921" s="19"/>
      <c r="M921" s="19"/>
      <c r="N921" s="19">
        <v>1</v>
      </c>
      <c r="O921" s="19">
        <f t="shared" si="317"/>
        <v>5</v>
      </c>
      <c r="P921" s="26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>
        <f t="shared" si="315"/>
        <v>1</v>
      </c>
      <c r="AG921" s="19">
        <f t="shared" si="315"/>
        <v>5</v>
      </c>
      <c r="AH921" s="10" t="s">
        <v>312</v>
      </c>
      <c r="AI921" s="9" t="s">
        <v>311</v>
      </c>
      <c r="AJ921" s="9" t="s">
        <v>68</v>
      </c>
      <c r="AK921" s="12">
        <v>5</v>
      </c>
      <c r="AL921" s="28"/>
      <c r="AM921" s="28"/>
      <c r="AN921" s="28"/>
      <c r="AO921" s="28"/>
      <c r="AP921" s="28"/>
      <c r="AQ921" s="28"/>
      <c r="AR921" s="28">
        <v>1</v>
      </c>
      <c r="AS921" s="28">
        <f t="shared" si="318"/>
        <v>5</v>
      </c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114"/>
      <c r="BG921" s="114"/>
      <c r="BH921" s="28"/>
      <c r="BI921" s="28"/>
      <c r="BJ921" s="7">
        <f t="shared" si="316"/>
        <v>1</v>
      </c>
      <c r="BK921" s="7">
        <f t="shared" si="316"/>
        <v>5</v>
      </c>
    </row>
    <row r="922" spans="2:63" x14ac:dyDescent="0.25">
      <c r="B922" s="17" t="s">
        <v>1196</v>
      </c>
      <c r="C922" s="17" t="s">
        <v>1196</v>
      </c>
      <c r="D922" s="10">
        <v>1217170300068340</v>
      </c>
      <c r="E922" s="9" t="s">
        <v>313</v>
      </c>
      <c r="F922" s="9" t="s">
        <v>68</v>
      </c>
      <c r="G922" s="12">
        <v>5</v>
      </c>
      <c r="H922" s="19"/>
      <c r="I922" s="19"/>
      <c r="J922" s="85"/>
      <c r="K922" s="85"/>
      <c r="L922" s="19"/>
      <c r="M922" s="19"/>
      <c r="N922" s="19">
        <v>1</v>
      </c>
      <c r="O922" s="19">
        <f t="shared" si="317"/>
        <v>5</v>
      </c>
      <c r="P922" s="26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>
        <f t="shared" si="315"/>
        <v>1</v>
      </c>
      <c r="AG922" s="19">
        <f t="shared" si="315"/>
        <v>5</v>
      </c>
      <c r="AH922" s="10">
        <v>1217170300068340</v>
      </c>
      <c r="AI922" s="9" t="s">
        <v>313</v>
      </c>
      <c r="AJ922" s="9" t="s">
        <v>68</v>
      </c>
      <c r="AK922" s="12">
        <v>5</v>
      </c>
      <c r="AL922" s="28"/>
      <c r="AM922" s="28"/>
      <c r="AN922" s="28"/>
      <c r="AO922" s="28"/>
      <c r="AP922" s="28"/>
      <c r="AQ922" s="28"/>
      <c r="AR922" s="28">
        <v>1</v>
      </c>
      <c r="AS922" s="28">
        <f t="shared" si="318"/>
        <v>5</v>
      </c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114"/>
      <c r="BG922" s="114"/>
      <c r="BH922" s="28"/>
      <c r="BI922" s="28"/>
      <c r="BJ922" s="7">
        <f t="shared" si="316"/>
        <v>1</v>
      </c>
      <c r="BK922" s="7">
        <f t="shared" si="316"/>
        <v>5</v>
      </c>
    </row>
    <row r="923" spans="2:63" x14ac:dyDescent="0.25">
      <c r="B923" s="17" t="s">
        <v>1196</v>
      </c>
      <c r="C923" s="17" t="s">
        <v>1196</v>
      </c>
      <c r="D923" s="10" t="s">
        <v>362</v>
      </c>
      <c r="E923" s="9" t="s">
        <v>427</v>
      </c>
      <c r="F923" s="9" t="s">
        <v>68</v>
      </c>
      <c r="G923" s="12">
        <v>10</v>
      </c>
      <c r="H923" s="19"/>
      <c r="I923" s="19"/>
      <c r="J923" s="85"/>
      <c r="K923" s="85"/>
      <c r="L923" s="19"/>
      <c r="M923" s="19"/>
      <c r="N923" s="19">
        <v>2</v>
      </c>
      <c r="O923" s="19">
        <f t="shared" si="317"/>
        <v>20</v>
      </c>
      <c r="P923" s="26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>
        <f t="shared" si="315"/>
        <v>2</v>
      </c>
      <c r="AG923" s="19">
        <f t="shared" si="315"/>
        <v>20</v>
      </c>
      <c r="AH923" s="10" t="s">
        <v>362</v>
      </c>
      <c r="AI923" s="9" t="s">
        <v>427</v>
      </c>
      <c r="AJ923" s="9" t="s">
        <v>68</v>
      </c>
      <c r="AK923" s="12">
        <v>10</v>
      </c>
      <c r="AL923" s="28"/>
      <c r="AM923" s="28"/>
      <c r="AN923" s="28"/>
      <c r="AO923" s="28"/>
      <c r="AP923" s="28"/>
      <c r="AQ923" s="28"/>
      <c r="AR923" s="28">
        <v>1</v>
      </c>
      <c r="AS923" s="28">
        <f t="shared" si="318"/>
        <v>10</v>
      </c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114"/>
      <c r="BG923" s="114"/>
      <c r="BH923" s="28"/>
      <c r="BI923" s="28"/>
      <c r="BJ923" s="7">
        <f t="shared" si="316"/>
        <v>1</v>
      </c>
      <c r="BK923" s="7">
        <f t="shared" si="316"/>
        <v>10</v>
      </c>
    </row>
    <row r="924" spans="2:63" x14ac:dyDescent="0.25">
      <c r="B924" s="17" t="s">
        <v>1196</v>
      </c>
      <c r="C924" s="17" t="s">
        <v>1196</v>
      </c>
      <c r="D924" s="10" t="s">
        <v>1496</v>
      </c>
      <c r="E924" s="9" t="s">
        <v>1497</v>
      </c>
      <c r="F924" s="9" t="s">
        <v>68</v>
      </c>
      <c r="G924" s="12">
        <v>50</v>
      </c>
      <c r="H924" s="19"/>
      <c r="I924" s="19"/>
      <c r="J924" s="85"/>
      <c r="K924" s="85"/>
      <c r="L924" s="19"/>
      <c r="M924" s="19"/>
      <c r="N924" s="19">
        <v>2</v>
      </c>
      <c r="O924" s="19">
        <f t="shared" si="317"/>
        <v>100</v>
      </c>
      <c r="P924" s="26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>
        <f t="shared" si="315"/>
        <v>2</v>
      </c>
      <c r="AG924" s="19">
        <f t="shared" si="315"/>
        <v>100</v>
      </c>
      <c r="AH924" s="10" t="s">
        <v>1496</v>
      </c>
      <c r="AI924" s="9" t="s">
        <v>1497</v>
      </c>
      <c r="AJ924" s="9" t="s">
        <v>68</v>
      </c>
      <c r="AK924" s="12">
        <v>50</v>
      </c>
      <c r="AL924" s="28"/>
      <c r="AM924" s="28"/>
      <c r="AN924" s="28"/>
      <c r="AO924" s="28"/>
      <c r="AP924" s="28"/>
      <c r="AQ924" s="28"/>
      <c r="AR924" s="28">
        <v>1</v>
      </c>
      <c r="AS924" s="28">
        <f t="shared" si="318"/>
        <v>50</v>
      </c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114"/>
      <c r="BG924" s="114"/>
      <c r="BH924" s="28"/>
      <c r="BI924" s="28"/>
      <c r="BJ924" s="7">
        <f t="shared" si="316"/>
        <v>1</v>
      </c>
      <c r="BK924" s="7">
        <f t="shared" si="316"/>
        <v>50</v>
      </c>
    </row>
    <row r="925" spans="2:63" x14ac:dyDescent="0.25">
      <c r="B925" s="17" t="s">
        <v>1196</v>
      </c>
      <c r="C925" s="17" t="s">
        <v>1196</v>
      </c>
      <c r="D925" s="10">
        <v>4412171100367890</v>
      </c>
      <c r="E925" s="9" t="s">
        <v>1498</v>
      </c>
      <c r="F925" s="9" t="s">
        <v>68</v>
      </c>
      <c r="G925" s="12">
        <v>4.5</v>
      </c>
      <c r="H925" s="19"/>
      <c r="I925" s="19"/>
      <c r="J925" s="85"/>
      <c r="K925" s="85"/>
      <c r="L925" s="19"/>
      <c r="M925" s="19"/>
      <c r="N925" s="19">
        <v>6</v>
      </c>
      <c r="O925" s="19">
        <f t="shared" si="317"/>
        <v>27</v>
      </c>
      <c r="P925" s="26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>
        <f t="shared" si="315"/>
        <v>6</v>
      </c>
      <c r="AG925" s="19">
        <f t="shared" si="315"/>
        <v>27</v>
      </c>
      <c r="AH925" s="10">
        <v>4412171100367890</v>
      </c>
      <c r="AI925" s="9" t="s">
        <v>1498</v>
      </c>
      <c r="AJ925" s="9" t="s">
        <v>68</v>
      </c>
      <c r="AK925" s="12">
        <v>4.5</v>
      </c>
      <c r="AL925" s="28"/>
      <c r="AM925" s="28"/>
      <c r="AN925" s="28"/>
      <c r="AO925" s="28"/>
      <c r="AP925" s="28"/>
      <c r="AQ925" s="28"/>
      <c r="AR925" s="28">
        <v>6</v>
      </c>
      <c r="AS925" s="28">
        <f t="shared" si="318"/>
        <v>27</v>
      </c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114"/>
      <c r="BG925" s="114"/>
      <c r="BH925" s="28"/>
      <c r="BI925" s="28"/>
      <c r="BJ925" s="7">
        <f t="shared" si="316"/>
        <v>6</v>
      </c>
      <c r="BK925" s="7">
        <f t="shared" si="316"/>
        <v>27</v>
      </c>
    </row>
    <row r="926" spans="2:63" x14ac:dyDescent="0.25">
      <c r="B926" s="17" t="s">
        <v>1196</v>
      </c>
      <c r="C926" s="17" t="s">
        <v>1196</v>
      </c>
      <c r="D926" s="10">
        <v>4412170800368000</v>
      </c>
      <c r="E926" s="9" t="s">
        <v>1499</v>
      </c>
      <c r="F926" s="9" t="s">
        <v>68</v>
      </c>
      <c r="G926" s="12">
        <v>4</v>
      </c>
      <c r="H926" s="19"/>
      <c r="I926" s="19"/>
      <c r="J926" s="85"/>
      <c r="K926" s="85"/>
      <c r="L926" s="19"/>
      <c r="M926" s="19"/>
      <c r="N926" s="19">
        <v>2</v>
      </c>
      <c r="O926" s="19">
        <f t="shared" si="317"/>
        <v>8</v>
      </c>
      <c r="P926" s="26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>
        <f t="shared" si="315"/>
        <v>2</v>
      </c>
      <c r="AG926" s="19">
        <f t="shared" si="315"/>
        <v>8</v>
      </c>
      <c r="AH926" s="10">
        <v>4412170800368000</v>
      </c>
      <c r="AI926" s="9" t="s">
        <v>1499</v>
      </c>
      <c r="AJ926" s="9" t="s">
        <v>68</v>
      </c>
      <c r="AK926" s="12">
        <v>4</v>
      </c>
      <c r="AL926" s="28"/>
      <c r="AM926" s="28"/>
      <c r="AN926" s="28"/>
      <c r="AO926" s="28"/>
      <c r="AP926" s="28"/>
      <c r="AQ926" s="28"/>
      <c r="AR926" s="28">
        <v>2</v>
      </c>
      <c r="AS926" s="28">
        <f t="shared" si="318"/>
        <v>8</v>
      </c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114"/>
      <c r="BG926" s="114"/>
      <c r="BH926" s="28"/>
      <c r="BI926" s="28"/>
      <c r="BJ926" s="7">
        <f t="shared" si="316"/>
        <v>2</v>
      </c>
      <c r="BK926" s="7">
        <f t="shared" si="316"/>
        <v>8</v>
      </c>
    </row>
    <row r="927" spans="2:63" x14ac:dyDescent="0.25">
      <c r="B927" s="17" t="s">
        <v>1196</v>
      </c>
      <c r="C927" s="17" t="s">
        <v>1196</v>
      </c>
      <c r="D927" s="10" t="s">
        <v>1500</v>
      </c>
      <c r="E927" s="9" t="s">
        <v>1395</v>
      </c>
      <c r="F927" s="9" t="s">
        <v>68</v>
      </c>
      <c r="G927" s="12">
        <v>3.5</v>
      </c>
      <c r="H927" s="19"/>
      <c r="I927" s="19"/>
      <c r="J927" s="85"/>
      <c r="K927" s="85"/>
      <c r="L927" s="19"/>
      <c r="M927" s="19"/>
      <c r="N927" s="19">
        <v>6</v>
      </c>
      <c r="O927" s="19">
        <f t="shared" si="317"/>
        <v>21</v>
      </c>
      <c r="P927" s="26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>
        <f t="shared" si="315"/>
        <v>6</v>
      </c>
      <c r="AG927" s="19">
        <f t="shared" si="315"/>
        <v>21</v>
      </c>
      <c r="AH927" s="10" t="s">
        <v>1500</v>
      </c>
      <c r="AI927" s="9" t="s">
        <v>1395</v>
      </c>
      <c r="AJ927" s="9" t="s">
        <v>68</v>
      </c>
      <c r="AK927" s="12">
        <v>3.5</v>
      </c>
      <c r="AL927" s="28"/>
      <c r="AM927" s="28"/>
      <c r="AN927" s="28"/>
      <c r="AO927" s="28"/>
      <c r="AP927" s="28"/>
      <c r="AQ927" s="28"/>
      <c r="AR927" s="28">
        <v>6</v>
      </c>
      <c r="AS927" s="28">
        <f t="shared" si="318"/>
        <v>21</v>
      </c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114"/>
      <c r="BG927" s="114"/>
      <c r="BH927" s="28"/>
      <c r="BI927" s="28"/>
      <c r="BJ927" s="7">
        <f t="shared" si="316"/>
        <v>6</v>
      </c>
      <c r="BK927" s="7">
        <f t="shared" si="316"/>
        <v>21</v>
      </c>
    </row>
    <row r="928" spans="2:63" x14ac:dyDescent="0.25">
      <c r="B928" s="17" t="s">
        <v>1196</v>
      </c>
      <c r="C928" s="17" t="s">
        <v>1196</v>
      </c>
      <c r="D928" s="10">
        <v>718500100014</v>
      </c>
      <c r="E928" s="9" t="s">
        <v>1501</v>
      </c>
      <c r="F928" s="9" t="s">
        <v>215</v>
      </c>
      <c r="G928" s="12">
        <v>6</v>
      </c>
      <c r="H928" s="19"/>
      <c r="I928" s="19"/>
      <c r="J928" s="85"/>
      <c r="K928" s="85"/>
      <c r="L928" s="19"/>
      <c r="M928" s="19"/>
      <c r="N928" s="19">
        <v>5</v>
      </c>
      <c r="O928" s="19">
        <f t="shared" si="317"/>
        <v>30</v>
      </c>
      <c r="P928" s="26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>
        <f t="shared" si="315"/>
        <v>5</v>
      </c>
      <c r="AG928" s="19">
        <f t="shared" si="315"/>
        <v>30</v>
      </c>
      <c r="AH928" s="10">
        <v>718500100014</v>
      </c>
      <c r="AI928" s="9" t="s">
        <v>1501</v>
      </c>
      <c r="AJ928" s="9" t="s">
        <v>215</v>
      </c>
      <c r="AK928" s="12">
        <v>6</v>
      </c>
      <c r="AL928" s="28"/>
      <c r="AM928" s="28"/>
      <c r="AN928" s="28"/>
      <c r="AO928" s="28"/>
      <c r="AP928" s="28"/>
      <c r="AQ928" s="28"/>
      <c r="AR928" s="28">
        <v>5</v>
      </c>
      <c r="AS928" s="28">
        <f t="shared" si="318"/>
        <v>30</v>
      </c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114"/>
      <c r="BG928" s="114"/>
      <c r="BH928" s="28"/>
      <c r="BI928" s="28"/>
      <c r="BJ928" s="7">
        <f t="shared" si="316"/>
        <v>5</v>
      </c>
      <c r="BK928" s="7">
        <f t="shared" si="316"/>
        <v>30</v>
      </c>
    </row>
    <row r="929" spans="2:63" x14ac:dyDescent="0.25">
      <c r="B929" s="17" t="s">
        <v>1196</v>
      </c>
      <c r="C929" s="17" t="s">
        <v>1196</v>
      </c>
      <c r="D929" s="10">
        <v>172100080007</v>
      </c>
      <c r="E929" s="9" t="s">
        <v>1502</v>
      </c>
      <c r="F929" s="9" t="s">
        <v>138</v>
      </c>
      <c r="G929" s="12">
        <v>14</v>
      </c>
      <c r="H929" s="19"/>
      <c r="I929" s="19"/>
      <c r="J929" s="85"/>
      <c r="K929" s="85"/>
      <c r="L929" s="19"/>
      <c r="M929" s="19"/>
      <c r="N929" s="19">
        <v>750</v>
      </c>
      <c r="O929" s="19">
        <f t="shared" si="317"/>
        <v>10500</v>
      </c>
      <c r="P929" s="26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>
        <f t="shared" si="315"/>
        <v>750</v>
      </c>
      <c r="AG929" s="19">
        <f t="shared" si="315"/>
        <v>10500</v>
      </c>
      <c r="AH929" s="10">
        <v>172100080007</v>
      </c>
      <c r="AI929" s="9" t="s">
        <v>1502</v>
      </c>
      <c r="AJ929" s="9" t="s">
        <v>138</v>
      </c>
      <c r="AK929" s="12">
        <v>14</v>
      </c>
      <c r="AL929" s="28"/>
      <c r="AM929" s="28"/>
      <c r="AN929" s="28"/>
      <c r="AO929" s="28"/>
      <c r="AP929" s="28"/>
      <c r="AQ929" s="28"/>
      <c r="AR929" s="28">
        <v>750</v>
      </c>
      <c r="AS929" s="28">
        <f t="shared" si="318"/>
        <v>10500</v>
      </c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114"/>
      <c r="BG929" s="114"/>
      <c r="BH929" s="28"/>
      <c r="BI929" s="28"/>
      <c r="BJ929" s="7">
        <f t="shared" si="316"/>
        <v>750</v>
      </c>
      <c r="BK929" s="7">
        <f t="shared" si="316"/>
        <v>10500</v>
      </c>
    </row>
    <row r="930" spans="2:63" x14ac:dyDescent="0.25">
      <c r="B930" s="17" t="s">
        <v>1196</v>
      </c>
      <c r="C930" s="17" t="s">
        <v>1196</v>
      </c>
      <c r="D930" s="10">
        <v>458000031147</v>
      </c>
      <c r="E930" s="9" t="s">
        <v>1503</v>
      </c>
      <c r="F930" s="9" t="s">
        <v>68</v>
      </c>
      <c r="G930" s="12">
        <v>900</v>
      </c>
      <c r="H930" s="19"/>
      <c r="I930" s="19"/>
      <c r="J930" s="85"/>
      <c r="K930" s="85"/>
      <c r="L930" s="19"/>
      <c r="M930" s="19"/>
      <c r="N930" s="19">
        <v>2</v>
      </c>
      <c r="O930" s="19">
        <f t="shared" si="317"/>
        <v>1800</v>
      </c>
      <c r="P930" s="26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>
        <f t="shared" si="315"/>
        <v>2</v>
      </c>
      <c r="AG930" s="19">
        <f t="shared" si="315"/>
        <v>1800</v>
      </c>
      <c r="AH930" s="10">
        <v>458000031147</v>
      </c>
      <c r="AI930" s="9" t="s">
        <v>1503</v>
      </c>
      <c r="AJ930" s="9" t="s">
        <v>68</v>
      </c>
      <c r="AK930" s="12">
        <v>900</v>
      </c>
      <c r="AL930" s="28"/>
      <c r="AM930" s="28"/>
      <c r="AN930" s="28"/>
      <c r="AO930" s="28"/>
      <c r="AP930" s="28"/>
      <c r="AQ930" s="28"/>
      <c r="AR930" s="28">
        <v>2</v>
      </c>
      <c r="AS930" s="28">
        <f t="shared" si="318"/>
        <v>1800</v>
      </c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114"/>
      <c r="BG930" s="114"/>
      <c r="BH930" s="28"/>
      <c r="BI930" s="28"/>
      <c r="BJ930" s="7">
        <f t="shared" si="316"/>
        <v>2</v>
      </c>
      <c r="BK930" s="7">
        <f t="shared" si="316"/>
        <v>1800</v>
      </c>
    </row>
    <row r="931" spans="2:63" x14ac:dyDescent="0.25">
      <c r="B931" s="17" t="s">
        <v>1196</v>
      </c>
      <c r="C931" s="17" t="s">
        <v>1196</v>
      </c>
      <c r="D931" s="10">
        <v>458000031214</v>
      </c>
      <c r="E931" s="9" t="s">
        <v>1504</v>
      </c>
      <c r="F931" s="9" t="s">
        <v>68</v>
      </c>
      <c r="G931" s="12">
        <v>250</v>
      </c>
      <c r="H931" s="19"/>
      <c r="I931" s="19"/>
      <c r="J931" s="85"/>
      <c r="K931" s="85"/>
      <c r="L931" s="19"/>
      <c r="M931" s="19"/>
      <c r="N931" s="19">
        <v>2</v>
      </c>
      <c r="O931" s="19">
        <f t="shared" si="317"/>
        <v>500</v>
      </c>
      <c r="P931" s="26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>
        <f t="shared" si="315"/>
        <v>2</v>
      </c>
      <c r="AG931" s="19">
        <f t="shared" si="315"/>
        <v>500</v>
      </c>
      <c r="AH931" s="10">
        <v>458000031214</v>
      </c>
      <c r="AI931" s="9" t="s">
        <v>1504</v>
      </c>
      <c r="AJ931" s="9" t="s">
        <v>68</v>
      </c>
      <c r="AK931" s="12">
        <v>250</v>
      </c>
      <c r="AL931" s="28"/>
      <c r="AM931" s="28"/>
      <c r="AN931" s="28"/>
      <c r="AO931" s="28"/>
      <c r="AP931" s="28"/>
      <c r="AQ931" s="28"/>
      <c r="AR931" s="28">
        <v>2</v>
      </c>
      <c r="AS931" s="28">
        <f t="shared" si="318"/>
        <v>500</v>
      </c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114"/>
      <c r="BG931" s="114"/>
      <c r="BH931" s="28"/>
      <c r="BI931" s="28"/>
      <c r="BJ931" s="7">
        <f t="shared" si="316"/>
        <v>2</v>
      </c>
      <c r="BK931" s="7">
        <f t="shared" si="316"/>
        <v>500</v>
      </c>
    </row>
    <row r="932" spans="2:63" x14ac:dyDescent="0.25">
      <c r="B932" s="17" t="s">
        <v>1196</v>
      </c>
      <c r="C932" s="17" t="s">
        <v>1196</v>
      </c>
      <c r="D932" s="10">
        <v>458000031230</v>
      </c>
      <c r="E932" s="9" t="s">
        <v>1505</v>
      </c>
      <c r="F932" s="9" t="s">
        <v>68</v>
      </c>
      <c r="G932" s="12">
        <v>600</v>
      </c>
      <c r="H932" s="19"/>
      <c r="I932" s="19"/>
      <c r="J932" s="85"/>
      <c r="K932" s="85"/>
      <c r="L932" s="19"/>
      <c r="M932" s="19"/>
      <c r="N932" s="19">
        <v>2</v>
      </c>
      <c r="O932" s="19">
        <f t="shared" si="317"/>
        <v>1200</v>
      </c>
      <c r="P932" s="26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>
        <f t="shared" si="315"/>
        <v>2</v>
      </c>
      <c r="AG932" s="19">
        <f t="shared" si="315"/>
        <v>1200</v>
      </c>
      <c r="AH932" s="10">
        <v>458000031230</v>
      </c>
      <c r="AI932" s="9" t="s">
        <v>1505</v>
      </c>
      <c r="AJ932" s="9" t="s">
        <v>68</v>
      </c>
      <c r="AK932" s="12">
        <v>600</v>
      </c>
      <c r="AL932" s="28"/>
      <c r="AM932" s="28"/>
      <c r="AN932" s="28"/>
      <c r="AO932" s="28"/>
      <c r="AP932" s="28"/>
      <c r="AQ932" s="28"/>
      <c r="AR932" s="28">
        <v>2</v>
      </c>
      <c r="AS932" s="28">
        <f t="shared" si="318"/>
        <v>1200</v>
      </c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114"/>
      <c r="BG932" s="114"/>
      <c r="BH932" s="28"/>
      <c r="BI932" s="28"/>
      <c r="BJ932" s="7">
        <f t="shared" si="316"/>
        <v>2</v>
      </c>
      <c r="BK932" s="7">
        <f t="shared" si="316"/>
        <v>1200</v>
      </c>
    </row>
    <row r="933" spans="2:63" x14ac:dyDescent="0.25">
      <c r="B933" s="17" t="s">
        <v>1196</v>
      </c>
      <c r="C933" s="17" t="s">
        <v>1196</v>
      </c>
      <c r="D933" s="10">
        <v>150200470054</v>
      </c>
      <c r="E933" s="9" t="s">
        <v>1506</v>
      </c>
      <c r="F933" s="9" t="s">
        <v>1507</v>
      </c>
      <c r="G933" s="12">
        <v>5</v>
      </c>
      <c r="H933" s="19"/>
      <c r="I933" s="19"/>
      <c r="J933" s="85"/>
      <c r="K933" s="85"/>
      <c r="L933" s="19"/>
      <c r="M933" s="19"/>
      <c r="N933" s="19">
        <v>1</v>
      </c>
      <c r="O933" s="19">
        <f t="shared" si="317"/>
        <v>5</v>
      </c>
      <c r="P933" s="26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>
        <f t="shared" si="315"/>
        <v>1</v>
      </c>
      <c r="AG933" s="19">
        <f t="shared" si="315"/>
        <v>5</v>
      </c>
      <c r="AH933" s="10">
        <v>150200470054</v>
      </c>
      <c r="AI933" s="9" t="s">
        <v>1506</v>
      </c>
      <c r="AJ933" s="9" t="s">
        <v>1507</v>
      </c>
      <c r="AK933" s="12">
        <v>5</v>
      </c>
      <c r="AL933" s="28"/>
      <c r="AM933" s="28"/>
      <c r="AN933" s="28"/>
      <c r="AO933" s="28"/>
      <c r="AP933" s="28"/>
      <c r="AQ933" s="28"/>
      <c r="AR933" s="28">
        <v>1</v>
      </c>
      <c r="AS933" s="28">
        <f t="shared" si="318"/>
        <v>5</v>
      </c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114"/>
      <c r="BG933" s="114"/>
      <c r="BH933" s="28"/>
      <c r="BI933" s="28"/>
      <c r="BJ933" s="7">
        <f t="shared" si="316"/>
        <v>1</v>
      </c>
      <c r="BK933" s="7">
        <f t="shared" si="316"/>
        <v>5</v>
      </c>
    </row>
    <row r="934" spans="2:63" x14ac:dyDescent="0.25">
      <c r="B934" s="17" t="s">
        <v>1196</v>
      </c>
      <c r="C934" s="17" t="s">
        <v>1196</v>
      </c>
      <c r="D934" s="10">
        <v>290500060089</v>
      </c>
      <c r="E934" s="9" t="s">
        <v>1508</v>
      </c>
      <c r="F934" s="9" t="s">
        <v>68</v>
      </c>
      <c r="G934" s="12">
        <v>50</v>
      </c>
      <c r="H934" s="19"/>
      <c r="I934" s="19"/>
      <c r="J934" s="85"/>
      <c r="K934" s="85"/>
      <c r="L934" s="19"/>
      <c r="M934" s="19"/>
      <c r="N934" s="19">
        <v>1</v>
      </c>
      <c r="O934" s="19">
        <f t="shared" si="317"/>
        <v>50</v>
      </c>
      <c r="P934" s="26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>
        <f t="shared" si="315"/>
        <v>1</v>
      </c>
      <c r="AG934" s="19">
        <f t="shared" si="315"/>
        <v>50</v>
      </c>
      <c r="AH934" s="10">
        <v>290500060089</v>
      </c>
      <c r="AI934" s="9" t="s">
        <v>1508</v>
      </c>
      <c r="AJ934" s="9" t="s">
        <v>68</v>
      </c>
      <c r="AK934" s="12">
        <v>50</v>
      </c>
      <c r="AL934" s="28"/>
      <c r="AM934" s="28"/>
      <c r="AN934" s="28"/>
      <c r="AO934" s="28"/>
      <c r="AP934" s="28"/>
      <c r="AQ934" s="28"/>
      <c r="AR934" s="28">
        <v>1</v>
      </c>
      <c r="AS934" s="28">
        <f t="shared" si="318"/>
        <v>50</v>
      </c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114"/>
      <c r="BG934" s="114"/>
      <c r="BH934" s="28"/>
      <c r="BI934" s="28"/>
      <c r="BJ934" s="7">
        <f t="shared" si="316"/>
        <v>1</v>
      </c>
      <c r="BK934" s="7">
        <f t="shared" si="316"/>
        <v>50</v>
      </c>
    </row>
    <row r="935" spans="2:63" x14ac:dyDescent="0.25">
      <c r="B935" s="17" t="s">
        <v>1196</v>
      </c>
      <c r="C935" s="17" t="s">
        <v>1196</v>
      </c>
      <c r="D935" s="10">
        <v>290500060016</v>
      </c>
      <c r="E935" s="9" t="s">
        <v>1509</v>
      </c>
      <c r="F935" s="9" t="s">
        <v>68</v>
      </c>
      <c r="G935" s="12">
        <v>8</v>
      </c>
      <c r="H935" s="19"/>
      <c r="I935" s="19"/>
      <c r="J935" s="85"/>
      <c r="K935" s="85"/>
      <c r="L935" s="19"/>
      <c r="M935" s="19"/>
      <c r="N935" s="19">
        <v>1</v>
      </c>
      <c r="O935" s="19">
        <f t="shared" si="317"/>
        <v>8</v>
      </c>
      <c r="P935" s="26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>
        <f t="shared" si="315"/>
        <v>1</v>
      </c>
      <c r="AG935" s="19">
        <f t="shared" si="315"/>
        <v>8</v>
      </c>
      <c r="AH935" s="10">
        <v>290500060016</v>
      </c>
      <c r="AI935" s="9" t="s">
        <v>1509</v>
      </c>
      <c r="AJ935" s="9" t="s">
        <v>68</v>
      </c>
      <c r="AK935" s="12">
        <v>8</v>
      </c>
      <c r="AL935" s="28"/>
      <c r="AM935" s="28"/>
      <c r="AN935" s="28"/>
      <c r="AO935" s="28"/>
      <c r="AP935" s="28"/>
      <c r="AQ935" s="28"/>
      <c r="AR935" s="28">
        <v>0</v>
      </c>
      <c r="AS935" s="28">
        <f t="shared" si="318"/>
        <v>0</v>
      </c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114"/>
      <c r="BG935" s="114"/>
      <c r="BH935" s="28"/>
      <c r="BI935" s="28"/>
      <c r="BJ935" s="7">
        <f t="shared" si="316"/>
        <v>0</v>
      </c>
      <c r="BK935" s="7">
        <f t="shared" si="316"/>
        <v>0</v>
      </c>
    </row>
    <row r="936" spans="2:63" x14ac:dyDescent="0.25">
      <c r="B936" s="17" t="s">
        <v>1196</v>
      </c>
      <c r="C936" s="17" t="s">
        <v>1196</v>
      </c>
      <c r="D936" s="10">
        <v>283400120035</v>
      </c>
      <c r="E936" s="9" t="s">
        <v>1510</v>
      </c>
      <c r="F936" s="9" t="s">
        <v>131</v>
      </c>
      <c r="G936" s="12">
        <v>50</v>
      </c>
      <c r="H936" s="19"/>
      <c r="I936" s="19"/>
      <c r="J936" s="85"/>
      <c r="K936" s="85"/>
      <c r="L936" s="19"/>
      <c r="M936" s="19"/>
      <c r="N936" s="19">
        <v>2</v>
      </c>
      <c r="O936" s="19">
        <f t="shared" si="317"/>
        <v>100</v>
      </c>
      <c r="P936" s="26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>
        <f t="shared" si="315"/>
        <v>2</v>
      </c>
      <c r="AG936" s="19">
        <f t="shared" si="315"/>
        <v>100</v>
      </c>
      <c r="AH936" s="10">
        <v>283400120035</v>
      </c>
      <c r="AI936" s="9" t="s">
        <v>1510</v>
      </c>
      <c r="AJ936" s="9" t="s">
        <v>131</v>
      </c>
      <c r="AK936" s="12">
        <v>50</v>
      </c>
      <c r="AL936" s="28"/>
      <c r="AM936" s="28"/>
      <c r="AN936" s="28"/>
      <c r="AO936" s="28"/>
      <c r="AP936" s="28"/>
      <c r="AQ936" s="28"/>
      <c r="AR936" s="28">
        <v>1</v>
      </c>
      <c r="AS936" s="28">
        <f t="shared" si="318"/>
        <v>50</v>
      </c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114"/>
      <c r="BG936" s="114"/>
      <c r="BH936" s="28"/>
      <c r="BI936" s="28"/>
      <c r="BJ936" s="7">
        <f t="shared" si="316"/>
        <v>1</v>
      </c>
      <c r="BK936" s="7">
        <f t="shared" si="316"/>
        <v>50</v>
      </c>
    </row>
    <row r="937" spans="2:63" x14ac:dyDescent="0.25">
      <c r="B937" s="17" t="s">
        <v>1196</v>
      </c>
      <c r="C937" s="17" t="s">
        <v>1196</v>
      </c>
      <c r="D937" s="10">
        <v>283400120036</v>
      </c>
      <c r="E937" s="9" t="s">
        <v>1511</v>
      </c>
      <c r="F937" s="9" t="s">
        <v>131</v>
      </c>
      <c r="G937" s="12">
        <v>70</v>
      </c>
      <c r="H937" s="19"/>
      <c r="I937" s="19"/>
      <c r="J937" s="85"/>
      <c r="K937" s="85"/>
      <c r="L937" s="19"/>
      <c r="M937" s="19"/>
      <c r="N937" s="19">
        <v>2</v>
      </c>
      <c r="O937" s="19">
        <f t="shared" si="317"/>
        <v>140</v>
      </c>
      <c r="P937" s="26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>
        <f t="shared" si="315"/>
        <v>2</v>
      </c>
      <c r="AG937" s="19">
        <f t="shared" si="315"/>
        <v>140</v>
      </c>
      <c r="AH937" s="10">
        <v>283400120036</v>
      </c>
      <c r="AI937" s="9" t="s">
        <v>1511</v>
      </c>
      <c r="AJ937" s="9" t="s">
        <v>131</v>
      </c>
      <c r="AK937" s="12">
        <v>70</v>
      </c>
      <c r="AL937" s="28"/>
      <c r="AM937" s="28"/>
      <c r="AN937" s="28"/>
      <c r="AO937" s="28"/>
      <c r="AP937" s="28"/>
      <c r="AQ937" s="28"/>
      <c r="AR937" s="28">
        <v>1</v>
      </c>
      <c r="AS937" s="28">
        <f t="shared" si="318"/>
        <v>70</v>
      </c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114"/>
      <c r="BG937" s="114"/>
      <c r="BH937" s="28"/>
      <c r="BI937" s="28"/>
      <c r="BJ937" s="7">
        <f t="shared" si="316"/>
        <v>1</v>
      </c>
      <c r="BK937" s="7">
        <f t="shared" si="316"/>
        <v>70</v>
      </c>
    </row>
    <row r="938" spans="2:63" x14ac:dyDescent="0.25">
      <c r="B938" s="17" t="s">
        <v>1196</v>
      </c>
      <c r="C938" s="17" t="s">
        <v>1196</v>
      </c>
      <c r="D938" s="10">
        <v>203400030001</v>
      </c>
      <c r="E938" s="9" t="s">
        <v>1512</v>
      </c>
      <c r="F938" s="9" t="s">
        <v>68</v>
      </c>
      <c r="G938" s="12">
        <v>5</v>
      </c>
      <c r="H938" s="19"/>
      <c r="I938" s="19"/>
      <c r="J938" s="85"/>
      <c r="K938" s="85"/>
      <c r="L938" s="19"/>
      <c r="M938" s="19"/>
      <c r="N938" s="19">
        <v>6</v>
      </c>
      <c r="O938" s="19">
        <f t="shared" si="317"/>
        <v>30</v>
      </c>
      <c r="P938" s="26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>
        <f t="shared" si="315"/>
        <v>6</v>
      </c>
      <c r="AG938" s="19">
        <f t="shared" si="315"/>
        <v>30</v>
      </c>
      <c r="AH938" s="10">
        <v>203400030001</v>
      </c>
      <c r="AI938" s="9" t="s">
        <v>1512</v>
      </c>
      <c r="AJ938" s="9" t="s">
        <v>68</v>
      </c>
      <c r="AK938" s="12">
        <v>5</v>
      </c>
      <c r="AL938" s="28"/>
      <c r="AM938" s="28"/>
      <c r="AN938" s="28"/>
      <c r="AO938" s="28"/>
      <c r="AP938" s="28"/>
      <c r="AQ938" s="28"/>
      <c r="AR938" s="28">
        <v>6</v>
      </c>
      <c r="AS938" s="28">
        <f t="shared" si="318"/>
        <v>30</v>
      </c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114"/>
      <c r="BG938" s="114"/>
      <c r="BH938" s="28"/>
      <c r="BI938" s="28"/>
      <c r="BJ938" s="7">
        <f t="shared" si="316"/>
        <v>6</v>
      </c>
      <c r="BK938" s="7">
        <f t="shared" si="316"/>
        <v>30</v>
      </c>
    </row>
    <row r="939" spans="2:63" x14ac:dyDescent="0.25">
      <c r="B939" s="17" t="s">
        <v>1196</v>
      </c>
      <c r="C939" s="17" t="s">
        <v>1196</v>
      </c>
      <c r="D939" s="10">
        <v>416000020003</v>
      </c>
      <c r="E939" s="9" t="s">
        <v>1513</v>
      </c>
      <c r="F939" s="9" t="s">
        <v>68</v>
      </c>
      <c r="G939" s="12">
        <v>40</v>
      </c>
      <c r="H939" s="19"/>
      <c r="I939" s="19"/>
      <c r="J939" s="85"/>
      <c r="K939" s="85"/>
      <c r="L939" s="19"/>
      <c r="M939" s="19"/>
      <c r="N939" s="19">
        <v>1</v>
      </c>
      <c r="O939" s="19">
        <f t="shared" si="317"/>
        <v>40</v>
      </c>
      <c r="P939" s="26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>
        <f t="shared" si="315"/>
        <v>1</v>
      </c>
      <c r="AG939" s="19">
        <f t="shared" si="315"/>
        <v>40</v>
      </c>
      <c r="AH939" s="10">
        <v>416000020003</v>
      </c>
      <c r="AI939" s="9" t="s">
        <v>1513</v>
      </c>
      <c r="AJ939" s="9" t="s">
        <v>68</v>
      </c>
      <c r="AK939" s="12">
        <v>40</v>
      </c>
      <c r="AL939" s="28"/>
      <c r="AM939" s="28"/>
      <c r="AN939" s="28"/>
      <c r="AO939" s="28"/>
      <c r="AP939" s="28"/>
      <c r="AQ939" s="28"/>
      <c r="AR939" s="28">
        <v>1</v>
      </c>
      <c r="AS939" s="28">
        <f t="shared" si="318"/>
        <v>40</v>
      </c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114"/>
      <c r="BG939" s="114"/>
      <c r="BH939" s="28"/>
      <c r="BI939" s="28"/>
      <c r="BJ939" s="7">
        <f t="shared" si="316"/>
        <v>1</v>
      </c>
      <c r="BK939" s="7">
        <f t="shared" si="316"/>
        <v>40</v>
      </c>
    </row>
    <row r="940" spans="2:63" x14ac:dyDescent="0.25">
      <c r="B940" s="17" t="s">
        <v>1196</v>
      </c>
      <c r="C940" s="17" t="s">
        <v>1196</v>
      </c>
      <c r="D940" s="10">
        <v>55200090055</v>
      </c>
      <c r="E940" s="9" t="s">
        <v>1514</v>
      </c>
      <c r="F940" s="9" t="s">
        <v>68</v>
      </c>
      <c r="G940" s="12">
        <v>30</v>
      </c>
      <c r="H940" s="19"/>
      <c r="I940" s="19"/>
      <c r="J940" s="85"/>
      <c r="K940" s="85"/>
      <c r="L940" s="19"/>
      <c r="M940" s="19"/>
      <c r="N940" s="19">
        <v>2</v>
      </c>
      <c r="O940" s="19">
        <f t="shared" si="317"/>
        <v>60</v>
      </c>
      <c r="P940" s="26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>
        <f t="shared" si="315"/>
        <v>2</v>
      </c>
      <c r="AG940" s="19">
        <f t="shared" si="315"/>
        <v>60</v>
      </c>
      <c r="AH940" s="10">
        <v>55200090055</v>
      </c>
      <c r="AI940" s="9" t="s">
        <v>1514</v>
      </c>
      <c r="AJ940" s="9" t="s">
        <v>68</v>
      </c>
      <c r="AK940" s="12">
        <v>30</v>
      </c>
      <c r="AL940" s="28"/>
      <c r="AM940" s="28"/>
      <c r="AN940" s="28"/>
      <c r="AO940" s="28"/>
      <c r="AP940" s="28"/>
      <c r="AQ940" s="28"/>
      <c r="AR940" s="28">
        <v>1</v>
      </c>
      <c r="AS940" s="28">
        <f t="shared" si="318"/>
        <v>30</v>
      </c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114"/>
      <c r="BG940" s="114"/>
      <c r="BH940" s="28"/>
      <c r="BI940" s="28"/>
      <c r="BJ940" s="7">
        <f t="shared" si="316"/>
        <v>1</v>
      </c>
      <c r="BK940" s="7">
        <f t="shared" si="316"/>
        <v>30</v>
      </c>
    </row>
    <row r="941" spans="2:63" x14ac:dyDescent="0.25">
      <c r="B941" s="17" t="s">
        <v>1196</v>
      </c>
      <c r="C941" s="17" t="s">
        <v>1196</v>
      </c>
      <c r="D941" s="10">
        <v>55200020006</v>
      </c>
      <c r="E941" s="9" t="s">
        <v>1515</v>
      </c>
      <c r="F941" s="9" t="s">
        <v>68</v>
      </c>
      <c r="G941" s="12">
        <v>12</v>
      </c>
      <c r="H941" s="19"/>
      <c r="I941" s="19"/>
      <c r="J941" s="85"/>
      <c r="K941" s="85"/>
      <c r="L941" s="19"/>
      <c r="M941" s="19"/>
      <c r="N941" s="19">
        <v>2</v>
      </c>
      <c r="O941" s="19">
        <f t="shared" si="317"/>
        <v>24</v>
      </c>
      <c r="P941" s="26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>
        <f t="shared" si="315"/>
        <v>2</v>
      </c>
      <c r="AG941" s="19">
        <f t="shared" si="315"/>
        <v>24</v>
      </c>
      <c r="AH941" s="10">
        <v>55200020006</v>
      </c>
      <c r="AI941" s="9" t="s">
        <v>1515</v>
      </c>
      <c r="AJ941" s="9" t="s">
        <v>68</v>
      </c>
      <c r="AK941" s="12">
        <v>12</v>
      </c>
      <c r="AL941" s="28"/>
      <c r="AM941" s="28"/>
      <c r="AN941" s="28"/>
      <c r="AO941" s="28"/>
      <c r="AP941" s="28"/>
      <c r="AQ941" s="28"/>
      <c r="AR941" s="28">
        <v>1</v>
      </c>
      <c r="AS941" s="28">
        <f t="shared" si="318"/>
        <v>12</v>
      </c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114"/>
      <c r="BG941" s="114"/>
      <c r="BH941" s="28"/>
      <c r="BI941" s="28"/>
      <c r="BJ941" s="7">
        <f t="shared" si="316"/>
        <v>1</v>
      </c>
      <c r="BK941" s="7">
        <f t="shared" si="316"/>
        <v>12</v>
      </c>
    </row>
    <row r="942" spans="2:63" x14ac:dyDescent="0.25">
      <c r="B942" s="17" t="s">
        <v>1196</v>
      </c>
      <c r="C942" s="17" t="s">
        <v>1196</v>
      </c>
      <c r="D942" s="10">
        <v>805000060019</v>
      </c>
      <c r="E942" s="9" t="s">
        <v>1516</v>
      </c>
      <c r="F942" s="9" t="s">
        <v>68</v>
      </c>
      <c r="G942" s="12">
        <v>25</v>
      </c>
      <c r="H942" s="19"/>
      <c r="I942" s="19"/>
      <c r="J942" s="85"/>
      <c r="K942" s="85"/>
      <c r="L942" s="19"/>
      <c r="M942" s="19"/>
      <c r="N942" s="19">
        <v>5</v>
      </c>
      <c r="O942" s="19">
        <f t="shared" si="317"/>
        <v>125</v>
      </c>
      <c r="P942" s="26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>
        <f t="shared" si="315"/>
        <v>5</v>
      </c>
      <c r="AG942" s="19">
        <f t="shared" si="315"/>
        <v>125</v>
      </c>
      <c r="AH942" s="10">
        <v>805000060019</v>
      </c>
      <c r="AI942" s="9" t="s">
        <v>1516</v>
      </c>
      <c r="AJ942" s="9" t="s">
        <v>68</v>
      </c>
      <c r="AK942" s="12">
        <v>25</v>
      </c>
      <c r="AL942" s="28"/>
      <c r="AM942" s="28"/>
      <c r="AN942" s="28"/>
      <c r="AO942" s="28"/>
      <c r="AP942" s="28"/>
      <c r="AQ942" s="28"/>
      <c r="AR942" s="28">
        <v>5</v>
      </c>
      <c r="AS942" s="28">
        <f t="shared" si="318"/>
        <v>125</v>
      </c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114"/>
      <c r="BG942" s="114"/>
      <c r="BH942" s="28"/>
      <c r="BI942" s="28"/>
      <c r="BJ942" s="7">
        <f t="shared" si="316"/>
        <v>5</v>
      </c>
      <c r="BK942" s="7">
        <f t="shared" si="316"/>
        <v>125</v>
      </c>
    </row>
    <row r="943" spans="2:63" x14ac:dyDescent="0.25">
      <c r="B943" s="17" t="s">
        <v>1196</v>
      </c>
      <c r="C943" s="17" t="s">
        <v>1196</v>
      </c>
      <c r="D943" s="10">
        <v>805000080042</v>
      </c>
      <c r="E943" s="9" t="s">
        <v>1517</v>
      </c>
      <c r="F943" s="9" t="s">
        <v>68</v>
      </c>
      <c r="G943" s="12">
        <v>25</v>
      </c>
      <c r="H943" s="19"/>
      <c r="I943" s="19"/>
      <c r="J943" s="85"/>
      <c r="K943" s="85"/>
      <c r="L943" s="19"/>
      <c r="M943" s="19"/>
      <c r="N943" s="19">
        <v>5</v>
      </c>
      <c r="O943" s="19">
        <f t="shared" si="317"/>
        <v>125</v>
      </c>
      <c r="P943" s="26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>
        <f t="shared" si="315"/>
        <v>5</v>
      </c>
      <c r="AG943" s="19">
        <f t="shared" si="315"/>
        <v>125</v>
      </c>
      <c r="AH943" s="10">
        <v>805000080042</v>
      </c>
      <c r="AI943" s="9" t="s">
        <v>1517</v>
      </c>
      <c r="AJ943" s="9" t="s">
        <v>68</v>
      </c>
      <c r="AK943" s="12">
        <v>25</v>
      </c>
      <c r="AL943" s="28"/>
      <c r="AM943" s="28"/>
      <c r="AN943" s="28"/>
      <c r="AO943" s="28"/>
      <c r="AP943" s="28"/>
      <c r="AQ943" s="28"/>
      <c r="AR943" s="28">
        <v>5</v>
      </c>
      <c r="AS943" s="28">
        <f t="shared" si="318"/>
        <v>125</v>
      </c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114"/>
      <c r="BG943" s="114"/>
      <c r="BH943" s="28"/>
      <c r="BI943" s="28"/>
      <c r="BJ943" s="7">
        <f t="shared" si="316"/>
        <v>5</v>
      </c>
      <c r="BK943" s="7">
        <f t="shared" si="316"/>
        <v>125</v>
      </c>
    </row>
    <row r="944" spans="2:63" x14ac:dyDescent="0.25">
      <c r="B944" s="17" t="s">
        <v>1196</v>
      </c>
      <c r="C944" s="17" t="s">
        <v>1196</v>
      </c>
      <c r="D944" s="10">
        <v>890200010018</v>
      </c>
      <c r="E944" s="9" t="s">
        <v>1518</v>
      </c>
      <c r="F944" s="9" t="s">
        <v>131</v>
      </c>
      <c r="G944" s="12">
        <v>80</v>
      </c>
      <c r="H944" s="19"/>
      <c r="I944" s="19"/>
      <c r="J944" s="85"/>
      <c r="K944" s="85"/>
      <c r="L944" s="19"/>
      <c r="M944" s="19"/>
      <c r="N944" s="19">
        <v>5</v>
      </c>
      <c r="O944" s="19">
        <f t="shared" si="317"/>
        <v>400</v>
      </c>
      <c r="P944" s="26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>
        <f t="shared" si="315"/>
        <v>5</v>
      </c>
      <c r="AG944" s="19">
        <f t="shared" si="315"/>
        <v>400</v>
      </c>
      <c r="AH944" s="10">
        <v>890200010018</v>
      </c>
      <c r="AI944" s="9" t="s">
        <v>1518</v>
      </c>
      <c r="AJ944" s="9" t="s">
        <v>131</v>
      </c>
      <c r="AK944" s="12">
        <v>80</v>
      </c>
      <c r="AL944" s="28"/>
      <c r="AM944" s="28"/>
      <c r="AN944" s="28"/>
      <c r="AO944" s="28"/>
      <c r="AP944" s="28"/>
      <c r="AQ944" s="28"/>
      <c r="AR944" s="28">
        <v>5</v>
      </c>
      <c r="AS944" s="28">
        <f t="shared" si="318"/>
        <v>400</v>
      </c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114"/>
      <c r="BG944" s="114"/>
      <c r="BH944" s="28"/>
      <c r="BI944" s="28"/>
      <c r="BJ944" s="7">
        <f t="shared" si="316"/>
        <v>5</v>
      </c>
      <c r="BK944" s="7">
        <f t="shared" si="316"/>
        <v>400</v>
      </c>
    </row>
    <row r="945" spans="2:63" x14ac:dyDescent="0.25">
      <c r="B945" s="17" t="s">
        <v>1196</v>
      </c>
      <c r="C945" s="17" t="s">
        <v>1196</v>
      </c>
      <c r="D945" s="10">
        <v>805000050302</v>
      </c>
      <c r="E945" s="9" t="s">
        <v>1519</v>
      </c>
      <c r="F945" s="9" t="s">
        <v>131</v>
      </c>
      <c r="G945" s="12">
        <v>16</v>
      </c>
      <c r="H945" s="19"/>
      <c r="I945" s="19"/>
      <c r="J945" s="85"/>
      <c r="K945" s="85"/>
      <c r="L945" s="19"/>
      <c r="M945" s="19"/>
      <c r="N945" s="19">
        <v>5</v>
      </c>
      <c r="O945" s="19">
        <f t="shared" si="317"/>
        <v>80</v>
      </c>
      <c r="P945" s="26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>
        <f t="shared" si="315"/>
        <v>5</v>
      </c>
      <c r="AG945" s="19">
        <f t="shared" si="315"/>
        <v>80</v>
      </c>
      <c r="AH945" s="10">
        <v>805000050302</v>
      </c>
      <c r="AI945" s="9" t="s">
        <v>1519</v>
      </c>
      <c r="AJ945" s="9" t="s">
        <v>131</v>
      </c>
      <c r="AK945" s="12">
        <v>16</v>
      </c>
      <c r="AL945" s="28"/>
      <c r="AM945" s="28"/>
      <c r="AN945" s="28"/>
      <c r="AO945" s="28"/>
      <c r="AP945" s="28"/>
      <c r="AQ945" s="28"/>
      <c r="AR945" s="28">
        <v>5</v>
      </c>
      <c r="AS945" s="28">
        <f t="shared" si="318"/>
        <v>80</v>
      </c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114"/>
      <c r="BG945" s="114"/>
      <c r="BH945" s="28"/>
      <c r="BI945" s="28"/>
      <c r="BJ945" s="7">
        <f t="shared" si="316"/>
        <v>5</v>
      </c>
      <c r="BK945" s="7">
        <f t="shared" si="316"/>
        <v>80</v>
      </c>
    </row>
    <row r="946" spans="2:63" x14ac:dyDescent="0.25">
      <c r="B946" s="17" t="s">
        <v>1196</v>
      </c>
      <c r="C946" s="17" t="s">
        <v>1196</v>
      </c>
      <c r="D946" s="10">
        <v>475100030971</v>
      </c>
      <c r="E946" s="9" t="s">
        <v>1520</v>
      </c>
      <c r="F946" s="9" t="s">
        <v>68</v>
      </c>
      <c r="G946" s="12">
        <v>15</v>
      </c>
      <c r="H946" s="19"/>
      <c r="I946" s="19"/>
      <c r="J946" s="85"/>
      <c r="K946" s="85"/>
      <c r="L946" s="19"/>
      <c r="M946" s="19"/>
      <c r="N946" s="19">
        <v>6</v>
      </c>
      <c r="O946" s="19">
        <f t="shared" si="317"/>
        <v>90</v>
      </c>
      <c r="P946" s="26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>
        <f t="shared" si="315"/>
        <v>6</v>
      </c>
      <c r="AG946" s="19">
        <f t="shared" si="315"/>
        <v>90</v>
      </c>
      <c r="AH946" s="10">
        <v>475100030971</v>
      </c>
      <c r="AI946" s="9" t="s">
        <v>1520</v>
      </c>
      <c r="AJ946" s="9" t="s">
        <v>68</v>
      </c>
      <c r="AK946" s="12">
        <v>15</v>
      </c>
      <c r="AL946" s="28"/>
      <c r="AM946" s="28"/>
      <c r="AN946" s="28"/>
      <c r="AO946" s="28"/>
      <c r="AP946" s="28"/>
      <c r="AQ946" s="28"/>
      <c r="AR946" s="28">
        <v>6</v>
      </c>
      <c r="AS946" s="28">
        <f t="shared" si="318"/>
        <v>90</v>
      </c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114"/>
      <c r="BG946" s="114"/>
      <c r="BH946" s="28"/>
      <c r="BI946" s="28"/>
      <c r="BJ946" s="7">
        <f t="shared" si="316"/>
        <v>6</v>
      </c>
      <c r="BK946" s="7">
        <f t="shared" si="316"/>
        <v>90</v>
      </c>
    </row>
    <row r="947" spans="2:63" x14ac:dyDescent="0.25">
      <c r="B947" s="17" t="s">
        <v>1196</v>
      </c>
      <c r="C947" s="17" t="s">
        <v>1196</v>
      </c>
      <c r="D947" s="10">
        <v>731500040047</v>
      </c>
      <c r="E947" s="9" t="s">
        <v>1521</v>
      </c>
      <c r="F947" s="9" t="s">
        <v>138</v>
      </c>
      <c r="G947" s="12">
        <v>12</v>
      </c>
      <c r="H947" s="19"/>
      <c r="I947" s="19"/>
      <c r="J947" s="85"/>
      <c r="K947" s="85"/>
      <c r="L947" s="19"/>
      <c r="M947" s="19"/>
      <c r="N947" s="19">
        <v>1</v>
      </c>
      <c r="O947" s="19">
        <f t="shared" si="317"/>
        <v>12</v>
      </c>
      <c r="P947" s="26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>
        <f t="shared" ref="AF947:AG965" si="319">H947+J947+L947+N947+P947+R947+T947+V947+X947+Z947+AB947+AD947</f>
        <v>1</v>
      </c>
      <c r="AG947" s="19">
        <f t="shared" si="319"/>
        <v>12</v>
      </c>
      <c r="AH947" s="10">
        <v>731500040047</v>
      </c>
      <c r="AI947" s="9" t="s">
        <v>1521</v>
      </c>
      <c r="AJ947" s="9" t="s">
        <v>138</v>
      </c>
      <c r="AK947" s="12">
        <v>12</v>
      </c>
      <c r="AL947" s="28"/>
      <c r="AM947" s="28"/>
      <c r="AN947" s="28"/>
      <c r="AO947" s="28"/>
      <c r="AP947" s="28"/>
      <c r="AQ947" s="28"/>
      <c r="AR947" s="28">
        <v>1</v>
      </c>
      <c r="AS947" s="28">
        <f t="shared" si="318"/>
        <v>12</v>
      </c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114"/>
      <c r="BG947" s="114"/>
      <c r="BH947" s="28"/>
      <c r="BI947" s="28"/>
      <c r="BJ947" s="7">
        <f t="shared" ref="BJ947:BK965" si="320">AL947+AN947+AP947+AR947+AT947+AV947+AX947+AZ947+BB947+BD947+BF947+BH947</f>
        <v>1</v>
      </c>
      <c r="BK947" s="7">
        <f t="shared" si="320"/>
        <v>12</v>
      </c>
    </row>
    <row r="948" spans="2:63" x14ac:dyDescent="0.25">
      <c r="B948" s="17" t="s">
        <v>1196</v>
      </c>
      <c r="C948" s="17" t="s">
        <v>1196</v>
      </c>
      <c r="D948" s="10">
        <v>462200500047</v>
      </c>
      <c r="E948" s="9" t="s">
        <v>1522</v>
      </c>
      <c r="F948" s="9" t="s">
        <v>68</v>
      </c>
      <c r="G948" s="12">
        <v>400</v>
      </c>
      <c r="H948" s="19"/>
      <c r="I948" s="19"/>
      <c r="J948" s="85"/>
      <c r="K948" s="85"/>
      <c r="L948" s="19"/>
      <c r="M948" s="19"/>
      <c r="N948" s="19">
        <v>4</v>
      </c>
      <c r="O948" s="19">
        <f t="shared" si="317"/>
        <v>1600</v>
      </c>
      <c r="P948" s="26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>
        <f t="shared" si="319"/>
        <v>4</v>
      </c>
      <c r="AG948" s="19">
        <f t="shared" si="319"/>
        <v>1600</v>
      </c>
      <c r="AH948" s="10">
        <v>462200500047</v>
      </c>
      <c r="AI948" s="9" t="s">
        <v>1522</v>
      </c>
      <c r="AJ948" s="9" t="s">
        <v>68</v>
      </c>
      <c r="AK948" s="12">
        <v>400</v>
      </c>
      <c r="AL948" s="28"/>
      <c r="AM948" s="28"/>
      <c r="AN948" s="28"/>
      <c r="AO948" s="28"/>
      <c r="AP948" s="28"/>
      <c r="AQ948" s="28"/>
      <c r="AR948" s="28">
        <v>3</v>
      </c>
      <c r="AS948" s="28">
        <f t="shared" si="318"/>
        <v>1200</v>
      </c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114"/>
      <c r="BG948" s="114"/>
      <c r="BH948" s="28"/>
      <c r="BI948" s="28"/>
      <c r="BJ948" s="7">
        <f t="shared" si="320"/>
        <v>3</v>
      </c>
      <c r="BK948" s="7">
        <f t="shared" si="320"/>
        <v>1200</v>
      </c>
    </row>
    <row r="949" spans="2:63" x14ac:dyDescent="0.25">
      <c r="B949" s="17" t="s">
        <v>1196</v>
      </c>
      <c r="C949" s="17" t="s">
        <v>1196</v>
      </c>
      <c r="D949" s="10">
        <v>497000020249</v>
      </c>
      <c r="E949" s="9" t="s">
        <v>1523</v>
      </c>
      <c r="F949" s="9" t="s">
        <v>68</v>
      </c>
      <c r="G949" s="12">
        <v>100</v>
      </c>
      <c r="H949" s="19"/>
      <c r="I949" s="19"/>
      <c r="J949" s="85"/>
      <c r="K949" s="85"/>
      <c r="L949" s="19"/>
      <c r="M949" s="19"/>
      <c r="N949" s="19">
        <v>4</v>
      </c>
      <c r="O949" s="19">
        <f t="shared" si="317"/>
        <v>400</v>
      </c>
      <c r="P949" s="26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>
        <f t="shared" si="319"/>
        <v>4</v>
      </c>
      <c r="AG949" s="19">
        <f t="shared" si="319"/>
        <v>400</v>
      </c>
      <c r="AH949" s="10">
        <v>497000020249</v>
      </c>
      <c r="AI949" s="9" t="s">
        <v>1523</v>
      </c>
      <c r="AJ949" s="9" t="s">
        <v>68</v>
      </c>
      <c r="AK949" s="12">
        <v>100</v>
      </c>
      <c r="AL949" s="28"/>
      <c r="AM949" s="28"/>
      <c r="AN949" s="28"/>
      <c r="AO949" s="28"/>
      <c r="AP949" s="28"/>
      <c r="AQ949" s="28"/>
      <c r="AR949" s="28">
        <v>4</v>
      </c>
      <c r="AS949" s="28">
        <f t="shared" si="318"/>
        <v>400</v>
      </c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114"/>
      <c r="BG949" s="114"/>
      <c r="BH949" s="28"/>
      <c r="BI949" s="28"/>
      <c r="BJ949" s="7">
        <f t="shared" si="320"/>
        <v>4</v>
      </c>
      <c r="BK949" s="7">
        <f t="shared" si="320"/>
        <v>400</v>
      </c>
    </row>
    <row r="950" spans="2:63" x14ac:dyDescent="0.25">
      <c r="B950" s="17" t="s">
        <v>1196</v>
      </c>
      <c r="C950" s="17" t="s">
        <v>1196</v>
      </c>
      <c r="D950" s="10">
        <v>71100380707</v>
      </c>
      <c r="E950" s="9" t="s">
        <v>1524</v>
      </c>
      <c r="F950" s="9" t="s">
        <v>68</v>
      </c>
      <c r="G950" s="12">
        <v>5500</v>
      </c>
      <c r="H950" s="19"/>
      <c r="I950" s="19"/>
      <c r="J950" s="85"/>
      <c r="K950" s="85"/>
      <c r="L950" s="19"/>
      <c r="M950" s="19"/>
      <c r="N950" s="19">
        <v>24</v>
      </c>
      <c r="O950" s="19">
        <f t="shared" ref="O950:O965" si="321">+N950*G950</f>
        <v>132000</v>
      </c>
      <c r="P950" s="26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>
        <f t="shared" si="319"/>
        <v>24</v>
      </c>
      <c r="AG950" s="19">
        <f t="shared" si="319"/>
        <v>132000</v>
      </c>
      <c r="AH950" s="10">
        <v>71100380707</v>
      </c>
      <c r="AI950" s="9" t="s">
        <v>1524</v>
      </c>
      <c r="AJ950" s="9" t="s">
        <v>68</v>
      </c>
      <c r="AK950" s="12">
        <v>5500</v>
      </c>
      <c r="AL950" s="28"/>
      <c r="AM950" s="28"/>
      <c r="AN950" s="28"/>
      <c r="AO950" s="28"/>
      <c r="AP950" s="28"/>
      <c r="AQ950" s="28"/>
      <c r="AR950" s="28">
        <v>24</v>
      </c>
      <c r="AS950" s="28">
        <f t="shared" ref="AS950:AS965" si="322">+AR950*AK950</f>
        <v>132000</v>
      </c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114"/>
      <c r="BG950" s="114"/>
      <c r="BH950" s="28"/>
      <c r="BI950" s="28"/>
      <c r="BJ950" s="7">
        <f t="shared" si="320"/>
        <v>24</v>
      </c>
      <c r="BK950" s="7">
        <f t="shared" si="320"/>
        <v>132000</v>
      </c>
    </row>
    <row r="951" spans="2:63" x14ac:dyDescent="0.25">
      <c r="B951" s="17" t="s">
        <v>1196</v>
      </c>
      <c r="C951" s="17" t="s">
        <v>1196</v>
      </c>
      <c r="D951" s="10">
        <v>70500040201</v>
      </c>
      <c r="E951" s="9" t="s">
        <v>1525</v>
      </c>
      <c r="F951" s="9" t="s">
        <v>68</v>
      </c>
      <c r="G951" s="12">
        <v>5000</v>
      </c>
      <c r="H951" s="19"/>
      <c r="I951" s="19"/>
      <c r="J951" s="85"/>
      <c r="K951" s="85"/>
      <c r="L951" s="19"/>
      <c r="M951" s="19"/>
      <c r="N951" s="19">
        <v>6</v>
      </c>
      <c r="O951" s="19">
        <f t="shared" si="321"/>
        <v>30000</v>
      </c>
      <c r="P951" s="26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>
        <f t="shared" si="319"/>
        <v>6</v>
      </c>
      <c r="AG951" s="19">
        <f t="shared" si="319"/>
        <v>30000</v>
      </c>
      <c r="AH951" s="10">
        <v>70500040201</v>
      </c>
      <c r="AI951" s="9" t="s">
        <v>1525</v>
      </c>
      <c r="AJ951" s="9" t="s">
        <v>68</v>
      </c>
      <c r="AK951" s="12">
        <v>5000</v>
      </c>
      <c r="AL951" s="28"/>
      <c r="AM951" s="28"/>
      <c r="AN951" s="28"/>
      <c r="AO951" s="28"/>
      <c r="AP951" s="28"/>
      <c r="AQ951" s="28"/>
      <c r="AR951" s="28">
        <v>6</v>
      </c>
      <c r="AS951" s="28">
        <f t="shared" si="322"/>
        <v>30000</v>
      </c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114"/>
      <c r="BG951" s="114"/>
      <c r="BH951" s="28"/>
      <c r="BI951" s="28"/>
      <c r="BJ951" s="7">
        <f t="shared" si="320"/>
        <v>6</v>
      </c>
      <c r="BK951" s="7">
        <f t="shared" si="320"/>
        <v>30000</v>
      </c>
    </row>
    <row r="952" spans="2:63" ht="24" x14ac:dyDescent="0.25">
      <c r="B952" s="17" t="s">
        <v>1196</v>
      </c>
      <c r="C952" s="17" t="s">
        <v>1196</v>
      </c>
      <c r="D952" s="10">
        <v>71100383929</v>
      </c>
      <c r="E952" s="18" t="s">
        <v>1526</v>
      </c>
      <c r="F952" s="9" t="s">
        <v>68</v>
      </c>
      <c r="G952" s="12">
        <v>5000</v>
      </c>
      <c r="H952" s="19"/>
      <c r="I952" s="19"/>
      <c r="J952" s="85"/>
      <c r="K952" s="85"/>
      <c r="L952" s="19"/>
      <c r="M952" s="19"/>
      <c r="N952" s="19">
        <v>6</v>
      </c>
      <c r="O952" s="19">
        <f t="shared" si="321"/>
        <v>30000</v>
      </c>
      <c r="P952" s="26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>
        <f t="shared" si="319"/>
        <v>6</v>
      </c>
      <c r="AG952" s="19">
        <f t="shared" si="319"/>
        <v>30000</v>
      </c>
      <c r="AH952" s="10">
        <v>71100383929</v>
      </c>
      <c r="AI952" s="18" t="s">
        <v>1526</v>
      </c>
      <c r="AJ952" s="9" t="s">
        <v>68</v>
      </c>
      <c r="AK952" s="12">
        <v>5000</v>
      </c>
      <c r="AL952" s="28"/>
      <c r="AM952" s="28"/>
      <c r="AN952" s="28"/>
      <c r="AO952" s="28"/>
      <c r="AP952" s="28"/>
      <c r="AQ952" s="28"/>
      <c r="AR952" s="28">
        <v>6</v>
      </c>
      <c r="AS952" s="28">
        <f t="shared" si="322"/>
        <v>30000</v>
      </c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114"/>
      <c r="BG952" s="114"/>
      <c r="BH952" s="28"/>
      <c r="BI952" s="28"/>
      <c r="BJ952" s="7">
        <f t="shared" si="320"/>
        <v>6</v>
      </c>
      <c r="BK952" s="7">
        <f t="shared" si="320"/>
        <v>30000</v>
      </c>
    </row>
    <row r="953" spans="2:63" x14ac:dyDescent="0.25">
      <c r="B953" s="17" t="s">
        <v>1196</v>
      </c>
      <c r="C953" s="17" t="s">
        <v>1196</v>
      </c>
      <c r="D953" s="10">
        <v>71100386056</v>
      </c>
      <c r="E953" s="9" t="s">
        <v>1527</v>
      </c>
      <c r="F953" s="9" t="s">
        <v>68</v>
      </c>
      <c r="G953" s="12">
        <v>4000</v>
      </c>
      <c r="H953" s="19"/>
      <c r="I953" s="19"/>
      <c r="J953" s="85"/>
      <c r="K953" s="85"/>
      <c r="L953" s="19"/>
      <c r="M953" s="19"/>
      <c r="N953" s="19">
        <v>18</v>
      </c>
      <c r="O953" s="19">
        <f t="shared" si="321"/>
        <v>72000</v>
      </c>
      <c r="P953" s="26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>
        <f t="shared" si="319"/>
        <v>18</v>
      </c>
      <c r="AG953" s="19">
        <f t="shared" si="319"/>
        <v>72000</v>
      </c>
      <c r="AH953" s="10">
        <v>71100386056</v>
      </c>
      <c r="AI953" s="9" t="s">
        <v>1527</v>
      </c>
      <c r="AJ953" s="9" t="s">
        <v>68</v>
      </c>
      <c r="AK953" s="12">
        <v>4000</v>
      </c>
      <c r="AL953" s="28"/>
      <c r="AM953" s="28"/>
      <c r="AN953" s="28"/>
      <c r="AO953" s="28"/>
      <c r="AP953" s="28"/>
      <c r="AQ953" s="28"/>
      <c r="AR953" s="28">
        <v>18</v>
      </c>
      <c r="AS953" s="28">
        <f t="shared" si="322"/>
        <v>72000</v>
      </c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114"/>
      <c r="BG953" s="114"/>
      <c r="BH953" s="28"/>
      <c r="BI953" s="28"/>
      <c r="BJ953" s="7">
        <f t="shared" si="320"/>
        <v>18</v>
      </c>
      <c r="BK953" s="7">
        <f t="shared" si="320"/>
        <v>72000</v>
      </c>
    </row>
    <row r="954" spans="2:63" x14ac:dyDescent="0.25">
      <c r="B954" s="17" t="s">
        <v>1196</v>
      </c>
      <c r="C954" s="17" t="s">
        <v>1196</v>
      </c>
      <c r="D954" s="10">
        <v>110500120001</v>
      </c>
      <c r="E954" s="9" t="s">
        <v>1528</v>
      </c>
      <c r="F954" s="9" t="s">
        <v>68</v>
      </c>
      <c r="G954" s="12">
        <v>3000</v>
      </c>
      <c r="H954" s="19"/>
      <c r="I954" s="19"/>
      <c r="J954" s="85"/>
      <c r="K954" s="85"/>
      <c r="L954" s="19"/>
      <c r="M954" s="19"/>
      <c r="N954" s="19">
        <v>12</v>
      </c>
      <c r="O954" s="19">
        <f t="shared" si="321"/>
        <v>36000</v>
      </c>
      <c r="P954" s="26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>
        <f t="shared" si="319"/>
        <v>12</v>
      </c>
      <c r="AG954" s="19">
        <f t="shared" si="319"/>
        <v>36000</v>
      </c>
      <c r="AH954" s="10">
        <v>110500120001</v>
      </c>
      <c r="AI954" s="9" t="s">
        <v>1528</v>
      </c>
      <c r="AJ954" s="9" t="s">
        <v>68</v>
      </c>
      <c r="AK954" s="12">
        <v>3000</v>
      </c>
      <c r="AL954" s="28"/>
      <c r="AM954" s="28"/>
      <c r="AN954" s="28"/>
      <c r="AO954" s="28"/>
      <c r="AP954" s="28"/>
      <c r="AQ954" s="28"/>
      <c r="AR954" s="28">
        <v>12</v>
      </c>
      <c r="AS954" s="28">
        <f t="shared" si="322"/>
        <v>36000</v>
      </c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114"/>
      <c r="BG954" s="114"/>
      <c r="BH954" s="28"/>
      <c r="BI954" s="28"/>
      <c r="BJ954" s="7">
        <f t="shared" si="320"/>
        <v>12</v>
      </c>
      <c r="BK954" s="7">
        <f t="shared" si="320"/>
        <v>36000</v>
      </c>
    </row>
    <row r="955" spans="2:63" x14ac:dyDescent="0.25">
      <c r="B955" s="17" t="s">
        <v>1196</v>
      </c>
      <c r="C955" s="17" t="s">
        <v>1196</v>
      </c>
      <c r="D955" s="10">
        <v>210100040100</v>
      </c>
      <c r="E955" s="9" t="s">
        <v>1529</v>
      </c>
      <c r="F955" s="9" t="s">
        <v>68</v>
      </c>
      <c r="G955" s="12">
        <v>2500</v>
      </c>
      <c r="H955" s="19"/>
      <c r="I955" s="19"/>
      <c r="J955" s="85"/>
      <c r="K955" s="85"/>
      <c r="L955" s="19"/>
      <c r="M955" s="19"/>
      <c r="N955" s="19">
        <v>12</v>
      </c>
      <c r="O955" s="19">
        <f t="shared" si="321"/>
        <v>30000</v>
      </c>
      <c r="P955" s="26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>
        <f t="shared" si="319"/>
        <v>12</v>
      </c>
      <c r="AG955" s="19">
        <f t="shared" si="319"/>
        <v>30000</v>
      </c>
      <c r="AH955" s="10">
        <v>210100040100</v>
      </c>
      <c r="AI955" s="9" t="s">
        <v>1529</v>
      </c>
      <c r="AJ955" s="9" t="s">
        <v>68</v>
      </c>
      <c r="AK955" s="12">
        <v>2500</v>
      </c>
      <c r="AL955" s="28"/>
      <c r="AM955" s="28"/>
      <c r="AN955" s="28"/>
      <c r="AO955" s="28"/>
      <c r="AP955" s="28"/>
      <c r="AQ955" s="28"/>
      <c r="AR955" s="28">
        <v>12</v>
      </c>
      <c r="AS955" s="28">
        <f t="shared" si="322"/>
        <v>30000</v>
      </c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114"/>
      <c r="BG955" s="114"/>
      <c r="BH955" s="28"/>
      <c r="BI955" s="28"/>
      <c r="BJ955" s="7">
        <f t="shared" si="320"/>
        <v>12</v>
      </c>
      <c r="BK955" s="7">
        <f t="shared" si="320"/>
        <v>30000</v>
      </c>
    </row>
    <row r="956" spans="2:63" x14ac:dyDescent="0.25">
      <c r="B956" s="17" t="s">
        <v>1196</v>
      </c>
      <c r="C956" s="17" t="s">
        <v>1196</v>
      </c>
      <c r="D956" s="10">
        <v>210100010410</v>
      </c>
      <c r="E956" s="9" t="s">
        <v>1530</v>
      </c>
      <c r="F956" s="9" t="s">
        <v>68</v>
      </c>
      <c r="G956" s="12">
        <v>2500</v>
      </c>
      <c r="H956" s="19"/>
      <c r="I956" s="19"/>
      <c r="J956" s="85"/>
      <c r="K956" s="85"/>
      <c r="L956" s="19"/>
      <c r="M956" s="19"/>
      <c r="N956" s="19">
        <v>6</v>
      </c>
      <c r="O956" s="19">
        <f t="shared" si="321"/>
        <v>15000</v>
      </c>
      <c r="P956" s="26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>
        <f t="shared" si="319"/>
        <v>6</v>
      </c>
      <c r="AG956" s="19">
        <f t="shared" si="319"/>
        <v>15000</v>
      </c>
      <c r="AH956" s="10">
        <v>210100010410</v>
      </c>
      <c r="AI956" s="9" t="s">
        <v>1530</v>
      </c>
      <c r="AJ956" s="9" t="s">
        <v>68</v>
      </c>
      <c r="AK956" s="12">
        <v>2500</v>
      </c>
      <c r="AL956" s="28"/>
      <c r="AM956" s="28"/>
      <c r="AN956" s="28"/>
      <c r="AO956" s="28"/>
      <c r="AP956" s="28"/>
      <c r="AQ956" s="28"/>
      <c r="AR956" s="28">
        <v>6</v>
      </c>
      <c r="AS956" s="28">
        <f t="shared" si="322"/>
        <v>15000</v>
      </c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114"/>
      <c r="BG956" s="114"/>
      <c r="BH956" s="28"/>
      <c r="BI956" s="28"/>
      <c r="BJ956" s="7">
        <f t="shared" si="320"/>
        <v>6</v>
      </c>
      <c r="BK956" s="7">
        <f t="shared" si="320"/>
        <v>15000</v>
      </c>
    </row>
    <row r="957" spans="2:63" x14ac:dyDescent="0.25">
      <c r="B957" s="17" t="s">
        <v>1196</v>
      </c>
      <c r="C957" s="17" t="s">
        <v>1196</v>
      </c>
      <c r="D957" s="10">
        <v>71100431207</v>
      </c>
      <c r="E957" s="9" t="s">
        <v>1531</v>
      </c>
      <c r="F957" s="9" t="s">
        <v>68</v>
      </c>
      <c r="G957" s="12">
        <v>2000</v>
      </c>
      <c r="H957" s="19"/>
      <c r="I957" s="19"/>
      <c r="J957" s="85"/>
      <c r="K957" s="85"/>
      <c r="L957" s="19"/>
      <c r="M957" s="19"/>
      <c r="N957" s="19">
        <v>6</v>
      </c>
      <c r="O957" s="19">
        <f t="shared" si="321"/>
        <v>12000</v>
      </c>
      <c r="P957" s="26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>
        <f t="shared" si="319"/>
        <v>6</v>
      </c>
      <c r="AG957" s="19">
        <f t="shared" si="319"/>
        <v>12000</v>
      </c>
      <c r="AH957" s="10">
        <v>71100431207</v>
      </c>
      <c r="AI957" s="9" t="s">
        <v>1531</v>
      </c>
      <c r="AJ957" s="9" t="s">
        <v>68</v>
      </c>
      <c r="AK957" s="12">
        <v>2000</v>
      </c>
      <c r="AL957" s="28"/>
      <c r="AM957" s="28"/>
      <c r="AN957" s="28"/>
      <c r="AO957" s="28"/>
      <c r="AP957" s="28"/>
      <c r="AQ957" s="28"/>
      <c r="AR957" s="28">
        <v>6</v>
      </c>
      <c r="AS957" s="28">
        <f t="shared" si="322"/>
        <v>12000</v>
      </c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114"/>
      <c r="BG957" s="114"/>
      <c r="BH957" s="28"/>
      <c r="BI957" s="28"/>
      <c r="BJ957" s="7">
        <f t="shared" si="320"/>
        <v>6</v>
      </c>
      <c r="BK957" s="7">
        <f t="shared" si="320"/>
        <v>12000</v>
      </c>
    </row>
    <row r="958" spans="2:63" x14ac:dyDescent="0.25">
      <c r="B958" s="17" t="s">
        <v>1196</v>
      </c>
      <c r="C958" s="17" t="s">
        <v>1196</v>
      </c>
      <c r="D958" s="10">
        <v>71100431207</v>
      </c>
      <c r="E958" s="9" t="s">
        <v>1532</v>
      </c>
      <c r="F958" s="9" t="s">
        <v>68</v>
      </c>
      <c r="G958" s="12">
        <v>2000</v>
      </c>
      <c r="H958" s="19"/>
      <c r="I958" s="19"/>
      <c r="J958" s="85"/>
      <c r="K958" s="85"/>
      <c r="L958" s="19"/>
      <c r="M958" s="19"/>
      <c r="N958" s="19">
        <v>12</v>
      </c>
      <c r="O958" s="19">
        <f t="shared" si="321"/>
        <v>24000</v>
      </c>
      <c r="P958" s="26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>
        <f t="shared" si="319"/>
        <v>12</v>
      </c>
      <c r="AG958" s="19">
        <f t="shared" si="319"/>
        <v>24000</v>
      </c>
      <c r="AH958" s="10">
        <v>71100431207</v>
      </c>
      <c r="AI958" s="9" t="s">
        <v>1532</v>
      </c>
      <c r="AJ958" s="9" t="s">
        <v>68</v>
      </c>
      <c r="AK958" s="12">
        <v>2000</v>
      </c>
      <c r="AL958" s="28"/>
      <c r="AM958" s="28"/>
      <c r="AN958" s="28"/>
      <c r="AO958" s="28"/>
      <c r="AP958" s="28"/>
      <c r="AQ958" s="28"/>
      <c r="AR958" s="28">
        <v>12</v>
      </c>
      <c r="AS958" s="28">
        <f t="shared" si="322"/>
        <v>24000</v>
      </c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114"/>
      <c r="BG958" s="114"/>
      <c r="BH958" s="28"/>
      <c r="BI958" s="28"/>
      <c r="BJ958" s="7">
        <f t="shared" si="320"/>
        <v>12</v>
      </c>
      <c r="BK958" s="7">
        <f t="shared" si="320"/>
        <v>24000</v>
      </c>
    </row>
    <row r="959" spans="2:63" x14ac:dyDescent="0.25">
      <c r="B959" s="17" t="s">
        <v>1196</v>
      </c>
      <c r="C959" s="17" t="s">
        <v>1196</v>
      </c>
      <c r="D959" s="10">
        <v>71100382938</v>
      </c>
      <c r="E959" s="9" t="s">
        <v>1533</v>
      </c>
      <c r="F959" s="9" t="s">
        <v>68</v>
      </c>
      <c r="G959" s="12">
        <v>1800</v>
      </c>
      <c r="H959" s="19"/>
      <c r="I959" s="19"/>
      <c r="J959" s="85"/>
      <c r="K959" s="85"/>
      <c r="L959" s="19"/>
      <c r="M959" s="19"/>
      <c r="N959" s="19">
        <v>36</v>
      </c>
      <c r="O959" s="19">
        <f t="shared" si="321"/>
        <v>64800</v>
      </c>
      <c r="P959" s="26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>
        <f t="shared" si="319"/>
        <v>36</v>
      </c>
      <c r="AG959" s="19">
        <f t="shared" si="319"/>
        <v>64800</v>
      </c>
      <c r="AH959" s="10">
        <v>71100382938</v>
      </c>
      <c r="AI959" s="9" t="s">
        <v>1533</v>
      </c>
      <c r="AJ959" s="9" t="s">
        <v>68</v>
      </c>
      <c r="AK959" s="12">
        <v>1800</v>
      </c>
      <c r="AL959" s="28"/>
      <c r="AM959" s="28"/>
      <c r="AN959" s="28"/>
      <c r="AO959" s="28"/>
      <c r="AP959" s="28"/>
      <c r="AQ959" s="28"/>
      <c r="AR959" s="28">
        <v>36</v>
      </c>
      <c r="AS959" s="28">
        <f t="shared" si="322"/>
        <v>64800</v>
      </c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114"/>
      <c r="BG959" s="114"/>
      <c r="BH959" s="28"/>
      <c r="BI959" s="28"/>
      <c r="BJ959" s="7">
        <f t="shared" si="320"/>
        <v>36</v>
      </c>
      <c r="BK959" s="7">
        <f t="shared" si="320"/>
        <v>64800</v>
      </c>
    </row>
    <row r="960" spans="2:63" ht="24" x14ac:dyDescent="0.25">
      <c r="B960" s="17" t="s">
        <v>1196</v>
      </c>
      <c r="C960" s="17" t="s">
        <v>1196</v>
      </c>
      <c r="D960" s="10">
        <v>70100161218</v>
      </c>
      <c r="E960" s="18" t="s">
        <v>1534</v>
      </c>
      <c r="F960" s="9" t="s">
        <v>68</v>
      </c>
      <c r="G960" s="12">
        <v>34000</v>
      </c>
      <c r="H960" s="19"/>
      <c r="I960" s="19"/>
      <c r="J960" s="85"/>
      <c r="K960" s="85"/>
      <c r="L960" s="19"/>
      <c r="M960" s="19"/>
      <c r="N960" s="19">
        <v>9</v>
      </c>
      <c r="O960" s="19">
        <f t="shared" si="321"/>
        <v>306000</v>
      </c>
      <c r="P960" s="26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>
        <f t="shared" si="319"/>
        <v>9</v>
      </c>
      <c r="AG960" s="19">
        <f t="shared" si="319"/>
        <v>306000</v>
      </c>
      <c r="AH960" s="10">
        <v>70100161218</v>
      </c>
      <c r="AI960" s="18" t="s">
        <v>1534</v>
      </c>
      <c r="AJ960" s="9" t="s">
        <v>68</v>
      </c>
      <c r="AK960" s="12">
        <v>34000</v>
      </c>
      <c r="AL960" s="28"/>
      <c r="AM960" s="28"/>
      <c r="AN960" s="28"/>
      <c r="AO960" s="28"/>
      <c r="AP960" s="28"/>
      <c r="AQ960" s="28"/>
      <c r="AR960" s="28">
        <v>9</v>
      </c>
      <c r="AS960" s="28">
        <f t="shared" si="322"/>
        <v>306000</v>
      </c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114"/>
      <c r="BG960" s="114"/>
      <c r="BH960" s="28"/>
      <c r="BI960" s="28"/>
      <c r="BJ960" s="7">
        <f t="shared" si="320"/>
        <v>9</v>
      </c>
      <c r="BK960" s="7">
        <f t="shared" si="320"/>
        <v>306000</v>
      </c>
    </row>
    <row r="961" spans="2:63" x14ac:dyDescent="0.25">
      <c r="B961" s="17" t="s">
        <v>1196</v>
      </c>
      <c r="C961" s="17" t="s">
        <v>1196</v>
      </c>
      <c r="D961" s="10">
        <v>110500120019</v>
      </c>
      <c r="E961" s="9" t="s">
        <v>1535</v>
      </c>
      <c r="F961" s="9" t="s">
        <v>68</v>
      </c>
      <c r="G961" s="12">
        <v>8000</v>
      </c>
      <c r="H961" s="19"/>
      <c r="I961" s="19"/>
      <c r="J961" s="85"/>
      <c r="K961" s="85"/>
      <c r="L961" s="19"/>
      <c r="M961" s="19"/>
      <c r="N961" s="19">
        <v>9</v>
      </c>
      <c r="O961" s="19">
        <f t="shared" si="321"/>
        <v>72000</v>
      </c>
      <c r="P961" s="26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>
        <f t="shared" si="319"/>
        <v>9</v>
      </c>
      <c r="AG961" s="19">
        <f t="shared" si="319"/>
        <v>72000</v>
      </c>
      <c r="AH961" s="10">
        <v>110500120019</v>
      </c>
      <c r="AI961" s="9" t="s">
        <v>1535</v>
      </c>
      <c r="AJ961" s="9" t="s">
        <v>68</v>
      </c>
      <c r="AK961" s="12">
        <v>8000</v>
      </c>
      <c r="AL961" s="28"/>
      <c r="AM961" s="28"/>
      <c r="AN961" s="28"/>
      <c r="AO961" s="28"/>
      <c r="AP961" s="28"/>
      <c r="AQ961" s="28"/>
      <c r="AR961" s="28">
        <v>9</v>
      </c>
      <c r="AS961" s="28">
        <f t="shared" si="322"/>
        <v>72000</v>
      </c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114"/>
      <c r="BG961" s="114"/>
      <c r="BH961" s="28"/>
      <c r="BI961" s="28"/>
      <c r="BJ961" s="7">
        <f t="shared" si="320"/>
        <v>9</v>
      </c>
      <c r="BK961" s="7">
        <f t="shared" si="320"/>
        <v>72000</v>
      </c>
    </row>
    <row r="962" spans="2:63" x14ac:dyDescent="0.25">
      <c r="B962" s="17" t="s">
        <v>1196</v>
      </c>
      <c r="C962" s="17" t="s">
        <v>1196</v>
      </c>
      <c r="D962" s="10">
        <v>71100385443</v>
      </c>
      <c r="E962" s="9" t="s">
        <v>1536</v>
      </c>
      <c r="F962" s="9" t="s">
        <v>68</v>
      </c>
      <c r="G962" s="12">
        <v>10000</v>
      </c>
      <c r="H962" s="19"/>
      <c r="I962" s="19"/>
      <c r="J962" s="85"/>
      <c r="K962" s="85"/>
      <c r="L962" s="19"/>
      <c r="M962" s="19"/>
      <c r="N962" s="19">
        <v>9</v>
      </c>
      <c r="O962" s="19">
        <f t="shared" si="321"/>
        <v>90000</v>
      </c>
      <c r="P962" s="26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>
        <f t="shared" si="319"/>
        <v>9</v>
      </c>
      <c r="AG962" s="19">
        <f t="shared" si="319"/>
        <v>90000</v>
      </c>
      <c r="AH962" s="10">
        <v>71100385443</v>
      </c>
      <c r="AI962" s="9" t="s">
        <v>1536</v>
      </c>
      <c r="AJ962" s="9" t="s">
        <v>68</v>
      </c>
      <c r="AK962" s="12">
        <v>10000</v>
      </c>
      <c r="AL962" s="28"/>
      <c r="AM962" s="28"/>
      <c r="AN962" s="28"/>
      <c r="AO962" s="28"/>
      <c r="AP962" s="28"/>
      <c r="AQ962" s="28"/>
      <c r="AR962" s="28">
        <v>9</v>
      </c>
      <c r="AS962" s="28">
        <f t="shared" si="322"/>
        <v>90000</v>
      </c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114"/>
      <c r="BG962" s="114"/>
      <c r="BH962" s="28"/>
      <c r="BI962" s="28"/>
      <c r="BJ962" s="7">
        <f t="shared" si="320"/>
        <v>9</v>
      </c>
      <c r="BK962" s="7">
        <f t="shared" si="320"/>
        <v>90000</v>
      </c>
    </row>
    <row r="963" spans="2:63" x14ac:dyDescent="0.25">
      <c r="B963" s="17" t="s">
        <v>1196</v>
      </c>
      <c r="C963" s="17" t="s">
        <v>1196</v>
      </c>
      <c r="D963" s="10">
        <v>71100382953</v>
      </c>
      <c r="E963" s="9" t="s">
        <v>1537</v>
      </c>
      <c r="F963" s="9" t="s">
        <v>68</v>
      </c>
      <c r="G963" s="12">
        <v>7000</v>
      </c>
      <c r="H963" s="19"/>
      <c r="I963" s="19"/>
      <c r="J963" s="85"/>
      <c r="K963" s="85"/>
      <c r="L963" s="19"/>
      <c r="M963" s="19"/>
      <c r="N963" s="19">
        <v>9</v>
      </c>
      <c r="O963" s="19">
        <f t="shared" si="321"/>
        <v>63000</v>
      </c>
      <c r="P963" s="26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>
        <f t="shared" si="319"/>
        <v>9</v>
      </c>
      <c r="AG963" s="19">
        <f t="shared" si="319"/>
        <v>63000</v>
      </c>
      <c r="AH963" s="10">
        <v>71100382953</v>
      </c>
      <c r="AI963" s="9" t="s">
        <v>1537</v>
      </c>
      <c r="AJ963" s="9" t="s">
        <v>68</v>
      </c>
      <c r="AK963" s="12">
        <v>7000</v>
      </c>
      <c r="AL963" s="28"/>
      <c r="AM963" s="28"/>
      <c r="AN963" s="28"/>
      <c r="AO963" s="28"/>
      <c r="AP963" s="28"/>
      <c r="AQ963" s="28"/>
      <c r="AR963" s="28">
        <v>9</v>
      </c>
      <c r="AS963" s="28">
        <f t="shared" si="322"/>
        <v>63000</v>
      </c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114"/>
      <c r="BG963" s="114"/>
      <c r="BH963" s="28"/>
      <c r="BI963" s="28"/>
      <c r="BJ963" s="7">
        <f t="shared" si="320"/>
        <v>9</v>
      </c>
      <c r="BK963" s="7">
        <f t="shared" si="320"/>
        <v>63000</v>
      </c>
    </row>
    <row r="964" spans="2:63" x14ac:dyDescent="0.25">
      <c r="B964" s="17" t="s">
        <v>1196</v>
      </c>
      <c r="C964" s="17" t="s">
        <v>1196</v>
      </c>
      <c r="D964" s="10">
        <v>71100382271</v>
      </c>
      <c r="E964" s="9" t="s">
        <v>1538</v>
      </c>
      <c r="F964" s="9" t="s">
        <v>68</v>
      </c>
      <c r="G964" s="12">
        <v>15000</v>
      </c>
      <c r="H964" s="19"/>
      <c r="I964" s="19"/>
      <c r="J964" s="85"/>
      <c r="K964" s="85"/>
      <c r="L964" s="19"/>
      <c r="M964" s="19"/>
      <c r="N964" s="19">
        <v>9</v>
      </c>
      <c r="O964" s="19">
        <f t="shared" si="321"/>
        <v>135000</v>
      </c>
      <c r="P964" s="26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>
        <f t="shared" si="319"/>
        <v>9</v>
      </c>
      <c r="AG964" s="19">
        <f t="shared" si="319"/>
        <v>135000</v>
      </c>
      <c r="AH964" s="10">
        <v>71100382271</v>
      </c>
      <c r="AI964" s="9" t="s">
        <v>1538</v>
      </c>
      <c r="AJ964" s="9" t="s">
        <v>68</v>
      </c>
      <c r="AK964" s="12">
        <v>15000</v>
      </c>
      <c r="AL964" s="28"/>
      <c r="AM964" s="28"/>
      <c r="AN964" s="28"/>
      <c r="AO964" s="28"/>
      <c r="AP964" s="28"/>
      <c r="AQ964" s="28"/>
      <c r="AR964" s="28">
        <v>9</v>
      </c>
      <c r="AS964" s="28">
        <f t="shared" si="322"/>
        <v>135000</v>
      </c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114"/>
      <c r="BG964" s="114"/>
      <c r="BH964" s="28"/>
      <c r="BI964" s="28"/>
      <c r="BJ964" s="7">
        <f t="shared" si="320"/>
        <v>9</v>
      </c>
      <c r="BK964" s="7">
        <f t="shared" si="320"/>
        <v>135000</v>
      </c>
    </row>
    <row r="965" spans="2:63" x14ac:dyDescent="0.25">
      <c r="B965" s="17" t="s">
        <v>1196</v>
      </c>
      <c r="C965" s="17" t="s">
        <v>1196</v>
      </c>
      <c r="D965" s="10">
        <v>607500070148</v>
      </c>
      <c r="E965" s="9" t="s">
        <v>1539</v>
      </c>
      <c r="F965" s="9" t="s">
        <v>68</v>
      </c>
      <c r="G965" s="12">
        <v>5000</v>
      </c>
      <c r="H965" s="19"/>
      <c r="I965" s="19"/>
      <c r="J965" s="85"/>
      <c r="K965" s="85"/>
      <c r="L965" s="19"/>
      <c r="M965" s="19"/>
      <c r="N965" s="19">
        <v>9</v>
      </c>
      <c r="O965" s="19">
        <f t="shared" si="321"/>
        <v>45000</v>
      </c>
      <c r="P965" s="26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>
        <f t="shared" si="319"/>
        <v>9</v>
      </c>
      <c r="AG965" s="19">
        <f t="shared" si="319"/>
        <v>45000</v>
      </c>
      <c r="AH965" s="10">
        <v>607500070148</v>
      </c>
      <c r="AI965" s="9" t="s">
        <v>1539</v>
      </c>
      <c r="AJ965" s="9" t="s">
        <v>68</v>
      </c>
      <c r="AK965" s="12">
        <v>5000</v>
      </c>
      <c r="AL965" s="28"/>
      <c r="AM965" s="28"/>
      <c r="AN965" s="28"/>
      <c r="AO965" s="28"/>
      <c r="AP965" s="28"/>
      <c r="AQ965" s="28"/>
      <c r="AR965" s="28">
        <v>9</v>
      </c>
      <c r="AS965" s="28">
        <f t="shared" si="322"/>
        <v>45000</v>
      </c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114"/>
      <c r="BG965" s="114"/>
      <c r="BH965" s="28"/>
      <c r="BI965" s="28"/>
      <c r="BJ965" s="7">
        <f t="shared" si="320"/>
        <v>9</v>
      </c>
      <c r="BK965" s="7">
        <f t="shared" si="320"/>
        <v>45000</v>
      </c>
    </row>
    <row r="966" spans="2:63" x14ac:dyDescent="0.25">
      <c r="B966" s="90"/>
      <c r="C966" s="90"/>
      <c r="D966" s="90" t="s">
        <v>1540</v>
      </c>
      <c r="E966" s="90" t="s">
        <v>1541</v>
      </c>
      <c r="F966" s="90"/>
      <c r="G966" s="90"/>
      <c r="H966" s="100"/>
      <c r="I966" s="100"/>
      <c r="J966" s="90"/>
      <c r="K966" s="90"/>
      <c r="L966" s="90"/>
      <c r="M966" s="90"/>
      <c r="N966" s="90"/>
      <c r="O966" s="90"/>
      <c r="P966" s="90"/>
      <c r="Q966" s="90"/>
      <c r="R966" s="100"/>
      <c r="S966" s="100"/>
      <c r="T966" s="90"/>
      <c r="U966" s="90"/>
      <c r="V966" s="90"/>
      <c r="W966" s="90"/>
      <c r="X966" s="90"/>
      <c r="Y966" s="90"/>
      <c r="Z966" s="90"/>
      <c r="AA966" s="90"/>
      <c r="AB966" s="100"/>
      <c r="AC966" s="100"/>
      <c r="AD966" s="100"/>
      <c r="AE966" s="100"/>
      <c r="AF966" s="90"/>
      <c r="AG966" s="90"/>
      <c r="AH966" s="90" t="s">
        <v>1540</v>
      </c>
      <c r="AI966" s="90" t="s">
        <v>1541</v>
      </c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100"/>
      <c r="BI966" s="100"/>
      <c r="BJ966" s="90"/>
      <c r="BK966" s="90"/>
    </row>
    <row r="967" spans="2:63" x14ac:dyDescent="0.25">
      <c r="B967" s="90"/>
      <c r="C967" s="90"/>
      <c r="D967" s="90" t="s">
        <v>1542</v>
      </c>
      <c r="E967" s="90" t="s">
        <v>1541</v>
      </c>
      <c r="F967" s="90"/>
      <c r="G967" s="90"/>
      <c r="H967" s="100"/>
      <c r="I967" s="100"/>
      <c r="J967" s="90"/>
      <c r="K967" s="90"/>
      <c r="L967" s="90"/>
      <c r="M967" s="90"/>
      <c r="N967" s="90"/>
      <c r="O967" s="90"/>
      <c r="P967" s="90"/>
      <c r="Q967" s="90"/>
      <c r="R967" s="100"/>
      <c r="S967" s="100"/>
      <c r="T967" s="90"/>
      <c r="U967" s="90"/>
      <c r="V967" s="90"/>
      <c r="W967" s="90"/>
      <c r="X967" s="90"/>
      <c r="Y967" s="90"/>
      <c r="Z967" s="90"/>
      <c r="AA967" s="90"/>
      <c r="AB967" s="100"/>
      <c r="AC967" s="100"/>
      <c r="AD967" s="100"/>
      <c r="AE967" s="100"/>
      <c r="AF967" s="90"/>
      <c r="AG967" s="90"/>
      <c r="AH967" s="90" t="s">
        <v>1542</v>
      </c>
      <c r="AI967" s="90" t="s">
        <v>1541</v>
      </c>
      <c r="AJ967" s="90"/>
      <c r="AK967" s="90"/>
      <c r="AL967" s="90"/>
      <c r="AM967" s="90"/>
      <c r="AN967" s="90"/>
      <c r="AO967" s="90"/>
      <c r="AP967" s="90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100"/>
      <c r="BI967" s="100"/>
      <c r="BJ967" s="90"/>
      <c r="BK967" s="90"/>
    </row>
    <row r="968" spans="2:63" x14ac:dyDescent="0.25">
      <c r="B968" s="16" t="s">
        <v>1543</v>
      </c>
      <c r="C968" s="16" t="s">
        <v>1543</v>
      </c>
      <c r="D968" s="10" t="s">
        <v>1544</v>
      </c>
      <c r="E968" s="9" t="s">
        <v>1545</v>
      </c>
      <c r="F968" s="9" t="s">
        <v>68</v>
      </c>
      <c r="G968" s="12">
        <v>120</v>
      </c>
      <c r="H968" s="19"/>
      <c r="I968" s="19"/>
      <c r="J968" s="85"/>
      <c r="K968" s="85"/>
      <c r="L968" s="19">
        <v>3</v>
      </c>
      <c r="M968" s="19">
        <f t="shared" ref="M968:M972" si="323">+L968*G968</f>
        <v>360</v>
      </c>
      <c r="N968" s="19"/>
      <c r="O968" s="19"/>
      <c r="P968" s="26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>
        <f t="shared" ref="AF968:AG972" si="324">H968+J968+L968+N968+P968+R968+T968+V968+X968+Z968+AB968+AD968</f>
        <v>3</v>
      </c>
      <c r="AG968" s="19">
        <f t="shared" si="324"/>
        <v>360</v>
      </c>
      <c r="AH968" s="10" t="s">
        <v>1544</v>
      </c>
      <c r="AI968" s="9" t="s">
        <v>1545</v>
      </c>
      <c r="AJ968" s="9" t="s">
        <v>68</v>
      </c>
      <c r="AK968" s="12">
        <v>120</v>
      </c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114"/>
      <c r="BG968" s="114"/>
      <c r="BH968" s="28"/>
      <c r="BI968" s="28"/>
      <c r="BJ968" s="7">
        <f t="shared" ref="BJ968:BK972" si="325">AL968+AN968+AP968+AR968+AT968+AV968+AX968+AZ968+BB968+BD968+BF968+BH968</f>
        <v>0</v>
      </c>
      <c r="BK968" s="7">
        <f t="shared" si="325"/>
        <v>0</v>
      </c>
    </row>
    <row r="969" spans="2:63" x14ac:dyDescent="0.25">
      <c r="B969" s="16" t="s">
        <v>1543</v>
      </c>
      <c r="C969" s="16" t="s">
        <v>1543</v>
      </c>
      <c r="D969" s="10" t="s">
        <v>1546</v>
      </c>
      <c r="E969" s="9" t="s">
        <v>1547</v>
      </c>
      <c r="F969" s="9" t="s">
        <v>68</v>
      </c>
      <c r="G969" s="12">
        <v>60</v>
      </c>
      <c r="H969" s="19"/>
      <c r="I969" s="19"/>
      <c r="J969" s="85"/>
      <c r="K969" s="85"/>
      <c r="L969" s="19">
        <v>3</v>
      </c>
      <c r="M969" s="19">
        <f t="shared" si="323"/>
        <v>180</v>
      </c>
      <c r="N969" s="19"/>
      <c r="O969" s="19"/>
      <c r="P969" s="26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>
        <f t="shared" si="324"/>
        <v>3</v>
      </c>
      <c r="AG969" s="19">
        <f t="shared" si="324"/>
        <v>180</v>
      </c>
      <c r="AH969" s="10" t="s">
        <v>1546</v>
      </c>
      <c r="AI969" s="9" t="s">
        <v>1547</v>
      </c>
      <c r="AJ969" s="9" t="s">
        <v>68</v>
      </c>
      <c r="AK969" s="12">
        <v>60</v>
      </c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114"/>
      <c r="BG969" s="114"/>
      <c r="BH969" s="28"/>
      <c r="BI969" s="28"/>
      <c r="BJ969" s="7">
        <f t="shared" si="325"/>
        <v>0</v>
      </c>
      <c r="BK969" s="7">
        <f t="shared" si="325"/>
        <v>0</v>
      </c>
    </row>
    <row r="970" spans="2:63" x14ac:dyDescent="0.25">
      <c r="B970" s="16" t="s">
        <v>1543</v>
      </c>
      <c r="C970" s="16" t="s">
        <v>1543</v>
      </c>
      <c r="D970" s="10" t="s">
        <v>1548</v>
      </c>
      <c r="E970" s="9" t="s">
        <v>1549</v>
      </c>
      <c r="F970" s="9" t="s">
        <v>68</v>
      </c>
      <c r="G970" s="12">
        <v>1500</v>
      </c>
      <c r="H970" s="19"/>
      <c r="I970" s="19"/>
      <c r="J970" s="85"/>
      <c r="K970" s="85"/>
      <c r="L970" s="19">
        <v>4</v>
      </c>
      <c r="M970" s="19">
        <f t="shared" si="323"/>
        <v>6000</v>
      </c>
      <c r="N970" s="19"/>
      <c r="O970" s="19"/>
      <c r="P970" s="26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>
        <f t="shared" si="324"/>
        <v>4</v>
      </c>
      <c r="AG970" s="19">
        <f t="shared" si="324"/>
        <v>6000</v>
      </c>
      <c r="AH970" s="10" t="s">
        <v>1548</v>
      </c>
      <c r="AI970" s="9" t="s">
        <v>1549</v>
      </c>
      <c r="AJ970" s="9" t="s">
        <v>68</v>
      </c>
      <c r="AK970" s="12">
        <v>1500</v>
      </c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114"/>
      <c r="BG970" s="114"/>
      <c r="BH970" s="28"/>
      <c r="BI970" s="28"/>
      <c r="BJ970" s="7">
        <f t="shared" si="325"/>
        <v>0</v>
      </c>
      <c r="BK970" s="7">
        <f t="shared" si="325"/>
        <v>0</v>
      </c>
    </row>
    <row r="971" spans="2:63" x14ac:dyDescent="0.25">
      <c r="B971" s="16" t="s">
        <v>1543</v>
      </c>
      <c r="C971" s="16" t="s">
        <v>1543</v>
      </c>
      <c r="D971" s="10" t="s">
        <v>1550</v>
      </c>
      <c r="E971" s="9" t="s">
        <v>1551</v>
      </c>
      <c r="F971" s="9" t="s">
        <v>68</v>
      </c>
      <c r="G971" s="12">
        <v>15</v>
      </c>
      <c r="H971" s="19"/>
      <c r="I971" s="19"/>
      <c r="J971" s="85"/>
      <c r="K971" s="85"/>
      <c r="L971" s="19">
        <v>7</v>
      </c>
      <c r="M971" s="19">
        <f t="shared" si="323"/>
        <v>105</v>
      </c>
      <c r="N971" s="19"/>
      <c r="O971" s="19"/>
      <c r="P971" s="26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>
        <f t="shared" si="324"/>
        <v>7</v>
      </c>
      <c r="AG971" s="19">
        <f t="shared" si="324"/>
        <v>105</v>
      </c>
      <c r="AH971" s="10" t="s">
        <v>1550</v>
      </c>
      <c r="AI971" s="9" t="s">
        <v>1551</v>
      </c>
      <c r="AJ971" s="9" t="s">
        <v>68</v>
      </c>
      <c r="AK971" s="12">
        <v>15</v>
      </c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114"/>
      <c r="BG971" s="114"/>
      <c r="BH971" s="28"/>
      <c r="BI971" s="28"/>
      <c r="BJ971" s="7">
        <f t="shared" si="325"/>
        <v>0</v>
      </c>
      <c r="BK971" s="7">
        <f t="shared" si="325"/>
        <v>0</v>
      </c>
    </row>
    <row r="972" spans="2:63" x14ac:dyDescent="0.25">
      <c r="B972" s="16" t="s">
        <v>1543</v>
      </c>
      <c r="C972" s="16" t="s">
        <v>1543</v>
      </c>
      <c r="D972" s="10" t="s">
        <v>1552</v>
      </c>
      <c r="E972" s="9" t="s">
        <v>1553</v>
      </c>
      <c r="F972" s="9" t="s">
        <v>68</v>
      </c>
      <c r="G972" s="12">
        <v>600</v>
      </c>
      <c r="H972" s="19"/>
      <c r="I972" s="19"/>
      <c r="J972" s="85"/>
      <c r="K972" s="85"/>
      <c r="L972" s="19">
        <v>3</v>
      </c>
      <c r="M972" s="19">
        <f t="shared" si="323"/>
        <v>1800</v>
      </c>
      <c r="N972" s="19"/>
      <c r="O972" s="19"/>
      <c r="P972" s="26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>
        <f t="shared" si="324"/>
        <v>3</v>
      </c>
      <c r="AG972" s="19">
        <f t="shared" si="324"/>
        <v>1800</v>
      </c>
      <c r="AH972" s="10" t="s">
        <v>1552</v>
      </c>
      <c r="AI972" s="9" t="s">
        <v>1553</v>
      </c>
      <c r="AJ972" s="9" t="s">
        <v>68</v>
      </c>
      <c r="AK972" s="12">
        <v>600</v>
      </c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114"/>
      <c r="BG972" s="114"/>
      <c r="BH972" s="28"/>
      <c r="BI972" s="28"/>
      <c r="BJ972" s="7">
        <f t="shared" si="325"/>
        <v>0</v>
      </c>
      <c r="BK972" s="7">
        <f t="shared" si="325"/>
        <v>0</v>
      </c>
    </row>
    <row r="973" spans="2:63" x14ac:dyDescent="0.25">
      <c r="B973" s="67"/>
      <c r="C973" s="74"/>
      <c r="D973" s="90" t="s">
        <v>1554</v>
      </c>
      <c r="E973" s="97" t="s">
        <v>1555</v>
      </c>
      <c r="F973" s="90"/>
      <c r="G973" s="90"/>
      <c r="H973" s="78"/>
      <c r="I973" s="78"/>
      <c r="J973" s="77"/>
      <c r="K973" s="77"/>
      <c r="L973" s="77"/>
      <c r="M973" s="77"/>
      <c r="N973" s="77"/>
      <c r="O973" s="77"/>
      <c r="P973" s="77"/>
      <c r="Q973" s="77"/>
      <c r="R973" s="78"/>
      <c r="S973" s="78"/>
      <c r="T973" s="77"/>
      <c r="U973" s="77"/>
      <c r="V973" s="77"/>
      <c r="W973" s="77"/>
      <c r="X973" s="77"/>
      <c r="Y973" s="77"/>
      <c r="Z973" s="77"/>
      <c r="AA973" s="77"/>
      <c r="AB973" s="78"/>
      <c r="AC973" s="78"/>
      <c r="AD973" s="78"/>
      <c r="AE973" s="78"/>
      <c r="AF973" s="77"/>
      <c r="AG973" s="77"/>
      <c r="AH973" s="96" t="s">
        <v>1556</v>
      </c>
      <c r="AI973" s="97" t="s">
        <v>1555</v>
      </c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0"/>
      <c r="BI973" s="80"/>
      <c r="BJ973" s="82"/>
      <c r="BK973" s="82"/>
    </row>
    <row r="974" spans="2:63" x14ac:dyDescent="0.25">
      <c r="B974" s="67"/>
      <c r="C974" s="74"/>
      <c r="D974" s="96" t="s">
        <v>1557</v>
      </c>
      <c r="E974" s="97" t="s">
        <v>1352</v>
      </c>
      <c r="F974" s="90"/>
      <c r="G974" s="90"/>
      <c r="H974" s="78"/>
      <c r="I974" s="78"/>
      <c r="J974" s="77"/>
      <c r="K974" s="77"/>
      <c r="L974" s="77"/>
      <c r="M974" s="77"/>
      <c r="N974" s="77"/>
      <c r="O974" s="77"/>
      <c r="P974" s="77"/>
      <c r="Q974" s="77"/>
      <c r="R974" s="78"/>
      <c r="S974" s="78"/>
      <c r="T974" s="77"/>
      <c r="U974" s="77"/>
      <c r="V974" s="77"/>
      <c r="W974" s="77"/>
      <c r="X974" s="77"/>
      <c r="Y974" s="77"/>
      <c r="Z974" s="77"/>
      <c r="AA974" s="77"/>
      <c r="AB974" s="78"/>
      <c r="AC974" s="78"/>
      <c r="AD974" s="78"/>
      <c r="AE974" s="78"/>
      <c r="AF974" s="77"/>
      <c r="AG974" s="77"/>
      <c r="AH974" s="96" t="s">
        <v>1558</v>
      </c>
      <c r="AI974" s="97" t="s">
        <v>1352</v>
      </c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0"/>
      <c r="BI974" s="80"/>
      <c r="BJ974" s="82"/>
      <c r="BK974" s="82"/>
    </row>
    <row r="975" spans="2:63" ht="24" x14ac:dyDescent="0.25">
      <c r="B975" s="16" t="s">
        <v>65</v>
      </c>
      <c r="C975" s="17" t="s">
        <v>66</v>
      </c>
      <c r="D975" s="10" t="s">
        <v>1028</v>
      </c>
      <c r="E975" s="9" t="s">
        <v>1122</v>
      </c>
      <c r="F975" s="18" t="s">
        <v>736</v>
      </c>
      <c r="G975" s="12">
        <v>5000</v>
      </c>
      <c r="H975" s="78"/>
      <c r="I975" s="78"/>
      <c r="J975" s="85"/>
      <c r="K975" s="85"/>
      <c r="L975" s="77"/>
      <c r="M975" s="77"/>
      <c r="N975" s="19">
        <f>6+6</f>
        <v>12</v>
      </c>
      <c r="O975" s="19">
        <f>+N975*G975</f>
        <v>60000</v>
      </c>
      <c r="P975" s="26"/>
      <c r="Q975" s="26"/>
      <c r="R975" s="19"/>
      <c r="S975" s="19"/>
      <c r="T975" s="77"/>
      <c r="U975" s="77"/>
      <c r="V975" s="19"/>
      <c r="W975" s="19"/>
      <c r="X975" s="77"/>
      <c r="Y975" s="77"/>
      <c r="Z975" s="77"/>
      <c r="AA975" s="77"/>
      <c r="AB975" s="78"/>
      <c r="AC975" s="78"/>
      <c r="AD975" s="78"/>
      <c r="AE975" s="78"/>
      <c r="AF975" s="19">
        <f t="shared" ref="AF975:AG991" si="326">H975+J975+L975+N975+P975+R975+T975+V975+X975+Z975+AB975+AD975</f>
        <v>12</v>
      </c>
      <c r="AG975" s="19">
        <f t="shared" si="326"/>
        <v>60000</v>
      </c>
      <c r="AH975" s="10" t="s">
        <v>1028</v>
      </c>
      <c r="AI975" s="9" t="s">
        <v>1122</v>
      </c>
      <c r="AJ975" s="18" t="s">
        <v>736</v>
      </c>
      <c r="AK975" s="12">
        <v>5000</v>
      </c>
      <c r="AL975" s="28"/>
      <c r="AM975" s="28"/>
      <c r="AN975" s="82"/>
      <c r="AO975" s="82"/>
      <c r="AP975" s="28"/>
      <c r="AQ975" s="28"/>
      <c r="AR975" s="28">
        <f>6+6</f>
        <v>12</v>
      </c>
      <c r="AS975" s="28">
        <f>+AR975*AK975</f>
        <v>60000</v>
      </c>
      <c r="AT975" s="28"/>
      <c r="AU975" s="28"/>
      <c r="AV975" s="28"/>
      <c r="AW975" s="28"/>
      <c r="AX975" s="82"/>
      <c r="AY975" s="82"/>
      <c r="AZ975" s="28"/>
      <c r="BA975" s="28"/>
      <c r="BB975" s="82"/>
      <c r="BC975" s="82"/>
      <c r="BD975" s="82"/>
      <c r="BE975" s="82"/>
      <c r="BF975" s="82"/>
      <c r="BG975" s="82"/>
      <c r="BH975" s="80"/>
      <c r="BI975" s="80"/>
      <c r="BJ975" s="7">
        <f t="shared" ref="BJ975:BK991" si="327">AL975+AN975+AP975+AR975+AT975+AV975+AX975+AZ975+BB975+BD975+BF975+BH975</f>
        <v>12</v>
      </c>
      <c r="BK975" s="7">
        <f t="shared" si="327"/>
        <v>60000</v>
      </c>
    </row>
    <row r="976" spans="2:63" ht="24" x14ac:dyDescent="0.25">
      <c r="B976" s="16" t="s">
        <v>65</v>
      </c>
      <c r="C976" s="17" t="s">
        <v>66</v>
      </c>
      <c r="D976" s="10" t="s">
        <v>1117</v>
      </c>
      <c r="E976" s="9" t="s">
        <v>1559</v>
      </c>
      <c r="F976" s="18" t="s">
        <v>736</v>
      </c>
      <c r="G976" s="12">
        <v>4000</v>
      </c>
      <c r="H976" s="78"/>
      <c r="I976" s="78"/>
      <c r="J976" s="85"/>
      <c r="K976" s="85"/>
      <c r="L976" s="77"/>
      <c r="M976" s="77"/>
      <c r="N976" s="19">
        <v>12</v>
      </c>
      <c r="O976" s="19">
        <f>+N976*G976</f>
        <v>48000</v>
      </c>
      <c r="P976" s="26"/>
      <c r="Q976" s="26"/>
      <c r="R976" s="19"/>
      <c r="S976" s="19"/>
      <c r="T976" s="77"/>
      <c r="U976" s="77"/>
      <c r="V976" s="19"/>
      <c r="W976" s="19"/>
      <c r="X976" s="77"/>
      <c r="Y976" s="77"/>
      <c r="Z976" s="77"/>
      <c r="AA976" s="77"/>
      <c r="AB976" s="78"/>
      <c r="AC976" s="78"/>
      <c r="AD976" s="78"/>
      <c r="AE976" s="78"/>
      <c r="AF976" s="19">
        <f t="shared" si="326"/>
        <v>12</v>
      </c>
      <c r="AG976" s="19">
        <f t="shared" si="326"/>
        <v>48000</v>
      </c>
      <c r="AH976" s="10" t="s">
        <v>1117</v>
      </c>
      <c r="AI976" s="9" t="s">
        <v>1559</v>
      </c>
      <c r="AJ976" s="18" t="s">
        <v>736</v>
      </c>
      <c r="AK976" s="12">
        <v>4000</v>
      </c>
      <c r="AL976" s="28"/>
      <c r="AM976" s="28"/>
      <c r="AN976" s="82"/>
      <c r="AO976" s="82"/>
      <c r="AP976" s="28"/>
      <c r="AQ976" s="28"/>
      <c r="AR976" s="28">
        <v>12</v>
      </c>
      <c r="AS976" s="28">
        <f>+AR976*AK976</f>
        <v>48000</v>
      </c>
      <c r="AT976" s="28"/>
      <c r="AU976" s="28"/>
      <c r="AV976" s="28"/>
      <c r="AW976" s="28"/>
      <c r="AX976" s="82"/>
      <c r="AY976" s="82"/>
      <c r="AZ976" s="28"/>
      <c r="BA976" s="28"/>
      <c r="BB976" s="82"/>
      <c r="BC976" s="82"/>
      <c r="BD976" s="82"/>
      <c r="BE976" s="82"/>
      <c r="BF976" s="82"/>
      <c r="BG976" s="82"/>
      <c r="BH976" s="80"/>
      <c r="BI976" s="80"/>
      <c r="BJ976" s="7">
        <f t="shared" si="327"/>
        <v>12</v>
      </c>
      <c r="BK976" s="7">
        <f t="shared" si="327"/>
        <v>48000</v>
      </c>
    </row>
    <row r="977" spans="2:63" ht="24" x14ac:dyDescent="0.25">
      <c r="B977" s="16" t="s">
        <v>65</v>
      </c>
      <c r="C977" s="17" t="s">
        <v>66</v>
      </c>
      <c r="D977" s="10" t="s">
        <v>1560</v>
      </c>
      <c r="E977" s="9" t="s">
        <v>1561</v>
      </c>
      <c r="F977" s="18" t="s">
        <v>736</v>
      </c>
      <c r="G977" s="12">
        <v>2800</v>
      </c>
      <c r="H977" s="78"/>
      <c r="I977" s="78"/>
      <c r="J977" s="85"/>
      <c r="K977" s="85"/>
      <c r="L977" s="77"/>
      <c r="M977" s="77"/>
      <c r="N977" s="19">
        <v>6</v>
      </c>
      <c r="O977" s="19">
        <f>+N977*G977</f>
        <v>16800</v>
      </c>
      <c r="P977" s="26"/>
      <c r="Q977" s="26"/>
      <c r="R977" s="19"/>
      <c r="S977" s="19"/>
      <c r="T977" s="77"/>
      <c r="U977" s="77"/>
      <c r="V977" s="19"/>
      <c r="W977" s="19"/>
      <c r="X977" s="77"/>
      <c r="Y977" s="77"/>
      <c r="Z977" s="77"/>
      <c r="AA977" s="77"/>
      <c r="AB977" s="78"/>
      <c r="AC977" s="78"/>
      <c r="AD977" s="78"/>
      <c r="AE977" s="78"/>
      <c r="AF977" s="19">
        <f t="shared" si="326"/>
        <v>6</v>
      </c>
      <c r="AG977" s="19">
        <f t="shared" si="326"/>
        <v>16800</v>
      </c>
      <c r="AH977" s="10" t="s">
        <v>1560</v>
      </c>
      <c r="AI977" s="9" t="s">
        <v>1561</v>
      </c>
      <c r="AJ977" s="18" t="s">
        <v>736</v>
      </c>
      <c r="AK977" s="12">
        <v>2800</v>
      </c>
      <c r="AL977" s="28"/>
      <c r="AM977" s="28"/>
      <c r="AN977" s="82"/>
      <c r="AO977" s="82"/>
      <c r="AP977" s="28"/>
      <c r="AQ977" s="28"/>
      <c r="AR977" s="28">
        <v>6</v>
      </c>
      <c r="AS977" s="28">
        <f>+AR977*AK977</f>
        <v>16800</v>
      </c>
      <c r="AT977" s="28"/>
      <c r="AU977" s="28"/>
      <c r="AV977" s="28"/>
      <c r="AW977" s="28"/>
      <c r="AX977" s="82"/>
      <c r="AY977" s="82"/>
      <c r="AZ977" s="28"/>
      <c r="BA977" s="28"/>
      <c r="BB977" s="82"/>
      <c r="BC977" s="82"/>
      <c r="BD977" s="82"/>
      <c r="BE977" s="82"/>
      <c r="BF977" s="82"/>
      <c r="BG977" s="82"/>
      <c r="BH977" s="80"/>
      <c r="BI977" s="80"/>
      <c r="BJ977" s="7">
        <f t="shared" si="327"/>
        <v>6</v>
      </c>
      <c r="BK977" s="7">
        <f t="shared" si="327"/>
        <v>16800</v>
      </c>
    </row>
    <row r="978" spans="2:63" ht="24" x14ac:dyDescent="0.25">
      <c r="B978" s="16" t="s">
        <v>65</v>
      </c>
      <c r="C978" s="17" t="s">
        <v>66</v>
      </c>
      <c r="D978" s="10" t="s">
        <v>1562</v>
      </c>
      <c r="E978" s="9" t="s">
        <v>1563</v>
      </c>
      <c r="F978" s="18" t="s">
        <v>736</v>
      </c>
      <c r="G978" s="12">
        <v>4000</v>
      </c>
      <c r="H978" s="78"/>
      <c r="I978" s="78"/>
      <c r="J978" s="85"/>
      <c r="K978" s="85"/>
      <c r="L978" s="77"/>
      <c r="M978" s="77"/>
      <c r="N978" s="19">
        <v>6</v>
      </c>
      <c r="O978" s="19">
        <f>+N978*G978</f>
        <v>24000</v>
      </c>
      <c r="P978" s="26"/>
      <c r="Q978" s="26"/>
      <c r="R978" s="19"/>
      <c r="S978" s="19"/>
      <c r="T978" s="77"/>
      <c r="U978" s="77"/>
      <c r="V978" s="19"/>
      <c r="W978" s="19"/>
      <c r="X978" s="77"/>
      <c r="Y978" s="77"/>
      <c r="Z978" s="77"/>
      <c r="AA978" s="77"/>
      <c r="AB978" s="78"/>
      <c r="AC978" s="78"/>
      <c r="AD978" s="78"/>
      <c r="AE978" s="78"/>
      <c r="AF978" s="19">
        <f t="shared" si="326"/>
        <v>6</v>
      </c>
      <c r="AG978" s="19">
        <f t="shared" si="326"/>
        <v>24000</v>
      </c>
      <c r="AH978" s="10" t="s">
        <v>1562</v>
      </c>
      <c r="AI978" s="9" t="s">
        <v>1563</v>
      </c>
      <c r="AJ978" s="18" t="s">
        <v>736</v>
      </c>
      <c r="AK978" s="12">
        <v>4000</v>
      </c>
      <c r="AL978" s="28"/>
      <c r="AM978" s="28"/>
      <c r="AN978" s="82"/>
      <c r="AO978" s="82"/>
      <c r="AP978" s="28"/>
      <c r="AQ978" s="28"/>
      <c r="AR978" s="28">
        <v>6</v>
      </c>
      <c r="AS978" s="28">
        <f t="shared" ref="AS978:AS991" si="328">+AR978*AK978</f>
        <v>24000</v>
      </c>
      <c r="AT978" s="28"/>
      <c r="AU978" s="28"/>
      <c r="AV978" s="28"/>
      <c r="AW978" s="28"/>
      <c r="AX978" s="82"/>
      <c r="AY978" s="82"/>
      <c r="AZ978" s="28"/>
      <c r="BA978" s="28"/>
      <c r="BB978" s="82"/>
      <c r="BC978" s="82"/>
      <c r="BD978" s="82"/>
      <c r="BE978" s="82"/>
      <c r="BF978" s="82"/>
      <c r="BG978" s="82"/>
      <c r="BH978" s="80"/>
      <c r="BI978" s="80"/>
      <c r="BJ978" s="7">
        <f t="shared" si="327"/>
        <v>6</v>
      </c>
      <c r="BK978" s="7">
        <f t="shared" si="327"/>
        <v>24000</v>
      </c>
    </row>
    <row r="979" spans="2:63" ht="24" x14ac:dyDescent="0.25">
      <c r="B979" s="16" t="s">
        <v>65</v>
      </c>
      <c r="C979" s="17" t="s">
        <v>66</v>
      </c>
      <c r="D979" s="10" t="s">
        <v>1564</v>
      </c>
      <c r="E979" s="9" t="s">
        <v>1565</v>
      </c>
      <c r="F979" s="18" t="s">
        <v>736</v>
      </c>
      <c r="G979" s="12">
        <v>4000</v>
      </c>
      <c r="H979" s="78"/>
      <c r="I979" s="78"/>
      <c r="J979" s="85"/>
      <c r="K979" s="85"/>
      <c r="L979" s="77"/>
      <c r="M979" s="77"/>
      <c r="N979" s="19">
        <v>9</v>
      </c>
      <c r="O979" s="19">
        <f t="shared" ref="O979:O991" si="329">+N979*G979</f>
        <v>36000</v>
      </c>
      <c r="P979" s="26"/>
      <c r="Q979" s="26"/>
      <c r="R979" s="19"/>
      <c r="S979" s="19"/>
      <c r="T979" s="77"/>
      <c r="U979" s="77"/>
      <c r="V979" s="19"/>
      <c r="W979" s="19"/>
      <c r="X979" s="77"/>
      <c r="Y979" s="77"/>
      <c r="Z979" s="77"/>
      <c r="AA979" s="77"/>
      <c r="AB979" s="78"/>
      <c r="AC979" s="78"/>
      <c r="AD979" s="78"/>
      <c r="AE979" s="78"/>
      <c r="AF979" s="19">
        <f t="shared" si="326"/>
        <v>9</v>
      </c>
      <c r="AG979" s="19">
        <f t="shared" si="326"/>
        <v>36000</v>
      </c>
      <c r="AH979" s="10" t="s">
        <v>1564</v>
      </c>
      <c r="AI979" s="9" t="s">
        <v>1565</v>
      </c>
      <c r="AJ979" s="18" t="s">
        <v>736</v>
      </c>
      <c r="AK979" s="12">
        <v>4000</v>
      </c>
      <c r="AL979" s="28"/>
      <c r="AM979" s="28"/>
      <c r="AN979" s="82"/>
      <c r="AO979" s="82"/>
      <c r="AP979" s="28"/>
      <c r="AQ979" s="28"/>
      <c r="AR979" s="28">
        <v>9</v>
      </c>
      <c r="AS979" s="28">
        <f t="shared" si="328"/>
        <v>36000</v>
      </c>
      <c r="AT979" s="28"/>
      <c r="AU979" s="28"/>
      <c r="AV979" s="28"/>
      <c r="AW979" s="28"/>
      <c r="AX979" s="82"/>
      <c r="AY979" s="82"/>
      <c r="AZ979" s="28"/>
      <c r="BA979" s="28"/>
      <c r="BB979" s="82"/>
      <c r="BC979" s="82"/>
      <c r="BD979" s="82"/>
      <c r="BE979" s="82"/>
      <c r="BF979" s="82"/>
      <c r="BG979" s="82"/>
      <c r="BH979" s="80"/>
      <c r="BI979" s="80"/>
      <c r="BJ979" s="7">
        <f t="shared" si="327"/>
        <v>9</v>
      </c>
      <c r="BK979" s="7">
        <f t="shared" si="327"/>
        <v>36000</v>
      </c>
    </row>
    <row r="980" spans="2:63" ht="24" x14ac:dyDescent="0.25">
      <c r="B980" s="16" t="s">
        <v>65</v>
      </c>
      <c r="C980" s="17" t="s">
        <v>66</v>
      </c>
      <c r="D980" s="10" t="s">
        <v>1566</v>
      </c>
      <c r="E980" s="9" t="s">
        <v>1567</v>
      </c>
      <c r="F980" s="18" t="s">
        <v>736</v>
      </c>
      <c r="G980" s="12">
        <v>4000</v>
      </c>
      <c r="H980" s="78"/>
      <c r="I980" s="78"/>
      <c r="J980" s="85"/>
      <c r="K980" s="85"/>
      <c r="L980" s="77"/>
      <c r="M980" s="77"/>
      <c r="N980" s="19">
        <f>6+6</f>
        <v>12</v>
      </c>
      <c r="O980" s="19">
        <f t="shared" si="329"/>
        <v>48000</v>
      </c>
      <c r="P980" s="26"/>
      <c r="Q980" s="26"/>
      <c r="R980" s="19"/>
      <c r="S980" s="19"/>
      <c r="T980" s="77"/>
      <c r="U980" s="77"/>
      <c r="V980" s="19"/>
      <c r="W980" s="19"/>
      <c r="X980" s="77"/>
      <c r="Y980" s="77"/>
      <c r="Z980" s="77"/>
      <c r="AA980" s="77"/>
      <c r="AB980" s="78"/>
      <c r="AC980" s="78"/>
      <c r="AD980" s="78"/>
      <c r="AE980" s="78"/>
      <c r="AF980" s="19">
        <f t="shared" si="326"/>
        <v>12</v>
      </c>
      <c r="AG980" s="19">
        <f t="shared" si="326"/>
        <v>48000</v>
      </c>
      <c r="AH980" s="10" t="s">
        <v>1566</v>
      </c>
      <c r="AI980" s="9" t="s">
        <v>1567</v>
      </c>
      <c r="AJ980" s="18" t="s">
        <v>736</v>
      </c>
      <c r="AK980" s="12">
        <v>4000</v>
      </c>
      <c r="AL980" s="28"/>
      <c r="AM980" s="28"/>
      <c r="AN980" s="82"/>
      <c r="AO980" s="82"/>
      <c r="AP980" s="28"/>
      <c r="AQ980" s="28"/>
      <c r="AR980" s="28">
        <f>6+6</f>
        <v>12</v>
      </c>
      <c r="AS980" s="28">
        <f t="shared" si="328"/>
        <v>48000</v>
      </c>
      <c r="AT980" s="28"/>
      <c r="AU980" s="28"/>
      <c r="AV980" s="28"/>
      <c r="AW980" s="28"/>
      <c r="AX980" s="82"/>
      <c r="AY980" s="82"/>
      <c r="AZ980" s="28"/>
      <c r="BA980" s="28"/>
      <c r="BB980" s="82"/>
      <c r="BC980" s="82"/>
      <c r="BD980" s="82"/>
      <c r="BE980" s="82"/>
      <c r="BF980" s="82"/>
      <c r="BG980" s="82"/>
      <c r="BH980" s="80"/>
      <c r="BI980" s="80"/>
      <c r="BJ980" s="7">
        <f t="shared" si="327"/>
        <v>12</v>
      </c>
      <c r="BK980" s="7">
        <f t="shared" si="327"/>
        <v>48000</v>
      </c>
    </row>
    <row r="981" spans="2:63" ht="24" x14ac:dyDescent="0.25">
      <c r="B981" s="16" t="s">
        <v>65</v>
      </c>
      <c r="C981" s="17" t="s">
        <v>66</v>
      </c>
      <c r="D981" s="10" t="s">
        <v>1568</v>
      </c>
      <c r="E981" s="9" t="s">
        <v>1569</v>
      </c>
      <c r="F981" s="18" t="s">
        <v>736</v>
      </c>
      <c r="G981" s="12">
        <v>4000</v>
      </c>
      <c r="H981" s="78"/>
      <c r="I981" s="78"/>
      <c r="J981" s="85"/>
      <c r="K981" s="85"/>
      <c r="L981" s="77"/>
      <c r="M981" s="77"/>
      <c r="N981" s="19">
        <f>6+6</f>
        <v>12</v>
      </c>
      <c r="O981" s="19">
        <f t="shared" si="329"/>
        <v>48000</v>
      </c>
      <c r="P981" s="26"/>
      <c r="Q981" s="26"/>
      <c r="R981" s="19"/>
      <c r="S981" s="19"/>
      <c r="T981" s="77"/>
      <c r="U981" s="77"/>
      <c r="V981" s="19"/>
      <c r="W981" s="19"/>
      <c r="X981" s="77"/>
      <c r="Y981" s="77"/>
      <c r="Z981" s="77"/>
      <c r="AA981" s="77"/>
      <c r="AB981" s="78"/>
      <c r="AC981" s="78"/>
      <c r="AD981" s="78"/>
      <c r="AE981" s="78"/>
      <c r="AF981" s="19">
        <f t="shared" si="326"/>
        <v>12</v>
      </c>
      <c r="AG981" s="19">
        <f t="shared" si="326"/>
        <v>48000</v>
      </c>
      <c r="AH981" s="10" t="s">
        <v>1568</v>
      </c>
      <c r="AI981" s="9" t="s">
        <v>1569</v>
      </c>
      <c r="AJ981" s="18" t="s">
        <v>736</v>
      </c>
      <c r="AK981" s="12">
        <v>4000</v>
      </c>
      <c r="AL981" s="28"/>
      <c r="AM981" s="28"/>
      <c r="AN981" s="82"/>
      <c r="AO981" s="82"/>
      <c r="AP981" s="28"/>
      <c r="AQ981" s="28"/>
      <c r="AR981" s="28">
        <f>6+6</f>
        <v>12</v>
      </c>
      <c r="AS981" s="28">
        <f t="shared" si="328"/>
        <v>48000</v>
      </c>
      <c r="AT981" s="28"/>
      <c r="AU981" s="28"/>
      <c r="AV981" s="28"/>
      <c r="AW981" s="28"/>
      <c r="AX981" s="82"/>
      <c r="AY981" s="82"/>
      <c r="AZ981" s="28"/>
      <c r="BA981" s="28"/>
      <c r="BB981" s="82"/>
      <c r="BC981" s="82"/>
      <c r="BD981" s="82"/>
      <c r="BE981" s="82"/>
      <c r="BF981" s="82"/>
      <c r="BG981" s="82"/>
      <c r="BH981" s="80"/>
      <c r="BI981" s="80"/>
      <c r="BJ981" s="7">
        <f t="shared" si="327"/>
        <v>12</v>
      </c>
      <c r="BK981" s="7">
        <f t="shared" si="327"/>
        <v>48000</v>
      </c>
    </row>
    <row r="982" spans="2:63" ht="24" x14ac:dyDescent="0.25">
      <c r="B982" s="16" t="s">
        <v>65</v>
      </c>
      <c r="C982" s="17" t="s">
        <v>66</v>
      </c>
      <c r="D982" s="10" t="s">
        <v>1034</v>
      </c>
      <c r="E982" s="9" t="s">
        <v>1570</v>
      </c>
      <c r="F982" s="18" t="s">
        <v>736</v>
      </c>
      <c r="G982" s="12">
        <v>3500</v>
      </c>
      <c r="H982" s="78"/>
      <c r="I982" s="78"/>
      <c r="J982" s="85"/>
      <c r="K982" s="85"/>
      <c r="L982" s="77"/>
      <c r="M982" s="77"/>
      <c r="N982" s="19">
        <f>6+6+6</f>
        <v>18</v>
      </c>
      <c r="O982" s="19">
        <f t="shared" si="329"/>
        <v>63000</v>
      </c>
      <c r="P982" s="26"/>
      <c r="Q982" s="26"/>
      <c r="R982" s="19"/>
      <c r="S982" s="19"/>
      <c r="T982" s="77"/>
      <c r="U982" s="77"/>
      <c r="V982" s="19"/>
      <c r="W982" s="19"/>
      <c r="X982" s="77"/>
      <c r="Y982" s="77"/>
      <c r="Z982" s="77"/>
      <c r="AA982" s="77"/>
      <c r="AB982" s="78"/>
      <c r="AC982" s="78"/>
      <c r="AD982" s="78"/>
      <c r="AE982" s="78"/>
      <c r="AF982" s="19">
        <f t="shared" si="326"/>
        <v>18</v>
      </c>
      <c r="AG982" s="19">
        <f t="shared" si="326"/>
        <v>63000</v>
      </c>
      <c r="AH982" s="10" t="s">
        <v>1034</v>
      </c>
      <c r="AI982" s="9" t="s">
        <v>1570</v>
      </c>
      <c r="AJ982" s="18" t="s">
        <v>736</v>
      </c>
      <c r="AK982" s="12">
        <v>3500</v>
      </c>
      <c r="AL982" s="28"/>
      <c r="AM982" s="28"/>
      <c r="AN982" s="82"/>
      <c r="AO982" s="82"/>
      <c r="AP982" s="28"/>
      <c r="AQ982" s="28"/>
      <c r="AR982" s="28">
        <f>6+6+6</f>
        <v>18</v>
      </c>
      <c r="AS982" s="28">
        <f t="shared" si="328"/>
        <v>63000</v>
      </c>
      <c r="AT982" s="28"/>
      <c r="AU982" s="28"/>
      <c r="AV982" s="28"/>
      <c r="AW982" s="28"/>
      <c r="AX982" s="82"/>
      <c r="AY982" s="82"/>
      <c r="AZ982" s="28"/>
      <c r="BA982" s="28"/>
      <c r="BB982" s="82"/>
      <c r="BC982" s="82"/>
      <c r="BD982" s="82"/>
      <c r="BE982" s="82"/>
      <c r="BF982" s="82"/>
      <c r="BG982" s="82"/>
      <c r="BH982" s="80"/>
      <c r="BI982" s="80"/>
      <c r="BJ982" s="7">
        <f t="shared" si="327"/>
        <v>18</v>
      </c>
      <c r="BK982" s="7">
        <f t="shared" si="327"/>
        <v>63000</v>
      </c>
    </row>
    <row r="983" spans="2:63" ht="24" x14ac:dyDescent="0.25">
      <c r="B983" s="16" t="s">
        <v>65</v>
      </c>
      <c r="C983" s="17" t="s">
        <v>66</v>
      </c>
      <c r="D983" s="10" t="s">
        <v>1032</v>
      </c>
      <c r="E983" s="9" t="s">
        <v>1139</v>
      </c>
      <c r="F983" s="18" t="s">
        <v>736</v>
      </c>
      <c r="G983" s="12">
        <v>2500</v>
      </c>
      <c r="H983" s="78"/>
      <c r="I983" s="78"/>
      <c r="J983" s="85"/>
      <c r="K983" s="85"/>
      <c r="L983" s="77"/>
      <c r="M983" s="77"/>
      <c r="N983" s="19">
        <v>6</v>
      </c>
      <c r="O983" s="19">
        <f t="shared" si="329"/>
        <v>15000</v>
      </c>
      <c r="P983" s="26"/>
      <c r="Q983" s="26"/>
      <c r="R983" s="19"/>
      <c r="S983" s="19"/>
      <c r="T983" s="77"/>
      <c r="U983" s="77"/>
      <c r="V983" s="19"/>
      <c r="W983" s="19"/>
      <c r="X983" s="77"/>
      <c r="Y983" s="77"/>
      <c r="Z983" s="77"/>
      <c r="AA983" s="77"/>
      <c r="AB983" s="78"/>
      <c r="AC983" s="78"/>
      <c r="AD983" s="78"/>
      <c r="AE983" s="78"/>
      <c r="AF983" s="19">
        <f t="shared" si="326"/>
        <v>6</v>
      </c>
      <c r="AG983" s="19">
        <f t="shared" si="326"/>
        <v>15000</v>
      </c>
      <c r="AH983" s="10" t="s">
        <v>1032</v>
      </c>
      <c r="AI983" s="9" t="s">
        <v>1139</v>
      </c>
      <c r="AJ983" s="18" t="s">
        <v>736</v>
      </c>
      <c r="AK983" s="12">
        <v>2500</v>
      </c>
      <c r="AL983" s="28"/>
      <c r="AM983" s="28"/>
      <c r="AN983" s="82"/>
      <c r="AO983" s="82"/>
      <c r="AP983" s="28"/>
      <c r="AQ983" s="28"/>
      <c r="AR983" s="28">
        <v>6</v>
      </c>
      <c r="AS983" s="28">
        <f t="shared" si="328"/>
        <v>15000</v>
      </c>
      <c r="AT983" s="28"/>
      <c r="AU983" s="28"/>
      <c r="AV983" s="28"/>
      <c r="AW983" s="28"/>
      <c r="AX983" s="82"/>
      <c r="AY983" s="82"/>
      <c r="AZ983" s="28"/>
      <c r="BA983" s="28"/>
      <c r="BB983" s="82"/>
      <c r="BC983" s="82"/>
      <c r="BD983" s="82"/>
      <c r="BE983" s="82"/>
      <c r="BF983" s="82"/>
      <c r="BG983" s="82"/>
      <c r="BH983" s="80"/>
      <c r="BI983" s="80"/>
      <c r="BJ983" s="7">
        <f t="shared" si="327"/>
        <v>6</v>
      </c>
      <c r="BK983" s="7">
        <f t="shared" si="327"/>
        <v>15000</v>
      </c>
    </row>
    <row r="984" spans="2:63" ht="24" x14ac:dyDescent="0.25">
      <c r="B984" s="16" t="s">
        <v>65</v>
      </c>
      <c r="C984" s="17" t="s">
        <v>66</v>
      </c>
      <c r="D984" s="10" t="s">
        <v>1042</v>
      </c>
      <c r="E984" s="9" t="s">
        <v>1571</v>
      </c>
      <c r="F984" s="18" t="s">
        <v>736</v>
      </c>
      <c r="G984" s="12">
        <v>2500</v>
      </c>
      <c r="H984" s="78"/>
      <c r="I984" s="78"/>
      <c r="J984" s="85"/>
      <c r="K984" s="85"/>
      <c r="L984" s="77"/>
      <c r="M984" s="77"/>
      <c r="N984" s="19">
        <f>6+6+6+6</f>
        <v>24</v>
      </c>
      <c r="O984" s="19">
        <f t="shared" si="329"/>
        <v>60000</v>
      </c>
      <c r="P984" s="26"/>
      <c r="Q984" s="26"/>
      <c r="R984" s="19"/>
      <c r="S984" s="19"/>
      <c r="T984" s="77"/>
      <c r="U984" s="77"/>
      <c r="V984" s="19"/>
      <c r="W984" s="19"/>
      <c r="X984" s="77"/>
      <c r="Y984" s="77"/>
      <c r="Z984" s="77"/>
      <c r="AA984" s="77"/>
      <c r="AB984" s="78"/>
      <c r="AC984" s="78"/>
      <c r="AD984" s="78"/>
      <c r="AE984" s="78"/>
      <c r="AF984" s="19">
        <f t="shared" si="326"/>
        <v>24</v>
      </c>
      <c r="AG984" s="19">
        <f t="shared" si="326"/>
        <v>60000</v>
      </c>
      <c r="AH984" s="10" t="s">
        <v>1042</v>
      </c>
      <c r="AI984" s="9" t="s">
        <v>1571</v>
      </c>
      <c r="AJ984" s="18" t="s">
        <v>736</v>
      </c>
      <c r="AK984" s="12">
        <v>2500</v>
      </c>
      <c r="AL984" s="28"/>
      <c r="AM984" s="28"/>
      <c r="AN984" s="82"/>
      <c r="AO984" s="82"/>
      <c r="AP984" s="28"/>
      <c r="AQ984" s="28"/>
      <c r="AR984" s="28">
        <f>6+6+6+6</f>
        <v>24</v>
      </c>
      <c r="AS984" s="28">
        <f t="shared" si="328"/>
        <v>60000</v>
      </c>
      <c r="AT984" s="28"/>
      <c r="AU984" s="28"/>
      <c r="AV984" s="28"/>
      <c r="AW984" s="28"/>
      <c r="AX984" s="82"/>
      <c r="AY984" s="82"/>
      <c r="AZ984" s="28"/>
      <c r="BA984" s="28"/>
      <c r="BB984" s="82"/>
      <c r="BC984" s="82"/>
      <c r="BD984" s="82"/>
      <c r="BE984" s="82"/>
      <c r="BF984" s="82"/>
      <c r="BG984" s="82"/>
      <c r="BH984" s="80"/>
      <c r="BI984" s="80"/>
      <c r="BJ984" s="7">
        <f t="shared" si="327"/>
        <v>24</v>
      </c>
      <c r="BK984" s="7">
        <f t="shared" si="327"/>
        <v>60000</v>
      </c>
    </row>
    <row r="985" spans="2:63" ht="24" x14ac:dyDescent="0.25">
      <c r="B985" s="16" t="s">
        <v>65</v>
      </c>
      <c r="C985" s="17" t="s">
        <v>66</v>
      </c>
      <c r="D985" s="10" t="s">
        <v>1079</v>
      </c>
      <c r="E985" s="9" t="s">
        <v>1572</v>
      </c>
      <c r="F985" s="18" t="s">
        <v>736</v>
      </c>
      <c r="G985" s="12">
        <v>2500</v>
      </c>
      <c r="H985" s="78"/>
      <c r="I985" s="78"/>
      <c r="J985" s="85"/>
      <c r="K985" s="85"/>
      <c r="L985" s="77"/>
      <c r="M985" s="77"/>
      <c r="N985" s="19">
        <f>6+6+6+6</f>
        <v>24</v>
      </c>
      <c r="O985" s="19">
        <f t="shared" si="329"/>
        <v>60000</v>
      </c>
      <c r="P985" s="26"/>
      <c r="Q985" s="26"/>
      <c r="R985" s="19"/>
      <c r="S985" s="19"/>
      <c r="T985" s="77"/>
      <c r="U985" s="77"/>
      <c r="V985" s="19"/>
      <c r="W985" s="19"/>
      <c r="X985" s="77"/>
      <c r="Y985" s="77"/>
      <c r="Z985" s="77"/>
      <c r="AA985" s="77"/>
      <c r="AB985" s="78"/>
      <c r="AC985" s="78"/>
      <c r="AD985" s="78"/>
      <c r="AE985" s="78"/>
      <c r="AF985" s="19">
        <f t="shared" si="326"/>
        <v>24</v>
      </c>
      <c r="AG985" s="19">
        <f t="shared" si="326"/>
        <v>60000</v>
      </c>
      <c r="AH985" s="10" t="s">
        <v>1079</v>
      </c>
      <c r="AI985" s="9" t="s">
        <v>1572</v>
      </c>
      <c r="AJ985" s="18" t="s">
        <v>736</v>
      </c>
      <c r="AK985" s="12">
        <v>2500</v>
      </c>
      <c r="AL985" s="28"/>
      <c r="AM985" s="28"/>
      <c r="AN985" s="82"/>
      <c r="AO985" s="82"/>
      <c r="AP985" s="28"/>
      <c r="AQ985" s="28"/>
      <c r="AR985" s="28">
        <f>6+6+6+6</f>
        <v>24</v>
      </c>
      <c r="AS985" s="28">
        <f t="shared" si="328"/>
        <v>60000</v>
      </c>
      <c r="AT985" s="28"/>
      <c r="AU985" s="28"/>
      <c r="AV985" s="28"/>
      <c r="AW985" s="28"/>
      <c r="AX985" s="82"/>
      <c r="AY985" s="82"/>
      <c r="AZ985" s="28"/>
      <c r="BA985" s="28"/>
      <c r="BB985" s="82"/>
      <c r="BC985" s="82"/>
      <c r="BD985" s="82"/>
      <c r="BE985" s="82"/>
      <c r="BF985" s="82"/>
      <c r="BG985" s="82"/>
      <c r="BH985" s="80"/>
      <c r="BI985" s="80"/>
      <c r="BJ985" s="7">
        <f t="shared" si="327"/>
        <v>24</v>
      </c>
      <c r="BK985" s="7">
        <f t="shared" si="327"/>
        <v>60000</v>
      </c>
    </row>
    <row r="986" spans="2:63" ht="24" x14ac:dyDescent="0.25">
      <c r="B986" s="16" t="s">
        <v>65</v>
      </c>
      <c r="C986" s="17" t="s">
        <v>66</v>
      </c>
      <c r="D986" s="10" t="s">
        <v>1568</v>
      </c>
      <c r="E986" s="18" t="s">
        <v>1573</v>
      </c>
      <c r="F986" s="18" t="s">
        <v>736</v>
      </c>
      <c r="G986" s="12">
        <v>2800</v>
      </c>
      <c r="H986" s="78"/>
      <c r="I986" s="78"/>
      <c r="J986" s="85"/>
      <c r="K986" s="85"/>
      <c r="L986" s="77"/>
      <c r="M986" s="77"/>
      <c r="N986" s="19">
        <f>6+6</f>
        <v>12</v>
      </c>
      <c r="O986" s="19">
        <f t="shared" si="329"/>
        <v>33600</v>
      </c>
      <c r="P986" s="26"/>
      <c r="Q986" s="26"/>
      <c r="R986" s="19"/>
      <c r="S986" s="19"/>
      <c r="T986" s="77"/>
      <c r="U986" s="77"/>
      <c r="V986" s="19"/>
      <c r="W986" s="19"/>
      <c r="X986" s="77"/>
      <c r="Y986" s="77"/>
      <c r="Z986" s="77"/>
      <c r="AA986" s="77"/>
      <c r="AB986" s="78"/>
      <c r="AC986" s="78"/>
      <c r="AD986" s="78"/>
      <c r="AE986" s="78"/>
      <c r="AF986" s="19">
        <f t="shared" si="326"/>
        <v>12</v>
      </c>
      <c r="AG986" s="19">
        <f t="shared" si="326"/>
        <v>33600</v>
      </c>
      <c r="AH986" s="10" t="s">
        <v>1568</v>
      </c>
      <c r="AI986" s="18" t="s">
        <v>1573</v>
      </c>
      <c r="AJ986" s="18" t="s">
        <v>736</v>
      </c>
      <c r="AK986" s="12">
        <v>2800</v>
      </c>
      <c r="AL986" s="28"/>
      <c r="AM986" s="28"/>
      <c r="AN986" s="82"/>
      <c r="AO986" s="82"/>
      <c r="AP986" s="28"/>
      <c r="AQ986" s="28"/>
      <c r="AR986" s="28">
        <f>6+6</f>
        <v>12</v>
      </c>
      <c r="AS986" s="28">
        <f t="shared" si="328"/>
        <v>33600</v>
      </c>
      <c r="AT986" s="28"/>
      <c r="AU986" s="28"/>
      <c r="AV986" s="28"/>
      <c r="AW986" s="28"/>
      <c r="AX986" s="82"/>
      <c r="AY986" s="82"/>
      <c r="AZ986" s="28"/>
      <c r="BA986" s="28"/>
      <c r="BB986" s="82"/>
      <c r="BC986" s="82"/>
      <c r="BD986" s="82"/>
      <c r="BE986" s="82"/>
      <c r="BF986" s="82"/>
      <c r="BG986" s="82"/>
      <c r="BH986" s="80"/>
      <c r="BI986" s="80"/>
      <c r="BJ986" s="7">
        <f t="shared" si="327"/>
        <v>12</v>
      </c>
      <c r="BK986" s="7">
        <f t="shared" si="327"/>
        <v>33600</v>
      </c>
    </row>
    <row r="987" spans="2:63" ht="24" x14ac:dyDescent="0.25">
      <c r="B987" s="16" t="s">
        <v>65</v>
      </c>
      <c r="C987" s="17" t="s">
        <v>66</v>
      </c>
      <c r="D987" s="10" t="s">
        <v>1564</v>
      </c>
      <c r="E987" s="18" t="s">
        <v>1574</v>
      </c>
      <c r="F987" s="18" t="s">
        <v>736</v>
      </c>
      <c r="G987" s="12">
        <v>4000</v>
      </c>
      <c r="H987" s="78"/>
      <c r="I987" s="78"/>
      <c r="J987" s="85"/>
      <c r="K987" s="85"/>
      <c r="L987" s="77"/>
      <c r="M987" s="77"/>
      <c r="N987" s="19">
        <v>6</v>
      </c>
      <c r="O987" s="19">
        <f t="shared" si="329"/>
        <v>24000</v>
      </c>
      <c r="P987" s="26"/>
      <c r="Q987" s="26"/>
      <c r="R987" s="19"/>
      <c r="S987" s="19"/>
      <c r="T987" s="77"/>
      <c r="U987" s="77"/>
      <c r="V987" s="19"/>
      <c r="W987" s="19"/>
      <c r="X987" s="77"/>
      <c r="Y987" s="77"/>
      <c r="Z987" s="77"/>
      <c r="AA987" s="77"/>
      <c r="AB987" s="78"/>
      <c r="AC987" s="78"/>
      <c r="AD987" s="78"/>
      <c r="AE987" s="78"/>
      <c r="AF987" s="19">
        <f t="shared" si="326"/>
        <v>6</v>
      </c>
      <c r="AG987" s="19">
        <f t="shared" si="326"/>
        <v>24000</v>
      </c>
      <c r="AH987" s="10" t="s">
        <v>1564</v>
      </c>
      <c r="AI987" s="18" t="s">
        <v>1574</v>
      </c>
      <c r="AJ987" s="18" t="s">
        <v>736</v>
      </c>
      <c r="AK987" s="12">
        <v>4000</v>
      </c>
      <c r="AL987" s="28"/>
      <c r="AM987" s="28"/>
      <c r="AN987" s="82"/>
      <c r="AO987" s="82"/>
      <c r="AP987" s="28"/>
      <c r="AQ987" s="28"/>
      <c r="AR987" s="28">
        <v>6</v>
      </c>
      <c r="AS987" s="28">
        <f t="shared" si="328"/>
        <v>24000</v>
      </c>
      <c r="AT987" s="28"/>
      <c r="AU987" s="28"/>
      <c r="AV987" s="28"/>
      <c r="AW987" s="28"/>
      <c r="AX987" s="82"/>
      <c r="AY987" s="82"/>
      <c r="AZ987" s="28"/>
      <c r="BA987" s="28"/>
      <c r="BB987" s="82"/>
      <c r="BC987" s="82"/>
      <c r="BD987" s="82"/>
      <c r="BE987" s="82"/>
      <c r="BF987" s="82"/>
      <c r="BG987" s="82"/>
      <c r="BH987" s="80"/>
      <c r="BI987" s="80"/>
      <c r="BJ987" s="7">
        <f t="shared" si="327"/>
        <v>6</v>
      </c>
      <c r="BK987" s="7">
        <f t="shared" si="327"/>
        <v>24000</v>
      </c>
    </row>
    <row r="988" spans="2:63" ht="24" x14ac:dyDescent="0.25">
      <c r="B988" s="16" t="s">
        <v>65</v>
      </c>
      <c r="C988" s="17" t="s">
        <v>66</v>
      </c>
      <c r="D988" s="10" t="s">
        <v>1564</v>
      </c>
      <c r="E988" s="18" t="s">
        <v>1575</v>
      </c>
      <c r="F988" s="18" t="s">
        <v>736</v>
      </c>
      <c r="G988" s="12">
        <v>4000</v>
      </c>
      <c r="H988" s="78"/>
      <c r="I988" s="78"/>
      <c r="J988" s="85"/>
      <c r="K988" s="85"/>
      <c r="L988" s="77"/>
      <c r="M988" s="77"/>
      <c r="N988" s="19">
        <v>6</v>
      </c>
      <c r="O988" s="19">
        <f t="shared" si="329"/>
        <v>24000</v>
      </c>
      <c r="P988" s="26"/>
      <c r="Q988" s="26"/>
      <c r="R988" s="19"/>
      <c r="S988" s="19"/>
      <c r="T988" s="77"/>
      <c r="U988" s="77"/>
      <c r="V988" s="19"/>
      <c r="W988" s="19"/>
      <c r="X988" s="77"/>
      <c r="Y988" s="77"/>
      <c r="Z988" s="77"/>
      <c r="AA988" s="77"/>
      <c r="AB988" s="78"/>
      <c r="AC988" s="78"/>
      <c r="AD988" s="78"/>
      <c r="AE988" s="78"/>
      <c r="AF988" s="19">
        <f t="shared" si="326"/>
        <v>6</v>
      </c>
      <c r="AG988" s="19">
        <f t="shared" si="326"/>
        <v>24000</v>
      </c>
      <c r="AH988" s="10" t="s">
        <v>1564</v>
      </c>
      <c r="AI988" s="18" t="s">
        <v>1575</v>
      </c>
      <c r="AJ988" s="18" t="s">
        <v>736</v>
      </c>
      <c r="AK988" s="12">
        <v>4000</v>
      </c>
      <c r="AL988" s="28"/>
      <c r="AM988" s="28"/>
      <c r="AN988" s="82"/>
      <c r="AO988" s="82"/>
      <c r="AP988" s="28"/>
      <c r="AQ988" s="28"/>
      <c r="AR988" s="28">
        <v>6</v>
      </c>
      <c r="AS988" s="28">
        <f t="shared" si="328"/>
        <v>24000</v>
      </c>
      <c r="AT988" s="28"/>
      <c r="AU988" s="28"/>
      <c r="AV988" s="28"/>
      <c r="AW988" s="28"/>
      <c r="AX988" s="82"/>
      <c r="AY988" s="82"/>
      <c r="AZ988" s="28"/>
      <c r="BA988" s="28"/>
      <c r="BB988" s="82"/>
      <c r="BC988" s="82"/>
      <c r="BD988" s="82"/>
      <c r="BE988" s="82"/>
      <c r="BF988" s="82"/>
      <c r="BG988" s="82"/>
      <c r="BH988" s="80"/>
      <c r="BI988" s="80"/>
      <c r="BJ988" s="7">
        <f t="shared" si="327"/>
        <v>6</v>
      </c>
      <c r="BK988" s="7">
        <f t="shared" si="327"/>
        <v>24000</v>
      </c>
    </row>
    <row r="989" spans="2:63" ht="24" x14ac:dyDescent="0.25">
      <c r="B989" s="16" t="s">
        <v>65</v>
      </c>
      <c r="C989" s="17" t="s">
        <v>66</v>
      </c>
      <c r="D989" s="10" t="s">
        <v>1564</v>
      </c>
      <c r="E989" s="18" t="s">
        <v>1576</v>
      </c>
      <c r="F989" s="18" t="s">
        <v>736</v>
      </c>
      <c r="G989" s="12">
        <v>4000</v>
      </c>
      <c r="H989" s="78"/>
      <c r="I989" s="78"/>
      <c r="J989" s="85"/>
      <c r="K989" s="85"/>
      <c r="L989" s="77"/>
      <c r="M989" s="77"/>
      <c r="N989" s="19">
        <v>6</v>
      </c>
      <c r="O989" s="19">
        <f t="shared" si="329"/>
        <v>24000</v>
      </c>
      <c r="P989" s="26"/>
      <c r="Q989" s="26"/>
      <c r="R989" s="19"/>
      <c r="S989" s="19"/>
      <c r="T989" s="77"/>
      <c r="U989" s="77"/>
      <c r="V989" s="19"/>
      <c r="W989" s="19"/>
      <c r="X989" s="77"/>
      <c r="Y989" s="77"/>
      <c r="Z989" s="77"/>
      <c r="AA989" s="77"/>
      <c r="AB989" s="78"/>
      <c r="AC989" s="78"/>
      <c r="AD989" s="78"/>
      <c r="AE989" s="78"/>
      <c r="AF989" s="19">
        <f t="shared" si="326"/>
        <v>6</v>
      </c>
      <c r="AG989" s="19">
        <f t="shared" si="326"/>
        <v>24000</v>
      </c>
      <c r="AH989" s="10" t="s">
        <v>1564</v>
      </c>
      <c r="AI989" s="18" t="s">
        <v>1576</v>
      </c>
      <c r="AJ989" s="18" t="s">
        <v>736</v>
      </c>
      <c r="AK989" s="12">
        <v>4000</v>
      </c>
      <c r="AL989" s="28"/>
      <c r="AM989" s="28"/>
      <c r="AN989" s="82"/>
      <c r="AO989" s="82"/>
      <c r="AP989" s="28"/>
      <c r="AQ989" s="28"/>
      <c r="AR989" s="28">
        <v>6</v>
      </c>
      <c r="AS989" s="28">
        <f t="shared" si="328"/>
        <v>24000</v>
      </c>
      <c r="AT989" s="28"/>
      <c r="AU989" s="28"/>
      <c r="AV989" s="28"/>
      <c r="AW989" s="28"/>
      <c r="AX989" s="82"/>
      <c r="AY989" s="82"/>
      <c r="AZ989" s="28"/>
      <c r="BA989" s="28"/>
      <c r="BB989" s="82"/>
      <c r="BC989" s="82"/>
      <c r="BD989" s="82"/>
      <c r="BE989" s="82"/>
      <c r="BF989" s="82"/>
      <c r="BG989" s="82"/>
      <c r="BH989" s="80"/>
      <c r="BI989" s="80"/>
      <c r="BJ989" s="7">
        <f t="shared" si="327"/>
        <v>6</v>
      </c>
      <c r="BK989" s="7">
        <f t="shared" si="327"/>
        <v>24000</v>
      </c>
    </row>
    <row r="990" spans="2:63" ht="24" x14ac:dyDescent="0.25">
      <c r="B990" s="16" t="s">
        <v>65</v>
      </c>
      <c r="C990" s="17" t="s">
        <v>66</v>
      </c>
      <c r="D990" s="10" t="s">
        <v>1564</v>
      </c>
      <c r="E990" s="18" t="s">
        <v>1577</v>
      </c>
      <c r="F990" s="18" t="s">
        <v>736</v>
      </c>
      <c r="G990" s="12">
        <v>3200</v>
      </c>
      <c r="H990" s="78"/>
      <c r="I990" s="78"/>
      <c r="J990" s="85"/>
      <c r="K990" s="85"/>
      <c r="L990" s="77"/>
      <c r="M990" s="77"/>
      <c r="N990" s="19">
        <v>6</v>
      </c>
      <c r="O990" s="19">
        <f t="shared" si="329"/>
        <v>19200</v>
      </c>
      <c r="P990" s="26"/>
      <c r="Q990" s="26"/>
      <c r="R990" s="19"/>
      <c r="S990" s="19"/>
      <c r="T990" s="77"/>
      <c r="U990" s="77"/>
      <c r="V990" s="19"/>
      <c r="W990" s="19"/>
      <c r="X990" s="77"/>
      <c r="Y990" s="77"/>
      <c r="Z990" s="77"/>
      <c r="AA990" s="77"/>
      <c r="AB990" s="78"/>
      <c r="AC990" s="78"/>
      <c r="AD990" s="78"/>
      <c r="AE990" s="78"/>
      <c r="AF990" s="19">
        <f t="shared" si="326"/>
        <v>6</v>
      </c>
      <c r="AG990" s="19">
        <f t="shared" si="326"/>
        <v>19200</v>
      </c>
      <c r="AH990" s="10" t="s">
        <v>1564</v>
      </c>
      <c r="AI990" s="18" t="s">
        <v>1577</v>
      </c>
      <c r="AJ990" s="18" t="s">
        <v>736</v>
      </c>
      <c r="AK990" s="12">
        <v>3200</v>
      </c>
      <c r="AL990" s="28"/>
      <c r="AM990" s="28"/>
      <c r="AN990" s="82"/>
      <c r="AO990" s="82"/>
      <c r="AP990" s="28"/>
      <c r="AQ990" s="28"/>
      <c r="AR990" s="28">
        <v>6</v>
      </c>
      <c r="AS990" s="28">
        <f t="shared" si="328"/>
        <v>19200</v>
      </c>
      <c r="AT990" s="28"/>
      <c r="AU990" s="28"/>
      <c r="AV990" s="28"/>
      <c r="AW990" s="28"/>
      <c r="AX990" s="82"/>
      <c r="AY990" s="82"/>
      <c r="AZ990" s="28"/>
      <c r="BA990" s="28"/>
      <c r="BB990" s="82"/>
      <c r="BC990" s="82"/>
      <c r="BD990" s="82"/>
      <c r="BE990" s="82"/>
      <c r="BF990" s="82"/>
      <c r="BG990" s="82"/>
      <c r="BH990" s="80"/>
      <c r="BI990" s="80"/>
      <c r="BJ990" s="7">
        <f t="shared" si="327"/>
        <v>6</v>
      </c>
      <c r="BK990" s="7">
        <f t="shared" si="327"/>
        <v>19200</v>
      </c>
    </row>
    <row r="991" spans="2:63" ht="24" x14ac:dyDescent="0.25">
      <c r="B991" s="16" t="s">
        <v>65</v>
      </c>
      <c r="C991" s="17" t="s">
        <v>66</v>
      </c>
      <c r="D991" s="10" t="s">
        <v>1564</v>
      </c>
      <c r="E991" s="18" t="s">
        <v>1578</v>
      </c>
      <c r="F991" s="18" t="s">
        <v>736</v>
      </c>
      <c r="G991" s="12">
        <v>1800</v>
      </c>
      <c r="H991" s="78"/>
      <c r="I991" s="78"/>
      <c r="J991" s="85"/>
      <c r="K991" s="85"/>
      <c r="L991" s="77"/>
      <c r="M991" s="77"/>
      <c r="N991" s="19">
        <v>6</v>
      </c>
      <c r="O991" s="19">
        <f t="shared" si="329"/>
        <v>10800</v>
      </c>
      <c r="P991" s="26"/>
      <c r="Q991" s="26"/>
      <c r="R991" s="19"/>
      <c r="S991" s="19"/>
      <c r="T991" s="77"/>
      <c r="U991" s="77"/>
      <c r="V991" s="19"/>
      <c r="W991" s="19"/>
      <c r="X991" s="77"/>
      <c r="Y991" s="77"/>
      <c r="Z991" s="77"/>
      <c r="AA991" s="77"/>
      <c r="AB991" s="78"/>
      <c r="AC991" s="78"/>
      <c r="AD991" s="78"/>
      <c r="AE991" s="78"/>
      <c r="AF991" s="19">
        <f t="shared" si="326"/>
        <v>6</v>
      </c>
      <c r="AG991" s="19">
        <f t="shared" si="326"/>
        <v>10800</v>
      </c>
      <c r="AH991" s="10" t="s">
        <v>1564</v>
      </c>
      <c r="AI991" s="18" t="s">
        <v>1578</v>
      </c>
      <c r="AJ991" s="18" t="s">
        <v>736</v>
      </c>
      <c r="AK991" s="12">
        <v>1800</v>
      </c>
      <c r="AL991" s="28"/>
      <c r="AM991" s="28"/>
      <c r="AN991" s="82"/>
      <c r="AO991" s="82"/>
      <c r="AP991" s="28"/>
      <c r="AQ991" s="28"/>
      <c r="AR991" s="28">
        <v>6</v>
      </c>
      <c r="AS991" s="28">
        <f t="shared" si="328"/>
        <v>10800</v>
      </c>
      <c r="AT991" s="28"/>
      <c r="AU991" s="28"/>
      <c r="AV991" s="28"/>
      <c r="AW991" s="28"/>
      <c r="AX991" s="82"/>
      <c r="AY991" s="82"/>
      <c r="AZ991" s="28"/>
      <c r="BA991" s="28"/>
      <c r="BB991" s="82"/>
      <c r="BC991" s="82"/>
      <c r="BD991" s="82"/>
      <c r="BE991" s="82"/>
      <c r="BF991" s="82"/>
      <c r="BG991" s="82"/>
      <c r="BH991" s="80"/>
      <c r="BI991" s="80"/>
      <c r="BJ991" s="7">
        <f t="shared" si="327"/>
        <v>6</v>
      </c>
      <c r="BK991" s="7">
        <f t="shared" si="327"/>
        <v>10800</v>
      </c>
    </row>
    <row r="992" spans="2:63" ht="24" x14ac:dyDescent="0.25">
      <c r="B992" s="67" t="s">
        <v>65</v>
      </c>
      <c r="C992" s="74" t="s">
        <v>66</v>
      </c>
      <c r="D992" s="96" t="s">
        <v>1579</v>
      </c>
      <c r="E992" s="97" t="s">
        <v>1365</v>
      </c>
      <c r="F992" s="97"/>
      <c r="G992" s="97"/>
      <c r="H992" s="67"/>
      <c r="I992" s="67"/>
      <c r="J992" s="97"/>
      <c r="K992" s="97"/>
      <c r="L992" s="97"/>
      <c r="M992" s="97"/>
      <c r="N992" s="97"/>
      <c r="O992" s="97"/>
      <c r="P992" s="97"/>
      <c r="Q992" s="97"/>
      <c r="R992" s="67"/>
      <c r="S992" s="67"/>
      <c r="T992" s="97"/>
      <c r="U992" s="97"/>
      <c r="V992" s="97"/>
      <c r="W992" s="97"/>
      <c r="X992" s="97"/>
      <c r="Y992" s="97"/>
      <c r="Z992" s="97"/>
      <c r="AA992" s="97"/>
      <c r="AB992" s="67"/>
      <c r="AC992" s="67"/>
      <c r="AD992" s="67"/>
      <c r="AE992" s="67"/>
      <c r="AF992" s="97"/>
      <c r="AG992" s="97"/>
      <c r="AH992" s="96" t="s">
        <v>1579</v>
      </c>
      <c r="AI992" s="97" t="s">
        <v>1365</v>
      </c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67"/>
      <c r="BI992" s="67"/>
      <c r="BJ992" s="97"/>
      <c r="BK992" s="97"/>
    </row>
    <row r="993" spans="2:63" ht="24" x14ac:dyDescent="0.25">
      <c r="B993" s="16" t="s">
        <v>65</v>
      </c>
      <c r="C993" s="17" t="s">
        <v>66</v>
      </c>
      <c r="D993" s="171" t="s">
        <v>1580</v>
      </c>
      <c r="E993" s="18" t="s">
        <v>1581</v>
      </c>
      <c r="F993" s="18" t="s">
        <v>68</v>
      </c>
      <c r="G993" s="12">
        <v>6</v>
      </c>
      <c r="H993" s="19"/>
      <c r="I993" s="19"/>
      <c r="J993" s="111">
        <v>550</v>
      </c>
      <c r="K993" s="111">
        <f t="shared" ref="K993:K1029" si="330">J993*G993</f>
        <v>3300</v>
      </c>
      <c r="L993" s="19"/>
      <c r="M993" s="19"/>
      <c r="N993" s="19"/>
      <c r="O993" s="19"/>
      <c r="P993" s="26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>
        <f t="shared" ref="AF993:AG1029" si="331">H993+J993+L993+N993+P993+R993+T993+V993+X993+Z993+AB993+AD993</f>
        <v>550</v>
      </c>
      <c r="AG993" s="19">
        <f t="shared" si="331"/>
        <v>3300</v>
      </c>
      <c r="AH993" s="171" t="s">
        <v>1580</v>
      </c>
      <c r="AI993" s="18" t="s">
        <v>1581</v>
      </c>
      <c r="AJ993" s="181" t="s">
        <v>68</v>
      </c>
      <c r="AK993" s="114">
        <v>6</v>
      </c>
      <c r="AL993" s="28"/>
      <c r="AM993" s="28"/>
      <c r="AN993" s="28">
        <v>550</v>
      </c>
      <c r="AO993" s="121">
        <f t="shared" ref="AO993:AO1029" si="332">AN993*AK993</f>
        <v>3300</v>
      </c>
      <c r="AP993" s="28"/>
      <c r="AQ993" s="28"/>
      <c r="AR993" s="28"/>
      <c r="AS993" s="28"/>
      <c r="AT993" s="28"/>
      <c r="AU993" s="28"/>
      <c r="AV993" s="28"/>
      <c r="AW993" s="28"/>
      <c r="AX993" s="82"/>
      <c r="AY993" s="82"/>
      <c r="AZ993" s="28"/>
      <c r="BA993" s="28"/>
      <c r="BB993" s="82"/>
      <c r="BC993" s="82"/>
      <c r="BD993" s="82"/>
      <c r="BE993" s="82"/>
      <c r="BF993" s="82"/>
      <c r="BG993" s="82"/>
      <c r="BH993" s="80"/>
      <c r="BI993" s="80"/>
      <c r="BJ993" s="7">
        <f t="shared" ref="BJ993:BK1029" si="333">AL993+AN993+AP993+AR993+AT993+AV993+AX993+AZ993+BB993+BD993+BF993+BH993</f>
        <v>550</v>
      </c>
      <c r="BK993" s="7">
        <f t="shared" si="333"/>
        <v>3300</v>
      </c>
    </row>
    <row r="994" spans="2:63" ht="24" x14ac:dyDescent="0.25">
      <c r="B994" s="16" t="s">
        <v>65</v>
      </c>
      <c r="C994" s="17" t="s">
        <v>66</v>
      </c>
      <c r="D994" s="171" t="s">
        <v>187</v>
      </c>
      <c r="E994" s="18" t="s">
        <v>188</v>
      </c>
      <c r="F994" s="18" t="s">
        <v>186</v>
      </c>
      <c r="G994" s="12">
        <v>14</v>
      </c>
      <c r="H994" s="19"/>
      <c r="I994" s="19"/>
      <c r="J994" s="111">
        <v>330</v>
      </c>
      <c r="K994" s="111">
        <f t="shared" si="330"/>
        <v>4620</v>
      </c>
      <c r="L994" s="19"/>
      <c r="M994" s="19"/>
      <c r="N994" s="19"/>
      <c r="O994" s="19"/>
      <c r="P994" s="26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>
        <f t="shared" si="331"/>
        <v>330</v>
      </c>
      <c r="AG994" s="19">
        <f t="shared" si="331"/>
        <v>4620</v>
      </c>
      <c r="AH994" s="18" t="s">
        <v>187</v>
      </c>
      <c r="AI994" s="18" t="s">
        <v>188</v>
      </c>
      <c r="AJ994" s="181" t="s">
        <v>186</v>
      </c>
      <c r="AK994" s="114">
        <v>14</v>
      </c>
      <c r="AL994" s="28"/>
      <c r="AM994" s="28"/>
      <c r="AN994" s="28">
        <f>659-J994</f>
        <v>329</v>
      </c>
      <c r="AO994" s="121">
        <f t="shared" si="332"/>
        <v>4606</v>
      </c>
      <c r="AP994" s="28"/>
      <c r="AQ994" s="28"/>
      <c r="AR994" s="28"/>
      <c r="AS994" s="28"/>
      <c r="AT994" s="28"/>
      <c r="AU994" s="28"/>
      <c r="AV994" s="28"/>
      <c r="AW994" s="28"/>
      <c r="AX994" s="82"/>
      <c r="AY994" s="82"/>
      <c r="AZ994" s="28"/>
      <c r="BA994" s="28"/>
      <c r="BB994" s="82"/>
      <c r="BC994" s="82"/>
      <c r="BD994" s="82"/>
      <c r="BE994" s="82"/>
      <c r="BF994" s="82"/>
      <c r="BG994" s="82"/>
      <c r="BH994" s="80"/>
      <c r="BI994" s="80"/>
      <c r="BJ994" s="7">
        <f t="shared" si="333"/>
        <v>329</v>
      </c>
      <c r="BK994" s="7">
        <f t="shared" si="333"/>
        <v>4606</v>
      </c>
    </row>
    <row r="995" spans="2:63" ht="24" x14ac:dyDescent="0.25">
      <c r="B995" s="16" t="s">
        <v>65</v>
      </c>
      <c r="C995" s="17" t="s">
        <v>66</v>
      </c>
      <c r="D995" s="171" t="s">
        <v>1582</v>
      </c>
      <c r="E995" s="18" t="s">
        <v>1583</v>
      </c>
      <c r="F995" s="18" t="s">
        <v>68</v>
      </c>
      <c r="G995" s="12">
        <v>3.8</v>
      </c>
      <c r="H995" s="19"/>
      <c r="I995" s="19"/>
      <c r="J995" s="111">
        <v>49</v>
      </c>
      <c r="K995" s="111">
        <f t="shared" si="330"/>
        <v>186.2</v>
      </c>
      <c r="L995" s="19"/>
      <c r="M995" s="19"/>
      <c r="N995" s="19"/>
      <c r="O995" s="19"/>
      <c r="P995" s="26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>
        <f t="shared" si="331"/>
        <v>49</v>
      </c>
      <c r="AG995" s="19">
        <f t="shared" si="331"/>
        <v>186.2</v>
      </c>
      <c r="AH995" s="18" t="s">
        <v>1582</v>
      </c>
      <c r="AI995" s="18" t="s">
        <v>1583</v>
      </c>
      <c r="AJ995" s="181" t="s">
        <v>68</v>
      </c>
      <c r="AK995" s="114">
        <v>3.8</v>
      </c>
      <c r="AL995" s="28"/>
      <c r="AM995" s="28"/>
      <c r="AN995" s="28">
        <v>48</v>
      </c>
      <c r="AO995" s="121">
        <f t="shared" si="332"/>
        <v>182.39999999999998</v>
      </c>
      <c r="AP995" s="28"/>
      <c r="AQ995" s="28"/>
      <c r="AR995" s="28"/>
      <c r="AS995" s="28"/>
      <c r="AT995" s="28"/>
      <c r="AU995" s="28"/>
      <c r="AV995" s="28"/>
      <c r="AW995" s="28"/>
      <c r="AX995" s="82"/>
      <c r="AY995" s="82"/>
      <c r="AZ995" s="28"/>
      <c r="BA995" s="28"/>
      <c r="BB995" s="82"/>
      <c r="BC995" s="82"/>
      <c r="BD995" s="82"/>
      <c r="BE995" s="82"/>
      <c r="BF995" s="82"/>
      <c r="BG995" s="82"/>
      <c r="BH995" s="80"/>
      <c r="BI995" s="80"/>
      <c r="BJ995" s="7">
        <f t="shared" si="333"/>
        <v>48</v>
      </c>
      <c r="BK995" s="7">
        <f t="shared" si="333"/>
        <v>182.39999999999998</v>
      </c>
    </row>
    <row r="996" spans="2:63" ht="24" x14ac:dyDescent="0.25">
      <c r="B996" s="16" t="s">
        <v>65</v>
      </c>
      <c r="C996" s="17" t="s">
        <v>66</v>
      </c>
      <c r="D996" s="171" t="s">
        <v>1584</v>
      </c>
      <c r="E996" s="18" t="s">
        <v>1585</v>
      </c>
      <c r="F996" s="18" t="s">
        <v>68</v>
      </c>
      <c r="G996" s="12">
        <v>2.2999999999999998</v>
      </c>
      <c r="H996" s="19"/>
      <c r="I996" s="19"/>
      <c r="J996" s="111">
        <v>20</v>
      </c>
      <c r="K996" s="111">
        <f t="shared" si="330"/>
        <v>46</v>
      </c>
      <c r="L996" s="19"/>
      <c r="M996" s="19"/>
      <c r="N996" s="19"/>
      <c r="O996" s="19"/>
      <c r="P996" s="26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>
        <f t="shared" si="331"/>
        <v>20</v>
      </c>
      <c r="AG996" s="19">
        <f t="shared" si="331"/>
        <v>46</v>
      </c>
      <c r="AH996" s="18" t="s">
        <v>1584</v>
      </c>
      <c r="AI996" s="18" t="s">
        <v>1585</v>
      </c>
      <c r="AJ996" s="181" t="s">
        <v>68</v>
      </c>
      <c r="AK996" s="114">
        <v>2.2999999999999998</v>
      </c>
      <c r="AL996" s="28"/>
      <c r="AM996" s="28"/>
      <c r="AN996" s="28">
        <v>4</v>
      </c>
      <c r="AO996" s="121">
        <f t="shared" si="332"/>
        <v>9.1999999999999993</v>
      </c>
      <c r="AP996" s="28"/>
      <c r="AQ996" s="28"/>
      <c r="AR996" s="28"/>
      <c r="AS996" s="28"/>
      <c r="AT996" s="28"/>
      <c r="AU996" s="28"/>
      <c r="AV996" s="28"/>
      <c r="AW996" s="28"/>
      <c r="AX996" s="82"/>
      <c r="AY996" s="82"/>
      <c r="AZ996" s="28"/>
      <c r="BA996" s="28"/>
      <c r="BB996" s="82"/>
      <c r="BC996" s="82"/>
      <c r="BD996" s="82"/>
      <c r="BE996" s="82"/>
      <c r="BF996" s="82"/>
      <c r="BG996" s="82"/>
      <c r="BH996" s="80"/>
      <c r="BI996" s="80"/>
      <c r="BJ996" s="7">
        <f t="shared" si="333"/>
        <v>4</v>
      </c>
      <c r="BK996" s="7">
        <f t="shared" si="333"/>
        <v>9.1999999999999993</v>
      </c>
    </row>
    <row r="997" spans="2:63" ht="24" x14ac:dyDescent="0.25">
      <c r="B997" s="16" t="s">
        <v>65</v>
      </c>
      <c r="C997" s="17" t="s">
        <v>66</v>
      </c>
      <c r="D997" s="171" t="s">
        <v>203</v>
      </c>
      <c r="E997" s="18" t="s">
        <v>204</v>
      </c>
      <c r="F997" s="18" t="s">
        <v>210</v>
      </c>
      <c r="G997" s="12">
        <v>5</v>
      </c>
      <c r="H997" s="19"/>
      <c r="I997" s="19"/>
      <c r="J997" s="111">
        <v>24</v>
      </c>
      <c r="K997" s="111">
        <f t="shared" si="330"/>
        <v>120</v>
      </c>
      <c r="L997" s="19"/>
      <c r="M997" s="19"/>
      <c r="N997" s="19"/>
      <c r="O997" s="19"/>
      <c r="P997" s="26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>
        <f t="shared" si="331"/>
        <v>24</v>
      </c>
      <c r="AG997" s="19">
        <f t="shared" si="331"/>
        <v>120</v>
      </c>
      <c r="AH997" s="18" t="s">
        <v>203</v>
      </c>
      <c r="AI997" s="18" t="s">
        <v>204</v>
      </c>
      <c r="AJ997" s="181" t="s">
        <v>210</v>
      </c>
      <c r="AK997" s="114">
        <v>5</v>
      </c>
      <c r="AL997" s="28"/>
      <c r="AM997" s="28"/>
      <c r="AN997" s="28">
        <v>24</v>
      </c>
      <c r="AO997" s="121">
        <f t="shared" si="332"/>
        <v>120</v>
      </c>
      <c r="AP997" s="28"/>
      <c r="AQ997" s="28"/>
      <c r="AR997" s="28"/>
      <c r="AS997" s="28"/>
      <c r="AT997" s="28"/>
      <c r="AU997" s="28"/>
      <c r="AV997" s="28"/>
      <c r="AW997" s="28"/>
      <c r="AX997" s="82"/>
      <c r="AY997" s="82"/>
      <c r="AZ997" s="28"/>
      <c r="BA997" s="28"/>
      <c r="BB997" s="82"/>
      <c r="BC997" s="82"/>
      <c r="BD997" s="82"/>
      <c r="BE997" s="82"/>
      <c r="BF997" s="82"/>
      <c r="BG997" s="82"/>
      <c r="BH997" s="80"/>
      <c r="BI997" s="80"/>
      <c r="BJ997" s="7">
        <f t="shared" si="333"/>
        <v>24</v>
      </c>
      <c r="BK997" s="7">
        <f t="shared" si="333"/>
        <v>120</v>
      </c>
    </row>
    <row r="998" spans="2:63" ht="24" x14ac:dyDescent="0.25">
      <c r="B998" s="16" t="s">
        <v>65</v>
      </c>
      <c r="C998" s="17" t="s">
        <v>66</v>
      </c>
      <c r="D998" s="171" t="s">
        <v>208</v>
      </c>
      <c r="E998" s="18" t="s">
        <v>209</v>
      </c>
      <c r="F998" s="18" t="s">
        <v>210</v>
      </c>
      <c r="G998" s="12">
        <v>5</v>
      </c>
      <c r="H998" s="19"/>
      <c r="I998" s="19"/>
      <c r="J998" s="111">
        <v>24</v>
      </c>
      <c r="K998" s="111">
        <f t="shared" si="330"/>
        <v>120</v>
      </c>
      <c r="L998" s="19"/>
      <c r="M998" s="19"/>
      <c r="N998" s="19"/>
      <c r="O998" s="19"/>
      <c r="P998" s="26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>
        <f t="shared" si="331"/>
        <v>24</v>
      </c>
      <c r="AG998" s="19">
        <f t="shared" si="331"/>
        <v>120</v>
      </c>
      <c r="AH998" s="18" t="s">
        <v>208</v>
      </c>
      <c r="AI998" s="18" t="s">
        <v>209</v>
      </c>
      <c r="AJ998" s="181" t="s">
        <v>210</v>
      </c>
      <c r="AK998" s="114">
        <v>5</v>
      </c>
      <c r="AL998" s="28"/>
      <c r="AM998" s="28"/>
      <c r="AN998" s="28">
        <v>24</v>
      </c>
      <c r="AO998" s="121">
        <f t="shared" si="332"/>
        <v>120</v>
      </c>
      <c r="AP998" s="28"/>
      <c r="AQ998" s="28"/>
      <c r="AR998" s="28"/>
      <c r="AS998" s="28"/>
      <c r="AT998" s="28"/>
      <c r="AU998" s="28"/>
      <c r="AV998" s="28"/>
      <c r="AW998" s="28"/>
      <c r="AX998" s="82"/>
      <c r="AY998" s="82"/>
      <c r="AZ998" s="28"/>
      <c r="BA998" s="28"/>
      <c r="BB998" s="82"/>
      <c r="BC998" s="82"/>
      <c r="BD998" s="82"/>
      <c r="BE998" s="82"/>
      <c r="BF998" s="82"/>
      <c r="BG998" s="82"/>
      <c r="BH998" s="80"/>
      <c r="BI998" s="80"/>
      <c r="BJ998" s="7">
        <f t="shared" si="333"/>
        <v>24</v>
      </c>
      <c r="BK998" s="7">
        <f t="shared" si="333"/>
        <v>120</v>
      </c>
    </row>
    <row r="999" spans="2:63" ht="24" x14ac:dyDescent="0.25">
      <c r="B999" s="16" t="s">
        <v>65</v>
      </c>
      <c r="C999" s="17" t="s">
        <v>66</v>
      </c>
      <c r="D999" s="171" t="s">
        <v>216</v>
      </c>
      <c r="E999" s="18" t="s">
        <v>217</v>
      </c>
      <c r="F999" s="18" t="s">
        <v>1586</v>
      </c>
      <c r="G999" s="12">
        <v>19.399999999999999</v>
      </c>
      <c r="H999" s="19"/>
      <c r="I999" s="19"/>
      <c r="J999" s="111">
        <v>12</v>
      </c>
      <c r="K999" s="111">
        <f t="shared" si="330"/>
        <v>232.79999999999998</v>
      </c>
      <c r="L999" s="19"/>
      <c r="M999" s="19"/>
      <c r="N999" s="19"/>
      <c r="O999" s="19"/>
      <c r="P999" s="26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>
        <f t="shared" si="331"/>
        <v>12</v>
      </c>
      <c r="AG999" s="19">
        <f t="shared" si="331"/>
        <v>232.79999999999998</v>
      </c>
      <c r="AH999" s="18" t="s">
        <v>216</v>
      </c>
      <c r="AI999" s="18" t="s">
        <v>217</v>
      </c>
      <c r="AJ999" s="181" t="s">
        <v>1586</v>
      </c>
      <c r="AK999" s="114">
        <v>19.399999999999999</v>
      </c>
      <c r="AL999" s="28"/>
      <c r="AM999" s="28"/>
      <c r="AN999" s="28">
        <v>12</v>
      </c>
      <c r="AO999" s="121">
        <f t="shared" si="332"/>
        <v>232.79999999999998</v>
      </c>
      <c r="AP999" s="28"/>
      <c r="AQ999" s="28"/>
      <c r="AR999" s="28"/>
      <c r="AS999" s="28"/>
      <c r="AT999" s="28"/>
      <c r="AU999" s="28"/>
      <c r="AV999" s="28"/>
      <c r="AW999" s="28"/>
      <c r="AX999" s="82"/>
      <c r="AY999" s="82"/>
      <c r="AZ999" s="28"/>
      <c r="BA999" s="28"/>
      <c r="BB999" s="82"/>
      <c r="BC999" s="82"/>
      <c r="BD999" s="82"/>
      <c r="BE999" s="82"/>
      <c r="BF999" s="82"/>
      <c r="BG999" s="82"/>
      <c r="BH999" s="80"/>
      <c r="BI999" s="80"/>
      <c r="BJ999" s="7">
        <f t="shared" si="333"/>
        <v>12</v>
      </c>
      <c r="BK999" s="7">
        <f t="shared" si="333"/>
        <v>232.79999999999998</v>
      </c>
    </row>
    <row r="1000" spans="2:63" ht="24" x14ac:dyDescent="0.25">
      <c r="B1000" s="16" t="s">
        <v>65</v>
      </c>
      <c r="C1000" s="17" t="s">
        <v>66</v>
      </c>
      <c r="D1000" s="171" t="s">
        <v>1587</v>
      </c>
      <c r="E1000" s="18" t="s">
        <v>1588</v>
      </c>
      <c r="F1000" s="18" t="s">
        <v>1589</v>
      </c>
      <c r="G1000" s="12">
        <v>4</v>
      </c>
      <c r="H1000" s="19"/>
      <c r="I1000" s="19"/>
      <c r="J1000" s="111">
        <v>13</v>
      </c>
      <c r="K1000" s="111">
        <f t="shared" si="330"/>
        <v>52</v>
      </c>
      <c r="L1000" s="19"/>
      <c r="M1000" s="19"/>
      <c r="N1000" s="19"/>
      <c r="O1000" s="19"/>
      <c r="P1000" s="26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>
        <f t="shared" si="331"/>
        <v>13</v>
      </c>
      <c r="AG1000" s="19">
        <f t="shared" si="331"/>
        <v>52</v>
      </c>
      <c r="AH1000" s="18" t="s">
        <v>1587</v>
      </c>
      <c r="AI1000" s="18" t="s">
        <v>1588</v>
      </c>
      <c r="AJ1000" s="181" t="s">
        <v>1589</v>
      </c>
      <c r="AK1000" s="114">
        <v>4</v>
      </c>
      <c r="AL1000" s="28"/>
      <c r="AM1000" s="28"/>
      <c r="AN1000" s="28">
        <f>4+6+2</f>
        <v>12</v>
      </c>
      <c r="AO1000" s="121">
        <f t="shared" si="332"/>
        <v>48</v>
      </c>
      <c r="AP1000" s="28"/>
      <c r="AQ1000" s="28"/>
      <c r="AR1000" s="28"/>
      <c r="AS1000" s="28"/>
      <c r="AT1000" s="28"/>
      <c r="AU1000" s="28"/>
      <c r="AV1000" s="28"/>
      <c r="AW1000" s="28"/>
      <c r="AX1000" s="82"/>
      <c r="AY1000" s="82"/>
      <c r="AZ1000" s="28"/>
      <c r="BA1000" s="28"/>
      <c r="BB1000" s="82"/>
      <c r="BC1000" s="82"/>
      <c r="BD1000" s="82"/>
      <c r="BE1000" s="82"/>
      <c r="BF1000" s="82"/>
      <c r="BG1000" s="82"/>
      <c r="BH1000" s="80"/>
      <c r="BI1000" s="80"/>
      <c r="BJ1000" s="7">
        <f t="shared" si="333"/>
        <v>12</v>
      </c>
      <c r="BK1000" s="7">
        <f t="shared" si="333"/>
        <v>48</v>
      </c>
    </row>
    <row r="1001" spans="2:63" ht="24" x14ac:dyDescent="0.25">
      <c r="B1001" s="16" t="s">
        <v>65</v>
      </c>
      <c r="C1001" s="17" t="s">
        <v>66</v>
      </c>
      <c r="D1001" s="171" t="s">
        <v>289</v>
      </c>
      <c r="E1001" s="18" t="s">
        <v>290</v>
      </c>
      <c r="F1001" s="18" t="s">
        <v>1590</v>
      </c>
      <c r="G1001" s="12">
        <v>4.4000000000000004</v>
      </c>
      <c r="H1001" s="19"/>
      <c r="I1001" s="19"/>
      <c r="J1001" s="111">
        <v>21</v>
      </c>
      <c r="K1001" s="111">
        <f t="shared" si="330"/>
        <v>92.4</v>
      </c>
      <c r="L1001" s="19"/>
      <c r="M1001" s="19"/>
      <c r="N1001" s="19"/>
      <c r="O1001" s="19"/>
      <c r="P1001" s="26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>
        <f t="shared" si="331"/>
        <v>21</v>
      </c>
      <c r="AG1001" s="19">
        <f t="shared" si="331"/>
        <v>92.4</v>
      </c>
      <c r="AH1001" s="18" t="s">
        <v>289</v>
      </c>
      <c r="AI1001" s="18" t="s">
        <v>290</v>
      </c>
      <c r="AJ1001" s="181" t="s">
        <v>1590</v>
      </c>
      <c r="AK1001" s="114">
        <v>4.4000000000000004</v>
      </c>
      <c r="AL1001" s="28"/>
      <c r="AM1001" s="28"/>
      <c r="AN1001" s="28">
        <v>21</v>
      </c>
      <c r="AO1001" s="121">
        <f t="shared" si="332"/>
        <v>92.4</v>
      </c>
      <c r="AP1001" s="28"/>
      <c r="AQ1001" s="28"/>
      <c r="AR1001" s="28"/>
      <c r="AS1001" s="28"/>
      <c r="AT1001" s="28"/>
      <c r="AU1001" s="28"/>
      <c r="AV1001" s="28"/>
      <c r="AW1001" s="28"/>
      <c r="AX1001" s="82"/>
      <c r="AY1001" s="82"/>
      <c r="AZ1001" s="28"/>
      <c r="BA1001" s="28"/>
      <c r="BB1001" s="82"/>
      <c r="BC1001" s="82"/>
      <c r="BD1001" s="82"/>
      <c r="BE1001" s="82"/>
      <c r="BF1001" s="82"/>
      <c r="BG1001" s="82"/>
      <c r="BH1001" s="80"/>
      <c r="BI1001" s="80"/>
      <c r="BJ1001" s="7">
        <f t="shared" si="333"/>
        <v>21</v>
      </c>
      <c r="BK1001" s="7">
        <f t="shared" si="333"/>
        <v>92.4</v>
      </c>
    </row>
    <row r="1002" spans="2:63" ht="25.5" x14ac:dyDescent="0.25">
      <c r="B1002" s="16" t="s">
        <v>65</v>
      </c>
      <c r="C1002" s="17" t="s">
        <v>66</v>
      </c>
      <c r="D1002" s="171" t="s">
        <v>1591</v>
      </c>
      <c r="E1002" s="18" t="s">
        <v>1592</v>
      </c>
      <c r="F1002" s="18" t="s">
        <v>1593</v>
      </c>
      <c r="G1002" s="12">
        <v>23.4</v>
      </c>
      <c r="H1002" s="19"/>
      <c r="I1002" s="19"/>
      <c r="J1002" s="111">
        <v>12</v>
      </c>
      <c r="K1002" s="111">
        <f t="shared" si="330"/>
        <v>280.79999999999995</v>
      </c>
      <c r="L1002" s="19"/>
      <c r="M1002" s="19"/>
      <c r="N1002" s="19"/>
      <c r="O1002" s="19"/>
      <c r="P1002" s="26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>
        <f t="shared" si="331"/>
        <v>12</v>
      </c>
      <c r="AG1002" s="19">
        <f t="shared" si="331"/>
        <v>280.79999999999995</v>
      </c>
      <c r="AH1002" s="18" t="s">
        <v>1591</v>
      </c>
      <c r="AI1002" s="18" t="s">
        <v>1592</v>
      </c>
      <c r="AJ1002" s="181" t="s">
        <v>1593</v>
      </c>
      <c r="AK1002" s="114">
        <v>23.4</v>
      </c>
      <c r="AL1002" s="28"/>
      <c r="AM1002" s="28"/>
      <c r="AN1002" s="28">
        <v>12</v>
      </c>
      <c r="AO1002" s="121">
        <f t="shared" si="332"/>
        <v>280.79999999999995</v>
      </c>
      <c r="AP1002" s="28"/>
      <c r="AQ1002" s="28"/>
      <c r="AR1002" s="28"/>
      <c r="AS1002" s="28"/>
      <c r="AT1002" s="28"/>
      <c r="AU1002" s="28"/>
      <c r="AV1002" s="28"/>
      <c r="AW1002" s="28"/>
      <c r="AX1002" s="82"/>
      <c r="AY1002" s="82"/>
      <c r="AZ1002" s="28"/>
      <c r="BA1002" s="28"/>
      <c r="BB1002" s="82"/>
      <c r="BC1002" s="82"/>
      <c r="BD1002" s="82"/>
      <c r="BE1002" s="82"/>
      <c r="BF1002" s="82"/>
      <c r="BG1002" s="82"/>
      <c r="BH1002" s="80"/>
      <c r="BI1002" s="80"/>
      <c r="BJ1002" s="7">
        <f t="shared" si="333"/>
        <v>12</v>
      </c>
      <c r="BK1002" s="7">
        <f t="shared" si="333"/>
        <v>280.79999999999995</v>
      </c>
    </row>
    <row r="1003" spans="2:63" ht="25.5" x14ac:dyDescent="0.25">
      <c r="B1003" s="16" t="s">
        <v>65</v>
      </c>
      <c r="C1003" s="17" t="s">
        <v>66</v>
      </c>
      <c r="D1003" s="171" t="s">
        <v>1594</v>
      </c>
      <c r="E1003" s="18" t="s">
        <v>1595</v>
      </c>
      <c r="F1003" s="18" t="s">
        <v>1593</v>
      </c>
      <c r="G1003" s="12">
        <v>23.4</v>
      </c>
      <c r="H1003" s="19"/>
      <c r="I1003" s="19"/>
      <c r="J1003" s="111">
        <v>12</v>
      </c>
      <c r="K1003" s="111">
        <f t="shared" si="330"/>
        <v>280.79999999999995</v>
      </c>
      <c r="L1003" s="19"/>
      <c r="M1003" s="19"/>
      <c r="N1003" s="19"/>
      <c r="O1003" s="19"/>
      <c r="P1003" s="26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>
        <f t="shared" si="331"/>
        <v>12</v>
      </c>
      <c r="AG1003" s="19">
        <f t="shared" si="331"/>
        <v>280.79999999999995</v>
      </c>
      <c r="AH1003" s="18" t="s">
        <v>1594</v>
      </c>
      <c r="AI1003" s="18" t="s">
        <v>1595</v>
      </c>
      <c r="AJ1003" s="181" t="s">
        <v>1593</v>
      </c>
      <c r="AK1003" s="114">
        <v>23.4</v>
      </c>
      <c r="AL1003" s="28"/>
      <c r="AM1003" s="28"/>
      <c r="AN1003" s="28">
        <v>12</v>
      </c>
      <c r="AO1003" s="121">
        <f t="shared" si="332"/>
        <v>280.79999999999995</v>
      </c>
      <c r="AP1003" s="28"/>
      <c r="AQ1003" s="28"/>
      <c r="AR1003" s="28"/>
      <c r="AS1003" s="28"/>
      <c r="AT1003" s="28"/>
      <c r="AU1003" s="28"/>
      <c r="AV1003" s="28"/>
      <c r="AW1003" s="28"/>
      <c r="AX1003" s="82"/>
      <c r="AY1003" s="82"/>
      <c r="AZ1003" s="28"/>
      <c r="BA1003" s="28"/>
      <c r="BB1003" s="82"/>
      <c r="BC1003" s="82"/>
      <c r="BD1003" s="82"/>
      <c r="BE1003" s="82"/>
      <c r="BF1003" s="82"/>
      <c r="BG1003" s="82"/>
      <c r="BH1003" s="80"/>
      <c r="BI1003" s="80"/>
      <c r="BJ1003" s="7">
        <f t="shared" si="333"/>
        <v>12</v>
      </c>
      <c r="BK1003" s="7">
        <f t="shared" si="333"/>
        <v>280.79999999999995</v>
      </c>
    </row>
    <row r="1004" spans="2:63" ht="25.5" x14ac:dyDescent="0.25">
      <c r="B1004" s="16" t="s">
        <v>65</v>
      </c>
      <c r="C1004" s="17" t="s">
        <v>66</v>
      </c>
      <c r="D1004" s="171" t="s">
        <v>1596</v>
      </c>
      <c r="E1004" s="18" t="s">
        <v>1597</v>
      </c>
      <c r="F1004" s="18" t="s">
        <v>1593</v>
      </c>
      <c r="G1004" s="12">
        <v>23.4</v>
      </c>
      <c r="H1004" s="19"/>
      <c r="I1004" s="19"/>
      <c r="J1004" s="111">
        <v>12</v>
      </c>
      <c r="K1004" s="111">
        <f t="shared" si="330"/>
        <v>280.79999999999995</v>
      </c>
      <c r="L1004" s="19"/>
      <c r="M1004" s="19"/>
      <c r="N1004" s="19"/>
      <c r="O1004" s="19"/>
      <c r="P1004" s="26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>
        <f t="shared" si="331"/>
        <v>12</v>
      </c>
      <c r="AG1004" s="19">
        <f t="shared" si="331"/>
        <v>280.79999999999995</v>
      </c>
      <c r="AH1004" s="18" t="s">
        <v>1596</v>
      </c>
      <c r="AI1004" s="18" t="s">
        <v>1597</v>
      </c>
      <c r="AJ1004" s="181" t="s">
        <v>1593</v>
      </c>
      <c r="AK1004" s="114">
        <v>23.4</v>
      </c>
      <c r="AL1004" s="28"/>
      <c r="AM1004" s="28"/>
      <c r="AN1004" s="28">
        <v>12</v>
      </c>
      <c r="AO1004" s="121">
        <f t="shared" si="332"/>
        <v>280.79999999999995</v>
      </c>
      <c r="AP1004" s="28"/>
      <c r="AQ1004" s="28"/>
      <c r="AR1004" s="28"/>
      <c r="AS1004" s="28"/>
      <c r="AT1004" s="28"/>
      <c r="AU1004" s="28"/>
      <c r="AV1004" s="28"/>
      <c r="AW1004" s="28"/>
      <c r="AX1004" s="82"/>
      <c r="AY1004" s="82"/>
      <c r="AZ1004" s="28"/>
      <c r="BA1004" s="28"/>
      <c r="BB1004" s="82"/>
      <c r="BC1004" s="82"/>
      <c r="BD1004" s="82"/>
      <c r="BE1004" s="82"/>
      <c r="BF1004" s="82"/>
      <c r="BG1004" s="82"/>
      <c r="BH1004" s="80"/>
      <c r="BI1004" s="80"/>
      <c r="BJ1004" s="7">
        <f t="shared" si="333"/>
        <v>12</v>
      </c>
      <c r="BK1004" s="7">
        <f t="shared" si="333"/>
        <v>280.79999999999995</v>
      </c>
    </row>
    <row r="1005" spans="2:63" ht="25.5" x14ac:dyDescent="0.25">
      <c r="B1005" s="16" t="s">
        <v>65</v>
      </c>
      <c r="C1005" s="17" t="s">
        <v>66</v>
      </c>
      <c r="D1005" s="171" t="s">
        <v>250</v>
      </c>
      <c r="E1005" s="18" t="s">
        <v>251</v>
      </c>
      <c r="F1005" s="18" t="s">
        <v>1598</v>
      </c>
      <c r="G1005" s="12">
        <v>1</v>
      </c>
      <c r="H1005" s="19"/>
      <c r="I1005" s="19"/>
      <c r="J1005" s="111">
        <v>15</v>
      </c>
      <c r="K1005" s="111">
        <f t="shared" si="330"/>
        <v>15</v>
      </c>
      <c r="L1005" s="19"/>
      <c r="M1005" s="19"/>
      <c r="N1005" s="19"/>
      <c r="O1005" s="19"/>
      <c r="P1005" s="26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>
        <f t="shared" si="331"/>
        <v>15</v>
      </c>
      <c r="AG1005" s="19">
        <f t="shared" si="331"/>
        <v>15</v>
      </c>
      <c r="AH1005" s="18" t="s">
        <v>250</v>
      </c>
      <c r="AI1005" s="18" t="s">
        <v>251</v>
      </c>
      <c r="AJ1005" s="181" t="s">
        <v>1598</v>
      </c>
      <c r="AK1005" s="114">
        <v>1</v>
      </c>
      <c r="AL1005" s="28"/>
      <c r="AM1005" s="28"/>
      <c r="AN1005" s="28">
        <v>15</v>
      </c>
      <c r="AO1005" s="121">
        <f t="shared" si="332"/>
        <v>15</v>
      </c>
      <c r="AP1005" s="28"/>
      <c r="AQ1005" s="28"/>
      <c r="AR1005" s="28"/>
      <c r="AS1005" s="28"/>
      <c r="AT1005" s="28"/>
      <c r="AU1005" s="28"/>
      <c r="AV1005" s="28"/>
      <c r="AW1005" s="28"/>
      <c r="AX1005" s="82"/>
      <c r="AY1005" s="82"/>
      <c r="AZ1005" s="28"/>
      <c r="BA1005" s="28"/>
      <c r="BB1005" s="82"/>
      <c r="BC1005" s="82"/>
      <c r="BD1005" s="82"/>
      <c r="BE1005" s="82"/>
      <c r="BF1005" s="82"/>
      <c r="BG1005" s="82"/>
      <c r="BH1005" s="80"/>
      <c r="BI1005" s="80"/>
      <c r="BJ1005" s="7">
        <f t="shared" si="333"/>
        <v>15</v>
      </c>
      <c r="BK1005" s="7">
        <f t="shared" si="333"/>
        <v>15</v>
      </c>
    </row>
    <row r="1006" spans="2:63" ht="24" x14ac:dyDescent="0.25">
      <c r="B1006" s="16" t="s">
        <v>65</v>
      </c>
      <c r="C1006" s="17" t="s">
        <v>66</v>
      </c>
      <c r="D1006" s="171" t="s">
        <v>310</v>
      </c>
      <c r="E1006" s="18" t="s">
        <v>311</v>
      </c>
      <c r="F1006" s="18" t="s">
        <v>1590</v>
      </c>
      <c r="G1006" s="12">
        <v>2</v>
      </c>
      <c r="H1006" s="19"/>
      <c r="I1006" s="19"/>
      <c r="J1006" s="111">
        <v>13</v>
      </c>
      <c r="K1006" s="111">
        <f t="shared" si="330"/>
        <v>26</v>
      </c>
      <c r="L1006" s="19"/>
      <c r="M1006" s="19"/>
      <c r="N1006" s="19"/>
      <c r="O1006" s="19"/>
      <c r="P1006" s="26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>
        <f t="shared" si="331"/>
        <v>13</v>
      </c>
      <c r="AG1006" s="19">
        <f t="shared" si="331"/>
        <v>26</v>
      </c>
      <c r="AH1006" s="18" t="s">
        <v>310</v>
      </c>
      <c r="AI1006" s="18" t="s">
        <v>311</v>
      </c>
      <c r="AJ1006" s="181" t="s">
        <v>1590</v>
      </c>
      <c r="AK1006" s="114">
        <v>2</v>
      </c>
      <c r="AL1006" s="28"/>
      <c r="AM1006" s="28"/>
      <c r="AN1006" s="28">
        <v>13</v>
      </c>
      <c r="AO1006" s="121">
        <f t="shared" si="332"/>
        <v>26</v>
      </c>
      <c r="AP1006" s="28"/>
      <c r="AQ1006" s="28"/>
      <c r="AR1006" s="28"/>
      <c r="AS1006" s="28"/>
      <c r="AT1006" s="28"/>
      <c r="AU1006" s="28"/>
      <c r="AV1006" s="28"/>
      <c r="AW1006" s="28"/>
      <c r="AX1006" s="82"/>
      <c r="AY1006" s="82"/>
      <c r="AZ1006" s="28"/>
      <c r="BA1006" s="28"/>
      <c r="BB1006" s="82"/>
      <c r="BC1006" s="82"/>
      <c r="BD1006" s="82"/>
      <c r="BE1006" s="82"/>
      <c r="BF1006" s="82"/>
      <c r="BG1006" s="82"/>
      <c r="BH1006" s="80"/>
      <c r="BI1006" s="80"/>
      <c r="BJ1006" s="7">
        <f t="shared" si="333"/>
        <v>13</v>
      </c>
      <c r="BK1006" s="7">
        <f t="shared" si="333"/>
        <v>26</v>
      </c>
    </row>
    <row r="1007" spans="2:63" ht="24" x14ac:dyDescent="0.25">
      <c r="B1007" s="16" t="s">
        <v>65</v>
      </c>
      <c r="C1007" s="17" t="s">
        <v>66</v>
      </c>
      <c r="D1007" s="171" t="s">
        <v>316</v>
      </c>
      <c r="E1007" s="18" t="s">
        <v>317</v>
      </c>
      <c r="F1007" s="18" t="s">
        <v>1590</v>
      </c>
      <c r="G1007" s="12">
        <v>4</v>
      </c>
      <c r="H1007" s="19"/>
      <c r="I1007" s="19"/>
      <c r="J1007" s="111">
        <v>23</v>
      </c>
      <c r="K1007" s="111">
        <f t="shared" si="330"/>
        <v>92</v>
      </c>
      <c r="L1007" s="19"/>
      <c r="M1007" s="19"/>
      <c r="N1007" s="19"/>
      <c r="O1007" s="19"/>
      <c r="P1007" s="26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>
        <f t="shared" si="331"/>
        <v>23</v>
      </c>
      <c r="AG1007" s="19">
        <f t="shared" si="331"/>
        <v>92</v>
      </c>
      <c r="AH1007" s="18" t="s">
        <v>316</v>
      </c>
      <c r="AI1007" s="18" t="s">
        <v>317</v>
      </c>
      <c r="AJ1007" s="181" t="s">
        <v>1590</v>
      </c>
      <c r="AK1007" s="114">
        <v>4</v>
      </c>
      <c r="AL1007" s="28"/>
      <c r="AM1007" s="28"/>
      <c r="AN1007" s="28">
        <v>20</v>
      </c>
      <c r="AO1007" s="121">
        <f t="shared" si="332"/>
        <v>80</v>
      </c>
      <c r="AP1007" s="28"/>
      <c r="AQ1007" s="28"/>
      <c r="AR1007" s="28"/>
      <c r="AS1007" s="28"/>
      <c r="AT1007" s="28"/>
      <c r="AU1007" s="28"/>
      <c r="AV1007" s="28"/>
      <c r="AW1007" s="28"/>
      <c r="AX1007" s="82"/>
      <c r="AY1007" s="82"/>
      <c r="AZ1007" s="28"/>
      <c r="BA1007" s="28"/>
      <c r="BB1007" s="82"/>
      <c r="BC1007" s="82"/>
      <c r="BD1007" s="82"/>
      <c r="BE1007" s="82"/>
      <c r="BF1007" s="82"/>
      <c r="BG1007" s="82"/>
      <c r="BH1007" s="80"/>
      <c r="BI1007" s="80"/>
      <c r="BJ1007" s="7">
        <f t="shared" si="333"/>
        <v>20</v>
      </c>
      <c r="BK1007" s="7">
        <f t="shared" si="333"/>
        <v>80</v>
      </c>
    </row>
    <row r="1008" spans="2:63" ht="24" x14ac:dyDescent="0.25">
      <c r="B1008" s="16" t="s">
        <v>65</v>
      </c>
      <c r="C1008" s="17" t="s">
        <v>66</v>
      </c>
      <c r="D1008" s="171" t="s">
        <v>321</v>
      </c>
      <c r="E1008" s="18" t="s">
        <v>1599</v>
      </c>
      <c r="F1008" s="18" t="s">
        <v>1590</v>
      </c>
      <c r="G1008" s="12">
        <v>2.5</v>
      </c>
      <c r="H1008" s="19"/>
      <c r="I1008" s="19"/>
      <c r="J1008" s="111">
        <v>18</v>
      </c>
      <c r="K1008" s="111">
        <f t="shared" si="330"/>
        <v>45</v>
      </c>
      <c r="L1008" s="19"/>
      <c r="M1008" s="19"/>
      <c r="N1008" s="19"/>
      <c r="O1008" s="19"/>
      <c r="P1008" s="26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>
        <f t="shared" si="331"/>
        <v>18</v>
      </c>
      <c r="AG1008" s="19">
        <f t="shared" si="331"/>
        <v>45</v>
      </c>
      <c r="AH1008" s="18" t="s">
        <v>321</v>
      </c>
      <c r="AI1008" s="18" t="s">
        <v>1599</v>
      </c>
      <c r="AJ1008" s="181" t="s">
        <v>1590</v>
      </c>
      <c r="AK1008" s="114">
        <v>2.5</v>
      </c>
      <c r="AL1008" s="28"/>
      <c r="AM1008" s="28"/>
      <c r="AN1008" s="28">
        <v>18</v>
      </c>
      <c r="AO1008" s="121">
        <f t="shared" si="332"/>
        <v>45</v>
      </c>
      <c r="AP1008" s="28"/>
      <c r="AQ1008" s="28"/>
      <c r="AR1008" s="28"/>
      <c r="AS1008" s="28"/>
      <c r="AT1008" s="28"/>
      <c r="AU1008" s="28"/>
      <c r="AV1008" s="28"/>
      <c r="AW1008" s="28"/>
      <c r="AX1008" s="82"/>
      <c r="AY1008" s="82"/>
      <c r="AZ1008" s="28"/>
      <c r="BA1008" s="28"/>
      <c r="BB1008" s="82"/>
      <c r="BC1008" s="82"/>
      <c r="BD1008" s="82"/>
      <c r="BE1008" s="82"/>
      <c r="BF1008" s="82"/>
      <c r="BG1008" s="82"/>
      <c r="BH1008" s="80"/>
      <c r="BI1008" s="80"/>
      <c r="BJ1008" s="7">
        <f t="shared" si="333"/>
        <v>18</v>
      </c>
      <c r="BK1008" s="7">
        <f t="shared" si="333"/>
        <v>45</v>
      </c>
    </row>
    <row r="1009" spans="2:63" ht="24" x14ac:dyDescent="0.25">
      <c r="B1009" s="16" t="s">
        <v>65</v>
      </c>
      <c r="C1009" s="17" t="s">
        <v>66</v>
      </c>
      <c r="D1009" s="171" t="s">
        <v>334</v>
      </c>
      <c r="E1009" s="18" t="s">
        <v>335</v>
      </c>
      <c r="F1009" s="18" t="s">
        <v>1590</v>
      </c>
      <c r="G1009" s="12">
        <v>5.9</v>
      </c>
      <c r="H1009" s="19"/>
      <c r="I1009" s="19"/>
      <c r="J1009" s="111">
        <v>38</v>
      </c>
      <c r="K1009" s="111">
        <f t="shared" si="330"/>
        <v>224.20000000000002</v>
      </c>
      <c r="L1009" s="19"/>
      <c r="M1009" s="19"/>
      <c r="N1009" s="19"/>
      <c r="O1009" s="19"/>
      <c r="P1009" s="26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>
        <f t="shared" si="331"/>
        <v>38</v>
      </c>
      <c r="AG1009" s="19">
        <f t="shared" si="331"/>
        <v>224.20000000000002</v>
      </c>
      <c r="AH1009" s="18" t="s">
        <v>334</v>
      </c>
      <c r="AI1009" s="18" t="s">
        <v>335</v>
      </c>
      <c r="AJ1009" s="181" t="s">
        <v>1590</v>
      </c>
      <c r="AK1009" s="114">
        <v>5.9</v>
      </c>
      <c r="AL1009" s="28"/>
      <c r="AM1009" s="28"/>
      <c r="AN1009" s="28">
        <v>20</v>
      </c>
      <c r="AO1009" s="121">
        <f t="shared" si="332"/>
        <v>118</v>
      </c>
      <c r="AP1009" s="28"/>
      <c r="AQ1009" s="28"/>
      <c r="AR1009" s="28"/>
      <c r="AS1009" s="28"/>
      <c r="AT1009" s="28"/>
      <c r="AU1009" s="28"/>
      <c r="AV1009" s="28"/>
      <c r="AW1009" s="28"/>
      <c r="AX1009" s="82"/>
      <c r="AY1009" s="82"/>
      <c r="AZ1009" s="28"/>
      <c r="BA1009" s="28"/>
      <c r="BB1009" s="82"/>
      <c r="BC1009" s="82"/>
      <c r="BD1009" s="82"/>
      <c r="BE1009" s="82"/>
      <c r="BF1009" s="82"/>
      <c r="BG1009" s="82"/>
      <c r="BH1009" s="80"/>
      <c r="BI1009" s="80"/>
      <c r="BJ1009" s="7">
        <f t="shared" si="333"/>
        <v>20</v>
      </c>
      <c r="BK1009" s="7">
        <f t="shared" si="333"/>
        <v>118</v>
      </c>
    </row>
    <row r="1010" spans="2:63" ht="24" x14ac:dyDescent="0.25">
      <c r="B1010" s="16" t="s">
        <v>65</v>
      </c>
      <c r="C1010" s="17" t="s">
        <v>66</v>
      </c>
      <c r="D1010" s="171" t="s">
        <v>336</v>
      </c>
      <c r="E1010" s="18" t="s">
        <v>337</v>
      </c>
      <c r="F1010" s="18" t="s">
        <v>1590</v>
      </c>
      <c r="G1010" s="12">
        <v>4.5</v>
      </c>
      <c r="H1010" s="19"/>
      <c r="I1010" s="19"/>
      <c r="J1010" s="111">
        <v>13</v>
      </c>
      <c r="K1010" s="111">
        <f t="shared" si="330"/>
        <v>58.5</v>
      </c>
      <c r="L1010" s="19"/>
      <c r="M1010" s="19"/>
      <c r="N1010" s="19"/>
      <c r="O1010" s="19"/>
      <c r="P1010" s="26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>
        <f t="shared" si="331"/>
        <v>13</v>
      </c>
      <c r="AG1010" s="19">
        <f t="shared" si="331"/>
        <v>58.5</v>
      </c>
      <c r="AH1010" s="18" t="s">
        <v>336</v>
      </c>
      <c r="AI1010" s="18" t="s">
        <v>337</v>
      </c>
      <c r="AJ1010" s="181" t="s">
        <v>1590</v>
      </c>
      <c r="AK1010" s="114">
        <v>4.5</v>
      </c>
      <c r="AL1010" s="28"/>
      <c r="AM1010" s="28"/>
      <c r="AN1010" s="28">
        <v>13</v>
      </c>
      <c r="AO1010" s="121">
        <f t="shared" si="332"/>
        <v>58.5</v>
      </c>
      <c r="AP1010" s="28"/>
      <c r="AQ1010" s="28"/>
      <c r="AR1010" s="28"/>
      <c r="AS1010" s="28"/>
      <c r="AT1010" s="28"/>
      <c r="AU1010" s="28"/>
      <c r="AV1010" s="28"/>
      <c r="AW1010" s="28"/>
      <c r="AX1010" s="82"/>
      <c r="AY1010" s="82"/>
      <c r="AZ1010" s="28"/>
      <c r="BA1010" s="28"/>
      <c r="BB1010" s="82"/>
      <c r="BC1010" s="82"/>
      <c r="BD1010" s="82"/>
      <c r="BE1010" s="82"/>
      <c r="BF1010" s="82"/>
      <c r="BG1010" s="82"/>
      <c r="BH1010" s="80"/>
      <c r="BI1010" s="80"/>
      <c r="BJ1010" s="7">
        <f t="shared" si="333"/>
        <v>13</v>
      </c>
      <c r="BK1010" s="7">
        <f t="shared" si="333"/>
        <v>58.5</v>
      </c>
    </row>
    <row r="1011" spans="2:63" ht="25.5" x14ac:dyDescent="0.25">
      <c r="B1011" s="16" t="s">
        <v>65</v>
      </c>
      <c r="C1011" s="17" t="s">
        <v>66</v>
      </c>
      <c r="D1011" s="171" t="s">
        <v>1600</v>
      </c>
      <c r="E1011" s="18" t="s">
        <v>1601</v>
      </c>
      <c r="F1011" s="18" t="s">
        <v>1602</v>
      </c>
      <c r="G1011" s="12">
        <v>2</v>
      </c>
      <c r="H1011" s="19"/>
      <c r="I1011" s="19"/>
      <c r="J1011" s="111">
        <v>20</v>
      </c>
      <c r="K1011" s="111">
        <f t="shared" si="330"/>
        <v>40</v>
      </c>
      <c r="L1011" s="19"/>
      <c r="M1011" s="19"/>
      <c r="N1011" s="19"/>
      <c r="O1011" s="19"/>
      <c r="P1011" s="26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>
        <f t="shared" si="331"/>
        <v>20</v>
      </c>
      <c r="AG1011" s="19">
        <f t="shared" si="331"/>
        <v>40</v>
      </c>
      <c r="AH1011" s="18" t="s">
        <v>1600</v>
      </c>
      <c r="AI1011" s="18" t="s">
        <v>1601</v>
      </c>
      <c r="AJ1011" s="181" t="s">
        <v>1602</v>
      </c>
      <c r="AK1011" s="114">
        <v>2</v>
      </c>
      <c r="AL1011" s="28"/>
      <c r="AM1011" s="28"/>
      <c r="AN1011" s="28">
        <v>20</v>
      </c>
      <c r="AO1011" s="121">
        <f t="shared" si="332"/>
        <v>40</v>
      </c>
      <c r="AP1011" s="28"/>
      <c r="AQ1011" s="28"/>
      <c r="AR1011" s="28"/>
      <c r="AS1011" s="28"/>
      <c r="AT1011" s="28"/>
      <c r="AU1011" s="28"/>
      <c r="AV1011" s="28"/>
      <c r="AW1011" s="28"/>
      <c r="AX1011" s="82"/>
      <c r="AY1011" s="82"/>
      <c r="AZ1011" s="28"/>
      <c r="BA1011" s="28"/>
      <c r="BB1011" s="82"/>
      <c r="BC1011" s="82"/>
      <c r="BD1011" s="82"/>
      <c r="BE1011" s="82"/>
      <c r="BF1011" s="82"/>
      <c r="BG1011" s="82"/>
      <c r="BH1011" s="80"/>
      <c r="BI1011" s="80"/>
      <c r="BJ1011" s="7">
        <f t="shared" si="333"/>
        <v>20</v>
      </c>
      <c r="BK1011" s="7">
        <f t="shared" si="333"/>
        <v>40</v>
      </c>
    </row>
    <row r="1012" spans="2:63" ht="25.5" x14ac:dyDescent="0.25">
      <c r="B1012" s="16" t="s">
        <v>65</v>
      </c>
      <c r="C1012" s="17" t="s">
        <v>66</v>
      </c>
      <c r="D1012" s="171" t="s">
        <v>340</v>
      </c>
      <c r="E1012" s="18" t="s">
        <v>341</v>
      </c>
      <c r="F1012" s="184" t="s">
        <v>1602</v>
      </c>
      <c r="G1012" s="12">
        <v>2.5</v>
      </c>
      <c r="H1012" s="19"/>
      <c r="I1012" s="19"/>
      <c r="J1012" s="111">
        <v>16</v>
      </c>
      <c r="K1012" s="111">
        <f t="shared" si="330"/>
        <v>40</v>
      </c>
      <c r="L1012" s="19"/>
      <c r="M1012" s="19"/>
      <c r="N1012" s="19"/>
      <c r="O1012" s="19"/>
      <c r="P1012" s="26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>
        <f t="shared" si="331"/>
        <v>16</v>
      </c>
      <c r="AG1012" s="19">
        <f t="shared" si="331"/>
        <v>40</v>
      </c>
      <c r="AH1012" s="18" t="s">
        <v>340</v>
      </c>
      <c r="AI1012" s="18" t="s">
        <v>341</v>
      </c>
      <c r="AJ1012" s="181" t="s">
        <v>1602</v>
      </c>
      <c r="AK1012" s="114">
        <v>2.5</v>
      </c>
      <c r="AL1012" s="28"/>
      <c r="AM1012" s="28"/>
      <c r="AN1012" s="28">
        <v>16</v>
      </c>
      <c r="AO1012" s="121">
        <f t="shared" si="332"/>
        <v>40</v>
      </c>
      <c r="AP1012" s="28"/>
      <c r="AQ1012" s="28"/>
      <c r="AR1012" s="28"/>
      <c r="AS1012" s="28"/>
      <c r="AT1012" s="28"/>
      <c r="AU1012" s="28"/>
      <c r="AV1012" s="28"/>
      <c r="AW1012" s="28"/>
      <c r="AX1012" s="82"/>
      <c r="AY1012" s="82"/>
      <c r="AZ1012" s="28"/>
      <c r="BA1012" s="28"/>
      <c r="BB1012" s="82"/>
      <c r="BC1012" s="82"/>
      <c r="BD1012" s="82"/>
      <c r="BE1012" s="82"/>
      <c r="BF1012" s="82"/>
      <c r="BG1012" s="82"/>
      <c r="BH1012" s="80"/>
      <c r="BI1012" s="80"/>
      <c r="BJ1012" s="7">
        <f t="shared" si="333"/>
        <v>16</v>
      </c>
      <c r="BK1012" s="7">
        <f t="shared" si="333"/>
        <v>40</v>
      </c>
    </row>
    <row r="1013" spans="2:63" ht="25.5" x14ac:dyDescent="0.25">
      <c r="B1013" s="16" t="s">
        <v>65</v>
      </c>
      <c r="C1013" s="17" t="s">
        <v>66</v>
      </c>
      <c r="D1013" s="171" t="s">
        <v>338</v>
      </c>
      <c r="E1013" s="18" t="s">
        <v>339</v>
      </c>
      <c r="F1013" s="184" t="s">
        <v>1602</v>
      </c>
      <c r="G1013" s="12">
        <v>3</v>
      </c>
      <c r="H1013" s="19"/>
      <c r="I1013" s="19"/>
      <c r="J1013" s="111">
        <v>13</v>
      </c>
      <c r="K1013" s="111">
        <f t="shared" si="330"/>
        <v>39</v>
      </c>
      <c r="L1013" s="19"/>
      <c r="M1013" s="19"/>
      <c r="N1013" s="19"/>
      <c r="O1013" s="19"/>
      <c r="P1013" s="26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>
        <f t="shared" si="331"/>
        <v>13</v>
      </c>
      <c r="AG1013" s="19">
        <f t="shared" si="331"/>
        <v>39</v>
      </c>
      <c r="AH1013" s="18" t="s">
        <v>338</v>
      </c>
      <c r="AI1013" s="18" t="s">
        <v>339</v>
      </c>
      <c r="AJ1013" s="181" t="s">
        <v>1602</v>
      </c>
      <c r="AK1013" s="114">
        <v>3</v>
      </c>
      <c r="AL1013" s="28"/>
      <c r="AM1013" s="28"/>
      <c r="AN1013" s="28">
        <v>13</v>
      </c>
      <c r="AO1013" s="121">
        <f t="shared" si="332"/>
        <v>39</v>
      </c>
      <c r="AP1013" s="28"/>
      <c r="AQ1013" s="28"/>
      <c r="AR1013" s="28"/>
      <c r="AS1013" s="28"/>
      <c r="AT1013" s="28"/>
      <c r="AU1013" s="28"/>
      <c r="AV1013" s="28"/>
      <c r="AW1013" s="28"/>
      <c r="AX1013" s="82"/>
      <c r="AY1013" s="82"/>
      <c r="AZ1013" s="28"/>
      <c r="BA1013" s="28"/>
      <c r="BB1013" s="82"/>
      <c r="BC1013" s="82"/>
      <c r="BD1013" s="82"/>
      <c r="BE1013" s="82"/>
      <c r="BF1013" s="82"/>
      <c r="BG1013" s="82"/>
      <c r="BH1013" s="80"/>
      <c r="BI1013" s="80"/>
      <c r="BJ1013" s="7">
        <f t="shared" si="333"/>
        <v>13</v>
      </c>
      <c r="BK1013" s="7">
        <f t="shared" si="333"/>
        <v>39</v>
      </c>
    </row>
    <row r="1014" spans="2:63" ht="24" x14ac:dyDescent="0.25">
      <c r="B1014" s="16" t="s">
        <v>65</v>
      </c>
      <c r="C1014" s="17" t="s">
        <v>66</v>
      </c>
      <c r="D1014" s="171" t="s">
        <v>342</v>
      </c>
      <c r="E1014" s="18" t="s">
        <v>1603</v>
      </c>
      <c r="F1014" s="184" t="s">
        <v>278</v>
      </c>
      <c r="G1014" s="12">
        <v>4</v>
      </c>
      <c r="H1014" s="19"/>
      <c r="I1014" s="19"/>
      <c r="J1014" s="111">
        <f>2+2+2</f>
        <v>6</v>
      </c>
      <c r="K1014" s="111">
        <f t="shared" si="330"/>
        <v>24</v>
      </c>
      <c r="L1014" s="19"/>
      <c r="M1014" s="19"/>
      <c r="N1014" s="19"/>
      <c r="O1014" s="19"/>
      <c r="P1014" s="26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>
        <f t="shared" si="331"/>
        <v>6</v>
      </c>
      <c r="AG1014" s="19">
        <f t="shared" si="331"/>
        <v>24</v>
      </c>
      <c r="AH1014" s="18" t="s">
        <v>342</v>
      </c>
      <c r="AI1014" s="18" t="s">
        <v>1603</v>
      </c>
      <c r="AJ1014" s="181" t="s">
        <v>278</v>
      </c>
      <c r="AK1014" s="114">
        <v>4</v>
      </c>
      <c r="AL1014" s="28"/>
      <c r="AM1014" s="28"/>
      <c r="AN1014" s="28">
        <v>6</v>
      </c>
      <c r="AO1014" s="121">
        <f t="shared" si="332"/>
        <v>24</v>
      </c>
      <c r="AP1014" s="28"/>
      <c r="AQ1014" s="28"/>
      <c r="AR1014" s="28"/>
      <c r="AS1014" s="28"/>
      <c r="AT1014" s="28"/>
      <c r="AU1014" s="28"/>
      <c r="AV1014" s="28"/>
      <c r="AW1014" s="28"/>
      <c r="AX1014" s="82"/>
      <c r="AY1014" s="82"/>
      <c r="AZ1014" s="28"/>
      <c r="BA1014" s="28"/>
      <c r="BB1014" s="82"/>
      <c r="BC1014" s="82"/>
      <c r="BD1014" s="82"/>
      <c r="BE1014" s="82"/>
      <c r="BF1014" s="82"/>
      <c r="BG1014" s="82"/>
      <c r="BH1014" s="80"/>
      <c r="BI1014" s="80"/>
      <c r="BJ1014" s="7">
        <f t="shared" si="333"/>
        <v>6</v>
      </c>
      <c r="BK1014" s="7">
        <f t="shared" si="333"/>
        <v>24</v>
      </c>
    </row>
    <row r="1015" spans="2:63" ht="24" x14ac:dyDescent="0.25">
      <c r="B1015" s="16" t="s">
        <v>65</v>
      </c>
      <c r="C1015" s="17" t="s">
        <v>66</v>
      </c>
      <c r="D1015" s="171" t="s">
        <v>1604</v>
      </c>
      <c r="E1015" s="18" t="s">
        <v>361</v>
      </c>
      <c r="F1015" s="184" t="s">
        <v>1590</v>
      </c>
      <c r="G1015" s="12">
        <v>8</v>
      </c>
      <c r="H1015" s="19"/>
      <c r="I1015" s="19"/>
      <c r="J1015" s="111">
        <v>9</v>
      </c>
      <c r="K1015" s="111">
        <f t="shared" si="330"/>
        <v>72</v>
      </c>
      <c r="L1015" s="19"/>
      <c r="M1015" s="19"/>
      <c r="N1015" s="19"/>
      <c r="O1015" s="19"/>
      <c r="P1015" s="26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>
        <f t="shared" si="331"/>
        <v>9</v>
      </c>
      <c r="AG1015" s="19">
        <f t="shared" si="331"/>
        <v>72</v>
      </c>
      <c r="AH1015" s="18" t="s">
        <v>1604</v>
      </c>
      <c r="AI1015" s="18" t="s">
        <v>361</v>
      </c>
      <c r="AJ1015" s="181" t="s">
        <v>1590</v>
      </c>
      <c r="AK1015" s="114">
        <v>8</v>
      </c>
      <c r="AL1015" s="28"/>
      <c r="AM1015" s="28"/>
      <c r="AN1015" s="28">
        <v>9</v>
      </c>
      <c r="AO1015" s="121">
        <f t="shared" si="332"/>
        <v>72</v>
      </c>
      <c r="AP1015" s="28"/>
      <c r="AQ1015" s="28"/>
      <c r="AR1015" s="28"/>
      <c r="AS1015" s="28"/>
      <c r="AT1015" s="28"/>
      <c r="AU1015" s="28"/>
      <c r="AV1015" s="28"/>
      <c r="AW1015" s="28"/>
      <c r="AX1015" s="82"/>
      <c r="AY1015" s="82"/>
      <c r="AZ1015" s="28"/>
      <c r="BA1015" s="28"/>
      <c r="BB1015" s="82"/>
      <c r="BC1015" s="82"/>
      <c r="BD1015" s="82"/>
      <c r="BE1015" s="82"/>
      <c r="BF1015" s="82"/>
      <c r="BG1015" s="82"/>
      <c r="BH1015" s="80"/>
      <c r="BI1015" s="80"/>
      <c r="BJ1015" s="7">
        <f t="shared" si="333"/>
        <v>9</v>
      </c>
      <c r="BK1015" s="7">
        <f t="shared" si="333"/>
        <v>72</v>
      </c>
    </row>
    <row r="1016" spans="2:63" ht="24" x14ac:dyDescent="0.25">
      <c r="B1016" s="16" t="s">
        <v>65</v>
      </c>
      <c r="C1016" s="17" t="s">
        <v>66</v>
      </c>
      <c r="D1016" s="171" t="s">
        <v>1605</v>
      </c>
      <c r="E1016" s="18" t="s">
        <v>1606</v>
      </c>
      <c r="F1016" s="184" t="s">
        <v>1590</v>
      </c>
      <c r="G1016" s="12">
        <v>280</v>
      </c>
      <c r="H1016" s="19"/>
      <c r="I1016" s="19"/>
      <c r="J1016" s="111">
        <v>12</v>
      </c>
      <c r="K1016" s="111">
        <f t="shared" si="330"/>
        <v>3360</v>
      </c>
      <c r="L1016" s="19"/>
      <c r="M1016" s="19"/>
      <c r="N1016" s="19"/>
      <c r="O1016" s="19"/>
      <c r="P1016" s="26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>
        <f t="shared" si="331"/>
        <v>12</v>
      </c>
      <c r="AG1016" s="19">
        <f t="shared" si="331"/>
        <v>3360</v>
      </c>
      <c r="AH1016" s="18" t="s">
        <v>1605</v>
      </c>
      <c r="AI1016" s="18" t="s">
        <v>1606</v>
      </c>
      <c r="AJ1016" s="181" t="s">
        <v>1590</v>
      </c>
      <c r="AK1016" s="114">
        <v>280</v>
      </c>
      <c r="AL1016" s="28"/>
      <c r="AM1016" s="28"/>
      <c r="AN1016" s="28">
        <v>12</v>
      </c>
      <c r="AO1016" s="121">
        <f t="shared" si="332"/>
        <v>3360</v>
      </c>
      <c r="AP1016" s="28"/>
      <c r="AQ1016" s="28"/>
      <c r="AR1016" s="28"/>
      <c r="AS1016" s="28"/>
      <c r="AT1016" s="28"/>
      <c r="AU1016" s="28"/>
      <c r="AV1016" s="28"/>
      <c r="AW1016" s="28"/>
      <c r="AX1016" s="82"/>
      <c r="AY1016" s="82"/>
      <c r="AZ1016" s="28"/>
      <c r="BA1016" s="28"/>
      <c r="BB1016" s="82"/>
      <c r="BC1016" s="82"/>
      <c r="BD1016" s="82"/>
      <c r="BE1016" s="82"/>
      <c r="BF1016" s="82"/>
      <c r="BG1016" s="82"/>
      <c r="BH1016" s="80"/>
      <c r="BI1016" s="80"/>
      <c r="BJ1016" s="7">
        <f t="shared" si="333"/>
        <v>12</v>
      </c>
      <c r="BK1016" s="7">
        <f t="shared" si="333"/>
        <v>3360</v>
      </c>
    </row>
    <row r="1017" spans="2:63" ht="24" x14ac:dyDescent="0.25">
      <c r="B1017" s="16" t="s">
        <v>65</v>
      </c>
      <c r="C1017" s="17" t="s">
        <v>66</v>
      </c>
      <c r="D1017" s="171" t="s">
        <v>1607</v>
      </c>
      <c r="E1017" s="18" t="s">
        <v>1608</v>
      </c>
      <c r="F1017" s="184" t="s">
        <v>479</v>
      </c>
      <c r="G1017" s="12">
        <v>180</v>
      </c>
      <c r="H1017" s="19"/>
      <c r="I1017" s="19"/>
      <c r="J1017" s="111">
        <v>10</v>
      </c>
      <c r="K1017" s="111">
        <f t="shared" si="330"/>
        <v>1800</v>
      </c>
      <c r="L1017" s="19"/>
      <c r="M1017" s="19"/>
      <c r="N1017" s="19"/>
      <c r="O1017" s="19"/>
      <c r="P1017" s="26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>
        <f t="shared" si="331"/>
        <v>10</v>
      </c>
      <c r="AG1017" s="19">
        <f t="shared" si="331"/>
        <v>1800</v>
      </c>
      <c r="AH1017" s="18" t="s">
        <v>1607</v>
      </c>
      <c r="AI1017" s="18" t="s">
        <v>1608</v>
      </c>
      <c r="AJ1017" s="181" t="s">
        <v>479</v>
      </c>
      <c r="AK1017" s="114">
        <v>180</v>
      </c>
      <c r="AL1017" s="28"/>
      <c r="AM1017" s="28"/>
      <c r="AN1017" s="28">
        <f>2+2+2</f>
        <v>6</v>
      </c>
      <c r="AO1017" s="121">
        <f t="shared" si="332"/>
        <v>1080</v>
      </c>
      <c r="AP1017" s="28"/>
      <c r="AQ1017" s="28"/>
      <c r="AR1017" s="28"/>
      <c r="AS1017" s="28"/>
      <c r="AT1017" s="28"/>
      <c r="AU1017" s="28"/>
      <c r="AV1017" s="28"/>
      <c r="AW1017" s="28"/>
      <c r="AX1017" s="82"/>
      <c r="AY1017" s="82"/>
      <c r="AZ1017" s="28"/>
      <c r="BA1017" s="28"/>
      <c r="BB1017" s="82"/>
      <c r="BC1017" s="82"/>
      <c r="BD1017" s="82"/>
      <c r="BE1017" s="82"/>
      <c r="BF1017" s="82"/>
      <c r="BG1017" s="82"/>
      <c r="BH1017" s="80"/>
      <c r="BI1017" s="80"/>
      <c r="BJ1017" s="7">
        <f t="shared" si="333"/>
        <v>6</v>
      </c>
      <c r="BK1017" s="7">
        <f t="shared" si="333"/>
        <v>1080</v>
      </c>
    </row>
    <row r="1018" spans="2:63" ht="24" x14ac:dyDescent="0.25">
      <c r="B1018" s="16" t="s">
        <v>65</v>
      </c>
      <c r="C1018" s="17" t="s">
        <v>66</v>
      </c>
      <c r="D1018" s="171" t="s">
        <v>394</v>
      </c>
      <c r="E1018" s="18" t="s">
        <v>1609</v>
      </c>
      <c r="F1018" s="18" t="s">
        <v>1590</v>
      </c>
      <c r="G1018" s="12">
        <v>280</v>
      </c>
      <c r="H1018" s="19"/>
      <c r="I1018" s="19"/>
      <c r="J1018" s="111">
        <v>14</v>
      </c>
      <c r="K1018" s="111">
        <f t="shared" si="330"/>
        <v>3920</v>
      </c>
      <c r="L1018" s="19"/>
      <c r="M1018" s="19"/>
      <c r="N1018" s="19"/>
      <c r="O1018" s="19"/>
      <c r="P1018" s="26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>
        <f t="shared" si="331"/>
        <v>14</v>
      </c>
      <c r="AG1018" s="19">
        <f t="shared" si="331"/>
        <v>3920</v>
      </c>
      <c r="AH1018" s="18" t="s">
        <v>394</v>
      </c>
      <c r="AI1018" s="18" t="s">
        <v>1609</v>
      </c>
      <c r="AJ1018" s="181" t="s">
        <v>1590</v>
      </c>
      <c r="AK1018" s="114">
        <v>280</v>
      </c>
      <c r="AL1018" s="28"/>
      <c r="AM1018" s="28"/>
      <c r="AN1018" s="28">
        <f>5+4+5</f>
        <v>14</v>
      </c>
      <c r="AO1018" s="121">
        <f t="shared" si="332"/>
        <v>3920</v>
      </c>
      <c r="AP1018" s="28"/>
      <c r="AQ1018" s="28"/>
      <c r="AR1018" s="28"/>
      <c r="AS1018" s="28"/>
      <c r="AT1018" s="28"/>
      <c r="AU1018" s="28"/>
      <c r="AV1018" s="28"/>
      <c r="AW1018" s="28"/>
      <c r="AX1018" s="82"/>
      <c r="AY1018" s="82"/>
      <c r="AZ1018" s="28"/>
      <c r="BA1018" s="28"/>
      <c r="BB1018" s="82"/>
      <c r="BC1018" s="82"/>
      <c r="BD1018" s="82"/>
      <c r="BE1018" s="82"/>
      <c r="BF1018" s="82"/>
      <c r="BG1018" s="82"/>
      <c r="BH1018" s="80"/>
      <c r="BI1018" s="80"/>
      <c r="BJ1018" s="7">
        <f t="shared" si="333"/>
        <v>14</v>
      </c>
      <c r="BK1018" s="7">
        <f t="shared" si="333"/>
        <v>3920</v>
      </c>
    </row>
    <row r="1019" spans="2:63" ht="24" x14ac:dyDescent="0.25">
      <c r="B1019" s="16" t="s">
        <v>65</v>
      </c>
      <c r="C1019" s="17" t="s">
        <v>66</v>
      </c>
      <c r="D1019" s="171" t="s">
        <v>256</v>
      </c>
      <c r="E1019" s="18" t="s">
        <v>1610</v>
      </c>
      <c r="F1019" s="18" t="s">
        <v>1590</v>
      </c>
      <c r="G1019" s="12">
        <v>8</v>
      </c>
      <c r="H1019" s="19"/>
      <c r="I1019" s="19"/>
      <c r="J1019" s="111">
        <f>2+2+2</f>
        <v>6</v>
      </c>
      <c r="K1019" s="111">
        <f t="shared" si="330"/>
        <v>48</v>
      </c>
      <c r="L1019" s="19"/>
      <c r="M1019" s="19"/>
      <c r="N1019" s="19"/>
      <c r="O1019" s="19"/>
      <c r="P1019" s="26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>
        <f t="shared" si="331"/>
        <v>6</v>
      </c>
      <c r="AG1019" s="19">
        <f t="shared" si="331"/>
        <v>48</v>
      </c>
      <c r="AH1019" s="18" t="s">
        <v>256</v>
      </c>
      <c r="AI1019" s="18" t="s">
        <v>1610</v>
      </c>
      <c r="AJ1019" s="181" t="s">
        <v>1590</v>
      </c>
      <c r="AK1019" s="114">
        <v>8</v>
      </c>
      <c r="AL1019" s="28"/>
      <c r="AM1019" s="28"/>
      <c r="AN1019" s="28">
        <v>5</v>
      </c>
      <c r="AO1019" s="121">
        <f t="shared" si="332"/>
        <v>40</v>
      </c>
      <c r="AP1019" s="28"/>
      <c r="AQ1019" s="28"/>
      <c r="AR1019" s="28"/>
      <c r="AS1019" s="28"/>
      <c r="AT1019" s="28"/>
      <c r="AU1019" s="28"/>
      <c r="AV1019" s="28"/>
      <c r="AW1019" s="28"/>
      <c r="AX1019" s="82"/>
      <c r="AY1019" s="82"/>
      <c r="AZ1019" s="28"/>
      <c r="BA1019" s="28"/>
      <c r="BB1019" s="82"/>
      <c r="BC1019" s="82"/>
      <c r="BD1019" s="82"/>
      <c r="BE1019" s="82"/>
      <c r="BF1019" s="82"/>
      <c r="BG1019" s="82"/>
      <c r="BH1019" s="80"/>
      <c r="BI1019" s="80"/>
      <c r="BJ1019" s="7">
        <f t="shared" si="333"/>
        <v>5</v>
      </c>
      <c r="BK1019" s="7">
        <f t="shared" si="333"/>
        <v>40</v>
      </c>
    </row>
    <row r="1020" spans="2:63" ht="24" x14ac:dyDescent="0.25">
      <c r="B1020" s="16" t="s">
        <v>65</v>
      </c>
      <c r="C1020" s="17" t="s">
        <v>66</v>
      </c>
      <c r="D1020" s="171" t="s">
        <v>1611</v>
      </c>
      <c r="E1020" s="18" t="s">
        <v>1612</v>
      </c>
      <c r="F1020" s="18" t="s">
        <v>1590</v>
      </c>
      <c r="G1020" s="12">
        <v>1</v>
      </c>
      <c r="H1020" s="19"/>
      <c r="I1020" s="19"/>
      <c r="J1020" s="111">
        <v>7</v>
      </c>
      <c r="K1020" s="111">
        <f t="shared" si="330"/>
        <v>7</v>
      </c>
      <c r="L1020" s="19"/>
      <c r="M1020" s="19"/>
      <c r="N1020" s="19"/>
      <c r="O1020" s="19"/>
      <c r="P1020" s="26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>
        <f t="shared" si="331"/>
        <v>7</v>
      </c>
      <c r="AG1020" s="19">
        <f t="shared" si="331"/>
        <v>7</v>
      </c>
      <c r="AH1020" s="18" t="s">
        <v>1611</v>
      </c>
      <c r="AI1020" s="18" t="s">
        <v>1612</v>
      </c>
      <c r="AJ1020" s="181" t="s">
        <v>1590</v>
      </c>
      <c r="AK1020" s="114">
        <v>1</v>
      </c>
      <c r="AL1020" s="28"/>
      <c r="AM1020" s="28"/>
      <c r="AN1020" s="28">
        <v>6</v>
      </c>
      <c r="AO1020" s="121">
        <f t="shared" si="332"/>
        <v>6</v>
      </c>
      <c r="AP1020" s="28"/>
      <c r="AQ1020" s="28"/>
      <c r="AR1020" s="28"/>
      <c r="AS1020" s="28"/>
      <c r="AT1020" s="28"/>
      <c r="AU1020" s="28"/>
      <c r="AV1020" s="28"/>
      <c r="AW1020" s="28"/>
      <c r="AX1020" s="82"/>
      <c r="AY1020" s="82"/>
      <c r="AZ1020" s="28"/>
      <c r="BA1020" s="28"/>
      <c r="BB1020" s="82"/>
      <c r="BC1020" s="82"/>
      <c r="BD1020" s="82"/>
      <c r="BE1020" s="82"/>
      <c r="BF1020" s="82"/>
      <c r="BG1020" s="82"/>
      <c r="BH1020" s="80"/>
      <c r="BI1020" s="80"/>
      <c r="BJ1020" s="7">
        <f t="shared" si="333"/>
        <v>6</v>
      </c>
      <c r="BK1020" s="7">
        <f t="shared" si="333"/>
        <v>6</v>
      </c>
    </row>
    <row r="1021" spans="2:63" ht="24" x14ac:dyDescent="0.25">
      <c r="B1021" s="16" t="s">
        <v>65</v>
      </c>
      <c r="C1021" s="17" t="s">
        <v>66</v>
      </c>
      <c r="D1021" s="171" t="s">
        <v>1613</v>
      </c>
      <c r="E1021" s="18" t="s">
        <v>1614</v>
      </c>
      <c r="F1021" s="18" t="s">
        <v>1590</v>
      </c>
      <c r="G1021" s="12">
        <v>150</v>
      </c>
      <c r="H1021" s="19"/>
      <c r="I1021" s="19"/>
      <c r="J1021" s="111">
        <f>2+2+2</f>
        <v>6</v>
      </c>
      <c r="K1021" s="111">
        <f t="shared" si="330"/>
        <v>900</v>
      </c>
      <c r="L1021" s="19"/>
      <c r="M1021" s="19"/>
      <c r="N1021" s="19"/>
      <c r="O1021" s="19"/>
      <c r="P1021" s="26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>
        <f t="shared" si="331"/>
        <v>6</v>
      </c>
      <c r="AG1021" s="19">
        <f t="shared" si="331"/>
        <v>900</v>
      </c>
      <c r="AH1021" s="18" t="s">
        <v>1613</v>
      </c>
      <c r="AI1021" s="18" t="s">
        <v>1614</v>
      </c>
      <c r="AJ1021" s="181" t="s">
        <v>1590</v>
      </c>
      <c r="AK1021" s="114">
        <v>150</v>
      </c>
      <c r="AL1021" s="28"/>
      <c r="AM1021" s="28"/>
      <c r="AN1021" s="28">
        <v>6</v>
      </c>
      <c r="AO1021" s="121">
        <f t="shared" si="332"/>
        <v>900</v>
      </c>
      <c r="AP1021" s="28"/>
      <c r="AQ1021" s="28"/>
      <c r="AR1021" s="28"/>
      <c r="AS1021" s="28"/>
      <c r="AT1021" s="28"/>
      <c r="AU1021" s="28"/>
      <c r="AV1021" s="28"/>
      <c r="AW1021" s="28"/>
      <c r="AX1021" s="82"/>
      <c r="AY1021" s="82"/>
      <c r="AZ1021" s="28"/>
      <c r="BA1021" s="28"/>
      <c r="BB1021" s="82"/>
      <c r="BC1021" s="82"/>
      <c r="BD1021" s="82"/>
      <c r="BE1021" s="82"/>
      <c r="BF1021" s="82"/>
      <c r="BG1021" s="82"/>
      <c r="BH1021" s="80"/>
      <c r="BI1021" s="80"/>
      <c r="BJ1021" s="7">
        <f t="shared" si="333"/>
        <v>6</v>
      </c>
      <c r="BK1021" s="7">
        <f t="shared" si="333"/>
        <v>900</v>
      </c>
    </row>
    <row r="1022" spans="2:63" ht="24" x14ac:dyDescent="0.25">
      <c r="B1022" s="16" t="s">
        <v>65</v>
      </c>
      <c r="C1022" s="17" t="s">
        <v>66</v>
      </c>
      <c r="D1022" s="171" t="s">
        <v>367</v>
      </c>
      <c r="E1022" s="18" t="s">
        <v>368</v>
      </c>
      <c r="F1022" s="18" t="s">
        <v>1590</v>
      </c>
      <c r="G1022" s="12">
        <v>45</v>
      </c>
      <c r="H1022" s="19"/>
      <c r="I1022" s="19"/>
      <c r="J1022" s="111">
        <v>20</v>
      </c>
      <c r="K1022" s="111">
        <f t="shared" si="330"/>
        <v>900</v>
      </c>
      <c r="L1022" s="19"/>
      <c r="M1022" s="19"/>
      <c r="N1022" s="19"/>
      <c r="O1022" s="19"/>
      <c r="P1022" s="26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>
        <f t="shared" si="331"/>
        <v>20</v>
      </c>
      <c r="AG1022" s="19">
        <f t="shared" si="331"/>
        <v>900</v>
      </c>
      <c r="AH1022" s="171" t="s">
        <v>367</v>
      </c>
      <c r="AI1022" s="18" t="s">
        <v>368</v>
      </c>
      <c r="AJ1022" s="181" t="s">
        <v>1590</v>
      </c>
      <c r="AK1022" s="114">
        <v>45</v>
      </c>
      <c r="AL1022" s="28"/>
      <c r="AM1022" s="28"/>
      <c r="AN1022" s="28">
        <v>20</v>
      </c>
      <c r="AO1022" s="121">
        <f t="shared" si="332"/>
        <v>900</v>
      </c>
      <c r="AP1022" s="28"/>
      <c r="AQ1022" s="28"/>
      <c r="AR1022" s="28"/>
      <c r="AS1022" s="28"/>
      <c r="AT1022" s="28"/>
      <c r="AU1022" s="28"/>
      <c r="AV1022" s="28"/>
      <c r="AW1022" s="28"/>
      <c r="AX1022" s="82"/>
      <c r="AY1022" s="82"/>
      <c r="AZ1022" s="28"/>
      <c r="BA1022" s="28"/>
      <c r="BB1022" s="82"/>
      <c r="BC1022" s="82"/>
      <c r="BD1022" s="82"/>
      <c r="BE1022" s="82"/>
      <c r="BF1022" s="82"/>
      <c r="BG1022" s="82"/>
      <c r="BH1022" s="80"/>
      <c r="BI1022" s="80"/>
      <c r="BJ1022" s="7">
        <f t="shared" si="333"/>
        <v>20</v>
      </c>
      <c r="BK1022" s="7">
        <f t="shared" si="333"/>
        <v>900</v>
      </c>
    </row>
    <row r="1023" spans="2:63" ht="24" x14ac:dyDescent="0.25">
      <c r="B1023" s="16" t="s">
        <v>65</v>
      </c>
      <c r="C1023" s="17" t="s">
        <v>66</v>
      </c>
      <c r="D1023" s="171" t="s">
        <v>369</v>
      </c>
      <c r="E1023" s="18" t="s">
        <v>370</v>
      </c>
      <c r="F1023" s="18" t="s">
        <v>1590</v>
      </c>
      <c r="G1023" s="12">
        <v>45</v>
      </c>
      <c r="H1023" s="19"/>
      <c r="I1023" s="19"/>
      <c r="J1023" s="111">
        <v>7</v>
      </c>
      <c r="K1023" s="111">
        <f t="shared" si="330"/>
        <v>315</v>
      </c>
      <c r="L1023" s="19"/>
      <c r="M1023" s="19"/>
      <c r="N1023" s="19"/>
      <c r="O1023" s="19"/>
      <c r="P1023" s="26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>
        <f t="shared" si="331"/>
        <v>7</v>
      </c>
      <c r="AG1023" s="19">
        <f t="shared" si="331"/>
        <v>315</v>
      </c>
      <c r="AH1023" s="18" t="s">
        <v>369</v>
      </c>
      <c r="AI1023" s="18" t="s">
        <v>370</v>
      </c>
      <c r="AJ1023" s="181" t="s">
        <v>1590</v>
      </c>
      <c r="AK1023" s="114">
        <v>45</v>
      </c>
      <c r="AL1023" s="28"/>
      <c r="AM1023" s="28"/>
      <c r="AN1023" s="28">
        <v>7</v>
      </c>
      <c r="AO1023" s="121">
        <f t="shared" si="332"/>
        <v>315</v>
      </c>
      <c r="AP1023" s="28"/>
      <c r="AQ1023" s="28"/>
      <c r="AR1023" s="28"/>
      <c r="AS1023" s="28"/>
      <c r="AT1023" s="28"/>
      <c r="AU1023" s="28"/>
      <c r="AV1023" s="28"/>
      <c r="AW1023" s="28"/>
      <c r="AX1023" s="82"/>
      <c r="AY1023" s="82"/>
      <c r="AZ1023" s="28"/>
      <c r="BA1023" s="28"/>
      <c r="BB1023" s="82"/>
      <c r="BC1023" s="82"/>
      <c r="BD1023" s="82"/>
      <c r="BE1023" s="82"/>
      <c r="BF1023" s="82"/>
      <c r="BG1023" s="82"/>
      <c r="BH1023" s="80"/>
      <c r="BI1023" s="80"/>
      <c r="BJ1023" s="7">
        <f t="shared" si="333"/>
        <v>7</v>
      </c>
      <c r="BK1023" s="7">
        <f t="shared" si="333"/>
        <v>315</v>
      </c>
    </row>
    <row r="1024" spans="2:63" ht="24" x14ac:dyDescent="0.25">
      <c r="B1024" s="16" t="s">
        <v>65</v>
      </c>
      <c r="C1024" s="17" t="s">
        <v>66</v>
      </c>
      <c r="D1024" s="171" t="s">
        <v>1615</v>
      </c>
      <c r="E1024" s="18" t="s">
        <v>1616</v>
      </c>
      <c r="F1024" s="18" t="s">
        <v>1590</v>
      </c>
      <c r="G1024" s="12">
        <v>1.5</v>
      </c>
      <c r="H1024" s="19"/>
      <c r="I1024" s="19"/>
      <c r="J1024" s="111">
        <f>50+50+50</f>
        <v>150</v>
      </c>
      <c r="K1024" s="111">
        <f t="shared" si="330"/>
        <v>225</v>
      </c>
      <c r="L1024" s="19"/>
      <c r="M1024" s="19"/>
      <c r="N1024" s="19"/>
      <c r="O1024" s="19"/>
      <c r="P1024" s="26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>
        <f t="shared" si="331"/>
        <v>150</v>
      </c>
      <c r="AG1024" s="19">
        <f t="shared" si="331"/>
        <v>225</v>
      </c>
      <c r="AH1024" s="18" t="s">
        <v>1615</v>
      </c>
      <c r="AI1024" s="18" t="s">
        <v>1616</v>
      </c>
      <c r="AJ1024" s="181" t="s">
        <v>1590</v>
      </c>
      <c r="AK1024" s="114">
        <v>1.5</v>
      </c>
      <c r="AL1024" s="28"/>
      <c r="AM1024" s="28"/>
      <c r="AN1024" s="28">
        <v>50</v>
      </c>
      <c r="AO1024" s="121">
        <f t="shared" si="332"/>
        <v>75</v>
      </c>
      <c r="AP1024" s="28"/>
      <c r="AQ1024" s="28"/>
      <c r="AR1024" s="28"/>
      <c r="AS1024" s="28"/>
      <c r="AT1024" s="28"/>
      <c r="AU1024" s="28"/>
      <c r="AV1024" s="28"/>
      <c r="AW1024" s="28"/>
      <c r="AX1024" s="82"/>
      <c r="AY1024" s="82"/>
      <c r="AZ1024" s="28"/>
      <c r="BA1024" s="28"/>
      <c r="BB1024" s="82"/>
      <c r="BC1024" s="82"/>
      <c r="BD1024" s="82"/>
      <c r="BE1024" s="82"/>
      <c r="BF1024" s="82"/>
      <c r="BG1024" s="82"/>
      <c r="BH1024" s="80"/>
      <c r="BI1024" s="80"/>
      <c r="BJ1024" s="7">
        <f t="shared" si="333"/>
        <v>50</v>
      </c>
      <c r="BK1024" s="7">
        <f t="shared" si="333"/>
        <v>75</v>
      </c>
    </row>
    <row r="1025" spans="2:63" ht="24" x14ac:dyDescent="0.25">
      <c r="B1025" s="16" t="s">
        <v>65</v>
      </c>
      <c r="C1025" s="17" t="s">
        <v>66</v>
      </c>
      <c r="D1025" s="171" t="s">
        <v>379</v>
      </c>
      <c r="E1025" s="18" t="s">
        <v>380</v>
      </c>
      <c r="F1025" s="18" t="s">
        <v>1590</v>
      </c>
      <c r="G1025" s="12">
        <v>1.5</v>
      </c>
      <c r="H1025" s="19"/>
      <c r="I1025" s="19"/>
      <c r="J1025" s="111">
        <f>50+50+50</f>
        <v>150</v>
      </c>
      <c r="K1025" s="111">
        <f t="shared" si="330"/>
        <v>225</v>
      </c>
      <c r="L1025" s="19"/>
      <c r="M1025" s="19"/>
      <c r="N1025" s="19"/>
      <c r="O1025" s="19"/>
      <c r="P1025" s="26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>
        <f t="shared" si="331"/>
        <v>150</v>
      </c>
      <c r="AG1025" s="19">
        <f t="shared" si="331"/>
        <v>225</v>
      </c>
      <c r="AH1025" s="18" t="s">
        <v>379</v>
      </c>
      <c r="AI1025" s="18" t="s">
        <v>380</v>
      </c>
      <c r="AJ1025" s="181" t="s">
        <v>1590</v>
      </c>
      <c r="AK1025" s="114">
        <v>1.5</v>
      </c>
      <c r="AL1025" s="28"/>
      <c r="AM1025" s="28"/>
      <c r="AN1025" s="28">
        <v>50</v>
      </c>
      <c r="AO1025" s="121">
        <f t="shared" si="332"/>
        <v>75</v>
      </c>
      <c r="AP1025" s="28"/>
      <c r="AQ1025" s="28"/>
      <c r="AR1025" s="28"/>
      <c r="AS1025" s="28"/>
      <c r="AT1025" s="28"/>
      <c r="AU1025" s="28"/>
      <c r="AV1025" s="28"/>
      <c r="AW1025" s="28"/>
      <c r="AX1025" s="82"/>
      <c r="AY1025" s="82"/>
      <c r="AZ1025" s="28"/>
      <c r="BA1025" s="28"/>
      <c r="BB1025" s="82"/>
      <c r="BC1025" s="82"/>
      <c r="BD1025" s="82"/>
      <c r="BE1025" s="82"/>
      <c r="BF1025" s="82"/>
      <c r="BG1025" s="82"/>
      <c r="BH1025" s="80"/>
      <c r="BI1025" s="80"/>
      <c r="BJ1025" s="7">
        <f t="shared" si="333"/>
        <v>50</v>
      </c>
      <c r="BK1025" s="7">
        <f t="shared" si="333"/>
        <v>75</v>
      </c>
    </row>
    <row r="1026" spans="2:63" ht="24" x14ac:dyDescent="0.25">
      <c r="B1026" s="16" t="s">
        <v>65</v>
      </c>
      <c r="C1026" s="17" t="s">
        <v>66</v>
      </c>
      <c r="D1026" s="171" t="s">
        <v>1617</v>
      </c>
      <c r="E1026" s="18" t="s">
        <v>329</v>
      </c>
      <c r="F1026" s="18" t="s">
        <v>1590</v>
      </c>
      <c r="G1026" s="12">
        <v>4</v>
      </c>
      <c r="H1026" s="19"/>
      <c r="I1026" s="19"/>
      <c r="J1026" s="111">
        <v>15</v>
      </c>
      <c r="K1026" s="111">
        <f t="shared" si="330"/>
        <v>60</v>
      </c>
      <c r="L1026" s="19"/>
      <c r="M1026" s="19"/>
      <c r="N1026" s="19"/>
      <c r="O1026" s="19"/>
      <c r="P1026" s="26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>
        <f t="shared" si="331"/>
        <v>15</v>
      </c>
      <c r="AG1026" s="19">
        <f t="shared" si="331"/>
        <v>60</v>
      </c>
      <c r="AH1026" s="18" t="s">
        <v>1617</v>
      </c>
      <c r="AI1026" s="18" t="s">
        <v>329</v>
      </c>
      <c r="AJ1026" s="181" t="s">
        <v>1590</v>
      </c>
      <c r="AK1026" s="114">
        <v>4</v>
      </c>
      <c r="AL1026" s="28"/>
      <c r="AM1026" s="28"/>
      <c r="AN1026" s="28">
        <f>3+3+3</f>
        <v>9</v>
      </c>
      <c r="AO1026" s="121">
        <f t="shared" si="332"/>
        <v>36</v>
      </c>
      <c r="AP1026" s="28"/>
      <c r="AQ1026" s="28"/>
      <c r="AR1026" s="28"/>
      <c r="AS1026" s="28"/>
      <c r="AT1026" s="28"/>
      <c r="AU1026" s="28"/>
      <c r="AV1026" s="28"/>
      <c r="AW1026" s="28"/>
      <c r="AX1026" s="82"/>
      <c r="AY1026" s="82"/>
      <c r="AZ1026" s="28"/>
      <c r="BA1026" s="28"/>
      <c r="BB1026" s="82"/>
      <c r="BC1026" s="82"/>
      <c r="BD1026" s="82"/>
      <c r="BE1026" s="82"/>
      <c r="BF1026" s="82"/>
      <c r="BG1026" s="82"/>
      <c r="BH1026" s="80"/>
      <c r="BI1026" s="80"/>
      <c r="BJ1026" s="7">
        <f t="shared" si="333"/>
        <v>9</v>
      </c>
      <c r="BK1026" s="7">
        <f t="shared" si="333"/>
        <v>36</v>
      </c>
    </row>
    <row r="1027" spans="2:63" ht="24" x14ac:dyDescent="0.25">
      <c r="B1027" s="16" t="s">
        <v>65</v>
      </c>
      <c r="C1027" s="17" t="s">
        <v>66</v>
      </c>
      <c r="D1027" s="171" t="s">
        <v>1618</v>
      </c>
      <c r="E1027" s="18" t="s">
        <v>1619</v>
      </c>
      <c r="F1027" s="18" t="s">
        <v>1590</v>
      </c>
      <c r="G1027" s="12">
        <v>2.5</v>
      </c>
      <c r="H1027" s="19"/>
      <c r="I1027" s="19"/>
      <c r="J1027" s="111">
        <f>3+3+1</f>
        <v>7</v>
      </c>
      <c r="K1027" s="111">
        <f t="shared" si="330"/>
        <v>17.5</v>
      </c>
      <c r="L1027" s="19"/>
      <c r="M1027" s="19"/>
      <c r="N1027" s="19"/>
      <c r="O1027" s="19"/>
      <c r="P1027" s="26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>
        <f t="shared" si="331"/>
        <v>7</v>
      </c>
      <c r="AG1027" s="19">
        <f t="shared" si="331"/>
        <v>17.5</v>
      </c>
      <c r="AH1027" s="171" t="s">
        <v>1618</v>
      </c>
      <c r="AI1027" s="18" t="s">
        <v>1619</v>
      </c>
      <c r="AJ1027" s="181" t="s">
        <v>1590</v>
      </c>
      <c r="AK1027" s="114">
        <v>2.5</v>
      </c>
      <c r="AL1027" s="28"/>
      <c r="AM1027" s="28"/>
      <c r="AN1027" s="28">
        <v>6</v>
      </c>
      <c r="AO1027" s="121">
        <f t="shared" si="332"/>
        <v>15</v>
      </c>
      <c r="AP1027" s="28"/>
      <c r="AQ1027" s="28"/>
      <c r="AR1027" s="28"/>
      <c r="AS1027" s="28"/>
      <c r="AT1027" s="28"/>
      <c r="AU1027" s="28"/>
      <c r="AV1027" s="28"/>
      <c r="AW1027" s="28"/>
      <c r="AX1027" s="82"/>
      <c r="AY1027" s="82"/>
      <c r="AZ1027" s="28"/>
      <c r="BA1027" s="28"/>
      <c r="BB1027" s="82"/>
      <c r="BC1027" s="82"/>
      <c r="BD1027" s="82"/>
      <c r="BE1027" s="82"/>
      <c r="BF1027" s="82"/>
      <c r="BG1027" s="82"/>
      <c r="BH1027" s="80"/>
      <c r="BI1027" s="80"/>
      <c r="BJ1027" s="7">
        <f t="shared" si="333"/>
        <v>6</v>
      </c>
      <c r="BK1027" s="7">
        <f t="shared" si="333"/>
        <v>15</v>
      </c>
    </row>
    <row r="1028" spans="2:63" ht="24" x14ac:dyDescent="0.25">
      <c r="B1028" s="16" t="s">
        <v>65</v>
      </c>
      <c r="C1028" s="17" t="s">
        <v>66</v>
      </c>
      <c r="D1028" s="171" t="s">
        <v>1620</v>
      </c>
      <c r="E1028" s="18" t="s">
        <v>1621</v>
      </c>
      <c r="F1028" s="18" t="s">
        <v>1622</v>
      </c>
      <c r="G1028" s="12">
        <v>15</v>
      </c>
      <c r="H1028" s="19"/>
      <c r="I1028" s="19"/>
      <c r="J1028" s="111">
        <f>500+500+250</f>
        <v>1250</v>
      </c>
      <c r="K1028" s="111">
        <f t="shared" si="330"/>
        <v>18750</v>
      </c>
      <c r="L1028" s="19"/>
      <c r="M1028" s="19"/>
      <c r="N1028" s="19"/>
      <c r="O1028" s="19"/>
      <c r="P1028" s="26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>
        <f t="shared" si="331"/>
        <v>1250</v>
      </c>
      <c r="AG1028" s="19">
        <f t="shared" si="331"/>
        <v>18750</v>
      </c>
      <c r="AH1028" s="171" t="s">
        <v>1620</v>
      </c>
      <c r="AI1028" s="18" t="s">
        <v>1621</v>
      </c>
      <c r="AJ1028" s="181" t="s">
        <v>1622</v>
      </c>
      <c r="AK1028" s="114">
        <v>15</v>
      </c>
      <c r="AL1028" s="28"/>
      <c r="AM1028" s="28"/>
      <c r="AN1028" s="28">
        <f>2000-1250</f>
        <v>750</v>
      </c>
      <c r="AO1028" s="121">
        <f t="shared" si="332"/>
        <v>11250</v>
      </c>
      <c r="AP1028" s="28"/>
      <c r="AQ1028" s="28"/>
      <c r="AR1028" s="28"/>
      <c r="AS1028" s="28"/>
      <c r="AT1028" s="28"/>
      <c r="AU1028" s="28"/>
      <c r="AV1028" s="28"/>
      <c r="AW1028" s="28"/>
      <c r="AX1028" s="82"/>
      <c r="AY1028" s="82"/>
      <c r="AZ1028" s="28"/>
      <c r="BA1028" s="28"/>
      <c r="BB1028" s="82"/>
      <c r="BC1028" s="82"/>
      <c r="BD1028" s="82"/>
      <c r="BE1028" s="82"/>
      <c r="BF1028" s="82"/>
      <c r="BG1028" s="82"/>
      <c r="BH1028" s="80"/>
      <c r="BI1028" s="80"/>
      <c r="BJ1028" s="7">
        <f t="shared" si="333"/>
        <v>750</v>
      </c>
      <c r="BK1028" s="7">
        <f t="shared" si="333"/>
        <v>11250</v>
      </c>
    </row>
    <row r="1029" spans="2:63" ht="24" x14ac:dyDescent="0.25">
      <c r="B1029" s="16" t="s">
        <v>65</v>
      </c>
      <c r="C1029" s="17" t="s">
        <v>66</v>
      </c>
      <c r="D1029" s="171" t="s">
        <v>386</v>
      </c>
      <c r="E1029" s="18" t="s">
        <v>1623</v>
      </c>
      <c r="F1029" s="18" t="s">
        <v>1246</v>
      </c>
      <c r="G1029" s="12">
        <v>40</v>
      </c>
      <c r="H1029" s="19"/>
      <c r="I1029" s="19"/>
      <c r="J1029" s="111">
        <f>8+8+5</f>
        <v>21</v>
      </c>
      <c r="K1029" s="111">
        <f t="shared" si="330"/>
        <v>840</v>
      </c>
      <c r="L1029" s="19"/>
      <c r="M1029" s="19"/>
      <c r="N1029" s="19"/>
      <c r="O1029" s="19"/>
      <c r="P1029" s="26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>
        <f t="shared" si="331"/>
        <v>21</v>
      </c>
      <c r="AG1029" s="19">
        <f t="shared" si="331"/>
        <v>840</v>
      </c>
      <c r="AH1029" s="18" t="s">
        <v>386</v>
      </c>
      <c r="AI1029" s="18" t="s">
        <v>1623</v>
      </c>
      <c r="AJ1029" s="181" t="s">
        <v>1246</v>
      </c>
      <c r="AK1029" s="114">
        <v>40</v>
      </c>
      <c r="AL1029" s="28"/>
      <c r="AM1029" s="28"/>
      <c r="AN1029" s="28">
        <v>6</v>
      </c>
      <c r="AO1029" s="121">
        <f t="shared" si="332"/>
        <v>240</v>
      </c>
      <c r="AP1029" s="28"/>
      <c r="AQ1029" s="28"/>
      <c r="AR1029" s="28"/>
      <c r="AS1029" s="28"/>
      <c r="AT1029" s="28"/>
      <c r="AU1029" s="28"/>
      <c r="AV1029" s="28"/>
      <c r="AW1029" s="28"/>
      <c r="AX1029" s="82"/>
      <c r="AY1029" s="82"/>
      <c r="AZ1029" s="28"/>
      <c r="BA1029" s="28"/>
      <c r="BB1029" s="82"/>
      <c r="BC1029" s="82"/>
      <c r="BD1029" s="82"/>
      <c r="BE1029" s="82"/>
      <c r="BF1029" s="82"/>
      <c r="BG1029" s="82"/>
      <c r="BH1029" s="80"/>
      <c r="BI1029" s="80"/>
      <c r="BJ1029" s="7">
        <f t="shared" si="333"/>
        <v>6</v>
      </c>
      <c r="BK1029" s="7">
        <f t="shared" si="333"/>
        <v>240</v>
      </c>
    </row>
    <row r="1030" spans="2:63" x14ac:dyDescent="0.25">
      <c r="B1030" s="67"/>
      <c r="C1030" s="74"/>
      <c r="D1030" s="96" t="s">
        <v>1624</v>
      </c>
      <c r="E1030" s="97" t="s">
        <v>1429</v>
      </c>
      <c r="F1030" s="96"/>
      <c r="G1030" s="96"/>
      <c r="H1030" s="100"/>
      <c r="I1030" s="100"/>
      <c r="J1030" s="96"/>
      <c r="K1030" s="96"/>
      <c r="L1030" s="96"/>
      <c r="M1030" s="96"/>
      <c r="N1030" s="96"/>
      <c r="O1030" s="96"/>
      <c r="P1030" s="96"/>
      <c r="Q1030" s="96"/>
      <c r="R1030" s="100"/>
      <c r="S1030" s="100"/>
      <c r="T1030" s="96"/>
      <c r="U1030" s="96"/>
      <c r="V1030" s="96"/>
      <c r="W1030" s="96"/>
      <c r="X1030" s="96"/>
      <c r="Y1030" s="96"/>
      <c r="Z1030" s="96"/>
      <c r="AA1030" s="96"/>
      <c r="AB1030" s="100"/>
      <c r="AC1030" s="100"/>
      <c r="AD1030" s="100"/>
      <c r="AE1030" s="100"/>
      <c r="AF1030" s="96"/>
      <c r="AG1030" s="96"/>
      <c r="AH1030" s="96" t="s">
        <v>1624</v>
      </c>
      <c r="AI1030" s="97" t="s">
        <v>1429</v>
      </c>
      <c r="AJ1030" s="96"/>
      <c r="AK1030" s="96"/>
      <c r="AL1030" s="96"/>
      <c r="AM1030" s="96"/>
      <c r="AN1030" s="96"/>
      <c r="AO1030" s="96"/>
      <c r="AP1030" s="96"/>
      <c r="AQ1030" s="96"/>
      <c r="AR1030" s="96"/>
      <c r="AS1030" s="96"/>
      <c r="AT1030" s="96"/>
      <c r="AU1030" s="96"/>
      <c r="AV1030" s="96"/>
      <c r="AW1030" s="96"/>
      <c r="AX1030" s="96"/>
      <c r="AY1030" s="96"/>
      <c r="AZ1030" s="96"/>
      <c r="BA1030" s="96"/>
      <c r="BB1030" s="96"/>
      <c r="BC1030" s="96"/>
      <c r="BD1030" s="96"/>
      <c r="BE1030" s="96"/>
      <c r="BF1030" s="90"/>
      <c r="BG1030" s="90"/>
      <c r="BH1030" s="100"/>
      <c r="BI1030" s="100"/>
      <c r="BJ1030" s="96"/>
      <c r="BK1030" s="96"/>
    </row>
    <row r="1031" spans="2:63" x14ac:dyDescent="0.25">
      <c r="B1031" s="16" t="s">
        <v>1625</v>
      </c>
      <c r="C1031" s="16" t="s">
        <v>1625</v>
      </c>
      <c r="D1031" s="171" t="s">
        <v>1564</v>
      </c>
      <c r="E1031" s="18" t="s">
        <v>1626</v>
      </c>
      <c r="F1031" s="18" t="s">
        <v>736</v>
      </c>
      <c r="G1031" s="12">
        <v>5500</v>
      </c>
      <c r="H1031" s="19"/>
      <c r="I1031" s="19"/>
      <c r="J1031" s="111">
        <v>66</v>
      </c>
      <c r="K1031" s="111">
        <f t="shared" ref="K1031:K1068" si="334">+J1031*G1031</f>
        <v>363000</v>
      </c>
      <c r="L1031" s="19"/>
      <c r="M1031" s="19"/>
      <c r="N1031" s="19"/>
      <c r="O1031" s="19"/>
      <c r="P1031" s="26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>
        <f t="shared" ref="AF1031:AG1082" si="335">H1031+J1031+L1031+N1031+P1031+R1031+T1031+V1031+X1031+Z1031+AB1031+AD1031</f>
        <v>66</v>
      </c>
      <c r="AG1031" s="19">
        <f t="shared" si="335"/>
        <v>363000</v>
      </c>
      <c r="AH1031" s="171" t="s">
        <v>1564</v>
      </c>
      <c r="AI1031" s="18" t="s">
        <v>1626</v>
      </c>
      <c r="AJ1031" s="18" t="s">
        <v>736</v>
      </c>
      <c r="AK1031" s="12">
        <v>5500</v>
      </c>
      <c r="AL1031" s="28"/>
      <c r="AM1031" s="28"/>
      <c r="AN1031" s="121">
        <v>66</v>
      </c>
      <c r="AO1031" s="121">
        <f t="shared" ref="AO1031:AO1068" si="336">AN1031*AK1031</f>
        <v>363000</v>
      </c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114"/>
      <c r="BG1031" s="114"/>
      <c r="BH1031" s="28"/>
      <c r="BI1031" s="28"/>
      <c r="BJ1031" s="7">
        <f t="shared" ref="BJ1031:BK1082" si="337">AL1031+AN1031+AP1031+AR1031+AT1031+AV1031+AX1031+AZ1031+BB1031+BD1031+BF1031+BH1031</f>
        <v>66</v>
      </c>
      <c r="BK1031" s="7">
        <f t="shared" si="337"/>
        <v>363000</v>
      </c>
    </row>
    <row r="1032" spans="2:63" x14ac:dyDescent="0.25">
      <c r="B1032" s="16" t="s">
        <v>1625</v>
      </c>
      <c r="C1032" s="16" t="s">
        <v>1625</v>
      </c>
      <c r="D1032" s="171" t="s">
        <v>1568</v>
      </c>
      <c r="E1032" s="18" t="s">
        <v>1052</v>
      </c>
      <c r="F1032" s="18" t="s">
        <v>736</v>
      </c>
      <c r="G1032" s="12">
        <v>5000</v>
      </c>
      <c r="H1032" s="19"/>
      <c r="I1032" s="19"/>
      <c r="J1032" s="111">
        <v>6</v>
      </c>
      <c r="K1032" s="111">
        <f t="shared" si="334"/>
        <v>30000</v>
      </c>
      <c r="L1032" s="19"/>
      <c r="M1032" s="19"/>
      <c r="N1032" s="19"/>
      <c r="O1032" s="19"/>
      <c r="P1032" s="26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>
        <f t="shared" si="335"/>
        <v>6</v>
      </c>
      <c r="AG1032" s="19">
        <f t="shared" si="335"/>
        <v>30000</v>
      </c>
      <c r="AH1032" s="171" t="s">
        <v>1568</v>
      </c>
      <c r="AI1032" s="18" t="s">
        <v>1052</v>
      </c>
      <c r="AJ1032" s="18" t="s">
        <v>736</v>
      </c>
      <c r="AK1032" s="12">
        <v>5000</v>
      </c>
      <c r="AL1032" s="28"/>
      <c r="AM1032" s="28"/>
      <c r="AN1032" s="121">
        <v>6</v>
      </c>
      <c r="AO1032" s="121">
        <f t="shared" si="336"/>
        <v>30000</v>
      </c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114"/>
      <c r="BG1032" s="114"/>
      <c r="BH1032" s="28"/>
      <c r="BI1032" s="28"/>
      <c r="BJ1032" s="7">
        <f t="shared" si="337"/>
        <v>6</v>
      </c>
      <c r="BK1032" s="7">
        <f t="shared" si="337"/>
        <v>30000</v>
      </c>
    </row>
    <row r="1033" spans="2:63" x14ac:dyDescent="0.25">
      <c r="B1033" s="16" t="s">
        <v>1625</v>
      </c>
      <c r="C1033" s="16" t="s">
        <v>1625</v>
      </c>
      <c r="D1033" s="171" t="s">
        <v>1627</v>
      </c>
      <c r="E1033" s="18" t="s">
        <v>1628</v>
      </c>
      <c r="F1033" s="18" t="s">
        <v>736</v>
      </c>
      <c r="G1033" s="12">
        <v>5000</v>
      </c>
      <c r="H1033" s="19"/>
      <c r="I1033" s="19"/>
      <c r="J1033" s="111">
        <v>12</v>
      </c>
      <c r="K1033" s="111">
        <f t="shared" si="334"/>
        <v>60000</v>
      </c>
      <c r="L1033" s="19"/>
      <c r="M1033" s="19"/>
      <c r="N1033" s="19"/>
      <c r="O1033" s="19"/>
      <c r="P1033" s="26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>
        <f t="shared" si="335"/>
        <v>12</v>
      </c>
      <c r="AG1033" s="19">
        <f t="shared" si="335"/>
        <v>60000</v>
      </c>
      <c r="AH1033" s="171" t="s">
        <v>1627</v>
      </c>
      <c r="AI1033" s="18" t="s">
        <v>1628</v>
      </c>
      <c r="AJ1033" s="18" t="s">
        <v>736</v>
      </c>
      <c r="AK1033" s="12">
        <v>5000</v>
      </c>
      <c r="AL1033" s="28"/>
      <c r="AM1033" s="28"/>
      <c r="AN1033" s="121">
        <v>12</v>
      </c>
      <c r="AO1033" s="121">
        <f t="shared" si="336"/>
        <v>60000</v>
      </c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114"/>
      <c r="BG1033" s="114"/>
      <c r="BH1033" s="28"/>
      <c r="BI1033" s="28"/>
      <c r="BJ1033" s="7">
        <f t="shared" si="337"/>
        <v>12</v>
      </c>
      <c r="BK1033" s="7">
        <f t="shared" si="337"/>
        <v>60000</v>
      </c>
    </row>
    <row r="1034" spans="2:63" ht="24" x14ac:dyDescent="0.25">
      <c r="B1034" s="16" t="s">
        <v>1625</v>
      </c>
      <c r="C1034" s="16" t="s">
        <v>1625</v>
      </c>
      <c r="D1034" s="171" t="s">
        <v>1627</v>
      </c>
      <c r="E1034" s="18" t="s">
        <v>1629</v>
      </c>
      <c r="F1034" s="18" t="s">
        <v>736</v>
      </c>
      <c r="G1034" s="12">
        <v>4000</v>
      </c>
      <c r="H1034" s="19"/>
      <c r="I1034" s="19"/>
      <c r="J1034" s="111">
        <v>18</v>
      </c>
      <c r="K1034" s="111">
        <f t="shared" si="334"/>
        <v>72000</v>
      </c>
      <c r="L1034" s="19"/>
      <c r="M1034" s="19"/>
      <c r="N1034" s="19"/>
      <c r="O1034" s="19"/>
      <c r="P1034" s="26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>
        <f t="shared" si="335"/>
        <v>18</v>
      </c>
      <c r="AG1034" s="19">
        <f t="shared" si="335"/>
        <v>72000</v>
      </c>
      <c r="AH1034" s="171" t="s">
        <v>1627</v>
      </c>
      <c r="AI1034" s="18" t="s">
        <v>1629</v>
      </c>
      <c r="AJ1034" s="18" t="s">
        <v>736</v>
      </c>
      <c r="AK1034" s="12">
        <v>4000</v>
      </c>
      <c r="AL1034" s="28"/>
      <c r="AM1034" s="28"/>
      <c r="AN1034" s="121">
        <v>18</v>
      </c>
      <c r="AO1034" s="121">
        <f t="shared" si="336"/>
        <v>72000</v>
      </c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114"/>
      <c r="BG1034" s="114"/>
      <c r="BH1034" s="28"/>
      <c r="BI1034" s="28"/>
      <c r="BJ1034" s="7">
        <f t="shared" si="337"/>
        <v>18</v>
      </c>
      <c r="BK1034" s="7">
        <f t="shared" si="337"/>
        <v>72000</v>
      </c>
    </row>
    <row r="1035" spans="2:63" ht="24" x14ac:dyDescent="0.25">
      <c r="B1035" s="16" t="s">
        <v>1625</v>
      </c>
      <c r="C1035" s="16" t="s">
        <v>1625</v>
      </c>
      <c r="D1035" s="171" t="s">
        <v>1564</v>
      </c>
      <c r="E1035" s="18" t="s">
        <v>1630</v>
      </c>
      <c r="F1035" s="18" t="s">
        <v>736</v>
      </c>
      <c r="G1035" s="12">
        <v>3000</v>
      </c>
      <c r="H1035" s="19"/>
      <c r="I1035" s="19"/>
      <c r="J1035" s="111">
        <v>6</v>
      </c>
      <c r="K1035" s="111">
        <f t="shared" si="334"/>
        <v>18000</v>
      </c>
      <c r="L1035" s="19"/>
      <c r="M1035" s="19"/>
      <c r="N1035" s="19"/>
      <c r="O1035" s="19"/>
      <c r="P1035" s="26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>
        <f t="shared" si="335"/>
        <v>6</v>
      </c>
      <c r="AG1035" s="19">
        <f t="shared" si="335"/>
        <v>18000</v>
      </c>
      <c r="AH1035" s="171" t="s">
        <v>1564</v>
      </c>
      <c r="AI1035" s="18" t="s">
        <v>1630</v>
      </c>
      <c r="AJ1035" s="18" t="s">
        <v>736</v>
      </c>
      <c r="AK1035" s="12">
        <v>3000</v>
      </c>
      <c r="AL1035" s="28"/>
      <c r="AM1035" s="28"/>
      <c r="AN1035" s="121">
        <v>6</v>
      </c>
      <c r="AO1035" s="121">
        <f t="shared" si="336"/>
        <v>18000</v>
      </c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114"/>
      <c r="BG1035" s="114"/>
      <c r="BH1035" s="28"/>
      <c r="BI1035" s="28"/>
      <c r="BJ1035" s="7">
        <f t="shared" si="337"/>
        <v>6</v>
      </c>
      <c r="BK1035" s="7">
        <f t="shared" si="337"/>
        <v>18000</v>
      </c>
    </row>
    <row r="1036" spans="2:63" x14ac:dyDescent="0.25">
      <c r="B1036" s="16" t="s">
        <v>1625</v>
      </c>
      <c r="C1036" s="16" t="s">
        <v>1625</v>
      </c>
      <c r="D1036" s="171" t="s">
        <v>1568</v>
      </c>
      <c r="E1036" s="18" t="s">
        <v>1631</v>
      </c>
      <c r="F1036" s="18" t="s">
        <v>736</v>
      </c>
      <c r="G1036" s="12">
        <v>5000</v>
      </c>
      <c r="H1036" s="19"/>
      <c r="I1036" s="19"/>
      <c r="J1036" s="111">
        <v>6</v>
      </c>
      <c r="K1036" s="111">
        <f t="shared" si="334"/>
        <v>30000</v>
      </c>
      <c r="L1036" s="19"/>
      <c r="M1036" s="19"/>
      <c r="N1036" s="19"/>
      <c r="O1036" s="19"/>
      <c r="P1036" s="26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>
        <f t="shared" si="335"/>
        <v>6</v>
      </c>
      <c r="AG1036" s="19">
        <f t="shared" si="335"/>
        <v>30000</v>
      </c>
      <c r="AH1036" s="171" t="s">
        <v>1568</v>
      </c>
      <c r="AI1036" s="18" t="s">
        <v>1631</v>
      </c>
      <c r="AJ1036" s="18" t="s">
        <v>736</v>
      </c>
      <c r="AK1036" s="12">
        <v>5000</v>
      </c>
      <c r="AL1036" s="28"/>
      <c r="AM1036" s="28"/>
      <c r="AN1036" s="121">
        <v>6</v>
      </c>
      <c r="AO1036" s="121">
        <f t="shared" si="336"/>
        <v>30000</v>
      </c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114"/>
      <c r="BG1036" s="114"/>
      <c r="BH1036" s="28"/>
      <c r="BI1036" s="28"/>
      <c r="BJ1036" s="7">
        <f t="shared" si="337"/>
        <v>6</v>
      </c>
      <c r="BK1036" s="7">
        <f t="shared" si="337"/>
        <v>30000</v>
      </c>
    </row>
    <row r="1037" spans="2:63" x14ac:dyDescent="0.25">
      <c r="B1037" s="16" t="s">
        <v>1625</v>
      </c>
      <c r="C1037" s="16" t="s">
        <v>1625</v>
      </c>
      <c r="D1037" s="171" t="s">
        <v>1568</v>
      </c>
      <c r="E1037" s="18" t="s">
        <v>1631</v>
      </c>
      <c r="F1037" s="18" t="s">
        <v>736</v>
      </c>
      <c r="G1037" s="12">
        <v>4000</v>
      </c>
      <c r="H1037" s="19"/>
      <c r="I1037" s="19"/>
      <c r="J1037" s="111">
        <v>6</v>
      </c>
      <c r="K1037" s="111">
        <f t="shared" si="334"/>
        <v>24000</v>
      </c>
      <c r="L1037" s="19"/>
      <c r="M1037" s="19"/>
      <c r="N1037" s="19"/>
      <c r="O1037" s="19"/>
      <c r="P1037" s="26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>
        <f t="shared" si="335"/>
        <v>6</v>
      </c>
      <c r="AG1037" s="19">
        <f t="shared" si="335"/>
        <v>24000</v>
      </c>
      <c r="AH1037" s="171" t="s">
        <v>1568</v>
      </c>
      <c r="AI1037" s="18" t="s">
        <v>1631</v>
      </c>
      <c r="AJ1037" s="18" t="s">
        <v>736</v>
      </c>
      <c r="AK1037" s="12">
        <v>4000</v>
      </c>
      <c r="AL1037" s="28"/>
      <c r="AM1037" s="28"/>
      <c r="AN1037" s="121">
        <v>6</v>
      </c>
      <c r="AO1037" s="121">
        <f t="shared" si="336"/>
        <v>24000</v>
      </c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114"/>
      <c r="BG1037" s="114"/>
      <c r="BH1037" s="28"/>
      <c r="BI1037" s="28"/>
      <c r="BJ1037" s="7">
        <f t="shared" si="337"/>
        <v>6</v>
      </c>
      <c r="BK1037" s="7">
        <f t="shared" si="337"/>
        <v>24000</v>
      </c>
    </row>
    <row r="1038" spans="2:63" x14ac:dyDescent="0.25">
      <c r="B1038" s="16" t="s">
        <v>1625</v>
      </c>
      <c r="C1038" s="16" t="s">
        <v>1625</v>
      </c>
      <c r="D1038" s="171" t="s">
        <v>1564</v>
      </c>
      <c r="E1038" s="18" t="s">
        <v>1632</v>
      </c>
      <c r="F1038" s="18" t="s">
        <v>736</v>
      </c>
      <c r="G1038" s="12">
        <v>3500</v>
      </c>
      <c r="H1038" s="19"/>
      <c r="I1038" s="19"/>
      <c r="J1038" s="111">
        <v>18</v>
      </c>
      <c r="K1038" s="111">
        <f t="shared" si="334"/>
        <v>63000</v>
      </c>
      <c r="L1038" s="19"/>
      <c r="M1038" s="19"/>
      <c r="N1038" s="19"/>
      <c r="O1038" s="19"/>
      <c r="P1038" s="26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>
        <f t="shared" si="335"/>
        <v>18</v>
      </c>
      <c r="AG1038" s="19">
        <f t="shared" si="335"/>
        <v>63000</v>
      </c>
      <c r="AH1038" s="171" t="s">
        <v>1564</v>
      </c>
      <c r="AI1038" s="18" t="s">
        <v>1632</v>
      </c>
      <c r="AJ1038" s="18" t="s">
        <v>736</v>
      </c>
      <c r="AK1038" s="12">
        <v>3500</v>
      </c>
      <c r="AL1038" s="28"/>
      <c r="AM1038" s="28"/>
      <c r="AN1038" s="121">
        <v>18</v>
      </c>
      <c r="AO1038" s="121">
        <f t="shared" si="336"/>
        <v>63000</v>
      </c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114"/>
      <c r="BG1038" s="114"/>
      <c r="BH1038" s="28"/>
      <c r="BI1038" s="28"/>
      <c r="BJ1038" s="7">
        <f t="shared" si="337"/>
        <v>18</v>
      </c>
      <c r="BK1038" s="7">
        <f t="shared" si="337"/>
        <v>63000</v>
      </c>
    </row>
    <row r="1039" spans="2:63" x14ac:dyDescent="0.25">
      <c r="B1039" s="16" t="s">
        <v>1625</v>
      </c>
      <c r="C1039" s="16" t="s">
        <v>1625</v>
      </c>
      <c r="D1039" s="171" t="s">
        <v>1032</v>
      </c>
      <c r="E1039" s="18" t="s">
        <v>1158</v>
      </c>
      <c r="F1039" s="18" t="s">
        <v>736</v>
      </c>
      <c r="G1039" s="12">
        <v>3000</v>
      </c>
      <c r="H1039" s="19"/>
      <c r="I1039" s="19"/>
      <c r="J1039" s="111">
        <v>24</v>
      </c>
      <c r="K1039" s="111">
        <f t="shared" si="334"/>
        <v>72000</v>
      </c>
      <c r="L1039" s="19"/>
      <c r="M1039" s="19"/>
      <c r="N1039" s="19"/>
      <c r="O1039" s="19"/>
      <c r="P1039" s="26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>
        <f t="shared" si="335"/>
        <v>24</v>
      </c>
      <c r="AG1039" s="19">
        <f t="shared" si="335"/>
        <v>72000</v>
      </c>
      <c r="AH1039" s="171" t="s">
        <v>1032</v>
      </c>
      <c r="AI1039" s="18" t="s">
        <v>1158</v>
      </c>
      <c r="AJ1039" s="18" t="s">
        <v>736</v>
      </c>
      <c r="AK1039" s="12">
        <v>3000</v>
      </c>
      <c r="AL1039" s="28"/>
      <c r="AM1039" s="28"/>
      <c r="AN1039" s="121">
        <v>24</v>
      </c>
      <c r="AO1039" s="121">
        <f t="shared" si="336"/>
        <v>72000</v>
      </c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114"/>
      <c r="BG1039" s="114"/>
      <c r="BH1039" s="28"/>
      <c r="BI1039" s="28"/>
      <c r="BJ1039" s="7">
        <f t="shared" si="337"/>
        <v>24</v>
      </c>
      <c r="BK1039" s="7">
        <f t="shared" si="337"/>
        <v>72000</v>
      </c>
    </row>
    <row r="1040" spans="2:63" x14ac:dyDescent="0.25">
      <c r="B1040" s="16" t="s">
        <v>1625</v>
      </c>
      <c r="C1040" s="16" t="s">
        <v>1625</v>
      </c>
      <c r="D1040" s="171" t="s">
        <v>1079</v>
      </c>
      <c r="E1040" s="18" t="s">
        <v>1173</v>
      </c>
      <c r="F1040" s="18" t="s">
        <v>736</v>
      </c>
      <c r="G1040" s="12">
        <v>2000</v>
      </c>
      <c r="H1040" s="19"/>
      <c r="I1040" s="19"/>
      <c r="J1040" s="111">
        <v>12</v>
      </c>
      <c r="K1040" s="111">
        <f t="shared" si="334"/>
        <v>24000</v>
      </c>
      <c r="L1040" s="19"/>
      <c r="M1040" s="19"/>
      <c r="N1040" s="19"/>
      <c r="O1040" s="19"/>
      <c r="P1040" s="26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>
        <f t="shared" si="335"/>
        <v>12</v>
      </c>
      <c r="AG1040" s="19">
        <f t="shared" si="335"/>
        <v>24000</v>
      </c>
      <c r="AH1040" s="171" t="s">
        <v>1079</v>
      </c>
      <c r="AI1040" s="18" t="s">
        <v>1173</v>
      </c>
      <c r="AJ1040" s="18" t="s">
        <v>736</v>
      </c>
      <c r="AK1040" s="12">
        <v>2000</v>
      </c>
      <c r="AL1040" s="28"/>
      <c r="AM1040" s="28"/>
      <c r="AN1040" s="121">
        <v>12</v>
      </c>
      <c r="AO1040" s="121">
        <f t="shared" si="336"/>
        <v>24000</v>
      </c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114"/>
      <c r="BG1040" s="114"/>
      <c r="BH1040" s="28"/>
      <c r="BI1040" s="28"/>
      <c r="BJ1040" s="7">
        <f t="shared" si="337"/>
        <v>12</v>
      </c>
      <c r="BK1040" s="7">
        <f t="shared" si="337"/>
        <v>24000</v>
      </c>
    </row>
    <row r="1041" spans="2:63" ht="24" x14ac:dyDescent="0.25">
      <c r="B1041" s="16" t="s">
        <v>1625</v>
      </c>
      <c r="C1041" s="16" t="s">
        <v>1625</v>
      </c>
      <c r="D1041" s="171" t="s">
        <v>1633</v>
      </c>
      <c r="E1041" s="18" t="s">
        <v>1634</v>
      </c>
      <c r="F1041" s="18" t="s">
        <v>736</v>
      </c>
      <c r="G1041" s="12">
        <v>5500</v>
      </c>
      <c r="H1041" s="19"/>
      <c r="I1041" s="19"/>
      <c r="J1041" s="111">
        <v>6</v>
      </c>
      <c r="K1041" s="111">
        <f t="shared" si="334"/>
        <v>33000</v>
      </c>
      <c r="L1041" s="19"/>
      <c r="M1041" s="19"/>
      <c r="N1041" s="19"/>
      <c r="O1041" s="19"/>
      <c r="P1041" s="26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>
        <f t="shared" si="335"/>
        <v>6</v>
      </c>
      <c r="AG1041" s="19">
        <f t="shared" si="335"/>
        <v>33000</v>
      </c>
      <c r="AH1041" s="171" t="s">
        <v>1633</v>
      </c>
      <c r="AI1041" s="18" t="s">
        <v>1634</v>
      </c>
      <c r="AJ1041" s="18" t="s">
        <v>736</v>
      </c>
      <c r="AK1041" s="12">
        <v>5500</v>
      </c>
      <c r="AL1041" s="28"/>
      <c r="AM1041" s="28"/>
      <c r="AN1041" s="121">
        <v>6</v>
      </c>
      <c r="AO1041" s="121">
        <f t="shared" si="336"/>
        <v>33000</v>
      </c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114"/>
      <c r="BG1041" s="114"/>
      <c r="BH1041" s="28"/>
      <c r="BI1041" s="28"/>
      <c r="BJ1041" s="7">
        <f t="shared" si="337"/>
        <v>6</v>
      </c>
      <c r="BK1041" s="7">
        <f t="shared" si="337"/>
        <v>33000</v>
      </c>
    </row>
    <row r="1042" spans="2:63" ht="24" x14ac:dyDescent="0.25">
      <c r="B1042" s="16" t="s">
        <v>1625</v>
      </c>
      <c r="C1042" s="16" t="s">
        <v>1625</v>
      </c>
      <c r="D1042" s="171" t="s">
        <v>1633</v>
      </c>
      <c r="E1042" s="18" t="s">
        <v>1634</v>
      </c>
      <c r="F1042" s="18" t="s">
        <v>736</v>
      </c>
      <c r="G1042" s="12">
        <v>5000</v>
      </c>
      <c r="H1042" s="19"/>
      <c r="I1042" s="19"/>
      <c r="J1042" s="111">
        <v>6</v>
      </c>
      <c r="K1042" s="111">
        <f t="shared" si="334"/>
        <v>30000</v>
      </c>
      <c r="L1042" s="19"/>
      <c r="M1042" s="19"/>
      <c r="N1042" s="19"/>
      <c r="O1042" s="19"/>
      <c r="P1042" s="26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>
        <f t="shared" si="335"/>
        <v>6</v>
      </c>
      <c r="AG1042" s="19">
        <f t="shared" si="335"/>
        <v>30000</v>
      </c>
      <c r="AH1042" s="171" t="s">
        <v>1633</v>
      </c>
      <c r="AI1042" s="18" t="s">
        <v>1634</v>
      </c>
      <c r="AJ1042" s="18" t="s">
        <v>736</v>
      </c>
      <c r="AK1042" s="12">
        <v>5000</v>
      </c>
      <c r="AL1042" s="28"/>
      <c r="AM1042" s="28"/>
      <c r="AN1042" s="121">
        <v>6</v>
      </c>
      <c r="AO1042" s="121">
        <f t="shared" si="336"/>
        <v>30000</v>
      </c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114"/>
      <c r="BG1042" s="114"/>
      <c r="BH1042" s="28"/>
      <c r="BI1042" s="28"/>
      <c r="BJ1042" s="7">
        <f t="shared" si="337"/>
        <v>6</v>
      </c>
      <c r="BK1042" s="7">
        <f t="shared" si="337"/>
        <v>30000</v>
      </c>
    </row>
    <row r="1043" spans="2:63" ht="24" x14ac:dyDescent="0.25">
      <c r="B1043" s="16" t="s">
        <v>1625</v>
      </c>
      <c r="C1043" s="16" t="s">
        <v>1625</v>
      </c>
      <c r="D1043" s="171" t="s">
        <v>1566</v>
      </c>
      <c r="E1043" s="18" t="s">
        <v>1163</v>
      </c>
      <c r="F1043" s="18" t="s">
        <v>736</v>
      </c>
      <c r="G1043" s="12">
        <v>5000</v>
      </c>
      <c r="H1043" s="19"/>
      <c r="I1043" s="19"/>
      <c r="J1043" s="111">
        <v>6</v>
      </c>
      <c r="K1043" s="111">
        <f t="shared" si="334"/>
        <v>30000</v>
      </c>
      <c r="L1043" s="19"/>
      <c r="M1043" s="19"/>
      <c r="N1043" s="19"/>
      <c r="O1043" s="19"/>
      <c r="P1043" s="26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>
        <f t="shared" si="335"/>
        <v>6</v>
      </c>
      <c r="AG1043" s="19">
        <f t="shared" si="335"/>
        <v>30000</v>
      </c>
      <c r="AH1043" s="171" t="s">
        <v>1566</v>
      </c>
      <c r="AI1043" s="18" t="s">
        <v>1163</v>
      </c>
      <c r="AJ1043" s="18" t="s">
        <v>736</v>
      </c>
      <c r="AK1043" s="12">
        <v>5000</v>
      </c>
      <c r="AL1043" s="28"/>
      <c r="AM1043" s="28"/>
      <c r="AN1043" s="121">
        <v>6</v>
      </c>
      <c r="AO1043" s="121">
        <f t="shared" si="336"/>
        <v>30000</v>
      </c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114"/>
      <c r="BG1043" s="114"/>
      <c r="BH1043" s="28"/>
      <c r="BI1043" s="28"/>
      <c r="BJ1043" s="7">
        <f t="shared" si="337"/>
        <v>6</v>
      </c>
      <c r="BK1043" s="7">
        <f t="shared" si="337"/>
        <v>30000</v>
      </c>
    </row>
    <row r="1044" spans="2:63" x14ac:dyDescent="0.25">
      <c r="B1044" s="16" t="s">
        <v>1625</v>
      </c>
      <c r="C1044" s="16" t="s">
        <v>1625</v>
      </c>
      <c r="D1044" s="171" t="s">
        <v>1635</v>
      </c>
      <c r="E1044" s="18" t="s">
        <v>1636</v>
      </c>
      <c r="F1044" s="18" t="s">
        <v>736</v>
      </c>
      <c r="G1044" s="12">
        <v>4000</v>
      </c>
      <c r="H1044" s="19"/>
      <c r="I1044" s="19"/>
      <c r="J1044" s="111">
        <v>6</v>
      </c>
      <c r="K1044" s="111">
        <f t="shared" si="334"/>
        <v>24000</v>
      </c>
      <c r="L1044" s="19"/>
      <c r="M1044" s="19"/>
      <c r="N1044" s="19"/>
      <c r="O1044" s="19"/>
      <c r="P1044" s="26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>
        <f t="shared" si="335"/>
        <v>6</v>
      </c>
      <c r="AG1044" s="19">
        <f t="shared" si="335"/>
        <v>24000</v>
      </c>
      <c r="AH1044" s="171" t="s">
        <v>1635</v>
      </c>
      <c r="AI1044" s="18" t="s">
        <v>1636</v>
      </c>
      <c r="AJ1044" s="18" t="s">
        <v>736</v>
      </c>
      <c r="AK1044" s="12">
        <v>4000</v>
      </c>
      <c r="AL1044" s="28"/>
      <c r="AM1044" s="28"/>
      <c r="AN1044" s="121">
        <v>6</v>
      </c>
      <c r="AO1044" s="121">
        <f t="shared" si="336"/>
        <v>24000</v>
      </c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114"/>
      <c r="BG1044" s="114"/>
      <c r="BH1044" s="28"/>
      <c r="BI1044" s="28"/>
      <c r="BJ1044" s="7">
        <f t="shared" si="337"/>
        <v>6</v>
      </c>
      <c r="BK1044" s="7">
        <f t="shared" si="337"/>
        <v>24000</v>
      </c>
    </row>
    <row r="1045" spans="2:63" ht="24" x14ac:dyDescent="0.25">
      <c r="B1045" s="16" t="s">
        <v>1625</v>
      </c>
      <c r="C1045" s="16" t="s">
        <v>1625</v>
      </c>
      <c r="D1045" s="171" t="s">
        <v>1637</v>
      </c>
      <c r="E1045" s="18" t="s">
        <v>1638</v>
      </c>
      <c r="F1045" s="18" t="s">
        <v>736</v>
      </c>
      <c r="G1045" s="12">
        <v>1800</v>
      </c>
      <c r="H1045" s="19"/>
      <c r="I1045" s="19"/>
      <c r="J1045" s="111">
        <v>12</v>
      </c>
      <c r="K1045" s="111">
        <f t="shared" si="334"/>
        <v>21600</v>
      </c>
      <c r="L1045" s="19"/>
      <c r="M1045" s="19"/>
      <c r="N1045" s="19"/>
      <c r="O1045" s="19"/>
      <c r="P1045" s="26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>
        <f t="shared" si="335"/>
        <v>12</v>
      </c>
      <c r="AG1045" s="19">
        <f t="shared" si="335"/>
        <v>21600</v>
      </c>
      <c r="AH1045" s="171" t="s">
        <v>1637</v>
      </c>
      <c r="AI1045" s="18" t="s">
        <v>1638</v>
      </c>
      <c r="AJ1045" s="18" t="s">
        <v>736</v>
      </c>
      <c r="AK1045" s="12">
        <v>1800</v>
      </c>
      <c r="AL1045" s="28"/>
      <c r="AM1045" s="28"/>
      <c r="AN1045" s="121">
        <v>12</v>
      </c>
      <c r="AO1045" s="121">
        <f t="shared" si="336"/>
        <v>21600</v>
      </c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114"/>
      <c r="BG1045" s="114"/>
      <c r="BH1045" s="28"/>
      <c r="BI1045" s="28"/>
      <c r="BJ1045" s="7">
        <f t="shared" si="337"/>
        <v>12</v>
      </c>
      <c r="BK1045" s="7">
        <f t="shared" si="337"/>
        <v>21600</v>
      </c>
    </row>
    <row r="1046" spans="2:63" ht="24" x14ac:dyDescent="0.25">
      <c r="B1046" s="16" t="s">
        <v>1625</v>
      </c>
      <c r="C1046" s="16" t="s">
        <v>1625</v>
      </c>
      <c r="D1046" s="171" t="s">
        <v>1639</v>
      </c>
      <c r="E1046" s="18" t="s">
        <v>1640</v>
      </c>
      <c r="F1046" s="18" t="s">
        <v>736</v>
      </c>
      <c r="G1046" s="12">
        <v>4485</v>
      </c>
      <c r="H1046" s="19"/>
      <c r="I1046" s="19"/>
      <c r="J1046" s="111">
        <v>2</v>
      </c>
      <c r="K1046" s="111">
        <f t="shared" si="334"/>
        <v>8970</v>
      </c>
      <c r="L1046" s="19"/>
      <c r="M1046" s="19"/>
      <c r="N1046" s="19"/>
      <c r="O1046" s="19"/>
      <c r="P1046" s="26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>
        <f t="shared" si="335"/>
        <v>2</v>
      </c>
      <c r="AG1046" s="19">
        <f t="shared" si="335"/>
        <v>8970</v>
      </c>
      <c r="AH1046" s="171" t="s">
        <v>1639</v>
      </c>
      <c r="AI1046" s="18" t="s">
        <v>1640</v>
      </c>
      <c r="AJ1046" s="18" t="s">
        <v>736</v>
      </c>
      <c r="AK1046" s="12">
        <v>4485</v>
      </c>
      <c r="AL1046" s="28"/>
      <c r="AM1046" s="28"/>
      <c r="AN1046" s="121"/>
      <c r="AO1046" s="121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114"/>
      <c r="BG1046" s="114"/>
      <c r="BH1046" s="28"/>
      <c r="BI1046" s="28"/>
      <c r="BJ1046" s="7">
        <f t="shared" si="337"/>
        <v>0</v>
      </c>
      <c r="BK1046" s="7">
        <f t="shared" si="337"/>
        <v>0</v>
      </c>
    </row>
    <row r="1047" spans="2:63" ht="24" x14ac:dyDescent="0.25">
      <c r="B1047" s="16" t="s">
        <v>1625</v>
      </c>
      <c r="C1047" s="16" t="s">
        <v>1625</v>
      </c>
      <c r="D1047" s="171" t="s">
        <v>1641</v>
      </c>
      <c r="E1047" s="18" t="s">
        <v>1642</v>
      </c>
      <c r="F1047" s="18" t="s">
        <v>736</v>
      </c>
      <c r="G1047" s="12">
        <v>3150</v>
      </c>
      <c r="H1047" s="19"/>
      <c r="I1047" s="19"/>
      <c r="J1047" s="111">
        <v>2</v>
      </c>
      <c r="K1047" s="111">
        <f t="shared" si="334"/>
        <v>6300</v>
      </c>
      <c r="L1047" s="19"/>
      <c r="M1047" s="19"/>
      <c r="N1047" s="19"/>
      <c r="O1047" s="19"/>
      <c r="P1047" s="26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>
        <f t="shared" si="335"/>
        <v>2</v>
      </c>
      <c r="AG1047" s="19">
        <f t="shared" si="335"/>
        <v>6300</v>
      </c>
      <c r="AH1047" s="171" t="s">
        <v>1641</v>
      </c>
      <c r="AI1047" s="18" t="s">
        <v>1642</v>
      </c>
      <c r="AJ1047" s="18" t="s">
        <v>736</v>
      </c>
      <c r="AK1047" s="12">
        <v>3150</v>
      </c>
      <c r="AL1047" s="28"/>
      <c r="AM1047" s="28"/>
      <c r="AN1047" s="121">
        <v>2</v>
      </c>
      <c r="AO1047" s="121">
        <f t="shared" si="336"/>
        <v>6300</v>
      </c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114"/>
      <c r="BG1047" s="114"/>
      <c r="BH1047" s="28"/>
      <c r="BI1047" s="28"/>
      <c r="BJ1047" s="7">
        <f t="shared" si="337"/>
        <v>2</v>
      </c>
      <c r="BK1047" s="7">
        <f t="shared" si="337"/>
        <v>6300</v>
      </c>
    </row>
    <row r="1048" spans="2:63" ht="24" x14ac:dyDescent="0.25">
      <c r="B1048" s="16" t="s">
        <v>1625</v>
      </c>
      <c r="C1048" s="16" t="s">
        <v>1625</v>
      </c>
      <c r="D1048" s="171" t="s">
        <v>1643</v>
      </c>
      <c r="E1048" s="18" t="s">
        <v>1644</v>
      </c>
      <c r="F1048" s="18" t="s">
        <v>736</v>
      </c>
      <c r="G1048" s="12">
        <v>1850</v>
      </c>
      <c r="H1048" s="19"/>
      <c r="I1048" s="19"/>
      <c r="J1048" s="111">
        <v>2</v>
      </c>
      <c r="K1048" s="111">
        <f t="shared" si="334"/>
        <v>3700</v>
      </c>
      <c r="L1048" s="19"/>
      <c r="M1048" s="19"/>
      <c r="N1048" s="19"/>
      <c r="O1048" s="19"/>
      <c r="P1048" s="26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>
        <f t="shared" si="335"/>
        <v>2</v>
      </c>
      <c r="AG1048" s="19">
        <f t="shared" si="335"/>
        <v>3700</v>
      </c>
      <c r="AH1048" s="171" t="s">
        <v>1643</v>
      </c>
      <c r="AI1048" s="18" t="s">
        <v>1644</v>
      </c>
      <c r="AJ1048" s="18" t="s">
        <v>736</v>
      </c>
      <c r="AK1048" s="12">
        <v>1850</v>
      </c>
      <c r="AL1048" s="28"/>
      <c r="AM1048" s="28"/>
      <c r="AN1048" s="121">
        <v>2</v>
      </c>
      <c r="AO1048" s="121">
        <f t="shared" si="336"/>
        <v>3700</v>
      </c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114"/>
      <c r="BG1048" s="114"/>
      <c r="BH1048" s="28"/>
      <c r="BI1048" s="28"/>
      <c r="BJ1048" s="7">
        <f t="shared" si="337"/>
        <v>2</v>
      </c>
      <c r="BK1048" s="7">
        <f t="shared" si="337"/>
        <v>3700</v>
      </c>
    </row>
    <row r="1049" spans="2:63" x14ac:dyDescent="0.25">
      <c r="B1049" s="16" t="s">
        <v>1625</v>
      </c>
      <c r="C1049" s="16" t="s">
        <v>1625</v>
      </c>
      <c r="D1049" s="171" t="s">
        <v>1645</v>
      </c>
      <c r="E1049" s="18" t="s">
        <v>1646</v>
      </c>
      <c r="F1049" s="18" t="s">
        <v>736</v>
      </c>
      <c r="G1049" s="12">
        <v>4500</v>
      </c>
      <c r="H1049" s="19"/>
      <c r="I1049" s="19"/>
      <c r="J1049" s="111">
        <v>6</v>
      </c>
      <c r="K1049" s="111">
        <f t="shared" si="334"/>
        <v>27000</v>
      </c>
      <c r="L1049" s="19"/>
      <c r="M1049" s="19"/>
      <c r="N1049" s="19"/>
      <c r="O1049" s="19"/>
      <c r="P1049" s="26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>
        <f t="shared" si="335"/>
        <v>6</v>
      </c>
      <c r="AG1049" s="19">
        <f t="shared" si="335"/>
        <v>27000</v>
      </c>
      <c r="AH1049" s="171" t="s">
        <v>1645</v>
      </c>
      <c r="AI1049" s="18" t="s">
        <v>1646</v>
      </c>
      <c r="AJ1049" s="18" t="s">
        <v>736</v>
      </c>
      <c r="AK1049" s="12">
        <v>4500</v>
      </c>
      <c r="AL1049" s="28"/>
      <c r="AM1049" s="28"/>
      <c r="AN1049" s="121">
        <v>6</v>
      </c>
      <c r="AO1049" s="121">
        <f t="shared" si="336"/>
        <v>27000</v>
      </c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114"/>
      <c r="BG1049" s="114"/>
      <c r="BH1049" s="28"/>
      <c r="BI1049" s="28"/>
      <c r="BJ1049" s="7">
        <f t="shared" si="337"/>
        <v>6</v>
      </c>
      <c r="BK1049" s="7">
        <f t="shared" si="337"/>
        <v>27000</v>
      </c>
    </row>
    <row r="1050" spans="2:63" x14ac:dyDescent="0.25">
      <c r="B1050" s="16" t="s">
        <v>1625</v>
      </c>
      <c r="C1050" s="16" t="s">
        <v>1625</v>
      </c>
      <c r="D1050" s="171" t="s">
        <v>1647</v>
      </c>
      <c r="E1050" s="18" t="s">
        <v>1648</v>
      </c>
      <c r="F1050" s="18" t="s">
        <v>736</v>
      </c>
      <c r="G1050" s="12">
        <v>1200</v>
      </c>
      <c r="H1050" s="19"/>
      <c r="I1050" s="19"/>
      <c r="J1050" s="111">
        <v>1</v>
      </c>
      <c r="K1050" s="111">
        <f t="shared" si="334"/>
        <v>1200</v>
      </c>
      <c r="L1050" s="19"/>
      <c r="M1050" s="19"/>
      <c r="N1050" s="19"/>
      <c r="O1050" s="19"/>
      <c r="P1050" s="26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>
        <f t="shared" si="335"/>
        <v>1</v>
      </c>
      <c r="AG1050" s="19">
        <f t="shared" si="335"/>
        <v>1200</v>
      </c>
      <c r="AH1050" s="171" t="s">
        <v>1647</v>
      </c>
      <c r="AI1050" s="18" t="s">
        <v>1648</v>
      </c>
      <c r="AJ1050" s="18" t="s">
        <v>736</v>
      </c>
      <c r="AK1050" s="12">
        <v>1200</v>
      </c>
      <c r="AL1050" s="28"/>
      <c r="AM1050" s="28"/>
      <c r="AN1050" s="121"/>
      <c r="AO1050" s="121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114"/>
      <c r="BG1050" s="114"/>
      <c r="BH1050" s="28"/>
      <c r="BI1050" s="28"/>
      <c r="BJ1050" s="7">
        <f t="shared" si="337"/>
        <v>0</v>
      </c>
      <c r="BK1050" s="7">
        <f t="shared" si="337"/>
        <v>0</v>
      </c>
    </row>
    <row r="1051" spans="2:63" x14ac:dyDescent="0.25">
      <c r="B1051" s="16" t="s">
        <v>1625</v>
      </c>
      <c r="C1051" s="16" t="s">
        <v>1625</v>
      </c>
      <c r="D1051" s="171" t="s">
        <v>869</v>
      </c>
      <c r="E1051" s="18" t="s">
        <v>1649</v>
      </c>
      <c r="F1051" s="18" t="s">
        <v>736</v>
      </c>
      <c r="G1051" s="12">
        <v>4500</v>
      </c>
      <c r="H1051" s="19"/>
      <c r="I1051" s="19"/>
      <c r="J1051" s="111">
        <v>1</v>
      </c>
      <c r="K1051" s="111">
        <f t="shared" si="334"/>
        <v>4500</v>
      </c>
      <c r="L1051" s="19"/>
      <c r="M1051" s="19"/>
      <c r="N1051" s="19"/>
      <c r="O1051" s="19"/>
      <c r="P1051" s="26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>
        <f t="shared" si="335"/>
        <v>1</v>
      </c>
      <c r="AG1051" s="19">
        <f t="shared" si="335"/>
        <v>4500</v>
      </c>
      <c r="AH1051" s="171" t="s">
        <v>869</v>
      </c>
      <c r="AI1051" s="18" t="s">
        <v>1649</v>
      </c>
      <c r="AJ1051" s="18" t="s">
        <v>736</v>
      </c>
      <c r="AK1051" s="12">
        <v>4500</v>
      </c>
      <c r="AL1051" s="28"/>
      <c r="AM1051" s="28"/>
      <c r="AN1051" s="121"/>
      <c r="AO1051" s="121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114"/>
      <c r="BG1051" s="114"/>
      <c r="BH1051" s="28"/>
      <c r="BI1051" s="28"/>
      <c r="BJ1051" s="7">
        <f t="shared" si="337"/>
        <v>0</v>
      </c>
      <c r="BK1051" s="7">
        <f t="shared" si="337"/>
        <v>0</v>
      </c>
    </row>
    <row r="1052" spans="2:63" x14ac:dyDescent="0.25">
      <c r="B1052" s="16" t="s">
        <v>1625</v>
      </c>
      <c r="C1052" s="16" t="s">
        <v>1625</v>
      </c>
      <c r="D1052" s="171" t="s">
        <v>1650</v>
      </c>
      <c r="E1052" s="18" t="s">
        <v>1651</v>
      </c>
      <c r="F1052" s="18" t="s">
        <v>736</v>
      </c>
      <c r="G1052" s="12">
        <v>1000</v>
      </c>
      <c r="H1052" s="19"/>
      <c r="I1052" s="19"/>
      <c r="J1052" s="111">
        <v>18</v>
      </c>
      <c r="K1052" s="111">
        <f t="shared" si="334"/>
        <v>18000</v>
      </c>
      <c r="L1052" s="19"/>
      <c r="M1052" s="19"/>
      <c r="N1052" s="19"/>
      <c r="O1052" s="19"/>
      <c r="P1052" s="26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>
        <f t="shared" si="335"/>
        <v>18</v>
      </c>
      <c r="AG1052" s="19">
        <f t="shared" si="335"/>
        <v>18000</v>
      </c>
      <c r="AH1052" s="171" t="s">
        <v>1650</v>
      </c>
      <c r="AI1052" s="18" t="s">
        <v>1651</v>
      </c>
      <c r="AJ1052" s="18" t="s">
        <v>736</v>
      </c>
      <c r="AK1052" s="12">
        <v>1000</v>
      </c>
      <c r="AL1052" s="28"/>
      <c r="AM1052" s="28"/>
      <c r="AN1052" s="121">
        <v>18</v>
      </c>
      <c r="AO1052" s="121">
        <f t="shared" si="336"/>
        <v>18000</v>
      </c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114"/>
      <c r="BG1052" s="114"/>
      <c r="BH1052" s="28"/>
      <c r="BI1052" s="28"/>
      <c r="BJ1052" s="7">
        <f t="shared" si="337"/>
        <v>18</v>
      </c>
      <c r="BK1052" s="7">
        <f t="shared" si="337"/>
        <v>18000</v>
      </c>
    </row>
    <row r="1053" spans="2:63" x14ac:dyDescent="0.25">
      <c r="B1053" s="16" t="s">
        <v>1625</v>
      </c>
      <c r="C1053" s="16" t="s">
        <v>1625</v>
      </c>
      <c r="D1053" s="171" t="s">
        <v>1652</v>
      </c>
      <c r="E1053" s="18" t="s">
        <v>1653</v>
      </c>
      <c r="F1053" s="18" t="s">
        <v>736</v>
      </c>
      <c r="G1053" s="12">
        <v>3000</v>
      </c>
      <c r="H1053" s="19"/>
      <c r="I1053" s="19"/>
      <c r="J1053" s="111">
        <v>6</v>
      </c>
      <c r="K1053" s="111">
        <f t="shared" si="334"/>
        <v>18000</v>
      </c>
      <c r="L1053" s="19"/>
      <c r="M1053" s="19"/>
      <c r="N1053" s="19"/>
      <c r="O1053" s="19"/>
      <c r="P1053" s="26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>
        <f t="shared" si="335"/>
        <v>6</v>
      </c>
      <c r="AG1053" s="19">
        <f t="shared" si="335"/>
        <v>18000</v>
      </c>
      <c r="AH1053" s="171" t="s">
        <v>1652</v>
      </c>
      <c r="AI1053" s="18" t="s">
        <v>1653</v>
      </c>
      <c r="AJ1053" s="18" t="s">
        <v>736</v>
      </c>
      <c r="AK1053" s="12">
        <v>3000</v>
      </c>
      <c r="AL1053" s="28"/>
      <c r="AM1053" s="28"/>
      <c r="AN1053" s="121">
        <v>6</v>
      </c>
      <c r="AO1053" s="121">
        <f t="shared" si="336"/>
        <v>18000</v>
      </c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114"/>
      <c r="BG1053" s="114"/>
      <c r="BH1053" s="28"/>
      <c r="BI1053" s="28"/>
      <c r="BJ1053" s="7">
        <f t="shared" si="337"/>
        <v>6</v>
      </c>
      <c r="BK1053" s="7">
        <f t="shared" si="337"/>
        <v>18000</v>
      </c>
    </row>
    <row r="1054" spans="2:63" x14ac:dyDescent="0.25">
      <c r="B1054" s="16" t="s">
        <v>1625</v>
      </c>
      <c r="C1054" s="16" t="s">
        <v>1625</v>
      </c>
      <c r="D1054" s="160" t="s">
        <v>1028</v>
      </c>
      <c r="E1054" s="18" t="s">
        <v>1654</v>
      </c>
      <c r="F1054" s="18" t="s">
        <v>736</v>
      </c>
      <c r="G1054" s="12">
        <v>5000</v>
      </c>
      <c r="H1054" s="19"/>
      <c r="I1054" s="19"/>
      <c r="J1054" s="111">
        <v>6</v>
      </c>
      <c r="K1054" s="111">
        <f t="shared" si="334"/>
        <v>30000</v>
      </c>
      <c r="L1054" s="19"/>
      <c r="M1054" s="19"/>
      <c r="N1054" s="19"/>
      <c r="O1054" s="19"/>
      <c r="P1054" s="26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>
        <f t="shared" si="335"/>
        <v>6</v>
      </c>
      <c r="AG1054" s="19">
        <f t="shared" si="335"/>
        <v>30000</v>
      </c>
      <c r="AH1054" s="160" t="s">
        <v>1028</v>
      </c>
      <c r="AI1054" s="18" t="s">
        <v>1654</v>
      </c>
      <c r="AJ1054" s="18" t="s">
        <v>736</v>
      </c>
      <c r="AK1054" s="12">
        <v>5000</v>
      </c>
      <c r="AL1054" s="28"/>
      <c r="AM1054" s="28"/>
      <c r="AN1054" s="121">
        <v>6</v>
      </c>
      <c r="AO1054" s="121">
        <f t="shared" si="336"/>
        <v>30000</v>
      </c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114"/>
      <c r="BG1054" s="114"/>
      <c r="BH1054" s="28"/>
      <c r="BI1054" s="28"/>
      <c r="BJ1054" s="7">
        <f t="shared" si="337"/>
        <v>6</v>
      </c>
      <c r="BK1054" s="7">
        <f t="shared" si="337"/>
        <v>30000</v>
      </c>
    </row>
    <row r="1055" spans="2:63" x14ac:dyDescent="0.25">
      <c r="B1055" s="16" t="s">
        <v>1625</v>
      </c>
      <c r="C1055" s="16" t="s">
        <v>1625</v>
      </c>
      <c r="D1055" s="171" t="s">
        <v>1633</v>
      </c>
      <c r="E1055" s="18" t="s">
        <v>1655</v>
      </c>
      <c r="F1055" s="18" t="s">
        <v>736</v>
      </c>
      <c r="G1055" s="12">
        <v>3000</v>
      </c>
      <c r="H1055" s="19"/>
      <c r="I1055" s="19"/>
      <c r="J1055" s="111">
        <v>6</v>
      </c>
      <c r="K1055" s="111">
        <f t="shared" si="334"/>
        <v>18000</v>
      </c>
      <c r="L1055" s="19"/>
      <c r="M1055" s="19"/>
      <c r="N1055" s="19"/>
      <c r="O1055" s="19"/>
      <c r="P1055" s="26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>
        <f t="shared" si="335"/>
        <v>6</v>
      </c>
      <c r="AG1055" s="19">
        <f t="shared" si="335"/>
        <v>18000</v>
      </c>
      <c r="AH1055" s="171" t="s">
        <v>1633</v>
      </c>
      <c r="AI1055" s="18" t="s">
        <v>1655</v>
      </c>
      <c r="AJ1055" s="18" t="s">
        <v>736</v>
      </c>
      <c r="AK1055" s="12">
        <v>3000</v>
      </c>
      <c r="AL1055" s="28"/>
      <c r="AM1055" s="28"/>
      <c r="AN1055" s="121">
        <v>6</v>
      </c>
      <c r="AO1055" s="121">
        <f t="shared" si="336"/>
        <v>18000</v>
      </c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114"/>
      <c r="BG1055" s="114"/>
      <c r="BH1055" s="28"/>
      <c r="BI1055" s="28"/>
      <c r="BJ1055" s="7">
        <f t="shared" si="337"/>
        <v>6</v>
      </c>
      <c r="BK1055" s="7">
        <f t="shared" si="337"/>
        <v>18000</v>
      </c>
    </row>
    <row r="1056" spans="2:63" x14ac:dyDescent="0.25">
      <c r="B1056" s="16" t="s">
        <v>1625</v>
      </c>
      <c r="C1056" s="16" t="s">
        <v>1625</v>
      </c>
      <c r="D1056" s="171" t="s">
        <v>1032</v>
      </c>
      <c r="E1056" s="18" t="s">
        <v>1158</v>
      </c>
      <c r="F1056" s="18" t="s">
        <v>736</v>
      </c>
      <c r="G1056" s="12">
        <v>2500</v>
      </c>
      <c r="H1056" s="19"/>
      <c r="I1056" s="19"/>
      <c r="J1056" s="111">
        <v>6</v>
      </c>
      <c r="K1056" s="111">
        <f t="shared" si="334"/>
        <v>15000</v>
      </c>
      <c r="L1056" s="19"/>
      <c r="M1056" s="19"/>
      <c r="N1056" s="19"/>
      <c r="O1056" s="19"/>
      <c r="P1056" s="26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>
        <f t="shared" si="335"/>
        <v>6</v>
      </c>
      <c r="AG1056" s="19">
        <f t="shared" si="335"/>
        <v>15000</v>
      </c>
      <c r="AH1056" s="171" t="s">
        <v>1032</v>
      </c>
      <c r="AI1056" s="18" t="s">
        <v>1158</v>
      </c>
      <c r="AJ1056" s="18" t="s">
        <v>736</v>
      </c>
      <c r="AK1056" s="12">
        <v>2500</v>
      </c>
      <c r="AL1056" s="28"/>
      <c r="AM1056" s="28"/>
      <c r="AN1056" s="121">
        <v>6</v>
      </c>
      <c r="AO1056" s="121">
        <f t="shared" si="336"/>
        <v>15000</v>
      </c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114"/>
      <c r="BG1056" s="114"/>
      <c r="BH1056" s="28"/>
      <c r="BI1056" s="28"/>
      <c r="BJ1056" s="7">
        <f t="shared" si="337"/>
        <v>6</v>
      </c>
      <c r="BK1056" s="7">
        <f t="shared" si="337"/>
        <v>15000</v>
      </c>
    </row>
    <row r="1057" spans="2:63" x14ac:dyDescent="0.25">
      <c r="B1057" s="16" t="s">
        <v>1625</v>
      </c>
      <c r="C1057" s="16" t="s">
        <v>1625</v>
      </c>
      <c r="D1057" s="171" t="s">
        <v>1032</v>
      </c>
      <c r="E1057" s="18" t="s">
        <v>1013</v>
      </c>
      <c r="F1057" s="18" t="s">
        <v>736</v>
      </c>
      <c r="G1057" s="12">
        <v>1800</v>
      </c>
      <c r="H1057" s="19"/>
      <c r="I1057" s="19"/>
      <c r="J1057" s="111">
        <v>12</v>
      </c>
      <c r="K1057" s="111">
        <f t="shared" si="334"/>
        <v>21600</v>
      </c>
      <c r="L1057" s="19"/>
      <c r="M1057" s="19"/>
      <c r="N1057" s="19"/>
      <c r="O1057" s="19"/>
      <c r="P1057" s="26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>
        <f t="shared" si="335"/>
        <v>12</v>
      </c>
      <c r="AG1057" s="19">
        <f t="shared" si="335"/>
        <v>21600</v>
      </c>
      <c r="AH1057" s="171" t="s">
        <v>1032</v>
      </c>
      <c r="AI1057" s="18" t="s">
        <v>1013</v>
      </c>
      <c r="AJ1057" s="18" t="s">
        <v>736</v>
      </c>
      <c r="AK1057" s="12">
        <v>1800</v>
      </c>
      <c r="AL1057" s="28"/>
      <c r="AM1057" s="28"/>
      <c r="AN1057" s="121">
        <v>12</v>
      </c>
      <c r="AO1057" s="121">
        <f t="shared" si="336"/>
        <v>21600</v>
      </c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114"/>
      <c r="BG1057" s="114"/>
      <c r="BH1057" s="28"/>
      <c r="BI1057" s="28"/>
      <c r="BJ1057" s="7">
        <f t="shared" si="337"/>
        <v>12</v>
      </c>
      <c r="BK1057" s="7">
        <f t="shared" si="337"/>
        <v>21600</v>
      </c>
    </row>
    <row r="1058" spans="2:63" ht="24" x14ac:dyDescent="0.25">
      <c r="B1058" s="16" t="s">
        <v>1625</v>
      </c>
      <c r="C1058" s="16" t="s">
        <v>1625</v>
      </c>
      <c r="D1058" s="171" t="s">
        <v>1032</v>
      </c>
      <c r="E1058" s="18" t="s">
        <v>1656</v>
      </c>
      <c r="F1058" s="18" t="s">
        <v>736</v>
      </c>
      <c r="G1058" s="12">
        <v>1800</v>
      </c>
      <c r="H1058" s="19"/>
      <c r="I1058" s="19"/>
      <c r="J1058" s="111">
        <v>6</v>
      </c>
      <c r="K1058" s="111">
        <f t="shared" si="334"/>
        <v>10800</v>
      </c>
      <c r="L1058" s="19"/>
      <c r="M1058" s="19"/>
      <c r="N1058" s="19"/>
      <c r="O1058" s="19"/>
      <c r="P1058" s="26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>
        <f t="shared" si="335"/>
        <v>6</v>
      </c>
      <c r="AG1058" s="19">
        <f t="shared" si="335"/>
        <v>10800</v>
      </c>
      <c r="AH1058" s="171" t="s">
        <v>1032</v>
      </c>
      <c r="AI1058" s="18" t="s">
        <v>1656</v>
      </c>
      <c r="AJ1058" s="18" t="s">
        <v>736</v>
      </c>
      <c r="AK1058" s="12">
        <v>1800</v>
      </c>
      <c r="AL1058" s="28"/>
      <c r="AM1058" s="28"/>
      <c r="AN1058" s="121">
        <v>6</v>
      </c>
      <c r="AO1058" s="121">
        <f t="shared" si="336"/>
        <v>10800</v>
      </c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114"/>
      <c r="BG1058" s="114"/>
      <c r="BH1058" s="28"/>
      <c r="BI1058" s="28"/>
      <c r="BJ1058" s="7">
        <f t="shared" si="337"/>
        <v>6</v>
      </c>
      <c r="BK1058" s="7">
        <f t="shared" si="337"/>
        <v>10800</v>
      </c>
    </row>
    <row r="1059" spans="2:63" ht="24" x14ac:dyDescent="0.25">
      <c r="B1059" s="16" t="s">
        <v>1625</v>
      </c>
      <c r="C1059" s="16" t="s">
        <v>1625</v>
      </c>
      <c r="D1059" s="171" t="s">
        <v>1637</v>
      </c>
      <c r="E1059" s="18" t="s">
        <v>1638</v>
      </c>
      <c r="F1059" s="18" t="s">
        <v>736</v>
      </c>
      <c r="G1059" s="12">
        <v>1800</v>
      </c>
      <c r="H1059" s="19"/>
      <c r="I1059" s="19"/>
      <c r="J1059" s="111">
        <v>6</v>
      </c>
      <c r="K1059" s="111">
        <f t="shared" si="334"/>
        <v>10800</v>
      </c>
      <c r="L1059" s="19"/>
      <c r="M1059" s="19"/>
      <c r="N1059" s="19"/>
      <c r="O1059" s="19"/>
      <c r="P1059" s="26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>
        <f t="shared" si="335"/>
        <v>6</v>
      </c>
      <c r="AG1059" s="19">
        <f t="shared" si="335"/>
        <v>10800</v>
      </c>
      <c r="AH1059" s="171" t="s">
        <v>1637</v>
      </c>
      <c r="AI1059" s="18" t="s">
        <v>1638</v>
      </c>
      <c r="AJ1059" s="18" t="s">
        <v>736</v>
      </c>
      <c r="AK1059" s="12">
        <v>1800</v>
      </c>
      <c r="AL1059" s="28"/>
      <c r="AM1059" s="28"/>
      <c r="AN1059" s="121">
        <v>6</v>
      </c>
      <c r="AO1059" s="121">
        <f t="shared" si="336"/>
        <v>10800</v>
      </c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114"/>
      <c r="BG1059" s="114"/>
      <c r="BH1059" s="28"/>
      <c r="BI1059" s="28"/>
      <c r="BJ1059" s="7">
        <f t="shared" si="337"/>
        <v>6</v>
      </c>
      <c r="BK1059" s="7">
        <f t="shared" si="337"/>
        <v>10800</v>
      </c>
    </row>
    <row r="1060" spans="2:63" x14ac:dyDescent="0.25">
      <c r="B1060" s="16" t="s">
        <v>1625</v>
      </c>
      <c r="C1060" s="16" t="s">
        <v>1625</v>
      </c>
      <c r="D1060" s="171" t="s">
        <v>1657</v>
      </c>
      <c r="E1060" s="18" t="s">
        <v>1658</v>
      </c>
      <c r="F1060" s="18" t="s">
        <v>736</v>
      </c>
      <c r="G1060" s="12">
        <v>1850</v>
      </c>
      <c r="H1060" s="19"/>
      <c r="I1060" s="19"/>
      <c r="J1060" s="111">
        <v>2</v>
      </c>
      <c r="K1060" s="111">
        <f t="shared" si="334"/>
        <v>3700</v>
      </c>
      <c r="L1060" s="19"/>
      <c r="M1060" s="19"/>
      <c r="N1060" s="19"/>
      <c r="O1060" s="19"/>
      <c r="P1060" s="26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>
        <f t="shared" si="335"/>
        <v>2</v>
      </c>
      <c r="AG1060" s="19">
        <f t="shared" si="335"/>
        <v>3700</v>
      </c>
      <c r="AH1060" s="171" t="s">
        <v>1657</v>
      </c>
      <c r="AI1060" s="18" t="s">
        <v>1658</v>
      </c>
      <c r="AJ1060" s="18" t="s">
        <v>736</v>
      </c>
      <c r="AK1060" s="12">
        <v>1850</v>
      </c>
      <c r="AL1060" s="28"/>
      <c r="AM1060" s="28"/>
      <c r="AN1060" s="121">
        <v>1</v>
      </c>
      <c r="AO1060" s="121">
        <f t="shared" si="336"/>
        <v>1850</v>
      </c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114"/>
      <c r="BG1060" s="114"/>
      <c r="BH1060" s="28"/>
      <c r="BI1060" s="28"/>
      <c r="BJ1060" s="7">
        <f t="shared" si="337"/>
        <v>1</v>
      </c>
      <c r="BK1060" s="7">
        <f t="shared" si="337"/>
        <v>1850</v>
      </c>
    </row>
    <row r="1061" spans="2:63" ht="24" x14ac:dyDescent="0.25">
      <c r="B1061" s="16" t="s">
        <v>1625</v>
      </c>
      <c r="C1061" s="16" t="s">
        <v>1625</v>
      </c>
      <c r="D1061" s="171" t="s">
        <v>1641</v>
      </c>
      <c r="E1061" s="18" t="s">
        <v>1659</v>
      </c>
      <c r="F1061" s="18" t="s">
        <v>736</v>
      </c>
      <c r="G1061" s="12">
        <v>1850</v>
      </c>
      <c r="H1061" s="19"/>
      <c r="I1061" s="19"/>
      <c r="J1061" s="111">
        <v>2</v>
      </c>
      <c r="K1061" s="111">
        <f t="shared" si="334"/>
        <v>3700</v>
      </c>
      <c r="L1061" s="19"/>
      <c r="M1061" s="19"/>
      <c r="N1061" s="19"/>
      <c r="O1061" s="19"/>
      <c r="P1061" s="26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>
        <f t="shared" si="335"/>
        <v>2</v>
      </c>
      <c r="AG1061" s="19">
        <f t="shared" si="335"/>
        <v>3700</v>
      </c>
      <c r="AH1061" s="171" t="s">
        <v>1641</v>
      </c>
      <c r="AI1061" s="18" t="s">
        <v>1659</v>
      </c>
      <c r="AJ1061" s="18" t="s">
        <v>736</v>
      </c>
      <c r="AK1061" s="12">
        <v>1850</v>
      </c>
      <c r="AL1061" s="28"/>
      <c r="AM1061" s="28"/>
      <c r="AN1061" s="121">
        <v>1</v>
      </c>
      <c r="AO1061" s="121">
        <f t="shared" si="336"/>
        <v>1850</v>
      </c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114"/>
      <c r="BG1061" s="114"/>
      <c r="BH1061" s="28"/>
      <c r="BI1061" s="28"/>
      <c r="BJ1061" s="7">
        <f t="shared" si="337"/>
        <v>1</v>
      </c>
      <c r="BK1061" s="7">
        <f t="shared" si="337"/>
        <v>1850</v>
      </c>
    </row>
    <row r="1062" spans="2:63" x14ac:dyDescent="0.25">
      <c r="B1062" s="16" t="s">
        <v>1625</v>
      </c>
      <c r="C1062" s="16" t="s">
        <v>1625</v>
      </c>
      <c r="D1062" s="171" t="s">
        <v>1660</v>
      </c>
      <c r="E1062" s="18" t="s">
        <v>1646</v>
      </c>
      <c r="F1062" s="18" t="s">
        <v>736</v>
      </c>
      <c r="G1062" s="12">
        <v>5500</v>
      </c>
      <c r="H1062" s="19"/>
      <c r="I1062" s="19"/>
      <c r="J1062" s="111">
        <v>2</v>
      </c>
      <c r="K1062" s="111">
        <f t="shared" si="334"/>
        <v>11000</v>
      </c>
      <c r="L1062" s="19"/>
      <c r="M1062" s="19"/>
      <c r="N1062" s="19"/>
      <c r="O1062" s="19"/>
      <c r="P1062" s="26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>
        <f t="shared" si="335"/>
        <v>2</v>
      </c>
      <c r="AG1062" s="19">
        <f t="shared" si="335"/>
        <v>11000</v>
      </c>
      <c r="AH1062" s="171" t="s">
        <v>1660</v>
      </c>
      <c r="AI1062" s="18" t="s">
        <v>1646</v>
      </c>
      <c r="AJ1062" s="18" t="s">
        <v>736</v>
      </c>
      <c r="AK1062" s="12">
        <v>5500</v>
      </c>
      <c r="AL1062" s="28"/>
      <c r="AM1062" s="28"/>
      <c r="AN1062" s="121">
        <v>1</v>
      </c>
      <c r="AO1062" s="121">
        <f t="shared" si="336"/>
        <v>5500</v>
      </c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114"/>
      <c r="BG1062" s="114"/>
      <c r="BH1062" s="28"/>
      <c r="BI1062" s="28"/>
      <c r="BJ1062" s="7">
        <f t="shared" si="337"/>
        <v>1</v>
      </c>
      <c r="BK1062" s="7">
        <f t="shared" si="337"/>
        <v>5500</v>
      </c>
    </row>
    <row r="1063" spans="2:63" x14ac:dyDescent="0.25">
      <c r="B1063" s="16" t="s">
        <v>1625</v>
      </c>
      <c r="C1063" s="16" t="s">
        <v>1625</v>
      </c>
      <c r="D1063" s="171" t="s">
        <v>1647</v>
      </c>
      <c r="E1063" s="18" t="s">
        <v>1648</v>
      </c>
      <c r="F1063" s="18" t="s">
        <v>736</v>
      </c>
      <c r="G1063" s="12">
        <v>5000</v>
      </c>
      <c r="H1063" s="19"/>
      <c r="I1063" s="19"/>
      <c r="J1063" s="111">
        <v>2</v>
      </c>
      <c r="K1063" s="111">
        <f t="shared" si="334"/>
        <v>10000</v>
      </c>
      <c r="L1063" s="19"/>
      <c r="M1063" s="19"/>
      <c r="N1063" s="19"/>
      <c r="O1063" s="19"/>
      <c r="P1063" s="26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>
        <f t="shared" si="335"/>
        <v>2</v>
      </c>
      <c r="AG1063" s="19">
        <f t="shared" si="335"/>
        <v>10000</v>
      </c>
      <c r="AH1063" s="171" t="s">
        <v>1647</v>
      </c>
      <c r="AI1063" s="18" t="s">
        <v>1648</v>
      </c>
      <c r="AJ1063" s="18" t="s">
        <v>736</v>
      </c>
      <c r="AK1063" s="12">
        <v>5000</v>
      </c>
      <c r="AL1063" s="28"/>
      <c r="AM1063" s="28"/>
      <c r="AN1063" s="121">
        <v>1</v>
      </c>
      <c r="AO1063" s="121">
        <f t="shared" si="336"/>
        <v>5000</v>
      </c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114"/>
      <c r="BG1063" s="114"/>
      <c r="BH1063" s="28"/>
      <c r="BI1063" s="28"/>
      <c r="BJ1063" s="7">
        <f t="shared" si="337"/>
        <v>1</v>
      </c>
      <c r="BK1063" s="7">
        <f t="shared" si="337"/>
        <v>5000</v>
      </c>
    </row>
    <row r="1064" spans="2:63" x14ac:dyDescent="0.25">
      <c r="B1064" s="16" t="s">
        <v>1625</v>
      </c>
      <c r="C1064" s="16" t="s">
        <v>1625</v>
      </c>
      <c r="D1064" s="171" t="s">
        <v>1647</v>
      </c>
      <c r="E1064" s="18" t="s">
        <v>1648</v>
      </c>
      <c r="F1064" s="18" t="s">
        <v>736</v>
      </c>
      <c r="G1064" s="12">
        <v>1200</v>
      </c>
      <c r="H1064" s="19"/>
      <c r="I1064" s="19"/>
      <c r="J1064" s="111">
        <v>2</v>
      </c>
      <c r="K1064" s="111">
        <f t="shared" si="334"/>
        <v>2400</v>
      </c>
      <c r="L1064" s="19"/>
      <c r="M1064" s="19"/>
      <c r="N1064" s="19"/>
      <c r="O1064" s="19"/>
      <c r="P1064" s="26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>
        <f t="shared" si="335"/>
        <v>2</v>
      </c>
      <c r="AG1064" s="19">
        <f t="shared" si="335"/>
        <v>2400</v>
      </c>
      <c r="AH1064" s="171" t="s">
        <v>1647</v>
      </c>
      <c r="AI1064" s="18" t="s">
        <v>1648</v>
      </c>
      <c r="AJ1064" s="18" t="s">
        <v>736</v>
      </c>
      <c r="AK1064" s="12">
        <v>1200</v>
      </c>
      <c r="AL1064" s="28"/>
      <c r="AM1064" s="28"/>
      <c r="AN1064" s="121">
        <v>2</v>
      </c>
      <c r="AO1064" s="121">
        <f t="shared" si="336"/>
        <v>2400</v>
      </c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114"/>
      <c r="BG1064" s="114"/>
      <c r="BH1064" s="28"/>
      <c r="BI1064" s="28"/>
      <c r="BJ1064" s="7">
        <f t="shared" si="337"/>
        <v>2</v>
      </c>
      <c r="BK1064" s="7">
        <f t="shared" si="337"/>
        <v>2400</v>
      </c>
    </row>
    <row r="1065" spans="2:63" x14ac:dyDescent="0.25">
      <c r="B1065" s="16" t="s">
        <v>1625</v>
      </c>
      <c r="C1065" s="16" t="s">
        <v>1625</v>
      </c>
      <c r="D1065" s="171" t="s">
        <v>869</v>
      </c>
      <c r="E1065" s="18" t="s">
        <v>1649</v>
      </c>
      <c r="F1065" s="18" t="s">
        <v>736</v>
      </c>
      <c r="G1065" s="12">
        <v>4500</v>
      </c>
      <c r="H1065" s="19"/>
      <c r="I1065" s="19"/>
      <c r="J1065" s="111">
        <v>1</v>
      </c>
      <c r="K1065" s="111">
        <f t="shared" si="334"/>
        <v>4500</v>
      </c>
      <c r="L1065" s="19"/>
      <c r="M1065" s="19"/>
      <c r="N1065" s="19"/>
      <c r="O1065" s="19"/>
      <c r="P1065" s="26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>
        <f t="shared" si="335"/>
        <v>1</v>
      </c>
      <c r="AG1065" s="19">
        <f t="shared" si="335"/>
        <v>4500</v>
      </c>
      <c r="AH1065" s="171" t="s">
        <v>869</v>
      </c>
      <c r="AI1065" s="18" t="s">
        <v>1649</v>
      </c>
      <c r="AJ1065" s="18" t="s">
        <v>736</v>
      </c>
      <c r="AK1065" s="12">
        <v>4500</v>
      </c>
      <c r="AL1065" s="28"/>
      <c r="AM1065" s="28"/>
      <c r="AN1065" s="121">
        <v>1</v>
      </c>
      <c r="AO1065" s="121">
        <f t="shared" si="336"/>
        <v>4500</v>
      </c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114"/>
      <c r="BG1065" s="114"/>
      <c r="BH1065" s="28"/>
      <c r="BI1065" s="28"/>
      <c r="BJ1065" s="7">
        <f t="shared" si="337"/>
        <v>1</v>
      </c>
      <c r="BK1065" s="7">
        <f t="shared" si="337"/>
        <v>4500</v>
      </c>
    </row>
    <row r="1066" spans="2:63" x14ac:dyDescent="0.25">
      <c r="B1066" s="16" t="s">
        <v>1625</v>
      </c>
      <c r="C1066" s="16" t="s">
        <v>1625</v>
      </c>
      <c r="D1066" s="171" t="s">
        <v>1650</v>
      </c>
      <c r="E1066" s="18" t="s">
        <v>1651</v>
      </c>
      <c r="F1066" s="18" t="s">
        <v>736</v>
      </c>
      <c r="G1066" s="12">
        <v>1000</v>
      </c>
      <c r="H1066" s="19"/>
      <c r="I1066" s="19"/>
      <c r="J1066" s="111">
        <v>54</v>
      </c>
      <c r="K1066" s="111">
        <f t="shared" si="334"/>
        <v>54000</v>
      </c>
      <c r="L1066" s="19"/>
      <c r="M1066" s="19"/>
      <c r="N1066" s="19"/>
      <c r="O1066" s="19"/>
      <c r="P1066" s="26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>
        <f t="shared" si="335"/>
        <v>54</v>
      </c>
      <c r="AG1066" s="19">
        <f t="shared" si="335"/>
        <v>54000</v>
      </c>
      <c r="AH1066" s="171" t="s">
        <v>1650</v>
      </c>
      <c r="AI1066" s="18" t="s">
        <v>1651</v>
      </c>
      <c r="AJ1066" s="18" t="s">
        <v>736</v>
      </c>
      <c r="AK1066" s="12">
        <v>1000</v>
      </c>
      <c r="AL1066" s="28"/>
      <c r="AM1066" s="28"/>
      <c r="AN1066" s="121">
        <v>54</v>
      </c>
      <c r="AO1066" s="121">
        <f t="shared" si="336"/>
        <v>54000</v>
      </c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114"/>
      <c r="BG1066" s="114"/>
      <c r="BH1066" s="28"/>
      <c r="BI1066" s="28"/>
      <c r="BJ1066" s="7">
        <f t="shared" si="337"/>
        <v>54</v>
      </c>
      <c r="BK1066" s="7">
        <f t="shared" si="337"/>
        <v>54000</v>
      </c>
    </row>
    <row r="1067" spans="2:63" x14ac:dyDescent="0.25">
      <c r="B1067" s="16" t="s">
        <v>1625</v>
      </c>
      <c r="C1067" s="16" t="s">
        <v>1625</v>
      </c>
      <c r="D1067" s="171" t="s">
        <v>1566</v>
      </c>
      <c r="E1067" s="18" t="s">
        <v>1172</v>
      </c>
      <c r="F1067" s="18" t="s">
        <v>736</v>
      </c>
      <c r="G1067" s="12">
        <v>6000</v>
      </c>
      <c r="H1067" s="19"/>
      <c r="I1067" s="19"/>
      <c r="J1067" s="111">
        <v>6</v>
      </c>
      <c r="K1067" s="111">
        <f t="shared" si="334"/>
        <v>36000</v>
      </c>
      <c r="L1067" s="19"/>
      <c r="M1067" s="19"/>
      <c r="N1067" s="19"/>
      <c r="O1067" s="19"/>
      <c r="P1067" s="26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>
        <f t="shared" si="335"/>
        <v>6</v>
      </c>
      <c r="AG1067" s="19">
        <f t="shared" si="335"/>
        <v>36000</v>
      </c>
      <c r="AH1067" s="171" t="s">
        <v>1566</v>
      </c>
      <c r="AI1067" s="18" t="s">
        <v>1172</v>
      </c>
      <c r="AJ1067" s="18" t="s">
        <v>736</v>
      </c>
      <c r="AK1067" s="12">
        <v>6000</v>
      </c>
      <c r="AL1067" s="28"/>
      <c r="AM1067" s="28"/>
      <c r="AN1067" s="121">
        <v>6</v>
      </c>
      <c r="AO1067" s="121">
        <f t="shared" si="336"/>
        <v>36000</v>
      </c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114"/>
      <c r="BG1067" s="114"/>
      <c r="BH1067" s="28"/>
      <c r="BI1067" s="28"/>
      <c r="BJ1067" s="7">
        <f t="shared" si="337"/>
        <v>6</v>
      </c>
      <c r="BK1067" s="7">
        <f t="shared" si="337"/>
        <v>36000</v>
      </c>
    </row>
    <row r="1068" spans="2:63" x14ac:dyDescent="0.25">
      <c r="B1068" s="16" t="s">
        <v>1625</v>
      </c>
      <c r="C1068" s="16" t="s">
        <v>1625</v>
      </c>
      <c r="D1068" s="171" t="s">
        <v>1566</v>
      </c>
      <c r="E1068" s="18" t="s">
        <v>1172</v>
      </c>
      <c r="F1068" s="18" t="s">
        <v>736</v>
      </c>
      <c r="G1068" s="12">
        <v>4000</v>
      </c>
      <c r="H1068" s="19"/>
      <c r="I1068" s="19"/>
      <c r="J1068" s="111">
        <v>6</v>
      </c>
      <c r="K1068" s="111">
        <f t="shared" si="334"/>
        <v>24000</v>
      </c>
      <c r="L1068" s="19"/>
      <c r="M1068" s="19"/>
      <c r="N1068" s="19"/>
      <c r="O1068" s="19"/>
      <c r="P1068" s="26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>
        <f t="shared" si="335"/>
        <v>6</v>
      </c>
      <c r="AG1068" s="19">
        <f t="shared" si="335"/>
        <v>24000</v>
      </c>
      <c r="AH1068" s="171" t="s">
        <v>1566</v>
      </c>
      <c r="AI1068" s="18" t="s">
        <v>1172</v>
      </c>
      <c r="AJ1068" s="18" t="s">
        <v>736</v>
      </c>
      <c r="AK1068" s="12">
        <v>4000</v>
      </c>
      <c r="AL1068" s="28"/>
      <c r="AM1068" s="28"/>
      <c r="AN1068" s="121">
        <v>6</v>
      </c>
      <c r="AO1068" s="121">
        <f t="shared" si="336"/>
        <v>24000</v>
      </c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114"/>
      <c r="BG1068" s="114"/>
      <c r="BH1068" s="28"/>
      <c r="BI1068" s="28"/>
      <c r="BJ1068" s="7">
        <f t="shared" si="337"/>
        <v>6</v>
      </c>
      <c r="BK1068" s="7">
        <f t="shared" si="337"/>
        <v>24000</v>
      </c>
    </row>
    <row r="1069" spans="2:63" x14ac:dyDescent="0.25">
      <c r="B1069" s="16" t="s">
        <v>1215</v>
      </c>
      <c r="C1069" s="16" t="s">
        <v>1215</v>
      </c>
      <c r="D1069" s="171" t="s">
        <v>1661</v>
      </c>
      <c r="E1069" s="18" t="s">
        <v>1662</v>
      </c>
      <c r="F1069" s="18" t="s">
        <v>736</v>
      </c>
      <c r="G1069" s="12">
        <f>'[1]PROYECTO ACR-AF 2022'!$H$62</f>
        <v>1800</v>
      </c>
      <c r="H1069" s="19"/>
      <c r="I1069" s="19"/>
      <c r="J1069" s="111"/>
      <c r="K1069" s="111"/>
      <c r="L1069" s="19"/>
      <c r="M1069" s="19"/>
      <c r="N1069" s="19"/>
      <c r="O1069" s="19"/>
      <c r="P1069" s="26"/>
      <c r="Q1069" s="19"/>
      <c r="R1069" s="19">
        <v>32</v>
      </c>
      <c r="S1069" s="19">
        <f t="shared" ref="S1069:S1082" si="338">+R1069*G1069</f>
        <v>57600</v>
      </c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>
        <f t="shared" si="335"/>
        <v>32</v>
      </c>
      <c r="AG1069" s="19">
        <f t="shared" si="335"/>
        <v>57600</v>
      </c>
      <c r="AH1069" s="171" t="s">
        <v>1661</v>
      </c>
      <c r="AI1069" s="18" t="s">
        <v>1662</v>
      </c>
      <c r="AJ1069" s="18" t="s">
        <v>736</v>
      </c>
      <c r="AK1069" s="12">
        <f>'[1]PROYECTO ACR-AF 2022'!$H$62</f>
        <v>1800</v>
      </c>
      <c r="AL1069" s="28"/>
      <c r="AM1069" s="28"/>
      <c r="AN1069" s="121"/>
      <c r="AO1069" s="121"/>
      <c r="AP1069" s="28"/>
      <c r="AQ1069" s="28"/>
      <c r="AR1069" s="28"/>
      <c r="AS1069" s="28"/>
      <c r="AT1069" s="28"/>
      <c r="AU1069" s="28"/>
      <c r="AV1069" s="28">
        <v>32</v>
      </c>
      <c r="AW1069" s="28">
        <f>+AV1069*AK1069</f>
        <v>57600</v>
      </c>
      <c r="AX1069" s="28"/>
      <c r="AY1069" s="28"/>
      <c r="AZ1069" s="28"/>
      <c r="BA1069" s="28"/>
      <c r="BB1069" s="28"/>
      <c r="BC1069" s="28"/>
      <c r="BD1069" s="28"/>
      <c r="BE1069" s="28"/>
      <c r="BF1069" s="114"/>
      <c r="BG1069" s="114"/>
      <c r="BH1069" s="28"/>
      <c r="BI1069" s="28"/>
      <c r="BJ1069" s="7">
        <f t="shared" si="337"/>
        <v>32</v>
      </c>
      <c r="BK1069" s="7">
        <f t="shared" si="337"/>
        <v>57600</v>
      </c>
    </row>
    <row r="1070" spans="2:63" x14ac:dyDescent="0.25">
      <c r="B1070" s="16" t="s">
        <v>1215</v>
      </c>
      <c r="C1070" s="16" t="s">
        <v>1215</v>
      </c>
      <c r="D1070" s="171" t="s">
        <v>1663</v>
      </c>
      <c r="E1070" s="18" t="s">
        <v>1664</v>
      </c>
      <c r="F1070" s="18" t="s">
        <v>736</v>
      </c>
      <c r="G1070" s="12">
        <f>'[1]PROYECTO ACR-AF 2022'!$H$63</f>
        <v>2000</v>
      </c>
      <c r="H1070" s="19"/>
      <c r="I1070" s="19"/>
      <c r="J1070" s="111"/>
      <c r="K1070" s="111"/>
      <c r="L1070" s="19"/>
      <c r="M1070" s="19"/>
      <c r="N1070" s="19"/>
      <c r="O1070" s="19"/>
      <c r="P1070" s="26"/>
      <c r="Q1070" s="19"/>
      <c r="R1070" s="19">
        <v>6</v>
      </c>
      <c r="S1070" s="19">
        <f t="shared" si="338"/>
        <v>12000</v>
      </c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>
        <f t="shared" si="335"/>
        <v>6</v>
      </c>
      <c r="AG1070" s="19">
        <f t="shared" si="335"/>
        <v>12000</v>
      </c>
      <c r="AH1070" s="171" t="s">
        <v>1663</v>
      </c>
      <c r="AI1070" s="18" t="s">
        <v>1664</v>
      </c>
      <c r="AJ1070" s="18" t="s">
        <v>736</v>
      </c>
      <c r="AK1070" s="12">
        <f>'[1]PROYECTO ACR-AF 2022'!$H$63</f>
        <v>2000</v>
      </c>
      <c r="AL1070" s="28"/>
      <c r="AM1070" s="28"/>
      <c r="AN1070" s="121"/>
      <c r="AO1070" s="121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114"/>
      <c r="BG1070" s="114"/>
      <c r="BH1070" s="28"/>
      <c r="BI1070" s="28"/>
      <c r="BJ1070" s="7">
        <f t="shared" si="337"/>
        <v>0</v>
      </c>
      <c r="BK1070" s="7">
        <f t="shared" si="337"/>
        <v>0</v>
      </c>
    </row>
    <row r="1071" spans="2:63" x14ac:dyDescent="0.25">
      <c r="B1071" s="16" t="s">
        <v>1215</v>
      </c>
      <c r="C1071" s="16" t="s">
        <v>1215</v>
      </c>
      <c r="D1071" s="16" t="s">
        <v>1032</v>
      </c>
      <c r="E1071" s="18" t="s">
        <v>1665</v>
      </c>
      <c r="F1071" s="18" t="s">
        <v>736</v>
      </c>
      <c r="G1071" s="12">
        <f>'[1]PROYECTO ACR-AF 2022'!$H$64</f>
        <v>2500</v>
      </c>
      <c r="H1071" s="19"/>
      <c r="I1071" s="19"/>
      <c r="J1071" s="111"/>
      <c r="K1071" s="111"/>
      <c r="L1071" s="19"/>
      <c r="M1071" s="19"/>
      <c r="N1071" s="19"/>
      <c r="O1071" s="19"/>
      <c r="P1071" s="26"/>
      <c r="Q1071" s="19"/>
      <c r="R1071" s="19">
        <v>6</v>
      </c>
      <c r="S1071" s="19">
        <f t="shared" si="338"/>
        <v>15000</v>
      </c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>
        <f t="shared" si="335"/>
        <v>6</v>
      </c>
      <c r="AG1071" s="19">
        <f t="shared" si="335"/>
        <v>15000</v>
      </c>
      <c r="AH1071" s="16" t="s">
        <v>1032</v>
      </c>
      <c r="AI1071" s="18" t="s">
        <v>1665</v>
      </c>
      <c r="AJ1071" s="18" t="s">
        <v>736</v>
      </c>
      <c r="AK1071" s="12">
        <f>'[1]PROYECTO ACR-AF 2022'!$H$64</f>
        <v>2500</v>
      </c>
      <c r="AL1071" s="28"/>
      <c r="AM1071" s="28"/>
      <c r="AN1071" s="121"/>
      <c r="AO1071" s="121"/>
      <c r="AP1071" s="28"/>
      <c r="AQ1071" s="28"/>
      <c r="AR1071" s="28"/>
      <c r="AS1071" s="28"/>
      <c r="AT1071" s="28"/>
      <c r="AU1071" s="28"/>
      <c r="AV1071" s="28">
        <v>6</v>
      </c>
      <c r="AW1071" s="28">
        <f t="shared" ref="AW1071:AW1082" si="339">+AV1071*AK1071</f>
        <v>15000</v>
      </c>
      <c r="AX1071" s="28"/>
      <c r="AY1071" s="28"/>
      <c r="AZ1071" s="28"/>
      <c r="BA1071" s="28"/>
      <c r="BB1071" s="28"/>
      <c r="BC1071" s="28"/>
      <c r="BD1071" s="28"/>
      <c r="BE1071" s="28"/>
      <c r="BF1071" s="114"/>
      <c r="BG1071" s="114"/>
      <c r="BH1071" s="28"/>
      <c r="BI1071" s="28"/>
      <c r="BJ1071" s="7">
        <f t="shared" si="337"/>
        <v>6</v>
      </c>
      <c r="BK1071" s="7">
        <f t="shared" si="337"/>
        <v>15000</v>
      </c>
    </row>
    <row r="1072" spans="2:63" x14ac:dyDescent="0.25">
      <c r="B1072" s="16" t="s">
        <v>1215</v>
      </c>
      <c r="C1072" s="16" t="s">
        <v>1215</v>
      </c>
      <c r="D1072" s="17">
        <v>7015150500307050</v>
      </c>
      <c r="E1072" s="18" t="s">
        <v>1666</v>
      </c>
      <c r="F1072" s="18" t="s">
        <v>736</v>
      </c>
      <c r="G1072" s="12">
        <f>'[1]PROYECTO ACR-AF 2022'!$H$65</f>
        <v>5000</v>
      </c>
      <c r="H1072" s="19"/>
      <c r="I1072" s="19"/>
      <c r="J1072" s="111"/>
      <c r="K1072" s="111"/>
      <c r="L1072" s="19"/>
      <c r="M1072" s="19"/>
      <c r="N1072" s="19"/>
      <c r="O1072" s="19"/>
      <c r="P1072" s="26"/>
      <c r="Q1072" s="19"/>
      <c r="R1072" s="19">
        <v>6</v>
      </c>
      <c r="S1072" s="19">
        <f t="shared" si="338"/>
        <v>30000</v>
      </c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>
        <f t="shared" si="335"/>
        <v>6</v>
      </c>
      <c r="AG1072" s="19">
        <f t="shared" si="335"/>
        <v>30000</v>
      </c>
      <c r="AH1072" s="17">
        <v>7015150500307050</v>
      </c>
      <c r="AI1072" s="18" t="s">
        <v>1666</v>
      </c>
      <c r="AJ1072" s="18" t="s">
        <v>736</v>
      </c>
      <c r="AK1072" s="12">
        <f>'[1]PROYECTO ACR-AF 2022'!$H$65</f>
        <v>5000</v>
      </c>
      <c r="AL1072" s="28"/>
      <c r="AM1072" s="28"/>
      <c r="AN1072" s="28"/>
      <c r="AO1072" s="121"/>
      <c r="AP1072" s="28"/>
      <c r="AQ1072" s="28"/>
      <c r="AR1072" s="28"/>
      <c r="AS1072" s="28"/>
      <c r="AT1072" s="28"/>
      <c r="AU1072" s="28"/>
      <c r="AV1072" s="28">
        <v>6</v>
      </c>
      <c r="AW1072" s="28">
        <f t="shared" si="339"/>
        <v>30000</v>
      </c>
      <c r="AX1072" s="28"/>
      <c r="AY1072" s="28"/>
      <c r="AZ1072" s="28"/>
      <c r="BA1072" s="28"/>
      <c r="BB1072" s="28"/>
      <c r="BC1072" s="28"/>
      <c r="BD1072" s="28"/>
      <c r="BE1072" s="28"/>
      <c r="BF1072" s="114"/>
      <c r="BG1072" s="114"/>
      <c r="BH1072" s="28"/>
      <c r="BI1072" s="28"/>
      <c r="BJ1072" s="7">
        <f t="shared" si="337"/>
        <v>6</v>
      </c>
      <c r="BK1072" s="7">
        <f t="shared" si="337"/>
        <v>30000</v>
      </c>
    </row>
    <row r="1073" spans="2:63" x14ac:dyDescent="0.25">
      <c r="B1073" s="16" t="s">
        <v>1215</v>
      </c>
      <c r="C1073" s="16" t="s">
        <v>1215</v>
      </c>
      <c r="D1073" s="17" t="s">
        <v>1667</v>
      </c>
      <c r="E1073" s="18" t="s">
        <v>1668</v>
      </c>
      <c r="F1073" s="18" t="s">
        <v>736</v>
      </c>
      <c r="G1073" s="12">
        <f>'[1]PROYECTO ACR-AF 2022'!$H$66</f>
        <v>5000</v>
      </c>
      <c r="H1073" s="19"/>
      <c r="I1073" s="19"/>
      <c r="J1073" s="111"/>
      <c r="K1073" s="111"/>
      <c r="L1073" s="19"/>
      <c r="M1073" s="19"/>
      <c r="N1073" s="19"/>
      <c r="O1073" s="19"/>
      <c r="P1073" s="26"/>
      <c r="Q1073" s="19"/>
      <c r="R1073" s="19">
        <v>6</v>
      </c>
      <c r="S1073" s="19">
        <f t="shared" si="338"/>
        <v>30000</v>
      </c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>
        <f t="shared" si="335"/>
        <v>6</v>
      </c>
      <c r="AG1073" s="19">
        <f t="shared" si="335"/>
        <v>30000</v>
      </c>
      <c r="AH1073" s="17" t="s">
        <v>1667</v>
      </c>
      <c r="AI1073" s="18" t="s">
        <v>1668</v>
      </c>
      <c r="AJ1073" s="18" t="s">
        <v>736</v>
      </c>
      <c r="AK1073" s="12">
        <f>'[1]PROYECTO ACR-AF 2022'!$H$66</f>
        <v>5000</v>
      </c>
      <c r="AL1073" s="28"/>
      <c r="AM1073" s="28"/>
      <c r="AN1073" s="28"/>
      <c r="AO1073" s="121"/>
      <c r="AP1073" s="28"/>
      <c r="AQ1073" s="28"/>
      <c r="AR1073" s="28"/>
      <c r="AS1073" s="28"/>
      <c r="AT1073" s="28"/>
      <c r="AU1073" s="28"/>
      <c r="AV1073" s="28">
        <v>6</v>
      </c>
      <c r="AW1073" s="28">
        <f t="shared" si="339"/>
        <v>30000</v>
      </c>
      <c r="AX1073" s="28"/>
      <c r="AY1073" s="28"/>
      <c r="AZ1073" s="28"/>
      <c r="BA1073" s="28"/>
      <c r="BB1073" s="28"/>
      <c r="BC1073" s="28"/>
      <c r="BD1073" s="28"/>
      <c r="BE1073" s="28"/>
      <c r="BF1073" s="114"/>
      <c r="BG1073" s="114"/>
      <c r="BH1073" s="28"/>
      <c r="BI1073" s="28"/>
      <c r="BJ1073" s="7">
        <f t="shared" si="337"/>
        <v>6</v>
      </c>
      <c r="BK1073" s="7">
        <f t="shared" si="337"/>
        <v>30000</v>
      </c>
    </row>
    <row r="1074" spans="2:63" x14ac:dyDescent="0.25">
      <c r="B1074" s="16" t="s">
        <v>1215</v>
      </c>
      <c r="C1074" s="16" t="s">
        <v>1215</v>
      </c>
      <c r="D1074" s="17" t="s">
        <v>861</v>
      </c>
      <c r="E1074" s="18" t="s">
        <v>1669</v>
      </c>
      <c r="F1074" s="18" t="s">
        <v>736</v>
      </c>
      <c r="G1074" s="12">
        <f>'[1]PROYECTO ACR-AF 2022'!$H$67</f>
        <v>2000</v>
      </c>
      <c r="H1074" s="19"/>
      <c r="I1074" s="19"/>
      <c r="J1074" s="111"/>
      <c r="K1074" s="111"/>
      <c r="L1074" s="19"/>
      <c r="M1074" s="19"/>
      <c r="N1074" s="19"/>
      <c r="O1074" s="19"/>
      <c r="P1074" s="26"/>
      <c r="Q1074" s="19"/>
      <c r="R1074" s="19">
        <v>42</v>
      </c>
      <c r="S1074" s="19">
        <f t="shared" si="338"/>
        <v>84000</v>
      </c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>
        <f t="shared" si="335"/>
        <v>42</v>
      </c>
      <c r="AG1074" s="19">
        <f t="shared" si="335"/>
        <v>84000</v>
      </c>
      <c r="AH1074" s="17" t="s">
        <v>861</v>
      </c>
      <c r="AI1074" s="18" t="s">
        <v>1669</v>
      </c>
      <c r="AJ1074" s="18" t="s">
        <v>736</v>
      </c>
      <c r="AK1074" s="12">
        <f>'[1]PROYECTO ACR-AF 2022'!$H$67</f>
        <v>2000</v>
      </c>
      <c r="AL1074" s="28"/>
      <c r="AM1074" s="28"/>
      <c r="AN1074" s="28"/>
      <c r="AO1074" s="121"/>
      <c r="AP1074" s="28"/>
      <c r="AQ1074" s="28"/>
      <c r="AR1074" s="28"/>
      <c r="AS1074" s="28"/>
      <c r="AT1074" s="28"/>
      <c r="AU1074" s="28"/>
      <c r="AV1074" s="28">
        <v>42</v>
      </c>
      <c r="AW1074" s="28">
        <f t="shared" si="339"/>
        <v>84000</v>
      </c>
      <c r="AX1074" s="28"/>
      <c r="AY1074" s="28"/>
      <c r="AZ1074" s="28"/>
      <c r="BA1074" s="28"/>
      <c r="BB1074" s="28"/>
      <c r="BC1074" s="28"/>
      <c r="BD1074" s="28"/>
      <c r="BE1074" s="28"/>
      <c r="BF1074" s="114"/>
      <c r="BG1074" s="114"/>
      <c r="BH1074" s="28"/>
      <c r="BI1074" s="28"/>
      <c r="BJ1074" s="7">
        <f t="shared" si="337"/>
        <v>42</v>
      </c>
      <c r="BK1074" s="7">
        <f t="shared" si="337"/>
        <v>84000</v>
      </c>
    </row>
    <row r="1075" spans="2:63" x14ac:dyDescent="0.25">
      <c r="B1075" s="16" t="s">
        <v>1215</v>
      </c>
      <c r="C1075" s="16" t="s">
        <v>1215</v>
      </c>
      <c r="D1075" s="17" t="s">
        <v>1670</v>
      </c>
      <c r="E1075" s="18" t="s">
        <v>1671</v>
      </c>
      <c r="F1075" s="18" t="s">
        <v>736</v>
      </c>
      <c r="G1075" s="12">
        <f>'[1]PROYECTO ACR-AF 2022'!$H$68</f>
        <v>5000</v>
      </c>
      <c r="H1075" s="19"/>
      <c r="I1075" s="19"/>
      <c r="J1075" s="111"/>
      <c r="K1075" s="111"/>
      <c r="L1075" s="19"/>
      <c r="M1075" s="19"/>
      <c r="N1075" s="19"/>
      <c r="O1075" s="19"/>
      <c r="P1075" s="26"/>
      <c r="Q1075" s="19"/>
      <c r="R1075" s="19">
        <v>6</v>
      </c>
      <c r="S1075" s="19">
        <f t="shared" si="338"/>
        <v>30000</v>
      </c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>
        <f t="shared" si="335"/>
        <v>6</v>
      </c>
      <c r="AG1075" s="19">
        <f t="shared" si="335"/>
        <v>30000</v>
      </c>
      <c r="AH1075" s="17" t="s">
        <v>1670</v>
      </c>
      <c r="AI1075" s="18" t="s">
        <v>1671</v>
      </c>
      <c r="AJ1075" s="18" t="s">
        <v>736</v>
      </c>
      <c r="AK1075" s="12">
        <f>'[1]PROYECTO ACR-AF 2022'!$H$68</f>
        <v>5000</v>
      </c>
      <c r="AL1075" s="28"/>
      <c r="AM1075" s="28"/>
      <c r="AN1075" s="28"/>
      <c r="AO1075" s="121"/>
      <c r="AP1075" s="28"/>
      <c r="AQ1075" s="28"/>
      <c r="AR1075" s="28"/>
      <c r="AS1075" s="28"/>
      <c r="AT1075" s="28"/>
      <c r="AU1075" s="28"/>
      <c r="AV1075" s="28">
        <v>6</v>
      </c>
      <c r="AW1075" s="28">
        <f t="shared" si="339"/>
        <v>30000</v>
      </c>
      <c r="AX1075" s="28"/>
      <c r="AY1075" s="28"/>
      <c r="AZ1075" s="28"/>
      <c r="BA1075" s="28"/>
      <c r="BB1075" s="28"/>
      <c r="BC1075" s="28"/>
      <c r="BD1075" s="28"/>
      <c r="BE1075" s="28"/>
      <c r="BF1075" s="114"/>
      <c r="BG1075" s="114"/>
      <c r="BH1075" s="28"/>
      <c r="BI1075" s="28"/>
      <c r="BJ1075" s="7">
        <f t="shared" si="337"/>
        <v>6</v>
      </c>
      <c r="BK1075" s="7">
        <f t="shared" si="337"/>
        <v>30000</v>
      </c>
    </row>
    <row r="1076" spans="2:63" x14ac:dyDescent="0.25">
      <c r="B1076" s="16" t="s">
        <v>1215</v>
      </c>
      <c r="C1076" s="16" t="s">
        <v>1215</v>
      </c>
      <c r="D1076" s="17" t="s">
        <v>1672</v>
      </c>
      <c r="E1076" s="125" t="s">
        <v>1673</v>
      </c>
      <c r="F1076" s="18" t="s">
        <v>736</v>
      </c>
      <c r="G1076" s="12">
        <f>'[1]PROYECTO ACR-AF 2022'!$H$71</f>
        <v>14</v>
      </c>
      <c r="H1076" s="19"/>
      <c r="I1076" s="19"/>
      <c r="J1076" s="111"/>
      <c r="K1076" s="111"/>
      <c r="L1076" s="19"/>
      <c r="M1076" s="19"/>
      <c r="N1076" s="19"/>
      <c r="O1076" s="19"/>
      <c r="P1076" s="26"/>
      <c r="Q1076" s="19"/>
      <c r="R1076" s="19">
        <v>700</v>
      </c>
      <c r="S1076" s="19">
        <f t="shared" si="338"/>
        <v>9800</v>
      </c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>
        <f t="shared" si="335"/>
        <v>700</v>
      </c>
      <c r="AG1076" s="19">
        <f t="shared" si="335"/>
        <v>9800</v>
      </c>
      <c r="AH1076" s="17" t="s">
        <v>1672</v>
      </c>
      <c r="AI1076" s="125" t="s">
        <v>1673</v>
      </c>
      <c r="AJ1076" s="18" t="s">
        <v>736</v>
      </c>
      <c r="AK1076" s="12">
        <f>'[1]PROYECTO ACR-AF 2022'!$H$71</f>
        <v>14</v>
      </c>
      <c r="AL1076" s="28"/>
      <c r="AM1076" s="28"/>
      <c r="AN1076" s="28"/>
      <c r="AO1076" s="121"/>
      <c r="AP1076" s="28"/>
      <c r="AQ1076" s="28"/>
      <c r="AR1076" s="28"/>
      <c r="AS1076" s="28"/>
      <c r="AT1076" s="28"/>
      <c r="AU1076" s="28"/>
      <c r="AV1076" s="28">
        <v>504</v>
      </c>
      <c r="AW1076" s="28">
        <f t="shared" si="339"/>
        <v>7056</v>
      </c>
      <c r="AX1076" s="28"/>
      <c r="AY1076" s="28"/>
      <c r="AZ1076" s="28"/>
      <c r="BA1076" s="28"/>
      <c r="BB1076" s="28"/>
      <c r="BC1076" s="28"/>
      <c r="BD1076" s="28"/>
      <c r="BE1076" s="28"/>
      <c r="BF1076" s="114"/>
      <c r="BG1076" s="114"/>
      <c r="BH1076" s="28"/>
      <c r="BI1076" s="28"/>
      <c r="BJ1076" s="7">
        <f t="shared" si="337"/>
        <v>504</v>
      </c>
      <c r="BK1076" s="7">
        <f t="shared" si="337"/>
        <v>7056</v>
      </c>
    </row>
    <row r="1077" spans="2:63" x14ac:dyDescent="0.25">
      <c r="B1077" s="16" t="s">
        <v>1215</v>
      </c>
      <c r="C1077" s="16" t="s">
        <v>1215</v>
      </c>
      <c r="D1077" s="17" t="s">
        <v>1674</v>
      </c>
      <c r="E1077" s="18" t="s">
        <v>1675</v>
      </c>
      <c r="F1077" s="18" t="s">
        <v>736</v>
      </c>
      <c r="G1077" s="12">
        <f>'[1]PROYECTO ACR-AF 2022'!$H$72</f>
        <v>10</v>
      </c>
      <c r="H1077" s="19"/>
      <c r="I1077" s="19"/>
      <c r="J1077" s="111"/>
      <c r="K1077" s="111"/>
      <c r="L1077" s="19"/>
      <c r="M1077" s="19"/>
      <c r="N1077" s="19"/>
      <c r="O1077" s="19"/>
      <c r="P1077" s="26"/>
      <c r="Q1077" s="19"/>
      <c r="R1077" s="19">
        <v>400</v>
      </c>
      <c r="S1077" s="19">
        <f t="shared" si="338"/>
        <v>4000</v>
      </c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>
        <f t="shared" si="335"/>
        <v>400</v>
      </c>
      <c r="AG1077" s="19">
        <f t="shared" si="335"/>
        <v>4000</v>
      </c>
      <c r="AH1077" s="17" t="s">
        <v>1674</v>
      </c>
      <c r="AI1077" s="18" t="s">
        <v>1675</v>
      </c>
      <c r="AJ1077" s="18" t="s">
        <v>736</v>
      </c>
      <c r="AK1077" s="12">
        <f>'[1]PROYECTO ACR-AF 2022'!$H$72</f>
        <v>10</v>
      </c>
      <c r="AL1077" s="28"/>
      <c r="AM1077" s="28"/>
      <c r="AN1077" s="28"/>
      <c r="AO1077" s="121"/>
      <c r="AP1077" s="28"/>
      <c r="AQ1077" s="28"/>
      <c r="AR1077" s="28"/>
      <c r="AS1077" s="28"/>
      <c r="AT1077" s="28"/>
      <c r="AU1077" s="28"/>
      <c r="AV1077" s="28">
        <v>200</v>
      </c>
      <c r="AW1077" s="28">
        <f t="shared" si="339"/>
        <v>2000</v>
      </c>
      <c r="AX1077" s="28"/>
      <c r="AY1077" s="28"/>
      <c r="AZ1077" s="28"/>
      <c r="BA1077" s="28"/>
      <c r="BB1077" s="28"/>
      <c r="BC1077" s="28"/>
      <c r="BD1077" s="28"/>
      <c r="BE1077" s="28"/>
      <c r="BF1077" s="114"/>
      <c r="BG1077" s="114"/>
      <c r="BH1077" s="28"/>
      <c r="BI1077" s="28"/>
      <c r="BJ1077" s="7">
        <f t="shared" si="337"/>
        <v>200</v>
      </c>
      <c r="BK1077" s="7">
        <f t="shared" si="337"/>
        <v>2000</v>
      </c>
    </row>
    <row r="1078" spans="2:63" x14ac:dyDescent="0.25">
      <c r="B1078" s="16" t="s">
        <v>1215</v>
      </c>
      <c r="C1078" s="16" t="s">
        <v>1215</v>
      </c>
      <c r="D1078" s="17" t="s">
        <v>1079</v>
      </c>
      <c r="E1078" s="18" t="s">
        <v>1676</v>
      </c>
      <c r="F1078" s="18" t="s">
        <v>736</v>
      </c>
      <c r="G1078" s="12">
        <f>'[1]PROYECTO ACR-AF 2022'!$H$73</f>
        <v>500</v>
      </c>
      <c r="H1078" s="19"/>
      <c r="I1078" s="19"/>
      <c r="J1078" s="111"/>
      <c r="K1078" s="111"/>
      <c r="L1078" s="19"/>
      <c r="M1078" s="19"/>
      <c r="N1078" s="19"/>
      <c r="O1078" s="19"/>
      <c r="P1078" s="26"/>
      <c r="Q1078" s="19"/>
      <c r="R1078" s="19">
        <v>20</v>
      </c>
      <c r="S1078" s="19">
        <f t="shared" si="338"/>
        <v>10000</v>
      </c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>
        <f t="shared" si="335"/>
        <v>20</v>
      </c>
      <c r="AG1078" s="19">
        <f t="shared" si="335"/>
        <v>10000</v>
      </c>
      <c r="AH1078" s="17" t="s">
        <v>1079</v>
      </c>
      <c r="AI1078" s="18" t="s">
        <v>1676</v>
      </c>
      <c r="AJ1078" s="18" t="s">
        <v>736</v>
      </c>
      <c r="AK1078" s="12">
        <f>'[1]PROYECTO ACR-AF 2022'!$H$73</f>
        <v>500</v>
      </c>
      <c r="AL1078" s="28"/>
      <c r="AM1078" s="28"/>
      <c r="AN1078" s="28"/>
      <c r="AO1078" s="121"/>
      <c r="AP1078" s="28"/>
      <c r="AQ1078" s="28"/>
      <c r="AR1078" s="28"/>
      <c r="AS1078" s="28"/>
      <c r="AT1078" s="28"/>
      <c r="AU1078" s="28"/>
      <c r="AV1078" s="28">
        <v>5</v>
      </c>
      <c r="AW1078" s="28">
        <f t="shared" si="339"/>
        <v>2500</v>
      </c>
      <c r="AX1078" s="28"/>
      <c r="AY1078" s="28"/>
      <c r="AZ1078" s="28"/>
      <c r="BA1078" s="28"/>
      <c r="BB1078" s="28"/>
      <c r="BC1078" s="28"/>
      <c r="BD1078" s="28"/>
      <c r="BE1078" s="28"/>
      <c r="BF1078" s="114"/>
      <c r="BG1078" s="114"/>
      <c r="BH1078" s="28"/>
      <c r="BI1078" s="28"/>
      <c r="BJ1078" s="7">
        <f t="shared" si="337"/>
        <v>5</v>
      </c>
      <c r="BK1078" s="7">
        <f t="shared" si="337"/>
        <v>2500</v>
      </c>
    </row>
    <row r="1079" spans="2:63" x14ac:dyDescent="0.25">
      <c r="B1079" s="16" t="s">
        <v>1215</v>
      </c>
      <c r="C1079" s="16" t="s">
        <v>1215</v>
      </c>
      <c r="D1079" s="17" t="s">
        <v>1677</v>
      </c>
      <c r="E1079" s="18" t="s">
        <v>1678</v>
      </c>
      <c r="F1079" s="18" t="s">
        <v>736</v>
      </c>
      <c r="G1079" s="12">
        <f>'[1]PROYECTO ACR-AF 2022'!$H$76</f>
        <v>350</v>
      </c>
      <c r="H1079" s="19"/>
      <c r="I1079" s="19"/>
      <c r="J1079" s="111"/>
      <c r="K1079" s="111"/>
      <c r="L1079" s="19"/>
      <c r="M1079" s="19"/>
      <c r="N1079" s="19"/>
      <c r="O1079" s="19"/>
      <c r="P1079" s="26"/>
      <c r="Q1079" s="19"/>
      <c r="R1079" s="19">
        <v>8</v>
      </c>
      <c r="S1079" s="19">
        <f t="shared" si="338"/>
        <v>2800</v>
      </c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>
        <f t="shared" si="335"/>
        <v>8</v>
      </c>
      <c r="AG1079" s="19">
        <f t="shared" si="335"/>
        <v>2800</v>
      </c>
      <c r="AH1079" s="17" t="s">
        <v>1677</v>
      </c>
      <c r="AI1079" s="18" t="s">
        <v>1678</v>
      </c>
      <c r="AJ1079" s="18" t="s">
        <v>736</v>
      </c>
      <c r="AK1079" s="12">
        <f>'[1]PROYECTO ACR-AF 2022'!$H$76</f>
        <v>350</v>
      </c>
      <c r="AL1079" s="28"/>
      <c r="AM1079" s="28"/>
      <c r="AN1079" s="28"/>
      <c r="AO1079" s="121"/>
      <c r="AP1079" s="28"/>
      <c r="AQ1079" s="28"/>
      <c r="AR1079" s="28"/>
      <c r="AS1079" s="28"/>
      <c r="AT1079" s="28"/>
      <c r="AU1079" s="28"/>
      <c r="AV1079" s="28">
        <v>2</v>
      </c>
      <c r="AW1079" s="28">
        <f t="shared" si="339"/>
        <v>700</v>
      </c>
      <c r="AX1079" s="28"/>
      <c r="AY1079" s="28"/>
      <c r="AZ1079" s="28"/>
      <c r="BA1079" s="28"/>
      <c r="BB1079" s="28"/>
      <c r="BC1079" s="28"/>
      <c r="BD1079" s="28"/>
      <c r="BE1079" s="28"/>
      <c r="BF1079" s="114"/>
      <c r="BG1079" s="114"/>
      <c r="BH1079" s="28"/>
      <c r="BI1079" s="28"/>
      <c r="BJ1079" s="7">
        <f t="shared" si="337"/>
        <v>2</v>
      </c>
      <c r="BK1079" s="7">
        <f t="shared" si="337"/>
        <v>700</v>
      </c>
    </row>
    <row r="1080" spans="2:63" x14ac:dyDescent="0.25">
      <c r="B1080" s="16" t="s">
        <v>1215</v>
      </c>
      <c r="C1080" s="16" t="s">
        <v>1215</v>
      </c>
      <c r="D1080" s="17" t="s">
        <v>842</v>
      </c>
      <c r="E1080" s="18" t="s">
        <v>1679</v>
      </c>
      <c r="F1080" s="18" t="s">
        <v>736</v>
      </c>
      <c r="G1080" s="12">
        <f>'[1]PROYECTO ACR-AF 2022'!$H$77</f>
        <v>500</v>
      </c>
      <c r="H1080" s="19"/>
      <c r="I1080" s="19"/>
      <c r="J1080" s="111"/>
      <c r="K1080" s="111"/>
      <c r="L1080" s="19"/>
      <c r="M1080" s="19"/>
      <c r="N1080" s="19"/>
      <c r="O1080" s="19"/>
      <c r="P1080" s="26"/>
      <c r="Q1080" s="19"/>
      <c r="R1080" s="19">
        <v>10</v>
      </c>
      <c r="S1080" s="19">
        <f t="shared" si="338"/>
        <v>5000</v>
      </c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>
        <f t="shared" si="335"/>
        <v>10</v>
      </c>
      <c r="AG1080" s="19">
        <f t="shared" si="335"/>
        <v>5000</v>
      </c>
      <c r="AH1080" s="17" t="s">
        <v>842</v>
      </c>
      <c r="AI1080" s="18" t="s">
        <v>1679</v>
      </c>
      <c r="AJ1080" s="18" t="s">
        <v>736</v>
      </c>
      <c r="AK1080" s="12">
        <f>'[1]PROYECTO ACR-AF 2022'!$H$77</f>
        <v>500</v>
      </c>
      <c r="AL1080" s="28"/>
      <c r="AM1080" s="28"/>
      <c r="AN1080" s="28"/>
      <c r="AO1080" s="121"/>
      <c r="AP1080" s="28"/>
      <c r="AQ1080" s="28"/>
      <c r="AR1080" s="28"/>
      <c r="AS1080" s="28"/>
      <c r="AT1080" s="28"/>
      <c r="AU1080" s="28"/>
      <c r="AV1080" s="28">
        <v>6</v>
      </c>
      <c r="AW1080" s="28">
        <f t="shared" si="339"/>
        <v>3000</v>
      </c>
      <c r="AX1080" s="28"/>
      <c r="AY1080" s="28"/>
      <c r="AZ1080" s="28"/>
      <c r="BA1080" s="28"/>
      <c r="BB1080" s="28"/>
      <c r="BC1080" s="28"/>
      <c r="BD1080" s="28"/>
      <c r="BE1080" s="28"/>
      <c r="BF1080" s="114"/>
      <c r="BG1080" s="114"/>
      <c r="BH1080" s="28"/>
      <c r="BI1080" s="28"/>
      <c r="BJ1080" s="7">
        <f t="shared" si="337"/>
        <v>6</v>
      </c>
      <c r="BK1080" s="7">
        <f t="shared" si="337"/>
        <v>3000</v>
      </c>
    </row>
    <row r="1081" spans="2:63" x14ac:dyDescent="0.25">
      <c r="B1081" s="16" t="s">
        <v>1215</v>
      </c>
      <c r="C1081" s="16" t="s">
        <v>1215</v>
      </c>
      <c r="D1081" s="17" t="s">
        <v>843</v>
      </c>
      <c r="E1081" s="18" t="s">
        <v>1680</v>
      </c>
      <c r="F1081" s="18" t="s">
        <v>736</v>
      </c>
      <c r="G1081" s="12">
        <f>'[1]PROYECTO ACR-AF 2022'!$H$78</f>
        <v>20</v>
      </c>
      <c r="H1081" s="19"/>
      <c r="I1081" s="19"/>
      <c r="J1081" s="111"/>
      <c r="K1081" s="111"/>
      <c r="L1081" s="19"/>
      <c r="M1081" s="19"/>
      <c r="N1081" s="19"/>
      <c r="O1081" s="19"/>
      <c r="P1081" s="26"/>
      <c r="Q1081" s="19"/>
      <c r="R1081" s="19">
        <v>20</v>
      </c>
      <c r="S1081" s="19">
        <f t="shared" si="338"/>
        <v>400</v>
      </c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>
        <f t="shared" si="335"/>
        <v>20</v>
      </c>
      <c r="AG1081" s="19">
        <f t="shared" si="335"/>
        <v>400</v>
      </c>
      <c r="AH1081" s="17" t="s">
        <v>843</v>
      </c>
      <c r="AI1081" s="18" t="s">
        <v>1680</v>
      </c>
      <c r="AJ1081" s="18" t="s">
        <v>736</v>
      </c>
      <c r="AK1081" s="12">
        <f>'[1]PROYECTO ACR-AF 2022'!$H$78</f>
        <v>20</v>
      </c>
      <c r="AL1081" s="28"/>
      <c r="AM1081" s="28"/>
      <c r="AN1081" s="28"/>
      <c r="AO1081" s="121"/>
      <c r="AP1081" s="28"/>
      <c r="AQ1081" s="28"/>
      <c r="AR1081" s="28"/>
      <c r="AS1081" s="28"/>
      <c r="AT1081" s="28"/>
      <c r="AU1081" s="28"/>
      <c r="AV1081" s="28">
        <v>15</v>
      </c>
      <c r="AW1081" s="28">
        <f t="shared" si="339"/>
        <v>300</v>
      </c>
      <c r="AX1081" s="28"/>
      <c r="AY1081" s="28"/>
      <c r="AZ1081" s="28"/>
      <c r="BA1081" s="28"/>
      <c r="BB1081" s="28"/>
      <c r="BC1081" s="28"/>
      <c r="BD1081" s="28"/>
      <c r="BE1081" s="28"/>
      <c r="BF1081" s="114"/>
      <c r="BG1081" s="114"/>
      <c r="BH1081" s="28"/>
      <c r="BI1081" s="28"/>
      <c r="BJ1081" s="7">
        <f t="shared" si="337"/>
        <v>15</v>
      </c>
      <c r="BK1081" s="7">
        <f t="shared" si="337"/>
        <v>300</v>
      </c>
    </row>
    <row r="1082" spans="2:63" x14ac:dyDescent="0.25">
      <c r="B1082" s="16" t="s">
        <v>1215</v>
      </c>
      <c r="C1082" s="16" t="s">
        <v>1215</v>
      </c>
      <c r="D1082" s="17" t="s">
        <v>843</v>
      </c>
      <c r="E1082" s="18" t="s">
        <v>1681</v>
      </c>
      <c r="F1082" s="18" t="s">
        <v>736</v>
      </c>
      <c r="G1082" s="12">
        <f>'[1]PROYECTO ACR-AF 2022'!$H$79</f>
        <v>50</v>
      </c>
      <c r="H1082" s="19"/>
      <c r="I1082" s="19"/>
      <c r="J1082" s="111"/>
      <c r="K1082" s="111"/>
      <c r="L1082" s="19"/>
      <c r="M1082" s="19"/>
      <c r="N1082" s="19"/>
      <c r="O1082" s="19"/>
      <c r="P1082" s="26"/>
      <c r="Q1082" s="19"/>
      <c r="R1082" s="19">
        <v>25</v>
      </c>
      <c r="S1082" s="19">
        <f t="shared" si="338"/>
        <v>1250</v>
      </c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>
        <f t="shared" si="335"/>
        <v>25</v>
      </c>
      <c r="AG1082" s="19">
        <f t="shared" si="335"/>
        <v>1250</v>
      </c>
      <c r="AH1082" s="17" t="s">
        <v>843</v>
      </c>
      <c r="AI1082" s="18" t="s">
        <v>1681</v>
      </c>
      <c r="AJ1082" s="18" t="s">
        <v>736</v>
      </c>
      <c r="AK1082" s="12">
        <f>'[1]PROYECTO ACR-AF 2022'!$H$79</f>
        <v>50</v>
      </c>
      <c r="AL1082" s="28"/>
      <c r="AM1082" s="28"/>
      <c r="AN1082" s="28"/>
      <c r="AO1082" s="121"/>
      <c r="AP1082" s="28"/>
      <c r="AQ1082" s="28"/>
      <c r="AR1082" s="28"/>
      <c r="AS1082" s="28"/>
      <c r="AT1082" s="28"/>
      <c r="AU1082" s="28"/>
      <c r="AV1082" s="28">
        <v>10</v>
      </c>
      <c r="AW1082" s="28">
        <f t="shared" si="339"/>
        <v>500</v>
      </c>
      <c r="AX1082" s="28"/>
      <c r="AY1082" s="28"/>
      <c r="AZ1082" s="28"/>
      <c r="BA1082" s="28"/>
      <c r="BB1082" s="28"/>
      <c r="BC1082" s="28"/>
      <c r="BD1082" s="28"/>
      <c r="BE1082" s="28"/>
      <c r="BF1082" s="114"/>
      <c r="BG1082" s="114"/>
      <c r="BH1082" s="28"/>
      <c r="BI1082" s="28"/>
      <c r="BJ1082" s="7">
        <f t="shared" si="337"/>
        <v>10</v>
      </c>
      <c r="BK1082" s="7">
        <f t="shared" si="337"/>
        <v>500</v>
      </c>
    </row>
    <row r="1083" spans="2:63" ht="24" customHeight="1" x14ac:dyDescent="0.25">
      <c r="B1083" s="228" t="s">
        <v>1685</v>
      </c>
      <c r="C1083" s="229"/>
      <c r="D1083" s="229"/>
      <c r="E1083" s="229"/>
      <c r="F1083" s="229"/>
      <c r="G1083" s="230"/>
      <c r="H1083" s="231"/>
      <c r="I1083" s="232">
        <f>SUM(I14:I1082)</f>
        <v>6865481.4395000003</v>
      </c>
      <c r="J1083" s="233"/>
      <c r="K1083" s="232">
        <f>SUM(K14:K1082)</f>
        <v>1469125</v>
      </c>
      <c r="L1083" s="232"/>
      <c r="M1083" s="232">
        <f t="shared" ref="M1083:AE1083" si="340">SUM(M14:M1082)</f>
        <v>673390.1</v>
      </c>
      <c r="N1083" s="232"/>
      <c r="O1083" s="232">
        <f t="shared" si="340"/>
        <v>2627782.5</v>
      </c>
      <c r="P1083" s="232"/>
      <c r="Q1083" s="232">
        <f t="shared" si="340"/>
        <v>1865532.92</v>
      </c>
      <c r="R1083" s="232"/>
      <c r="S1083" s="232">
        <f t="shared" si="340"/>
        <v>1485918.5833333335</v>
      </c>
      <c r="T1083" s="232"/>
      <c r="U1083" s="232">
        <f t="shared" si="340"/>
        <v>39370</v>
      </c>
      <c r="V1083" s="232"/>
      <c r="W1083" s="232">
        <f t="shared" si="340"/>
        <v>1052192.5</v>
      </c>
      <c r="X1083" s="232"/>
      <c r="Y1083" s="232">
        <f t="shared" si="340"/>
        <v>299280.5</v>
      </c>
      <c r="Z1083" s="232"/>
      <c r="AA1083" s="232">
        <f t="shared" si="340"/>
        <v>51592.2</v>
      </c>
      <c r="AB1083" s="232"/>
      <c r="AC1083" s="232">
        <f t="shared" si="340"/>
        <v>101877.7</v>
      </c>
      <c r="AD1083" s="232"/>
      <c r="AE1083" s="232">
        <f t="shared" si="340"/>
        <v>80148</v>
      </c>
      <c r="AF1083" s="231"/>
      <c r="AG1083" s="232">
        <f>SUM(AG14:AG1082)</f>
        <v>16611691.442833336</v>
      </c>
      <c r="AH1083" s="234"/>
      <c r="AI1083" s="229"/>
      <c r="AJ1083" s="235"/>
      <c r="AK1083" s="236"/>
      <c r="AL1083" s="237"/>
      <c r="AM1083" s="232">
        <f t="shared" ref="AM1083" si="341">SUM(AM14:AM1082)</f>
        <v>5507506.3582000006</v>
      </c>
      <c r="AN1083" s="232"/>
      <c r="AO1083" s="232">
        <f t="shared" ref="AO1083" si="342">SUM(AO14:AO1082)</f>
        <v>1255346.7</v>
      </c>
      <c r="AP1083" s="232"/>
      <c r="AQ1083" s="232">
        <f t="shared" ref="AQ1083" si="343">SUM(AQ14:AQ1082)</f>
        <v>551642.1</v>
      </c>
      <c r="AR1083" s="232"/>
      <c r="AS1083" s="232">
        <f t="shared" ref="AS1083" si="344">SUM(AS14:AS1082)</f>
        <v>2092390.5</v>
      </c>
      <c r="AT1083" s="232"/>
      <c r="AU1083" s="232">
        <f t="shared" ref="AU1083" si="345">SUM(AU14:AU1082)</f>
        <v>894108.02</v>
      </c>
      <c r="AV1083" s="232"/>
      <c r="AW1083" s="232">
        <f t="shared" ref="AW1083" si="346">SUM(AW14:AW1082)</f>
        <v>903520</v>
      </c>
      <c r="AX1083" s="232"/>
      <c r="AY1083" s="232">
        <f t="shared" ref="AY1083" si="347">SUM(AY14:AY1082)</f>
        <v>9234.1</v>
      </c>
      <c r="AZ1083" s="232"/>
      <c r="BA1083" s="232">
        <f t="shared" ref="BA1083" si="348">SUM(BA14:BA1082)</f>
        <v>501101.19999999995</v>
      </c>
      <c r="BB1083" s="232"/>
      <c r="BC1083" s="232">
        <f t="shared" ref="BC1083" si="349">SUM(BC14:BC1082)</f>
        <v>247365.5</v>
      </c>
      <c r="BD1083" s="232"/>
      <c r="BE1083" s="232">
        <f t="shared" ref="BE1083" si="350">SUM(BE14:BE1082)</f>
        <v>51286.6</v>
      </c>
      <c r="BF1083" s="232"/>
      <c r="BG1083" s="232">
        <f t="shared" ref="BG1083" si="351">SUM(BG14:BG1082)</f>
        <v>93268.7</v>
      </c>
      <c r="BH1083" s="232"/>
      <c r="BI1083" s="232">
        <f t="shared" ref="BI1083" si="352">SUM(BI14:BI1082)</f>
        <v>79029.5</v>
      </c>
      <c r="BJ1083" s="232"/>
      <c r="BK1083" s="232">
        <f>SUM(BK14:BK1082)</f>
        <v>12185799.278200004</v>
      </c>
    </row>
    <row r="1085" spans="2:63" x14ac:dyDescent="0.25">
      <c r="E1085" s="226" t="s">
        <v>1686</v>
      </c>
      <c r="F1085" s="188"/>
    </row>
    <row r="1086" spans="2:63" x14ac:dyDescent="0.25">
      <c r="E1086" s="226" t="s">
        <v>1687</v>
      </c>
      <c r="F1086" s="188"/>
    </row>
    <row r="1087" spans="2:63" x14ac:dyDescent="0.25">
      <c r="E1087" s="226" t="s">
        <v>1688</v>
      </c>
      <c r="F1087" s="188">
        <f>AG1083+BK1083</f>
        <v>28797490.721033342</v>
      </c>
    </row>
    <row r="1088" spans="2:63" x14ac:dyDescent="0.25">
      <c r="E1088" s="226" t="s">
        <v>1689</v>
      </c>
      <c r="F1088" s="188"/>
    </row>
    <row r="1089" spans="20:55" x14ac:dyDescent="0.25">
      <c r="AA1089" s="116"/>
      <c r="AB1089" s="225"/>
      <c r="AC1089" s="225"/>
      <c r="AD1089" s="225"/>
      <c r="AE1089" s="225"/>
    </row>
    <row r="1090" spans="20:55" x14ac:dyDescent="0.25">
      <c r="AO1090" s="190"/>
    </row>
    <row r="1091" spans="20:55" x14ac:dyDescent="0.25">
      <c r="AO1091" s="190"/>
      <c r="AR1091" s="191"/>
      <c r="BC1091" s="117"/>
    </row>
    <row r="1092" spans="20:55" x14ac:dyDescent="0.25">
      <c r="T1092" s="192"/>
      <c r="AR1092" s="191"/>
      <c r="BC1092" s="117"/>
    </row>
  </sheetData>
  <mergeCells count="42">
    <mergeCell ref="AN12:AO12"/>
    <mergeCell ref="BD12:BE12"/>
    <mergeCell ref="BF12:BG12"/>
    <mergeCell ref="BH12:BI12"/>
    <mergeCell ref="BJ12:BK12"/>
    <mergeCell ref="AR12:AS12"/>
    <mergeCell ref="AT12:AU12"/>
    <mergeCell ref="AV12:AW12"/>
    <mergeCell ref="AX12:AY12"/>
    <mergeCell ref="AZ12:BA12"/>
    <mergeCell ref="BB12:BC12"/>
    <mergeCell ref="AD12:AE12"/>
    <mergeCell ref="AH12:AI12"/>
    <mergeCell ref="AJ12:AJ13"/>
    <mergeCell ref="AK12:AK13"/>
    <mergeCell ref="AL12:AM12"/>
    <mergeCell ref="T12:U12"/>
    <mergeCell ref="V12:W12"/>
    <mergeCell ref="X12:Y12"/>
    <mergeCell ref="Z12:AA12"/>
    <mergeCell ref="AB12:AC12"/>
    <mergeCell ref="BJ11:BK11"/>
    <mergeCell ref="B12:C12"/>
    <mergeCell ref="D12:E12"/>
    <mergeCell ref="H12:I12"/>
    <mergeCell ref="J12:K12"/>
    <mergeCell ref="L12:M12"/>
    <mergeCell ref="N12:O12"/>
    <mergeCell ref="P12:Q12"/>
    <mergeCell ref="R12:S12"/>
    <mergeCell ref="B10:C11"/>
    <mergeCell ref="D10:E11"/>
    <mergeCell ref="F10:F11"/>
    <mergeCell ref="G10:G11"/>
    <mergeCell ref="AF10:AG12"/>
    <mergeCell ref="AR10:AS10"/>
    <mergeCell ref="AP12:AQ12"/>
    <mergeCell ref="H11:Q11"/>
    <mergeCell ref="T11:AE11"/>
    <mergeCell ref="AJ11:AQ11"/>
    <mergeCell ref="AR11:AS11"/>
    <mergeCell ref="AV11:BI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"/>
  <sheetViews>
    <sheetView workbookViewId="0">
      <selection activeCell="A11" sqref="A11"/>
    </sheetView>
  </sheetViews>
  <sheetFormatPr baseColWidth="10" defaultRowHeight="15" x14ac:dyDescent="0.25"/>
  <sheetData>
    <row r="1" spans="1:22" x14ac:dyDescent="0.2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 t="s">
        <v>1691</v>
      </c>
      <c r="V1" s="34" t="s">
        <v>1692</v>
      </c>
    </row>
    <row r="2" spans="1:22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 t="s">
        <v>1693</v>
      </c>
      <c r="V2" s="37" t="s">
        <v>1694</v>
      </c>
    </row>
    <row r="3" spans="1:22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 t="s">
        <v>1695</v>
      </c>
      <c r="V3" s="38" t="s">
        <v>1696</v>
      </c>
    </row>
    <row r="4" spans="1:22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7"/>
    </row>
    <row r="5" spans="1:22" ht="15.75" x14ac:dyDescent="0.25">
      <c r="A5" s="267" t="s">
        <v>1697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9"/>
    </row>
    <row r="6" spans="1:22" x14ac:dyDescent="0.25">
      <c r="A6" s="39"/>
      <c r="B6" s="4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41"/>
    </row>
    <row r="7" spans="1:22" x14ac:dyDescent="0.25">
      <c r="A7" s="35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7"/>
    </row>
    <row r="8" spans="1:22" x14ac:dyDescent="0.25">
      <c r="A8" s="35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7"/>
    </row>
    <row r="9" spans="1:22" x14ac:dyDescent="0.25">
      <c r="A9" s="35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7"/>
    </row>
    <row r="10" spans="1:22" x14ac:dyDescent="0.25">
      <c r="A10" s="35" t="s">
        <v>1698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7"/>
    </row>
    <row r="11" spans="1:22" x14ac:dyDescent="0.25">
      <c r="A11" s="35" t="s">
        <v>1699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7"/>
    </row>
  </sheetData>
  <mergeCells count="2">
    <mergeCell ref="A5:V5"/>
    <mergeCell ref="C6:U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2022</vt:lpstr>
      <vt:lpstr>2023</vt:lpstr>
      <vt:lpstr>2024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farfan muhamad</dc:creator>
  <cp:lastModifiedBy>Carmen Guerrero Arreategui</cp:lastModifiedBy>
  <dcterms:created xsi:type="dcterms:W3CDTF">2022-07-04T19:48:27Z</dcterms:created>
  <dcterms:modified xsi:type="dcterms:W3CDTF">2022-07-07T16:09:27Z</dcterms:modified>
</cp:coreProperties>
</file>