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GRT_2021\Proy. Instalaciones Sanitarias IE 093 Efrain Arcaya Zevallos\1 Varios\Memoria de calculo\"/>
    </mc:Choice>
  </mc:AlternateContent>
  <xr:revisionPtr revIDLastSave="0" documentId="13_ncr:1_{62F63833-EF1D-42CD-9D3E-0BA1C3D65C69}" xr6:coauthVersionLast="47" xr6:coauthVersionMax="47" xr10:uidLastSave="{00000000-0000-0000-0000-000000000000}"/>
  <bookViews>
    <workbookView xWindow="-108" yWindow="-108" windowWidth="23256" windowHeight="12576" firstSheet="2" activeTab="4" xr2:uid="{00000000-000D-0000-FFFF-FFFF00000000}"/>
  </bookViews>
  <sheets>
    <sheet name="G.P" sheetId="5" state="hidden" r:id="rId1"/>
    <sheet name="Medidor" sheetId="3" state="hidden" r:id="rId2"/>
    <sheet name="Ramal 1" sheetId="6" r:id="rId3"/>
    <sheet name="Ramal 2" sheetId="2" r:id="rId4"/>
    <sheet name="Ramal 3" sheetId="7" r:id="rId5"/>
    <sheet name="Desague" sheetId="4" r:id="rId6"/>
  </sheets>
  <definedNames>
    <definedName name="_xlnm.Print_Area" localSheetId="5">Desague!$A$1:$I$101</definedName>
    <definedName name="_xlnm.Print_Area" localSheetId="0">G.P!$A$1:$B$784</definedName>
    <definedName name="_xlnm.Print_Area" localSheetId="2">'Ramal 1'!$A$1:$K$180</definedName>
    <definedName name="_xlnm.Print_Area" localSheetId="3">'Ramal 2'!$A$1:$K$180</definedName>
    <definedName name="_xlnm.Print_Area" localSheetId="4">'Ramal 3'!$A$1:$K$178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4" l="1"/>
  <c r="F62" i="4"/>
  <c r="G164" i="7" l="1"/>
  <c r="G158" i="7"/>
  <c r="B170" i="7"/>
  <c r="B164" i="7"/>
  <c r="H144" i="7"/>
  <c r="H142" i="7"/>
  <c r="H141" i="7"/>
  <c r="C141" i="7"/>
  <c r="C142" i="7" s="1"/>
  <c r="H140" i="7"/>
  <c r="F144" i="7"/>
  <c r="F143" i="7"/>
  <c r="F142" i="7"/>
  <c r="F141" i="7"/>
  <c r="F140" i="7"/>
  <c r="D140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143" i="6"/>
  <c r="C142" i="6"/>
  <c r="C143" i="6" s="1"/>
  <c r="C141" i="6"/>
  <c r="H141" i="6"/>
  <c r="H140" i="6"/>
  <c r="H142" i="2"/>
  <c r="H141" i="2"/>
  <c r="I140" i="2"/>
  <c r="H140" i="2"/>
  <c r="C142" i="2"/>
  <c r="C143" i="2" s="1"/>
  <c r="F145" i="6"/>
  <c r="F144" i="6"/>
  <c r="F143" i="6"/>
  <c r="F142" i="6"/>
  <c r="F141" i="6"/>
  <c r="F140" i="6"/>
  <c r="D140" i="6"/>
  <c r="G140" i="6" s="1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0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65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0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55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01" i="5"/>
  <c r="B496" i="5"/>
  <c r="B497" i="5"/>
  <c r="B498" i="5"/>
  <c r="B499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81" i="5"/>
  <c r="B476" i="5"/>
  <c r="B477" i="5"/>
  <c r="B478" i="5"/>
  <c r="B479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51" i="5"/>
  <c r="B442" i="5"/>
  <c r="B443" i="5"/>
  <c r="B444" i="5"/>
  <c r="B445" i="5"/>
  <c r="B446" i="5"/>
  <c r="B447" i="5"/>
  <c r="B448" i="5"/>
  <c r="B449" i="5"/>
  <c r="B44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21" i="5"/>
  <c r="B411" i="5"/>
  <c r="B412" i="5"/>
  <c r="B413" i="5"/>
  <c r="B414" i="5"/>
  <c r="B415" i="5"/>
  <c r="B416" i="5"/>
  <c r="B417" i="5"/>
  <c r="B418" i="5"/>
  <c r="B419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391" i="5"/>
  <c r="B382" i="5"/>
  <c r="B383" i="5"/>
  <c r="B384" i="5"/>
  <c r="B385" i="5"/>
  <c r="B386" i="5"/>
  <c r="B387" i="5"/>
  <c r="B388" i="5"/>
  <c r="B389" i="5"/>
  <c r="B38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4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2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01" i="5"/>
  <c r="B292" i="5"/>
  <c r="B293" i="5"/>
  <c r="B294" i="5"/>
  <c r="B295" i="5"/>
  <c r="B296" i="5"/>
  <c r="B297" i="5"/>
  <c r="B298" i="5"/>
  <c r="B299" i="5"/>
  <c r="B291" i="5"/>
  <c r="B282" i="5"/>
  <c r="B283" i="5"/>
  <c r="B284" i="5"/>
  <c r="B285" i="5"/>
  <c r="B286" i="5"/>
  <c r="B287" i="5"/>
  <c r="B288" i="5"/>
  <c r="B289" i="5"/>
  <c r="B281" i="5"/>
  <c r="B272" i="5"/>
  <c r="B273" i="5"/>
  <c r="B274" i="5"/>
  <c r="B275" i="5"/>
  <c r="B276" i="5"/>
  <c r="B277" i="5"/>
  <c r="B278" i="5"/>
  <c r="B279" i="5"/>
  <c r="B271" i="5"/>
  <c r="B262" i="5"/>
  <c r="B263" i="5"/>
  <c r="B264" i="5"/>
  <c r="B265" i="5"/>
  <c r="B266" i="5"/>
  <c r="B267" i="5"/>
  <c r="B268" i="5"/>
  <c r="B269" i="5"/>
  <c r="B261" i="5"/>
  <c r="D142" i="2"/>
  <c r="D141" i="2"/>
  <c r="D140" i="2"/>
  <c r="B252" i="5"/>
  <c r="B253" i="5"/>
  <c r="B254" i="5"/>
  <c r="B255" i="5"/>
  <c r="B256" i="5"/>
  <c r="B257" i="5"/>
  <c r="B258" i="5"/>
  <c r="B259" i="5"/>
  <c r="B251" i="5"/>
  <c r="B242" i="5"/>
  <c r="B243" i="5"/>
  <c r="B244" i="5"/>
  <c r="B245" i="5"/>
  <c r="B246" i="5"/>
  <c r="B247" i="5"/>
  <c r="B248" i="5"/>
  <c r="B249" i="5"/>
  <c r="B241" i="5"/>
  <c r="B233" i="5"/>
  <c r="B234" i="5"/>
  <c r="B235" i="5"/>
  <c r="B236" i="5"/>
  <c r="B237" i="5"/>
  <c r="B238" i="5"/>
  <c r="B239" i="5"/>
  <c r="B231" i="5"/>
  <c r="B232" i="5"/>
  <c r="B222" i="5"/>
  <c r="B223" i="5"/>
  <c r="B224" i="5"/>
  <c r="B225" i="5"/>
  <c r="B226" i="5"/>
  <c r="B227" i="5"/>
  <c r="B228" i="5"/>
  <c r="B229" i="5"/>
  <c r="B221" i="5"/>
  <c r="B201" i="5"/>
  <c r="B202" i="5"/>
  <c r="B203" i="5"/>
  <c r="B204" i="5"/>
  <c r="B205" i="5"/>
  <c r="B206" i="5"/>
  <c r="B207" i="5"/>
  <c r="B208" i="5"/>
  <c r="B209" i="5"/>
  <c r="B211" i="5"/>
  <c r="B212" i="5"/>
  <c r="B213" i="5"/>
  <c r="B214" i="5"/>
  <c r="B215" i="5"/>
  <c r="B216" i="5"/>
  <c r="B217" i="5"/>
  <c r="B218" i="5"/>
  <c r="B219" i="5"/>
  <c r="B193" i="5"/>
  <c r="B194" i="5"/>
  <c r="B195" i="5"/>
  <c r="B196" i="5"/>
  <c r="B197" i="5"/>
  <c r="B198" i="5"/>
  <c r="B199" i="5"/>
  <c r="B191" i="5"/>
  <c r="B192" i="5"/>
  <c r="B186" i="5"/>
  <c r="B187" i="5"/>
  <c r="B188" i="5"/>
  <c r="B189" i="5"/>
  <c r="B181" i="5"/>
  <c r="B182" i="5"/>
  <c r="B183" i="5"/>
  <c r="B184" i="5"/>
  <c r="B185" i="5"/>
  <c r="B175" i="5"/>
  <c r="B176" i="5"/>
  <c r="B177" i="5"/>
  <c r="B178" i="5"/>
  <c r="B179" i="5"/>
  <c r="B171" i="5"/>
  <c r="B172" i="5"/>
  <c r="B173" i="5"/>
  <c r="B174" i="5"/>
  <c r="B162" i="5"/>
  <c r="B163" i="5"/>
  <c r="B164" i="5"/>
  <c r="B165" i="5"/>
  <c r="B166" i="5"/>
  <c r="B167" i="5"/>
  <c r="B168" i="5"/>
  <c r="B169" i="5"/>
  <c r="B161" i="5"/>
  <c r="B152" i="5"/>
  <c r="B153" i="5"/>
  <c r="B154" i="5"/>
  <c r="B155" i="5"/>
  <c r="B156" i="5"/>
  <c r="B157" i="5"/>
  <c r="B158" i="5"/>
  <c r="B159" i="5"/>
  <c r="B151" i="5"/>
  <c r="H82" i="2"/>
  <c r="H81" i="2"/>
  <c r="D143" i="6" l="1"/>
  <c r="G143" i="6" s="1"/>
  <c r="C144" i="6"/>
  <c r="D143" i="2"/>
  <c r="C144" i="2"/>
  <c r="C145" i="2" s="1"/>
  <c r="D145" i="2" s="1"/>
  <c r="B150" i="6"/>
  <c r="C150" i="6"/>
  <c r="G149" i="7"/>
  <c r="H83" i="6"/>
  <c r="D141" i="7"/>
  <c r="G141" i="7" s="1"/>
  <c r="B150" i="7" s="1"/>
  <c r="C143" i="7"/>
  <c r="C144" i="7" s="1"/>
  <c r="D142" i="7"/>
  <c r="G151" i="7" s="1"/>
  <c r="G140" i="7"/>
  <c r="D149" i="7" s="1"/>
  <c r="H83" i="7"/>
  <c r="G142" i="7"/>
  <c r="D142" i="6"/>
  <c r="G152" i="6" s="1"/>
  <c r="D141" i="6"/>
  <c r="G141" i="6" s="1"/>
  <c r="B151" i="6" s="1"/>
  <c r="G150" i="6"/>
  <c r="G153" i="6"/>
  <c r="D150" i="6"/>
  <c r="D144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0" i="2"/>
  <c r="H58" i="2"/>
  <c r="H57" i="2"/>
  <c r="H56" i="2"/>
  <c r="H55" i="2"/>
  <c r="H54" i="2"/>
  <c r="H53" i="2"/>
  <c r="H52" i="2"/>
  <c r="H51" i="2"/>
  <c r="H49" i="2"/>
  <c r="H48" i="2"/>
  <c r="H47" i="2"/>
  <c r="H46" i="2"/>
  <c r="H45" i="2"/>
  <c r="H44" i="2"/>
  <c r="H43" i="2"/>
  <c r="H42" i="2"/>
  <c r="H41" i="2"/>
  <c r="G150" i="7" l="1"/>
  <c r="D144" i="6"/>
  <c r="C145" i="6"/>
  <c r="D145" i="6" s="1"/>
  <c r="D143" i="7"/>
  <c r="G143" i="7" s="1"/>
  <c r="D152" i="7" s="1"/>
  <c r="C150" i="7"/>
  <c r="B149" i="7"/>
  <c r="D150" i="7"/>
  <c r="E150" i="7" s="1"/>
  <c r="F150" i="7" s="1"/>
  <c r="C149" i="7"/>
  <c r="C151" i="7"/>
  <c r="B151" i="7"/>
  <c r="D151" i="7"/>
  <c r="D144" i="7"/>
  <c r="D151" i="6"/>
  <c r="G142" i="6"/>
  <c r="D152" i="6" s="1"/>
  <c r="C151" i="6"/>
  <c r="E151" i="6" s="1"/>
  <c r="F151" i="6" s="1"/>
  <c r="H151" i="6" s="1"/>
  <c r="D167" i="6" s="1"/>
  <c r="G151" i="6"/>
  <c r="E150" i="6"/>
  <c r="F150" i="6" s="1"/>
  <c r="H150" i="6" s="1"/>
  <c r="D162" i="6" s="1"/>
  <c r="D163" i="6" s="1"/>
  <c r="D166" i="6" s="1"/>
  <c r="C152" i="6"/>
  <c r="D153" i="6"/>
  <c r="C153" i="6"/>
  <c r="B153" i="6"/>
  <c r="H83" i="2"/>
  <c r="H150" i="7" l="1"/>
  <c r="D165" i="7" s="1"/>
  <c r="D167" i="7" s="1"/>
  <c r="D170" i="7" s="1"/>
  <c r="G155" i="6"/>
  <c r="G145" i="6"/>
  <c r="G144" i="6"/>
  <c r="G154" i="6"/>
  <c r="E149" i="7"/>
  <c r="F149" i="7" s="1"/>
  <c r="H149" i="7" s="1"/>
  <c r="D160" i="7" s="1"/>
  <c r="D161" i="7" s="1"/>
  <c r="D164" i="7" s="1"/>
  <c r="B152" i="7"/>
  <c r="C152" i="7"/>
  <c r="G152" i="7"/>
  <c r="E151" i="7"/>
  <c r="F151" i="7" s="1"/>
  <c r="H151" i="7" s="1"/>
  <c r="D171" i="7" s="1"/>
  <c r="G144" i="7"/>
  <c r="G153" i="7"/>
  <c r="B152" i="6"/>
  <c r="E152" i="6" s="1"/>
  <c r="F152" i="6" s="1"/>
  <c r="H152" i="6" s="1"/>
  <c r="D173" i="6" s="1"/>
  <c r="D169" i="6"/>
  <c r="D172" i="6" s="1"/>
  <c r="E153" i="6"/>
  <c r="F153" i="6" s="1"/>
  <c r="H153" i="6" s="1"/>
  <c r="I161" i="6" s="1"/>
  <c r="F145" i="2"/>
  <c r="G100" i="3"/>
  <c r="G109" i="3" s="1"/>
  <c r="E152" i="7" l="1"/>
  <c r="F152" i="7" s="1"/>
  <c r="B154" i="6"/>
  <c r="D154" i="6"/>
  <c r="C154" i="6"/>
  <c r="D155" i="6"/>
  <c r="C155" i="6"/>
  <c r="B155" i="6"/>
  <c r="E155" i="6" s="1"/>
  <c r="F155" i="6" s="1"/>
  <c r="H155" i="6" s="1"/>
  <c r="I173" i="6" s="1"/>
  <c r="H152" i="7"/>
  <c r="I159" i="7" s="1"/>
  <c r="D173" i="7"/>
  <c r="I158" i="7" s="1"/>
  <c r="I161" i="7" s="1"/>
  <c r="I164" i="7" s="1"/>
  <c r="D153" i="7"/>
  <c r="C153" i="7"/>
  <c r="B153" i="7"/>
  <c r="D175" i="6"/>
  <c r="I160" i="6" s="1"/>
  <c r="I163" i="6" s="1"/>
  <c r="I166" i="6" s="1"/>
  <c r="G145" i="2"/>
  <c r="C155" i="2" s="1"/>
  <c r="G155" i="2"/>
  <c r="E154" i="6" l="1"/>
  <c r="F154" i="6" s="1"/>
  <c r="H154" i="6" s="1"/>
  <c r="I167" i="6" s="1"/>
  <c r="I169" i="6" s="1"/>
  <c r="I172" i="6" s="1"/>
  <c r="I175" i="6" s="1"/>
  <c r="C179" i="6" s="1"/>
  <c r="E153" i="7"/>
  <c r="F153" i="7" s="1"/>
  <c r="H153" i="7" s="1"/>
  <c r="I165" i="7" s="1"/>
  <c r="I167" i="7" s="1"/>
  <c r="C177" i="7" s="1"/>
  <c r="B155" i="2"/>
  <c r="D155" i="2"/>
  <c r="E155" i="2" l="1"/>
  <c r="F155" i="2" s="1"/>
  <c r="H155" i="2" l="1"/>
  <c r="I173" i="2" s="1"/>
  <c r="F96" i="4"/>
  <c r="E89" i="4"/>
  <c r="G89" i="4"/>
  <c r="H94" i="4"/>
  <c r="H95" i="4"/>
  <c r="I96" i="4"/>
  <c r="F84" i="4"/>
  <c r="F92" i="4" l="1"/>
  <c r="H98" i="4"/>
  <c r="G98" i="4" s="1"/>
  <c r="F143" i="2"/>
  <c r="F144" i="2"/>
  <c r="F142" i="2"/>
  <c r="G142" i="2" s="1"/>
  <c r="B152" i="2" s="1"/>
  <c r="F141" i="2"/>
  <c r="C152" i="2" l="1"/>
  <c r="D152" i="2"/>
  <c r="E98" i="4"/>
  <c r="C98" i="4" s="1"/>
  <c r="G143" i="2"/>
  <c r="B153" i="2" s="1"/>
  <c r="G153" i="2"/>
  <c r="G151" i="2"/>
  <c r="G154" i="2"/>
  <c r="G152" i="2"/>
  <c r="G144" i="2"/>
  <c r="G141" i="2"/>
  <c r="E152" i="2" l="1"/>
  <c r="F152" i="2" s="1"/>
  <c r="H152" i="2" s="1"/>
  <c r="D173" i="2" s="1"/>
  <c r="B151" i="2"/>
  <c r="D151" i="2"/>
  <c r="C151" i="2"/>
  <c r="C153" i="2"/>
  <c r="D153" i="2"/>
  <c r="C154" i="2"/>
  <c r="D154" i="2"/>
  <c r="B154" i="2"/>
  <c r="G7" i="3"/>
  <c r="G9" i="3" s="1"/>
  <c r="F140" i="2"/>
  <c r="G150" i="2" s="1"/>
  <c r="E153" i="2" l="1"/>
  <c r="F153" i="2" s="1"/>
  <c r="H153" i="2" s="1"/>
  <c r="I161" i="2" s="1"/>
  <c r="E154" i="2"/>
  <c r="F154" i="2" s="1"/>
  <c r="H154" i="2" s="1"/>
  <c r="I167" i="2" s="1"/>
  <c r="E151" i="2"/>
  <c r="F151" i="2" s="1"/>
  <c r="H151" i="2" s="1"/>
  <c r="D167" i="2" s="1"/>
  <c r="G96" i="3"/>
  <c r="G31" i="3" l="1"/>
  <c r="D76" i="3"/>
  <c r="D73" i="3"/>
  <c r="D64" i="3"/>
  <c r="G89" i="3"/>
  <c r="G87" i="3"/>
  <c r="G86" i="3"/>
  <c r="G85" i="3"/>
  <c r="G88" i="3" l="1"/>
  <c r="G90" i="3" s="1"/>
  <c r="G140" i="2"/>
  <c r="B150" i="2" s="1"/>
  <c r="G95" i="3" l="1"/>
  <c r="G97" i="3" s="1"/>
  <c r="D63" i="3" s="1"/>
  <c r="D150" i="2"/>
  <c r="C150" i="2"/>
  <c r="G101" i="3" l="1"/>
  <c r="G102" i="3" s="1"/>
  <c r="E150" i="2"/>
  <c r="G110" i="3" l="1"/>
  <c r="F150" i="2"/>
  <c r="H150" i="2" s="1"/>
  <c r="D162" i="2" s="1"/>
  <c r="D163" i="2" s="1"/>
  <c r="D166" i="2" s="1"/>
  <c r="D169" i="2" l="1"/>
  <c r="D172" i="2" s="1"/>
  <c r="D175" i="2" s="1"/>
  <c r="I160" i="2" s="1"/>
  <c r="I163" i="2" s="1"/>
  <c r="I166" i="2" s="1"/>
  <c r="I169" i="2" s="1"/>
  <c r="I172" i="2" s="1"/>
  <c r="I175" i="2" s="1"/>
  <c r="C179" i="2" s="1"/>
  <c r="G5" i="3" s="1"/>
  <c r="G107" i="3" s="1"/>
  <c r="G111" i="3" s="1"/>
  <c r="F113" i="3" s="1"/>
  <c r="E67" i="3" l="1"/>
  <c r="C67" i="3" s="1"/>
</calcChain>
</file>

<file path=xl/sharedStrings.xml><?xml version="1.0" encoding="utf-8"?>
<sst xmlns="http://schemas.openxmlformats.org/spreadsheetml/2006/main" count="918" uniqueCount="244">
  <si>
    <t>UG</t>
  </si>
  <si>
    <t>Long</t>
  </si>
  <si>
    <t>Accesorios</t>
  </si>
  <si>
    <t>S</t>
  </si>
  <si>
    <t>Codo</t>
  </si>
  <si>
    <t>Tee</t>
  </si>
  <si>
    <t>Valv</t>
  </si>
  <si>
    <t>Total</t>
  </si>
  <si>
    <t>m/m</t>
  </si>
  <si>
    <t>1.01</t>
  </si>
  <si>
    <t>Bases de diseño</t>
  </si>
  <si>
    <t>1.02</t>
  </si>
  <si>
    <t>Formulas de gobierno</t>
  </si>
  <si>
    <t>Método con la Fórmula de Hazen &amp; Williams</t>
  </si>
  <si>
    <t>Donde:</t>
  </si>
  <si>
    <t>Q=Gasto Probable en m3/seg</t>
  </si>
  <si>
    <t>C= Coeficiente de Hazen y Williams</t>
  </si>
  <si>
    <t>D= Diametro en metros</t>
  </si>
  <si>
    <t>S= Pendiente en m/m</t>
  </si>
  <si>
    <t>1.03</t>
  </si>
  <si>
    <t>Material a utilizar</t>
  </si>
  <si>
    <t>PVC</t>
  </si>
  <si>
    <t>1.04</t>
  </si>
  <si>
    <t>Coeficiente de rugosidad H&amp;W</t>
  </si>
  <si>
    <t>C=</t>
  </si>
  <si>
    <t>Cuadro de Diámetros de Tuberías de PVC clase 10 roscados</t>
  </si>
  <si>
    <t>1"</t>
  </si>
  <si>
    <t>Cálculo de pérdidas de carga por tramos</t>
  </si>
  <si>
    <t>Inodoro</t>
  </si>
  <si>
    <t>-</t>
  </si>
  <si>
    <t>Lavadero</t>
  </si>
  <si>
    <t>Ducha</t>
  </si>
  <si>
    <t>Nota:</t>
  </si>
  <si>
    <t>Lavatorio</t>
  </si>
  <si>
    <t>Sumidero</t>
  </si>
  <si>
    <t>Gastos Probables para aplicación del Método de Hunter</t>
  </si>
  <si>
    <t>Gasto probable</t>
  </si>
  <si>
    <t>Tanque</t>
  </si>
  <si>
    <t>Válvula</t>
  </si>
  <si>
    <t>Proyecto:</t>
  </si>
  <si>
    <t>Tema:</t>
  </si>
  <si>
    <t>Elaborado por:</t>
  </si>
  <si>
    <t>Fecha:</t>
  </si>
  <si>
    <t>Niveles</t>
  </si>
  <si>
    <t>Aparatos</t>
  </si>
  <si>
    <t>A. Fria</t>
  </si>
  <si>
    <t>Unidades  de Gasto</t>
  </si>
  <si>
    <t>Ambiente</t>
  </si>
  <si>
    <t>S.S.H.H</t>
  </si>
  <si>
    <t>Lav Platos</t>
  </si>
  <si>
    <t>Cuadro de unidades de gasto y demanda por servicio</t>
  </si>
  <si>
    <t>Datos</t>
  </si>
  <si>
    <t>Variable</t>
  </si>
  <si>
    <t>Calculo</t>
  </si>
  <si>
    <t>Valor</t>
  </si>
  <si>
    <t>Und</t>
  </si>
  <si>
    <t>Longitud de la linea del la red al medidor</t>
  </si>
  <si>
    <t>L</t>
  </si>
  <si>
    <t>m</t>
  </si>
  <si>
    <t>ps1</t>
  </si>
  <si>
    <t>Desnivel entre la red y el medidor</t>
  </si>
  <si>
    <t>d</t>
  </si>
  <si>
    <t>Qmax s</t>
  </si>
  <si>
    <t>Suma U.G.</t>
  </si>
  <si>
    <t>l/seg</t>
  </si>
  <si>
    <t>m3/h</t>
  </si>
  <si>
    <t>Accesorios en la linea</t>
  </si>
  <si>
    <t>2 valv paso, 1 codos 90° y 2 codo 45°</t>
  </si>
  <si>
    <t>Incognitas</t>
  </si>
  <si>
    <t>Diametro del medidor</t>
  </si>
  <si>
    <t>Diametro de la linea</t>
  </si>
  <si>
    <t>Requerimiento de presion de servicio en la red</t>
  </si>
  <si>
    <t>Solución</t>
  </si>
  <si>
    <t>Calculando el diámetro del medidor</t>
  </si>
  <si>
    <t>Del catálago de medidores</t>
  </si>
  <si>
    <t xml:space="preserve">     Diametro Nominal</t>
  </si>
  <si>
    <t>Q max</t>
  </si>
  <si>
    <t>(mm)</t>
  </si>
  <si>
    <t>(plg)</t>
  </si>
  <si>
    <t>(m3/h)</t>
  </si>
  <si>
    <t>15 mm</t>
  </si>
  <si>
    <t>½”</t>
  </si>
  <si>
    <t>20 mm</t>
  </si>
  <si>
    <t>¾”</t>
  </si>
  <si>
    <t>Perdida de carga en el medidor</t>
  </si>
  <si>
    <t>Del abaco del medidor</t>
  </si>
  <si>
    <t>psi</t>
  </si>
  <si>
    <t>Luego el diametro del medidor será</t>
  </si>
  <si>
    <t>Cálculo del diámetro de la linea de alimentación o acometida</t>
  </si>
  <si>
    <t>Calculando por aproximaciones</t>
  </si>
  <si>
    <t>D=</t>
  </si>
  <si>
    <t>mm</t>
  </si>
  <si>
    <t>Calculando las perdidas de carga en la línea</t>
  </si>
  <si>
    <t>Longitudes equivalentes de accesorios</t>
  </si>
  <si>
    <t>Cantidad</t>
  </si>
  <si>
    <t>Long Equi</t>
  </si>
  <si>
    <t>Válvula de paso</t>
  </si>
  <si>
    <t>Codos de 90</t>
  </si>
  <si>
    <t>Codo de 45</t>
  </si>
  <si>
    <t>Leq=Longitud equivalente total</t>
  </si>
  <si>
    <t>L=Longitud de la línea</t>
  </si>
  <si>
    <t>Lt=Longitud total= L+Leq</t>
  </si>
  <si>
    <t>Calculando las perdidas de carga</t>
  </si>
  <si>
    <t>Cálculo</t>
  </si>
  <si>
    <t>Longitud total</t>
  </si>
  <si>
    <t>Lt</t>
  </si>
  <si>
    <t>L= 6+ 1.364</t>
  </si>
  <si>
    <t>Pendiente S</t>
  </si>
  <si>
    <t>Perdida de carga en la línea</t>
  </si>
  <si>
    <t>hf=S.L</t>
  </si>
  <si>
    <t>2.3</t>
  </si>
  <si>
    <t>Pérdida de carga total</t>
  </si>
  <si>
    <t>hf en el medidor</t>
  </si>
  <si>
    <t>hf linea</t>
  </si>
  <si>
    <t>Diametro de la línea</t>
  </si>
  <si>
    <t>2.4</t>
  </si>
  <si>
    <t>Cálculo del requerimiento de presión en la red</t>
  </si>
  <si>
    <t xml:space="preserve">Requerimiento de presión al ingreso a la vivienda </t>
  </si>
  <si>
    <t>ps 1</t>
  </si>
  <si>
    <t>Presión necesaria en la red</t>
  </si>
  <si>
    <t>Ps red</t>
  </si>
  <si>
    <t>Ps red=ps 1+d+hf m +hf li</t>
  </si>
  <si>
    <t>Presión requerida</t>
  </si>
  <si>
    <t>Requerimiento de presión al ingreso dela vivienda</t>
  </si>
  <si>
    <t>CALCULO DE LINEA DE ALIMENTACION Y MEDIDOR</t>
  </si>
  <si>
    <t xml:space="preserve">Cálculo hidráulico de las instalaciones de Agua fría </t>
  </si>
  <si>
    <t>Ubicación</t>
  </si>
  <si>
    <t>Ing. Rujel Seminario Eddy       C.I.P 128599</t>
  </si>
  <si>
    <t>1/2 "</t>
  </si>
  <si>
    <t>3/4 "</t>
  </si>
  <si>
    <t>1 1/4 "</t>
  </si>
  <si>
    <t>1 1/2 "</t>
  </si>
  <si>
    <t>2 "</t>
  </si>
  <si>
    <t>Diámetro Nominal en pulgadas (Plg.)</t>
  </si>
  <si>
    <t>Diámetro Exterior en mm</t>
  </si>
  <si>
    <t>Espesor en mm</t>
  </si>
  <si>
    <t>Diámetro Inferior en mm</t>
  </si>
  <si>
    <t>Peso Aprox. por tubo en Kg.</t>
  </si>
  <si>
    <t>Fuente: Especificaciones Técnicas Tuberías y accesorios de PVC rigido y Polietileno Tuboplast</t>
  </si>
  <si>
    <r>
      <t xml:space="preserve">Q= 0.2785 x C x D </t>
    </r>
    <r>
      <rPr>
        <vertAlign val="superscript"/>
        <sz val="10"/>
        <rFont val="Arial Narrow"/>
        <family val="2"/>
      </rPr>
      <t>2.63</t>
    </r>
    <r>
      <rPr>
        <sz val="10"/>
        <rFont val="Arial Narrow"/>
        <family val="2"/>
      </rPr>
      <t xml:space="preserve"> x S </t>
    </r>
    <r>
      <rPr>
        <vertAlign val="superscript"/>
        <sz val="10"/>
        <rFont val="Arial Narrow"/>
        <family val="2"/>
      </rPr>
      <t>0.54</t>
    </r>
  </si>
  <si>
    <t>1/2   S.S.H.H</t>
  </si>
  <si>
    <t>Lavanderia</t>
  </si>
  <si>
    <t>Cocina</t>
  </si>
  <si>
    <t>Total General del Sistema</t>
  </si>
  <si>
    <t>Jardineria</t>
  </si>
  <si>
    <r>
      <t>2</t>
    </r>
    <r>
      <rPr>
        <vertAlign val="superscript"/>
        <sz val="18"/>
        <rFont val="Arial Narrow"/>
        <family val="2"/>
      </rPr>
      <t>do</t>
    </r>
  </si>
  <si>
    <r>
      <t>1</t>
    </r>
    <r>
      <rPr>
        <vertAlign val="superscript"/>
        <sz val="18"/>
        <rFont val="Arial Narrow"/>
        <family val="2"/>
      </rPr>
      <t>er</t>
    </r>
  </si>
  <si>
    <t>Tramo</t>
  </si>
  <si>
    <t>GP</t>
  </si>
  <si>
    <t>Ø Nominal  (Plg)</t>
  </si>
  <si>
    <t>N° de unidades</t>
  </si>
  <si>
    <t>Para el número de unidades de esta columna es indiferente que los artefactos sean de tanque o de válvula</t>
  </si>
  <si>
    <t>Long equ. total (m)</t>
  </si>
  <si>
    <t>Long       Total</t>
  </si>
  <si>
    <t>S             m/m</t>
  </si>
  <si>
    <t>Longitud (m)</t>
  </si>
  <si>
    <t>Velocidad             (m/s)</t>
  </si>
  <si>
    <t>Ø Interior (mm)</t>
  </si>
  <si>
    <t>Long Equiva por accesorios</t>
  </si>
  <si>
    <t>Perd. hf(m)</t>
  </si>
  <si>
    <r>
      <t xml:space="preserve">Fuente: </t>
    </r>
    <r>
      <rPr>
        <sz val="10"/>
        <rFont val="Arial Narrow"/>
        <family val="2"/>
      </rPr>
      <t>Reglamento Nacional de Construcciones</t>
    </r>
  </si>
  <si>
    <t>Presion de Salida</t>
  </si>
  <si>
    <t>Presion en el Pto D</t>
  </si>
  <si>
    <t>Presion en el Pto E</t>
  </si>
  <si>
    <t>Presion en el Pto F</t>
  </si>
  <si>
    <t>Presión   =</t>
  </si>
  <si>
    <t>m.c.a</t>
  </si>
  <si>
    <t>Cálculo de la presión necesaria al ingreso de la vivienda</t>
  </si>
  <si>
    <t>Diametro asumido: 1"</t>
  </si>
  <si>
    <t>para D= 1"</t>
  </si>
  <si>
    <t>D= 1"</t>
  </si>
  <si>
    <t>1.00</t>
  </si>
  <si>
    <t>1.10</t>
  </si>
  <si>
    <t>1.20</t>
  </si>
  <si>
    <t>1.30</t>
  </si>
  <si>
    <t>1.40</t>
  </si>
  <si>
    <r>
      <t>hf</t>
    </r>
    <r>
      <rPr>
        <sz val="10"/>
        <rFont val="Arial Narrow"/>
        <family val="2"/>
      </rPr>
      <t xml:space="preserve"> medidor</t>
    </r>
  </si>
  <si>
    <r>
      <t xml:space="preserve">hf </t>
    </r>
    <r>
      <rPr>
        <sz val="10"/>
        <rFont val="Arial Narrow"/>
        <family val="2"/>
      </rPr>
      <t>linea</t>
    </r>
  </si>
  <si>
    <r>
      <t xml:space="preserve">hf </t>
    </r>
    <r>
      <rPr>
        <sz val="10"/>
        <rFont val="Arial Narrow"/>
        <family val="2"/>
      </rPr>
      <t>medidor</t>
    </r>
  </si>
  <si>
    <t>25 mm</t>
  </si>
  <si>
    <t>1”</t>
  </si>
  <si>
    <t>El Qmax de la inst es de 2.74 m3/h, luego el diámetro mínimo será 1" que mide hasta 7 m3/h</t>
  </si>
  <si>
    <t>MEMORIA DE CALCULO</t>
  </si>
  <si>
    <t>UNIDADES DE DESCARGA EN MONTANTE</t>
  </si>
  <si>
    <t>Ø4" - S=1%</t>
  </si>
  <si>
    <r>
      <t>CLASE 10 </t>
    </r>
    <r>
      <rPr>
        <sz val="10"/>
        <color theme="1"/>
        <rFont val="Arial Narrow"/>
        <family val="2"/>
      </rPr>
      <t>( Empalme de Rosca )</t>
    </r>
  </si>
  <si>
    <t>Cuadro de unidades de descarga por servicio</t>
  </si>
  <si>
    <t>Unidades  de Descarga</t>
  </si>
  <si>
    <t>Patio</t>
  </si>
  <si>
    <t>Montante</t>
  </si>
  <si>
    <t>Los gastos están dados en lt/seg y corresponden a un ajuste de la tabla original del método de Hunter</t>
  </si>
  <si>
    <t>Urinario</t>
  </si>
  <si>
    <t>Presion en el Pto C</t>
  </si>
  <si>
    <t>Presion en el Pto B</t>
  </si>
  <si>
    <t>desnivel Geometrico</t>
  </si>
  <si>
    <t>G - F</t>
  </si>
  <si>
    <t>F - E</t>
  </si>
  <si>
    <t>E - D</t>
  </si>
  <si>
    <t>D - C</t>
  </si>
  <si>
    <t>C - B</t>
  </si>
  <si>
    <t>B - A</t>
  </si>
  <si>
    <t>Presion en el Punto F → E</t>
  </si>
  <si>
    <t>hf de F → E</t>
  </si>
  <si>
    <t>Presion en el Punto G → F</t>
  </si>
  <si>
    <t>hf de G → F</t>
  </si>
  <si>
    <t>Presion en el Punto E → D</t>
  </si>
  <si>
    <t>hf de E → D</t>
  </si>
  <si>
    <t>Presion en el Punto D → C</t>
  </si>
  <si>
    <t>hf de D → C</t>
  </si>
  <si>
    <t>Presion en el Punto C → B</t>
  </si>
  <si>
    <t>hf de C → B</t>
  </si>
  <si>
    <t>Presion en el Punto B → A</t>
  </si>
  <si>
    <t>hf de B → A</t>
  </si>
  <si>
    <t>ASUMIR</t>
  </si>
  <si>
    <t>Instalaciones sanitarias en I.E N° 093 Efrain Arcaya Zevallos del centro poblado de Zarumilla - Tumbes</t>
  </si>
  <si>
    <t>distrito de Zarumilla - provincia de Zarumilla - región Tumbes</t>
  </si>
  <si>
    <t>Julio del 2021</t>
  </si>
  <si>
    <t>S.H-M</t>
  </si>
  <si>
    <t>S.H-D</t>
  </si>
  <si>
    <t>S.H-H</t>
  </si>
  <si>
    <t>Servicios higienicos alumnos</t>
  </si>
  <si>
    <t>Servicios higienicos vigilancia</t>
  </si>
  <si>
    <t>Servicios higienicos docentes</t>
  </si>
  <si>
    <r>
      <t>3</t>
    </r>
    <r>
      <rPr>
        <vertAlign val="superscript"/>
        <sz val="18"/>
        <rFont val="Arial Narrow"/>
        <family val="2"/>
      </rPr>
      <t>er</t>
    </r>
  </si>
  <si>
    <t>SECUNDARIA</t>
  </si>
  <si>
    <t>S.H</t>
  </si>
  <si>
    <t>Labor.</t>
  </si>
  <si>
    <t>Otros amb.</t>
  </si>
  <si>
    <t>Sala M</t>
  </si>
  <si>
    <t>Taller A.</t>
  </si>
  <si>
    <t>Taller T.</t>
  </si>
  <si>
    <r>
      <t>4</t>
    </r>
    <r>
      <rPr>
        <vertAlign val="superscript"/>
        <sz val="18"/>
        <rFont val="Arial Narrow"/>
        <family val="2"/>
      </rPr>
      <t>to</t>
    </r>
  </si>
  <si>
    <t>Nivel del lavatorio</t>
  </si>
  <si>
    <t>→</t>
  </si>
  <si>
    <t>Presion en el Pto A</t>
  </si>
  <si>
    <t>Presion necesaria= Presión en el punto A</t>
  </si>
  <si>
    <t>INSTALACIONES SANITARIAS DE AGUA FRIA (NIVEL SECUNDARIA)</t>
  </si>
  <si>
    <t>Nivel del Inodoro</t>
  </si>
  <si>
    <t>SECUNDARIA RAMAL 1 (BLOQUE 4)</t>
  </si>
  <si>
    <t>SECUNDARIA RAMAL 2 (BLOQUE 1)</t>
  </si>
  <si>
    <t>SECUNDARIA RAMAL 3 (BLOQUE 5)</t>
  </si>
  <si>
    <t>Cálculo hidráulico de las instalaciones de desague</t>
  </si>
  <si>
    <t>Unidades  de descargas</t>
  </si>
  <si>
    <t>Total General de 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</si>
</sst>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"/>
    <numFmt numFmtId="165" formatCode="0.0"/>
    <numFmt numFmtId="166" formatCode="0.0000"/>
    <numFmt numFmtId="167" formatCode="0.00\ &quot;m&quot;"/>
    <numFmt numFmtId="168" formatCode="&quot;C=&quot;0.00"/>
    <numFmt numFmtId="169" formatCode="0\ &quot;UD&quot;"/>
    <numFmt numFmtId="170" formatCode="&quot;+&quot;\ 0.000"/>
    <numFmt numFmtId="171" formatCode="0.00&quot; l/s&quot;"/>
    <numFmt numFmtId="172" formatCode="0.00\ &quot;m3/h&quot;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vertAlign val="superscript"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indexed="10"/>
      <name val="Arial Narrow"/>
      <family val="2"/>
    </font>
    <font>
      <sz val="10"/>
      <color theme="1"/>
      <name val="Arial Narrow"/>
      <family val="2"/>
    </font>
    <font>
      <sz val="10"/>
      <color rgb="FF242424"/>
      <name val="Arial Narrow"/>
      <family val="2"/>
    </font>
    <font>
      <sz val="18"/>
      <name val="Arial Narrow"/>
      <family val="2"/>
    </font>
    <font>
      <vertAlign val="superscript"/>
      <sz val="18"/>
      <name val="Arial Narrow"/>
      <family val="2"/>
    </font>
    <font>
      <u/>
      <sz val="10"/>
      <color theme="1"/>
      <name val="Arial Narrow"/>
      <family val="2"/>
    </font>
    <font>
      <b/>
      <sz val="10"/>
      <color rgb="FFFF0000"/>
      <name val="Arial Narrow"/>
      <family val="2"/>
    </font>
    <font>
      <b/>
      <u/>
      <sz val="10"/>
      <color rgb="FF002060"/>
      <name val="Arial Narrow"/>
      <family val="2"/>
    </font>
    <font>
      <b/>
      <sz val="10"/>
      <color rgb="FF002060"/>
      <name val="Arial Narrow"/>
      <family val="2"/>
    </font>
    <font>
      <b/>
      <sz val="10"/>
      <color theme="1"/>
      <name val="Arial Narrow"/>
      <family val="2"/>
    </font>
    <font>
      <sz val="10"/>
      <color rgb="FFFF000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343">
    <xf numFmtId="0" fontId="0" fillId="0" borderId="0" xfId="0"/>
    <xf numFmtId="0" fontId="2" fillId="0" borderId="0" xfId="4"/>
    <xf numFmtId="0" fontId="3" fillId="0" borderId="0" xfId="2" applyFont="1" applyAlignment="1">
      <alignment vertical="center"/>
    </xf>
    <xf numFmtId="0" fontId="4" fillId="0" borderId="0" xfId="2" applyFont="1" applyAlignment="1">
      <alignment vertical="center"/>
    </xf>
    <xf numFmtId="17" fontId="4" fillId="0" borderId="0" xfId="2" applyNumberFormat="1" applyFont="1" applyAlignment="1">
      <alignment horizontal="left" vertical="center"/>
    </xf>
    <xf numFmtId="17" fontId="4" fillId="0" borderId="0" xfId="2" applyNumberFormat="1" applyFont="1" applyAlignment="1">
      <alignment horizontal="left" vertical="center" wrapText="1"/>
    </xf>
    <xf numFmtId="17" fontId="4" fillId="0" borderId="0" xfId="2" applyNumberFormat="1" applyFont="1" applyAlignment="1">
      <alignment vertical="center"/>
    </xf>
    <xf numFmtId="0" fontId="3" fillId="0" borderId="0" xfId="2" applyFont="1" applyFill="1" applyBorder="1" applyAlignment="1">
      <alignment horizontal="left" vertical="center"/>
    </xf>
    <xf numFmtId="0" fontId="3" fillId="0" borderId="0" xfId="3" applyFont="1" applyAlignment="1">
      <alignment vertical="center"/>
    </xf>
    <xf numFmtId="0" fontId="4" fillId="0" borderId="0" xfId="3" applyFont="1" applyAlignment="1">
      <alignment vertical="center"/>
    </xf>
    <xf numFmtId="0" fontId="4" fillId="0" borderId="0" xfId="3" applyFont="1" applyFill="1" applyBorder="1" applyAlignment="1">
      <alignment horizontal="right" vertical="center"/>
    </xf>
    <xf numFmtId="0" fontId="3" fillId="0" borderId="0" xfId="3" applyFont="1" applyFill="1" applyBorder="1" applyAlignment="1">
      <alignment horizontal="left" vertical="center"/>
    </xf>
    <xf numFmtId="0" fontId="4" fillId="0" borderId="0" xfId="3" applyFont="1" applyFill="1" applyBorder="1" applyAlignment="1">
      <alignment horizontal="left" vertical="center"/>
    </xf>
    <xf numFmtId="0" fontId="4" fillId="0" borderId="0" xfId="3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3" applyFont="1" applyFill="1" applyBorder="1" applyAlignment="1">
      <alignment vertical="center"/>
    </xf>
    <xf numFmtId="0" fontId="3" fillId="0" borderId="0" xfId="3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6" fillId="4" borderId="10" xfId="0" applyFont="1" applyFill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right" vertical="center"/>
    </xf>
    <xf numFmtId="2" fontId="9" fillId="0" borderId="0" xfId="0" applyNumberFormat="1" applyFont="1" applyBorder="1" applyAlignment="1">
      <alignment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4" fillId="0" borderId="0" xfId="4" applyFont="1"/>
    <xf numFmtId="0" fontId="3" fillId="0" borderId="0" xfId="4" applyFont="1" applyBorder="1" applyAlignment="1"/>
    <xf numFmtId="0" fontId="4" fillId="0" borderId="6" xfId="4" applyFont="1" applyBorder="1" applyAlignment="1">
      <alignment horizontal="center" vertical="center"/>
    </xf>
    <xf numFmtId="2" fontId="4" fillId="0" borderId="5" xfId="4" applyNumberFormat="1" applyFont="1" applyBorder="1" applyAlignment="1">
      <alignment horizontal="center" vertical="center"/>
    </xf>
    <xf numFmtId="0" fontId="4" fillId="0" borderId="5" xfId="4" applyFont="1" applyBorder="1" applyAlignment="1">
      <alignment horizontal="center" vertical="center"/>
    </xf>
    <xf numFmtId="0" fontId="4" fillId="0" borderId="14" xfId="4" applyFont="1" applyBorder="1" applyAlignment="1">
      <alignment horizontal="center" vertical="center"/>
    </xf>
    <xf numFmtId="0" fontId="4" fillId="0" borderId="2" xfId="4" applyFont="1" applyBorder="1" applyAlignment="1">
      <alignment horizontal="center" vertical="center"/>
    </xf>
    <xf numFmtId="0" fontId="4" fillId="0" borderId="8" xfId="4" applyFont="1" applyBorder="1" applyAlignment="1">
      <alignment horizontal="center" vertical="center"/>
    </xf>
    <xf numFmtId="0" fontId="4" fillId="0" borderId="7" xfId="4" applyFont="1" applyBorder="1" applyAlignment="1">
      <alignment horizontal="center" vertical="center"/>
    </xf>
    <xf numFmtId="0" fontId="3" fillId="0" borderId="0" xfId="4" applyFont="1"/>
    <xf numFmtId="0" fontId="9" fillId="0" borderId="0" xfId="0" applyFont="1"/>
    <xf numFmtId="164" fontId="9" fillId="0" borderId="0" xfId="0" applyNumberFormat="1" applyFont="1"/>
    <xf numFmtId="2" fontId="4" fillId="0" borderId="6" xfId="4" applyNumberFormat="1" applyFont="1" applyBorder="1" applyAlignment="1">
      <alignment horizontal="center" vertical="center"/>
    </xf>
    <xf numFmtId="2" fontId="4" fillId="0" borderId="7" xfId="4" applyNumberFormat="1" applyFont="1" applyBorder="1" applyAlignment="1">
      <alignment horizontal="center" vertical="center"/>
    </xf>
    <xf numFmtId="0" fontId="4" fillId="4" borderId="5" xfId="1" applyFont="1" applyFill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/>
    </xf>
    <xf numFmtId="164" fontId="4" fillId="4" borderId="5" xfId="1" applyNumberFormat="1" applyFont="1" applyFill="1" applyBorder="1" applyAlignment="1">
      <alignment vertical="center"/>
    </xf>
    <xf numFmtId="164" fontId="9" fillId="4" borderId="3" xfId="0" applyNumberFormat="1" applyFont="1" applyFill="1" applyBorder="1" applyAlignment="1">
      <alignment vertical="center"/>
    </xf>
    <xf numFmtId="0" fontId="4" fillId="4" borderId="6" xfId="1" applyFont="1" applyFill="1" applyBorder="1" applyAlignment="1">
      <alignment horizontal="center" vertical="center"/>
    </xf>
    <xf numFmtId="0" fontId="4" fillId="4" borderId="0" xfId="1" applyFont="1" applyFill="1" applyBorder="1" applyAlignment="1">
      <alignment horizontal="center" vertical="center"/>
    </xf>
    <xf numFmtId="164" fontId="4" fillId="4" borderId="6" xfId="1" applyNumberFormat="1" applyFont="1" applyFill="1" applyBorder="1" applyAlignment="1">
      <alignment vertical="center"/>
    </xf>
    <xf numFmtId="164" fontId="9" fillId="4" borderId="0" xfId="0" applyNumberFormat="1" applyFont="1" applyFill="1" applyBorder="1" applyAlignment="1">
      <alignment vertical="center"/>
    </xf>
    <xf numFmtId="0" fontId="4" fillId="4" borderId="7" xfId="1" applyFont="1" applyFill="1" applyBorder="1" applyAlignment="1">
      <alignment horizontal="center" vertical="center"/>
    </xf>
    <xf numFmtId="0" fontId="4" fillId="4" borderId="4" xfId="1" applyFont="1" applyFill="1" applyBorder="1" applyAlignment="1">
      <alignment horizontal="center" vertical="center"/>
    </xf>
    <xf numFmtId="164" fontId="9" fillId="4" borderId="4" xfId="0" applyNumberFormat="1" applyFont="1" applyFill="1" applyBorder="1" applyAlignment="1">
      <alignment vertical="center"/>
    </xf>
    <xf numFmtId="0" fontId="4" fillId="4" borderId="5" xfId="1" applyFont="1" applyFill="1" applyBorder="1" applyAlignment="1">
      <alignment horizontal="left" vertical="center" indent="2"/>
    </xf>
    <xf numFmtId="0" fontId="4" fillId="4" borderId="6" xfId="1" applyFont="1" applyFill="1" applyBorder="1" applyAlignment="1">
      <alignment horizontal="left" vertical="center" indent="2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164" fontId="4" fillId="4" borderId="0" xfId="1" applyNumberFormat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left" vertical="center" indent="2"/>
    </xf>
    <xf numFmtId="164" fontId="9" fillId="4" borderId="9" xfId="0" applyNumberFormat="1" applyFont="1" applyFill="1" applyBorder="1" applyAlignment="1">
      <alignment horizontal="left" vertical="center" indent="2"/>
    </xf>
    <xf numFmtId="0" fontId="4" fillId="4" borderId="14" xfId="1" applyFont="1" applyFill="1" applyBorder="1" applyAlignment="1">
      <alignment horizontal="center" vertical="center"/>
    </xf>
    <xf numFmtId="164" fontId="4" fillId="4" borderId="3" xfId="1" applyNumberFormat="1" applyFont="1" applyFill="1" applyBorder="1" applyAlignment="1">
      <alignment horizontal="center" vertical="center"/>
    </xf>
    <xf numFmtId="0" fontId="4" fillId="4" borderId="7" xfId="1" applyFont="1" applyFill="1" applyBorder="1" applyAlignment="1">
      <alignment horizontal="left" vertical="center" indent="2"/>
    </xf>
    <xf numFmtId="164" fontId="4" fillId="4" borderId="7" xfId="1" applyNumberFormat="1" applyFont="1" applyFill="1" applyBorder="1" applyAlignment="1">
      <alignment vertical="center"/>
    </xf>
    <xf numFmtId="164" fontId="9" fillId="4" borderId="15" xfId="0" applyNumberFormat="1" applyFont="1" applyFill="1" applyBorder="1" applyAlignment="1">
      <alignment horizontal="left" vertical="center" indent="2"/>
    </xf>
    <xf numFmtId="164" fontId="4" fillId="4" borderId="14" xfId="1" applyNumberFormat="1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164" fontId="4" fillId="4" borderId="8" xfId="1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3" fillId="4" borderId="10" xfId="3" applyFont="1" applyFill="1" applyBorder="1" applyAlignment="1">
      <alignment horizontal="center" vertical="center"/>
    </xf>
    <xf numFmtId="0" fontId="3" fillId="4" borderId="6" xfId="3" applyFont="1" applyFill="1" applyBorder="1" applyAlignment="1">
      <alignment horizontal="center" vertical="center"/>
    </xf>
    <xf numFmtId="2" fontId="9" fillId="0" borderId="0" xfId="0" applyNumberFormat="1" applyFont="1" applyFill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167" fontId="9" fillId="5" borderId="0" xfId="0" applyNumberFormat="1" applyFont="1" applyFill="1" applyBorder="1" applyAlignment="1">
      <alignment horizontal="center" vertical="center"/>
    </xf>
    <xf numFmtId="49" fontId="3" fillId="0" borderId="0" xfId="2" applyNumberFormat="1" applyFont="1" applyAlignment="1">
      <alignment horizontal="left" vertical="center"/>
    </xf>
    <xf numFmtId="49" fontId="9" fillId="0" borderId="0" xfId="0" applyNumberFormat="1" applyFont="1" applyAlignment="1">
      <alignment horizontal="left" vertical="center"/>
    </xf>
    <xf numFmtId="49" fontId="3" fillId="0" borderId="0" xfId="3" applyNumberFormat="1" applyFont="1" applyAlignment="1">
      <alignment horizontal="left" vertical="center"/>
    </xf>
    <xf numFmtId="49" fontId="4" fillId="0" borderId="0" xfId="3" applyNumberFormat="1" applyFont="1" applyFill="1" applyBorder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left"/>
    </xf>
    <xf numFmtId="49" fontId="4" fillId="0" borderId="0" xfId="4" applyNumberFormat="1" applyFont="1" applyAlignment="1">
      <alignment horizontal="left"/>
    </xf>
    <xf numFmtId="49" fontId="2" fillId="0" borderId="0" xfId="4" applyNumberFormat="1" applyAlignment="1">
      <alignment horizontal="left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right" vertical="center"/>
    </xf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right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right" vertical="center"/>
    </xf>
    <xf numFmtId="0" fontId="9" fillId="0" borderId="7" xfId="0" applyFont="1" applyBorder="1" applyAlignment="1">
      <alignment horizontal="left" vertical="center"/>
    </xf>
    <xf numFmtId="0" fontId="3" fillId="2" borderId="1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2" fontId="9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9" fillId="0" borderId="8" xfId="0" applyFont="1" applyBorder="1" applyAlignment="1">
      <alignment horizontal="center" vertical="center"/>
    </xf>
    <xf numFmtId="2" fontId="9" fillId="0" borderId="9" xfId="0" applyNumberFormat="1" applyFont="1" applyBorder="1" applyAlignment="1">
      <alignment vertical="center"/>
    </xf>
    <xf numFmtId="0" fontId="9" fillId="0" borderId="9" xfId="0" applyFont="1" applyBorder="1" applyAlignment="1">
      <alignment vertical="center"/>
    </xf>
    <xf numFmtId="165" fontId="9" fillId="0" borderId="0" xfId="0" applyNumberFormat="1" applyFont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165" fontId="3" fillId="0" borderId="0" xfId="0" applyNumberFormat="1" applyFont="1" applyAlignment="1">
      <alignment horizontal="right" vertical="center"/>
    </xf>
    <xf numFmtId="0" fontId="3" fillId="2" borderId="10" xfId="0" applyFont="1" applyFill="1" applyBorder="1" applyAlignment="1">
      <alignment vertical="center"/>
    </xf>
    <xf numFmtId="0" fontId="9" fillId="2" borderId="12" xfId="0" applyFont="1" applyFill="1" applyBorder="1" applyAlignment="1">
      <alignment vertical="center"/>
    </xf>
    <xf numFmtId="0" fontId="3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2" fontId="8" fillId="2" borderId="13" xfId="0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2" fontId="9" fillId="0" borderId="7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2" fontId="9" fillId="0" borderId="0" xfId="0" applyNumberFormat="1" applyFont="1" applyAlignment="1">
      <alignment horizontal="left" vertical="center"/>
    </xf>
    <xf numFmtId="2" fontId="9" fillId="0" borderId="0" xfId="0" applyNumberFormat="1" applyFont="1" applyAlignment="1">
      <alignment horizontal="right" vertical="center"/>
    </xf>
    <xf numFmtId="2" fontId="9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left" vertical="center"/>
    </xf>
    <xf numFmtId="2" fontId="8" fillId="2" borderId="13" xfId="0" applyNumberFormat="1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vertical="center"/>
    </xf>
    <xf numFmtId="0" fontId="9" fillId="2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2" fontId="9" fillId="0" borderId="13" xfId="0" applyNumberFormat="1" applyFont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7" xfId="0" applyFont="1" applyFill="1" applyBorder="1" applyAlignment="1">
      <alignment vertical="center"/>
    </xf>
    <xf numFmtId="0" fontId="9" fillId="0" borderId="5" xfId="0" applyFont="1" applyBorder="1" applyAlignment="1">
      <alignment vertical="center"/>
    </xf>
    <xf numFmtId="166" fontId="3" fillId="0" borderId="6" xfId="0" applyNumberFormat="1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8" fillId="2" borderId="13" xfId="0" applyFont="1" applyFill="1" applyBorder="1" applyAlignment="1">
      <alignment horizontal="center" vertical="center"/>
    </xf>
    <xf numFmtId="2" fontId="9" fillId="0" borderId="5" xfId="0" applyNumberFormat="1" applyFont="1" applyBorder="1" applyAlignment="1">
      <alignment vertical="center"/>
    </xf>
    <xf numFmtId="2" fontId="9" fillId="0" borderId="6" xfId="0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49" fontId="3" fillId="0" borderId="0" xfId="3" applyNumberFormat="1" applyFont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168" fontId="9" fillId="0" borderId="0" xfId="0" applyNumberFormat="1" applyFont="1" applyAlignment="1">
      <alignment vertical="center"/>
    </xf>
    <xf numFmtId="14" fontId="16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right" vertical="center"/>
    </xf>
    <xf numFmtId="0" fontId="3" fillId="0" borderId="0" xfId="1" applyFont="1" applyFill="1" applyBorder="1" applyAlignment="1">
      <alignment horizontal="left" vertical="center"/>
    </xf>
    <xf numFmtId="0" fontId="9" fillId="0" borderId="0" xfId="0" quotePrefix="1" applyFont="1" applyBorder="1" applyAlignment="1">
      <alignment vertical="center"/>
    </xf>
    <xf numFmtId="0" fontId="17" fillId="0" borderId="0" xfId="0" applyFont="1" applyAlignment="1">
      <alignment vertical="center"/>
    </xf>
    <xf numFmtId="169" fontId="9" fillId="0" borderId="0" xfId="0" applyNumberFormat="1" applyFont="1" applyAlignment="1">
      <alignment vertical="center"/>
    </xf>
    <xf numFmtId="169" fontId="9" fillId="0" borderId="0" xfId="0" applyNumberFormat="1" applyFont="1" applyBorder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0" fontId="17" fillId="0" borderId="0" xfId="0" applyFont="1" applyBorder="1" applyAlignment="1">
      <alignment vertical="center"/>
    </xf>
    <xf numFmtId="165" fontId="17" fillId="0" borderId="0" xfId="0" applyNumberFormat="1" applyFont="1" applyBorder="1" applyAlignment="1">
      <alignment vertical="center" textRotation="90"/>
    </xf>
    <xf numFmtId="169" fontId="9" fillId="0" borderId="0" xfId="0" applyNumberFormat="1" applyFont="1" applyAlignment="1">
      <alignment horizontal="left" vertical="center"/>
    </xf>
    <xf numFmtId="169" fontId="9" fillId="0" borderId="0" xfId="0" applyNumberFormat="1" applyFont="1" applyBorder="1" applyAlignment="1">
      <alignment horizontal="left" vertical="center"/>
    </xf>
    <xf numFmtId="171" fontId="9" fillId="0" borderId="0" xfId="0" applyNumberFormat="1" applyFont="1" applyAlignment="1">
      <alignment vertical="center"/>
    </xf>
    <xf numFmtId="172" fontId="9" fillId="0" borderId="0" xfId="0" applyNumberFormat="1" applyFont="1" applyAlignment="1">
      <alignment horizontal="left" vertical="center"/>
    </xf>
    <xf numFmtId="169" fontId="9" fillId="0" borderId="0" xfId="0" applyNumberFormat="1" applyFont="1" applyAlignment="1">
      <alignment horizontal="left" vertical="center" indent="1"/>
    </xf>
    <xf numFmtId="170" fontId="17" fillId="0" borderId="0" xfId="0" applyNumberFormat="1" applyFont="1" applyFill="1" applyAlignment="1">
      <alignment horizontal="center" vertical="center"/>
    </xf>
    <xf numFmtId="170" fontId="17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4" fillId="0" borderId="6" xfId="4" applyFont="1" applyFill="1" applyBorder="1" applyAlignment="1">
      <alignment horizontal="center" vertical="center"/>
    </xf>
    <xf numFmtId="2" fontId="4" fillId="0" borderId="6" xfId="4" applyNumberFormat="1" applyFont="1" applyFill="1" applyBorder="1" applyAlignment="1">
      <alignment horizontal="center" vertical="center"/>
    </xf>
    <xf numFmtId="0" fontId="18" fillId="0" borderId="0" xfId="0" applyFont="1"/>
    <xf numFmtId="0" fontId="4" fillId="0" borderId="0" xfId="4" applyFont="1" applyFill="1"/>
    <xf numFmtId="0" fontId="9" fillId="0" borderId="0" xfId="0" applyFont="1" applyFill="1"/>
    <xf numFmtId="0" fontId="9" fillId="4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left" vertical="center"/>
    </xf>
    <xf numFmtId="164" fontId="9" fillId="4" borderId="15" xfId="0" applyNumberFormat="1" applyFont="1" applyFill="1" applyBorder="1" applyAlignment="1">
      <alignment vertical="center"/>
    </xf>
    <xf numFmtId="164" fontId="9" fillId="4" borderId="1" xfId="0" applyNumberFormat="1" applyFont="1" applyFill="1" applyBorder="1" applyAlignment="1">
      <alignment vertical="center"/>
    </xf>
    <xf numFmtId="164" fontId="4" fillId="4" borderId="15" xfId="1" applyNumberFormat="1" applyFont="1" applyFill="1" applyBorder="1" applyAlignment="1">
      <alignment vertical="center"/>
    </xf>
    <xf numFmtId="164" fontId="4" fillId="4" borderId="1" xfId="1" applyNumberFormat="1" applyFont="1" applyFill="1" applyBorder="1" applyAlignment="1">
      <alignment vertical="center"/>
    </xf>
    <xf numFmtId="164" fontId="4" fillId="4" borderId="9" xfId="1" applyNumberFormat="1" applyFont="1" applyFill="1" applyBorder="1" applyAlignment="1">
      <alignment vertical="center"/>
    </xf>
    <xf numFmtId="164" fontId="4" fillId="4" borderId="4" xfId="1" applyNumberFormat="1" applyFont="1" applyFill="1" applyBorder="1" applyAlignment="1">
      <alignment horizontal="center" vertical="center"/>
    </xf>
    <xf numFmtId="0" fontId="4" fillId="4" borderId="8" xfId="1" applyFont="1" applyFill="1" applyBorder="1" applyAlignment="1">
      <alignment horizontal="center" vertical="center"/>
    </xf>
    <xf numFmtId="164" fontId="9" fillId="4" borderId="9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left" vertical="center"/>
    </xf>
    <xf numFmtId="2" fontId="9" fillId="0" borderId="0" xfId="0" applyNumberFormat="1" applyFont="1" applyFill="1" applyBorder="1" applyAlignment="1">
      <alignment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7" fontId="9" fillId="5" borderId="0" xfId="0" applyNumberFormat="1" applyFont="1" applyFill="1" applyAlignment="1">
      <alignment horizontal="center" vertical="center"/>
    </xf>
    <xf numFmtId="164" fontId="4" fillId="4" borderId="6" xfId="1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164" fontId="14" fillId="0" borderId="0" xfId="0" applyNumberFormat="1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center" vertical="center"/>
    </xf>
    <xf numFmtId="167" fontId="9" fillId="7" borderId="13" xfId="0" applyNumberFormat="1" applyFont="1" applyFill="1" applyBorder="1" applyAlignment="1">
      <alignment horizontal="center" vertical="center"/>
    </xf>
    <xf numFmtId="167" fontId="3" fillId="6" borderId="13" xfId="0" applyNumberFormat="1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3" fillId="4" borderId="7" xfId="3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6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4" fillId="4" borderId="5" xfId="1" applyNumberFormat="1" applyFont="1" applyFill="1" applyBorder="1" applyAlignment="1">
      <alignment horizontal="center" vertical="center"/>
    </xf>
    <xf numFmtId="164" fontId="4" fillId="4" borderId="7" xfId="1" applyNumberFormat="1" applyFont="1" applyFill="1" applyBorder="1" applyAlignment="1">
      <alignment horizontal="center" vertical="center"/>
    </xf>
    <xf numFmtId="2" fontId="4" fillId="4" borderId="3" xfId="1" applyNumberFormat="1" applyFont="1" applyFill="1" applyBorder="1" applyAlignment="1">
      <alignment horizontal="right" vertical="center" indent="2"/>
    </xf>
    <xf numFmtId="0" fontId="4" fillId="4" borderId="0" xfId="1" applyFont="1" applyFill="1" applyBorder="1" applyAlignment="1">
      <alignment horizontal="right" vertical="center" indent="2"/>
    </xf>
    <xf numFmtId="0" fontId="4" fillId="4" borderId="6" xfId="1" applyFont="1" applyFill="1" applyBorder="1" applyAlignment="1">
      <alignment horizontal="right" vertical="center" indent="2"/>
    </xf>
    <xf numFmtId="0" fontId="4" fillId="4" borderId="7" xfId="1" applyFont="1" applyFill="1" applyBorder="1" applyAlignment="1">
      <alignment horizontal="right" vertical="center" indent="2"/>
    </xf>
    <xf numFmtId="0" fontId="3" fillId="4" borderId="7" xfId="3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2" fontId="9" fillId="0" borderId="0" xfId="0" applyNumberFormat="1" applyFont="1" applyFill="1" applyAlignment="1">
      <alignment vertical="center"/>
    </xf>
    <xf numFmtId="0" fontId="4" fillId="8" borderId="6" xfId="4" applyFont="1" applyFill="1" applyBorder="1" applyAlignment="1">
      <alignment horizontal="center" vertical="center"/>
    </xf>
    <xf numFmtId="2" fontId="4" fillId="8" borderId="6" xfId="4" applyNumberFormat="1" applyFont="1" applyFill="1" applyBorder="1" applyAlignment="1">
      <alignment horizontal="center" vertical="center"/>
    </xf>
    <xf numFmtId="49" fontId="9" fillId="4" borderId="0" xfId="0" applyNumberFormat="1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vertical="center"/>
    </xf>
    <xf numFmtId="0" fontId="9" fillId="4" borderId="0" xfId="0" applyFont="1" applyFill="1" applyBorder="1" applyAlignment="1">
      <alignment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/>
    </xf>
    <xf numFmtId="0" fontId="3" fillId="0" borderId="0" xfId="3" applyFont="1" applyFill="1" applyBorder="1" applyAlignment="1">
      <alignment horizontal="center" vertical="center"/>
    </xf>
    <xf numFmtId="0" fontId="4" fillId="9" borderId="6" xfId="4" applyFont="1" applyFill="1" applyBorder="1" applyAlignment="1">
      <alignment horizontal="center" vertical="center"/>
    </xf>
    <xf numFmtId="2" fontId="4" fillId="9" borderId="6" xfId="4" applyNumberFormat="1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3" fillId="4" borderId="7" xfId="3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2" fontId="4" fillId="4" borderId="0" xfId="1" applyNumberFormat="1" applyFont="1" applyFill="1" applyBorder="1" applyAlignment="1">
      <alignment horizontal="right" vertical="center" indent="2"/>
    </xf>
    <xf numFmtId="0" fontId="10" fillId="4" borderId="14" xfId="0" applyFont="1" applyFill="1" applyBorder="1" applyAlignment="1">
      <alignment horizontal="left" vertical="center" indent="5"/>
    </xf>
    <xf numFmtId="0" fontId="10" fillId="4" borderId="15" xfId="0" applyFont="1" applyFill="1" applyBorder="1" applyAlignment="1">
      <alignment vertical="center"/>
    </xf>
    <xf numFmtId="0" fontId="10" fillId="4" borderId="14" xfId="0" applyFont="1" applyFill="1" applyBorder="1" applyAlignment="1">
      <alignment horizontal="left" vertical="center" indent="4"/>
    </xf>
    <xf numFmtId="0" fontId="10" fillId="4" borderId="0" xfId="0" applyNumberFormat="1" applyFont="1" applyFill="1" applyBorder="1" applyAlignment="1">
      <alignment horizontal="left" vertical="center"/>
    </xf>
    <xf numFmtId="0" fontId="10" fillId="4" borderId="14" xfId="0" applyNumberFormat="1" applyFont="1" applyFill="1" applyBorder="1" applyAlignment="1">
      <alignment horizontal="right" vertical="center"/>
    </xf>
    <xf numFmtId="0" fontId="10" fillId="4" borderId="15" xfId="0" applyNumberFormat="1" applyFont="1" applyFill="1" applyBorder="1" applyAlignment="1">
      <alignment horizontal="left" vertical="center"/>
    </xf>
    <xf numFmtId="0" fontId="10" fillId="4" borderId="0" xfId="0" applyNumberFormat="1" applyFont="1" applyFill="1" applyBorder="1" applyAlignment="1">
      <alignment horizontal="right" vertical="center"/>
    </xf>
    <xf numFmtId="2" fontId="10" fillId="4" borderId="14" xfId="0" applyNumberFormat="1" applyFont="1" applyFill="1" applyBorder="1" applyAlignment="1">
      <alignment vertical="center"/>
    </xf>
    <xf numFmtId="0" fontId="10" fillId="4" borderId="15" xfId="0" applyNumberFormat="1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indent="5"/>
    </xf>
    <xf numFmtId="0" fontId="10" fillId="4" borderId="1" xfId="0" applyFont="1" applyFill="1" applyBorder="1" applyAlignment="1">
      <alignment vertical="center"/>
    </xf>
    <xf numFmtId="0" fontId="10" fillId="4" borderId="2" xfId="0" applyNumberFormat="1" applyFont="1" applyFill="1" applyBorder="1" applyAlignment="1">
      <alignment horizontal="right" vertical="center"/>
    </xf>
    <xf numFmtId="0" fontId="10" fillId="4" borderId="1" xfId="0" applyNumberFormat="1" applyFont="1" applyFill="1" applyBorder="1" applyAlignment="1">
      <alignment horizontal="left" vertical="center"/>
    </xf>
    <xf numFmtId="2" fontId="10" fillId="4" borderId="2" xfId="0" applyNumberFormat="1" applyFont="1" applyFill="1" applyBorder="1" applyAlignment="1">
      <alignment vertical="center"/>
    </xf>
    <xf numFmtId="0" fontId="10" fillId="4" borderId="0" xfId="0" applyNumberFormat="1" applyFont="1" applyFill="1" applyBorder="1" applyAlignment="1">
      <alignment horizontal="left" vertical="center" indent="4"/>
    </xf>
    <xf numFmtId="0" fontId="10" fillId="4" borderId="8" xfId="0" applyFont="1" applyFill="1" applyBorder="1" applyAlignment="1">
      <alignment horizontal="left" vertical="center" indent="5"/>
    </xf>
    <xf numFmtId="0" fontId="10" fillId="4" borderId="9" xfId="0" applyFont="1" applyFill="1" applyBorder="1" applyAlignment="1">
      <alignment vertical="center"/>
    </xf>
    <xf numFmtId="0" fontId="10" fillId="4" borderId="4" xfId="0" applyNumberFormat="1" applyFont="1" applyFill="1" applyBorder="1" applyAlignment="1">
      <alignment horizontal="left" vertical="center" indent="4"/>
    </xf>
    <xf numFmtId="0" fontId="10" fillId="4" borderId="4" xfId="0" applyNumberFormat="1" applyFont="1" applyFill="1" applyBorder="1" applyAlignment="1">
      <alignment horizontal="left" vertical="center"/>
    </xf>
    <xf numFmtId="0" fontId="10" fillId="4" borderId="8" xfId="0" applyNumberFormat="1" applyFont="1" applyFill="1" applyBorder="1" applyAlignment="1">
      <alignment horizontal="right" vertical="center"/>
    </xf>
    <xf numFmtId="0" fontId="10" fillId="4" borderId="9" xfId="0" applyNumberFormat="1" applyFont="1" applyFill="1" applyBorder="1" applyAlignment="1">
      <alignment horizontal="left" vertical="center"/>
    </xf>
    <xf numFmtId="0" fontId="10" fillId="4" borderId="4" xfId="0" applyNumberFormat="1" applyFont="1" applyFill="1" applyBorder="1" applyAlignment="1">
      <alignment horizontal="right" vertical="center"/>
    </xf>
    <xf numFmtId="2" fontId="10" fillId="4" borderId="8" xfId="0" applyNumberFormat="1" applyFont="1" applyFill="1" applyBorder="1" applyAlignment="1">
      <alignment vertical="center"/>
    </xf>
    <xf numFmtId="2" fontId="4" fillId="4" borderId="6" xfId="1" applyNumberFormat="1" applyFont="1" applyFill="1" applyBorder="1" applyAlignment="1">
      <alignment horizontal="right" vertical="center" indent="2"/>
    </xf>
    <xf numFmtId="2" fontId="4" fillId="4" borderId="7" xfId="1" applyNumberFormat="1" applyFont="1" applyFill="1" applyBorder="1" applyAlignment="1">
      <alignment horizontal="right" vertical="center" indent="2"/>
    </xf>
    <xf numFmtId="2" fontId="4" fillId="4" borderId="4" xfId="1" applyNumberFormat="1" applyFont="1" applyFill="1" applyBorder="1" applyAlignment="1">
      <alignment horizontal="right" vertical="center" indent="2"/>
    </xf>
    <xf numFmtId="0" fontId="6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3" fillId="4" borderId="7" xfId="3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left" vertical="center"/>
    </xf>
    <xf numFmtId="0" fontId="4" fillId="10" borderId="5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left" vertical="center"/>
    </xf>
    <xf numFmtId="0" fontId="4" fillId="10" borderId="6" xfId="0" applyFont="1" applyFill="1" applyBorder="1" applyAlignment="1">
      <alignment horizontal="center" vertical="center"/>
    </xf>
    <xf numFmtId="0" fontId="6" fillId="10" borderId="8" xfId="0" applyFont="1" applyFill="1" applyBorder="1" applyAlignment="1">
      <alignment horizontal="left" vertical="center"/>
    </xf>
    <xf numFmtId="0" fontId="4" fillId="10" borderId="7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17" fillId="6" borderId="10" xfId="0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horizontal="center" vertical="center"/>
    </xf>
    <xf numFmtId="0" fontId="17" fillId="6" borderId="12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11" fillId="4" borderId="5" xfId="3" applyFont="1" applyFill="1" applyBorder="1" applyAlignment="1">
      <alignment horizontal="center" vertical="center"/>
    </xf>
    <xf numFmtId="0" fontId="11" fillId="4" borderId="6" xfId="3" applyFont="1" applyFill="1" applyBorder="1" applyAlignment="1">
      <alignment horizontal="center" vertical="center"/>
    </xf>
    <xf numFmtId="0" fontId="11" fillId="4" borderId="7" xfId="3" applyFont="1" applyFill="1" applyBorder="1" applyAlignment="1">
      <alignment horizontal="center" vertical="center"/>
    </xf>
    <xf numFmtId="0" fontId="4" fillId="4" borderId="5" xfId="3" applyFont="1" applyFill="1" applyBorder="1" applyAlignment="1">
      <alignment horizontal="center" vertical="center" textRotation="90" wrapText="1"/>
    </xf>
    <xf numFmtId="0" fontId="4" fillId="4" borderId="6" xfId="3" applyFont="1" applyFill="1" applyBorder="1" applyAlignment="1">
      <alignment horizontal="center" vertical="center" textRotation="90" wrapText="1"/>
    </xf>
    <xf numFmtId="0" fontId="4" fillId="4" borderId="7" xfId="3" applyFont="1" applyFill="1" applyBorder="1" applyAlignment="1">
      <alignment horizontal="center" vertical="center" textRotation="90" wrapText="1"/>
    </xf>
    <xf numFmtId="0" fontId="3" fillId="4" borderId="5" xfId="3" applyFont="1" applyFill="1" applyBorder="1" applyAlignment="1">
      <alignment horizontal="center" vertical="center"/>
    </xf>
    <xf numFmtId="0" fontId="3" fillId="4" borderId="7" xfId="3" applyFont="1" applyFill="1" applyBorder="1" applyAlignment="1">
      <alignment horizontal="center" vertical="center"/>
    </xf>
    <xf numFmtId="0" fontId="3" fillId="4" borderId="6" xfId="3" applyFont="1" applyFill="1" applyBorder="1" applyAlignment="1">
      <alignment horizontal="center" vertical="center"/>
    </xf>
    <xf numFmtId="0" fontId="4" fillId="4" borderId="13" xfId="3" applyFont="1" applyFill="1" applyBorder="1" applyAlignment="1">
      <alignment horizontal="center" vertical="center" textRotation="90" wrapText="1"/>
    </xf>
    <xf numFmtId="0" fontId="3" fillId="4" borderId="10" xfId="3" applyFont="1" applyFill="1" applyBorder="1" applyAlignment="1">
      <alignment horizontal="center" vertical="center"/>
    </xf>
    <xf numFmtId="0" fontId="3" fillId="4" borderId="11" xfId="3" applyFont="1" applyFill="1" applyBorder="1" applyAlignment="1">
      <alignment horizontal="center" vertical="center"/>
    </xf>
    <xf numFmtId="0" fontId="3" fillId="4" borderId="12" xfId="3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4" fillId="0" borderId="14" xfId="4" applyFont="1" applyBorder="1" applyAlignment="1">
      <alignment horizontal="left" vertical="center" wrapText="1" indent="1"/>
    </xf>
    <xf numFmtId="0" fontId="4" fillId="0" borderId="15" xfId="4" applyFont="1" applyBorder="1" applyAlignment="1">
      <alignment horizontal="left" vertical="center" wrapText="1" indent="1"/>
    </xf>
    <xf numFmtId="0" fontId="4" fillId="0" borderId="2" xfId="4" applyFont="1" applyBorder="1" applyAlignment="1">
      <alignment horizontal="left" vertical="center" wrapText="1" indent="1"/>
    </xf>
    <xf numFmtId="0" fontId="4" fillId="0" borderId="1" xfId="4" applyFont="1" applyBorder="1" applyAlignment="1">
      <alignment horizontal="left" vertical="center" wrapText="1" indent="1"/>
    </xf>
    <xf numFmtId="0" fontId="4" fillId="0" borderId="8" xfId="4" applyFont="1" applyBorder="1" applyAlignment="1">
      <alignment horizontal="left" vertical="center" wrapText="1" indent="1"/>
    </xf>
    <xf numFmtId="0" fontId="4" fillId="0" borderId="9" xfId="4" applyFont="1" applyBorder="1" applyAlignment="1">
      <alignment horizontal="left" vertical="center" wrapText="1" indent="1"/>
    </xf>
    <xf numFmtId="0" fontId="9" fillId="0" borderId="0" xfId="0" applyFont="1" applyBorder="1" applyAlignment="1">
      <alignment horizontal="center" vertical="center" textRotation="255"/>
    </xf>
    <xf numFmtId="0" fontId="9" fillId="0" borderId="0" xfId="0" applyFont="1" applyAlignment="1">
      <alignment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9" fontId="9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left" vertical="center"/>
    </xf>
    <xf numFmtId="0" fontId="11" fillId="4" borderId="14" xfId="3" applyFont="1" applyFill="1" applyBorder="1" applyAlignment="1">
      <alignment horizontal="center" vertical="center"/>
    </xf>
    <xf numFmtId="0" fontId="11" fillId="4" borderId="2" xfId="3" applyFont="1" applyFill="1" applyBorder="1" applyAlignment="1">
      <alignment horizontal="center" vertical="center"/>
    </xf>
    <xf numFmtId="0" fontId="3" fillId="4" borderId="5" xfId="3" applyFont="1" applyFill="1" applyBorder="1" applyAlignment="1">
      <alignment horizontal="center" vertical="center" wrapText="1"/>
    </xf>
    <xf numFmtId="0" fontId="3" fillId="4" borderId="6" xfId="3" applyFont="1" applyFill="1" applyBorder="1" applyAlignment="1">
      <alignment horizontal="center" vertical="center" wrapText="1"/>
    </xf>
    <xf numFmtId="0" fontId="3" fillId="4" borderId="7" xfId="3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10" borderId="5" xfId="3" applyFont="1" applyFill="1" applyBorder="1" applyAlignment="1">
      <alignment horizontal="center" vertical="center"/>
    </xf>
    <xf numFmtId="0" fontId="3" fillId="10" borderId="6" xfId="3" applyFont="1" applyFill="1" applyBorder="1" applyAlignment="1">
      <alignment horizontal="center" vertical="center"/>
    </xf>
    <xf numFmtId="0" fontId="3" fillId="10" borderId="7" xfId="3" applyFont="1" applyFill="1" applyBorder="1" applyAlignment="1">
      <alignment horizontal="center" vertical="center"/>
    </xf>
  </cellXfs>
  <cellStyles count="5">
    <cellStyle name="Normal" xfId="0" builtinId="0"/>
    <cellStyle name="Normal 2" xfId="1" xr:uid="{00000000-0005-0000-0000-000001000000}"/>
    <cellStyle name="Normal 4" xfId="2" xr:uid="{00000000-0005-0000-0000-000002000000}"/>
    <cellStyle name="Normal 5" xfId="3" xr:uid="{00000000-0005-0000-0000-000003000000}"/>
    <cellStyle name="Normal 6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752475</xdr:colOff>
      <xdr:row>74</xdr:row>
      <xdr:rowOff>28575</xdr:rowOff>
    </xdr:from>
    <xdr:to>
      <xdr:col>3</xdr:col>
      <xdr:colOff>123825</xdr:colOff>
      <xdr:row>74</xdr:row>
      <xdr:rowOff>152400</xdr:rowOff>
    </xdr:to>
    <xdr:sp macro="" textlink="">
      <xdr:nvSpPr>
        <xdr:cNvPr id="3073" name="Oval 1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rrowheads="1"/>
        </xdr:cNvSpPr>
      </xdr:nvSpPr>
      <xdr:spPr bwMode="auto">
        <a:xfrm>
          <a:off x="1762125" y="12011025"/>
          <a:ext cx="133350" cy="1238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847725</xdr:colOff>
      <xdr:row>69</xdr:row>
      <xdr:rowOff>123825</xdr:rowOff>
    </xdr:from>
    <xdr:to>
      <xdr:col>4</xdr:col>
      <xdr:colOff>57150</xdr:colOff>
      <xdr:row>73</xdr:row>
      <xdr:rowOff>152400</xdr:rowOff>
    </xdr:to>
    <xdr:sp macro="" textlink="">
      <xdr:nvSpPr>
        <xdr:cNvPr id="3074" name="Line 4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ShapeType="1"/>
        </xdr:cNvSpPr>
      </xdr:nvSpPr>
      <xdr:spPr bwMode="auto">
        <a:xfrm flipV="1">
          <a:off x="2619375" y="11296650"/>
          <a:ext cx="428625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57150</xdr:colOff>
      <xdr:row>69</xdr:row>
      <xdr:rowOff>0</xdr:rowOff>
    </xdr:from>
    <xdr:to>
      <xdr:col>4</xdr:col>
      <xdr:colOff>476250</xdr:colOff>
      <xdr:row>70</xdr:row>
      <xdr:rowOff>57150</xdr:rowOff>
    </xdr:to>
    <xdr:sp macro="" textlink="">
      <xdr:nvSpPr>
        <xdr:cNvPr id="3075" name="Text Box 6"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SpPr txBox="1">
          <a:spLocks noChangeArrowheads="1"/>
        </xdr:cNvSpPr>
      </xdr:nvSpPr>
      <xdr:spPr bwMode="auto">
        <a:xfrm>
          <a:off x="3048000" y="11172825"/>
          <a:ext cx="41910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190500</xdr:colOff>
      <xdr:row>69</xdr:row>
      <xdr:rowOff>38100</xdr:rowOff>
    </xdr:from>
    <xdr:to>
      <xdr:col>4</xdr:col>
      <xdr:colOff>361950</xdr:colOff>
      <xdr:row>70</xdr:row>
      <xdr:rowOff>28575</xdr:rowOff>
    </xdr:to>
    <xdr:sp macro="" textlink="">
      <xdr:nvSpPr>
        <xdr:cNvPr id="3076" name="Oval 7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SpPr>
          <a:spLocks noChangeArrowheads="1"/>
        </xdr:cNvSpPr>
      </xdr:nvSpPr>
      <xdr:spPr bwMode="auto">
        <a:xfrm>
          <a:off x="3181350" y="11210925"/>
          <a:ext cx="171450" cy="1524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476250</xdr:colOff>
      <xdr:row>69</xdr:row>
      <xdr:rowOff>9525</xdr:rowOff>
    </xdr:from>
    <xdr:to>
      <xdr:col>5</xdr:col>
      <xdr:colOff>190500</xdr:colOff>
      <xdr:row>69</xdr:row>
      <xdr:rowOff>9525</xdr:rowOff>
    </xdr:to>
    <xdr:sp macro="" textlink="">
      <xdr:nvSpPr>
        <xdr:cNvPr id="3077" name="Line 9">
          <a:extLst>
            <a:ext uri="{FF2B5EF4-FFF2-40B4-BE49-F238E27FC236}">
              <a16:creationId xmlns:a16="http://schemas.microsoft.com/office/drawing/2014/main" id="{00000000-0008-0000-0100-0000050C0000}"/>
            </a:ext>
          </a:extLst>
        </xdr:cNvPr>
        <xdr:cNvSpPr>
          <a:spLocks noChangeShapeType="1"/>
        </xdr:cNvSpPr>
      </xdr:nvSpPr>
      <xdr:spPr bwMode="auto">
        <a:xfrm>
          <a:off x="3467100" y="11182350"/>
          <a:ext cx="31432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190500</xdr:colOff>
      <xdr:row>66</xdr:row>
      <xdr:rowOff>76200</xdr:rowOff>
    </xdr:from>
    <xdr:to>
      <xdr:col>5</xdr:col>
      <xdr:colOff>190500</xdr:colOff>
      <xdr:row>69</xdr:row>
      <xdr:rowOff>22425</xdr:rowOff>
    </xdr:to>
    <xdr:sp macro="" textlink="">
      <xdr:nvSpPr>
        <xdr:cNvPr id="3078" name="Line 10">
          <a:extLst>
            <a:ext uri="{FF2B5EF4-FFF2-40B4-BE49-F238E27FC236}">
              <a16:creationId xmlns:a16="http://schemas.microsoft.com/office/drawing/2014/main" id="{00000000-0008-0000-0100-0000060C0000}"/>
            </a:ext>
          </a:extLst>
        </xdr:cNvPr>
        <xdr:cNvSpPr>
          <a:spLocks noChangeShapeType="1"/>
        </xdr:cNvSpPr>
      </xdr:nvSpPr>
      <xdr:spPr bwMode="auto">
        <a:xfrm flipV="1">
          <a:off x="3781425" y="10763250"/>
          <a:ext cx="0" cy="4320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942975</xdr:colOff>
      <xdr:row>69</xdr:row>
      <xdr:rowOff>9525</xdr:rowOff>
    </xdr:from>
    <xdr:to>
      <xdr:col>4</xdr:col>
      <xdr:colOff>47625</xdr:colOff>
      <xdr:row>69</xdr:row>
      <xdr:rowOff>9525</xdr:rowOff>
    </xdr:to>
    <xdr:sp macro="" textlink="">
      <xdr:nvSpPr>
        <xdr:cNvPr id="3079" name="Line 11"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SpPr>
          <a:spLocks noChangeShapeType="1"/>
        </xdr:cNvSpPr>
      </xdr:nvSpPr>
      <xdr:spPr bwMode="auto">
        <a:xfrm flipH="1">
          <a:off x="2714625" y="11182350"/>
          <a:ext cx="32385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952500</xdr:colOff>
      <xdr:row>69</xdr:row>
      <xdr:rowOff>9525</xdr:rowOff>
    </xdr:from>
    <xdr:to>
      <xdr:col>3</xdr:col>
      <xdr:colOff>952500</xdr:colOff>
      <xdr:row>69</xdr:row>
      <xdr:rowOff>142875</xdr:rowOff>
    </xdr:to>
    <xdr:sp macro="" textlink="">
      <xdr:nvSpPr>
        <xdr:cNvPr id="3080" name="Line 12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ShapeType="1"/>
        </xdr:cNvSpPr>
      </xdr:nvSpPr>
      <xdr:spPr bwMode="auto">
        <a:xfrm>
          <a:off x="2724150" y="11182350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200025</xdr:colOff>
      <xdr:row>69</xdr:row>
      <xdr:rowOff>152400</xdr:rowOff>
    </xdr:from>
    <xdr:to>
      <xdr:col>3</xdr:col>
      <xdr:colOff>952500</xdr:colOff>
      <xdr:row>69</xdr:row>
      <xdr:rowOff>152400</xdr:rowOff>
    </xdr:to>
    <xdr:sp macro="" textlink="">
      <xdr:nvSpPr>
        <xdr:cNvPr id="3081" name="Line 13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ShapeType="1"/>
        </xdr:cNvSpPr>
      </xdr:nvSpPr>
      <xdr:spPr bwMode="auto">
        <a:xfrm flipH="1">
          <a:off x="1971675" y="11325225"/>
          <a:ext cx="7524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581025</xdr:colOff>
      <xdr:row>65</xdr:row>
      <xdr:rowOff>66675</xdr:rowOff>
    </xdr:from>
    <xdr:to>
      <xdr:col>5</xdr:col>
      <xdr:colOff>657225</xdr:colOff>
      <xdr:row>66</xdr:row>
      <xdr:rowOff>133350</xdr:rowOff>
    </xdr:to>
    <xdr:sp macro="" textlink="">
      <xdr:nvSpPr>
        <xdr:cNvPr id="3082" name="Line 14">
          <a:extLst>
            <a:ext uri="{FF2B5EF4-FFF2-40B4-BE49-F238E27FC236}">
              <a16:creationId xmlns:a16="http://schemas.microsoft.com/office/drawing/2014/main" id="{00000000-0008-0000-0100-00000A0C0000}"/>
            </a:ext>
          </a:extLst>
        </xdr:cNvPr>
        <xdr:cNvSpPr>
          <a:spLocks noChangeShapeType="1"/>
        </xdr:cNvSpPr>
      </xdr:nvSpPr>
      <xdr:spPr bwMode="auto">
        <a:xfrm flipV="1">
          <a:off x="3571875" y="10591800"/>
          <a:ext cx="676275" cy="22860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61</xdr:row>
      <xdr:rowOff>114300</xdr:rowOff>
    </xdr:from>
    <xdr:to>
      <xdr:col>3</xdr:col>
      <xdr:colOff>0</xdr:colOff>
      <xdr:row>73</xdr:row>
      <xdr:rowOff>133350</xdr:rowOff>
    </xdr:to>
    <xdr:sp macro="" textlink="">
      <xdr:nvSpPr>
        <xdr:cNvPr id="3083" name="Line 15">
          <a:extLst>
            <a:ext uri="{FF2B5EF4-FFF2-40B4-BE49-F238E27FC236}">
              <a16:creationId xmlns:a16="http://schemas.microsoft.com/office/drawing/2014/main" id="{00000000-0008-0000-0100-00000B0C0000}"/>
            </a:ext>
          </a:extLst>
        </xdr:cNvPr>
        <xdr:cNvSpPr>
          <a:spLocks noChangeShapeType="1"/>
        </xdr:cNvSpPr>
      </xdr:nvSpPr>
      <xdr:spPr bwMode="auto">
        <a:xfrm flipV="1">
          <a:off x="1771650" y="9991725"/>
          <a:ext cx="0" cy="19621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3</xdr:col>
      <xdr:colOff>0</xdr:colOff>
      <xdr:row>61</xdr:row>
      <xdr:rowOff>114300</xdr:rowOff>
    </xdr:from>
    <xdr:to>
      <xdr:col>4</xdr:col>
      <xdr:colOff>266700</xdr:colOff>
      <xdr:row>62</xdr:row>
      <xdr:rowOff>85725</xdr:rowOff>
    </xdr:to>
    <xdr:sp macro="" textlink="">
      <xdr:nvSpPr>
        <xdr:cNvPr id="3084" name="Line 16">
          <a:extLst>
            <a:ext uri="{FF2B5EF4-FFF2-40B4-BE49-F238E27FC236}">
              <a16:creationId xmlns:a16="http://schemas.microsoft.com/office/drawing/2014/main" id="{00000000-0008-0000-0100-00000C0C0000}"/>
            </a:ext>
          </a:extLst>
        </xdr:cNvPr>
        <xdr:cNvSpPr>
          <a:spLocks noChangeShapeType="1"/>
        </xdr:cNvSpPr>
      </xdr:nvSpPr>
      <xdr:spPr bwMode="auto">
        <a:xfrm>
          <a:off x="1771650" y="9991725"/>
          <a:ext cx="1485900" cy="13335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</xdr:spPr>
    </xdr:sp>
    <xdr:clientData/>
  </xdr:twoCellAnchor>
  <xdr:twoCellAnchor>
    <xdr:from>
      <xdr:col>4</xdr:col>
      <xdr:colOff>266700</xdr:colOff>
      <xdr:row>62</xdr:row>
      <xdr:rowOff>95250</xdr:rowOff>
    </xdr:from>
    <xdr:to>
      <xdr:col>4</xdr:col>
      <xdr:colOff>266700</xdr:colOff>
      <xdr:row>64</xdr:row>
      <xdr:rowOff>23400</xdr:rowOff>
    </xdr:to>
    <xdr:sp macro="" textlink="">
      <xdr:nvSpPr>
        <xdr:cNvPr id="3085" name="Line 17">
          <a:extLst>
            <a:ext uri="{FF2B5EF4-FFF2-40B4-BE49-F238E27FC236}">
              <a16:creationId xmlns:a16="http://schemas.microsoft.com/office/drawing/2014/main" id="{00000000-0008-0000-0100-00000D0C0000}"/>
            </a:ext>
          </a:extLst>
        </xdr:cNvPr>
        <xdr:cNvSpPr>
          <a:spLocks noChangeShapeType="1"/>
        </xdr:cNvSpPr>
      </xdr:nvSpPr>
      <xdr:spPr bwMode="auto">
        <a:xfrm>
          <a:off x="3257550" y="10134600"/>
          <a:ext cx="0" cy="25200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</xdr:spPr>
    </xdr:sp>
    <xdr:clientData/>
  </xdr:twoCellAnchor>
  <xdr:twoCellAnchor>
    <xdr:from>
      <xdr:col>4</xdr:col>
      <xdr:colOff>257175</xdr:colOff>
      <xdr:row>64</xdr:row>
      <xdr:rowOff>19050</xdr:rowOff>
    </xdr:from>
    <xdr:to>
      <xdr:col>4</xdr:col>
      <xdr:colOff>257175</xdr:colOff>
      <xdr:row>69</xdr:row>
      <xdr:rowOff>1425</xdr:rowOff>
    </xdr:to>
    <xdr:sp macro="" textlink="">
      <xdr:nvSpPr>
        <xdr:cNvPr id="3086" name="Line 19">
          <a:extLst>
            <a:ext uri="{FF2B5EF4-FFF2-40B4-BE49-F238E27FC236}">
              <a16:creationId xmlns:a16="http://schemas.microsoft.com/office/drawing/2014/main" id="{00000000-0008-0000-0100-00000E0C0000}"/>
            </a:ext>
          </a:extLst>
        </xdr:cNvPr>
        <xdr:cNvSpPr>
          <a:spLocks noChangeShapeType="1"/>
        </xdr:cNvSpPr>
      </xdr:nvSpPr>
      <xdr:spPr bwMode="auto">
        <a:xfrm>
          <a:off x="3248025" y="10382250"/>
          <a:ext cx="0" cy="792000"/>
        </a:xfrm>
        <a:prstGeom prst="line">
          <a:avLst/>
        </a:prstGeom>
        <a:noFill/>
        <a:ln w="9525">
          <a:solidFill>
            <a:srgbClr val="FF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3</xdr:col>
      <xdr:colOff>400050</xdr:colOff>
      <xdr:row>69</xdr:row>
      <xdr:rowOff>133350</xdr:rowOff>
    </xdr:from>
    <xdr:to>
      <xdr:col>3</xdr:col>
      <xdr:colOff>400050</xdr:colOff>
      <xdr:row>73</xdr:row>
      <xdr:rowOff>152400</xdr:rowOff>
    </xdr:to>
    <xdr:sp macro="" textlink="">
      <xdr:nvSpPr>
        <xdr:cNvPr id="3087" name="Line 20">
          <a:extLst>
            <a:ext uri="{FF2B5EF4-FFF2-40B4-BE49-F238E27FC236}">
              <a16:creationId xmlns:a16="http://schemas.microsoft.com/office/drawing/2014/main" id="{00000000-0008-0000-0100-00000F0C0000}"/>
            </a:ext>
          </a:extLst>
        </xdr:cNvPr>
        <xdr:cNvSpPr>
          <a:spLocks noChangeShapeType="1"/>
        </xdr:cNvSpPr>
      </xdr:nvSpPr>
      <xdr:spPr bwMode="auto">
        <a:xfrm flipV="1">
          <a:off x="2171700" y="11306175"/>
          <a:ext cx="0" cy="6667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4</xdr:col>
      <xdr:colOff>257175</xdr:colOff>
      <xdr:row>64</xdr:row>
      <xdr:rowOff>9525</xdr:rowOff>
    </xdr:from>
    <xdr:to>
      <xdr:col>6</xdr:col>
      <xdr:colOff>95250</xdr:colOff>
      <xdr:row>64</xdr:row>
      <xdr:rowOff>81525</xdr:rowOff>
    </xdr:to>
    <xdr:sp macro="" textlink="">
      <xdr:nvSpPr>
        <xdr:cNvPr id="3088" name="Line 23">
          <a:extLst>
            <a:ext uri="{FF2B5EF4-FFF2-40B4-BE49-F238E27FC236}">
              <a16:creationId xmlns:a16="http://schemas.microsoft.com/office/drawing/2014/main" id="{00000000-0008-0000-0100-0000100C0000}"/>
            </a:ext>
          </a:extLst>
        </xdr:cNvPr>
        <xdr:cNvSpPr>
          <a:spLocks noChangeShapeType="1"/>
        </xdr:cNvSpPr>
      </xdr:nvSpPr>
      <xdr:spPr bwMode="auto">
        <a:xfrm>
          <a:off x="3248025" y="10372725"/>
          <a:ext cx="1590675" cy="72000"/>
        </a:xfrm>
        <a:prstGeom prst="line">
          <a:avLst/>
        </a:prstGeom>
        <a:noFill/>
        <a:ln w="9525">
          <a:solidFill>
            <a:srgbClr val="0000FF"/>
          </a:solidFill>
          <a:round/>
          <a:headEnd/>
          <a:tailEnd/>
        </a:ln>
      </xdr:spPr>
    </xdr:sp>
    <xdr:clientData/>
  </xdr:twoCellAnchor>
  <xdr:twoCellAnchor>
    <xdr:from>
      <xdr:col>4</xdr:col>
      <xdr:colOff>85725</xdr:colOff>
      <xdr:row>69</xdr:row>
      <xdr:rowOff>123825</xdr:rowOff>
    </xdr:from>
    <xdr:to>
      <xdr:col>4</xdr:col>
      <xdr:colOff>209550</xdr:colOff>
      <xdr:row>69</xdr:row>
      <xdr:rowOff>123825</xdr:rowOff>
    </xdr:to>
    <xdr:sp macro="" textlink="">
      <xdr:nvSpPr>
        <xdr:cNvPr id="3089" name="Line 24">
          <a:extLst>
            <a:ext uri="{FF2B5EF4-FFF2-40B4-BE49-F238E27FC236}">
              <a16:creationId xmlns:a16="http://schemas.microsoft.com/office/drawing/2014/main" id="{00000000-0008-0000-0100-0000110C0000}"/>
            </a:ext>
          </a:extLst>
        </xdr:cNvPr>
        <xdr:cNvSpPr>
          <a:spLocks noChangeShapeType="1"/>
        </xdr:cNvSpPr>
      </xdr:nvSpPr>
      <xdr:spPr bwMode="auto">
        <a:xfrm>
          <a:off x="3076575" y="11296650"/>
          <a:ext cx="123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371475</xdr:colOff>
      <xdr:row>69</xdr:row>
      <xdr:rowOff>123825</xdr:rowOff>
    </xdr:from>
    <xdr:to>
      <xdr:col>4</xdr:col>
      <xdr:colOff>476250</xdr:colOff>
      <xdr:row>69</xdr:row>
      <xdr:rowOff>123825</xdr:rowOff>
    </xdr:to>
    <xdr:sp macro="" textlink="">
      <xdr:nvSpPr>
        <xdr:cNvPr id="3090" name="Line 25">
          <a:extLst>
            <a:ext uri="{FF2B5EF4-FFF2-40B4-BE49-F238E27FC236}">
              <a16:creationId xmlns:a16="http://schemas.microsoft.com/office/drawing/2014/main" id="{00000000-0008-0000-0100-0000120C0000}"/>
            </a:ext>
          </a:extLst>
        </xdr:cNvPr>
        <xdr:cNvSpPr>
          <a:spLocks noChangeShapeType="1"/>
        </xdr:cNvSpPr>
      </xdr:nvSpPr>
      <xdr:spPr bwMode="auto">
        <a:xfrm>
          <a:off x="3362325" y="11296650"/>
          <a:ext cx="104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133350</xdr:colOff>
      <xdr:row>69</xdr:row>
      <xdr:rowOff>76200</xdr:rowOff>
    </xdr:from>
    <xdr:to>
      <xdr:col>4</xdr:col>
      <xdr:colOff>133350</xdr:colOff>
      <xdr:row>70</xdr:row>
      <xdr:rowOff>9525</xdr:rowOff>
    </xdr:to>
    <xdr:sp macro="" textlink="">
      <xdr:nvSpPr>
        <xdr:cNvPr id="3091" name="Line 26">
          <a:extLst>
            <a:ext uri="{FF2B5EF4-FFF2-40B4-BE49-F238E27FC236}">
              <a16:creationId xmlns:a16="http://schemas.microsoft.com/office/drawing/2014/main" id="{00000000-0008-0000-0100-0000130C0000}"/>
            </a:ext>
          </a:extLst>
        </xdr:cNvPr>
        <xdr:cNvSpPr>
          <a:spLocks noChangeShapeType="1"/>
        </xdr:cNvSpPr>
      </xdr:nvSpPr>
      <xdr:spPr bwMode="auto">
        <a:xfrm flipH="1">
          <a:off x="3124200" y="11249025"/>
          <a:ext cx="0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69</xdr:row>
      <xdr:rowOff>66675</xdr:rowOff>
    </xdr:from>
    <xdr:to>
      <xdr:col>4</xdr:col>
      <xdr:colOff>409575</xdr:colOff>
      <xdr:row>70</xdr:row>
      <xdr:rowOff>9525</xdr:rowOff>
    </xdr:to>
    <xdr:sp macro="" textlink="">
      <xdr:nvSpPr>
        <xdr:cNvPr id="3092" name="Line 27">
          <a:extLst>
            <a:ext uri="{FF2B5EF4-FFF2-40B4-BE49-F238E27FC236}">
              <a16:creationId xmlns:a16="http://schemas.microsoft.com/office/drawing/2014/main" id="{00000000-0008-0000-0100-0000140C0000}"/>
            </a:ext>
          </a:extLst>
        </xdr:cNvPr>
        <xdr:cNvSpPr>
          <a:spLocks noChangeShapeType="1"/>
        </xdr:cNvSpPr>
      </xdr:nvSpPr>
      <xdr:spPr bwMode="auto">
        <a:xfrm>
          <a:off x="3400425" y="11239500"/>
          <a:ext cx="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57150</xdr:colOff>
      <xdr:row>75</xdr:row>
      <xdr:rowOff>9525</xdr:rowOff>
    </xdr:from>
    <xdr:to>
      <xdr:col>3</xdr:col>
      <xdr:colOff>57150</xdr:colOff>
      <xdr:row>75</xdr:row>
      <xdr:rowOff>152400</xdr:rowOff>
    </xdr:to>
    <xdr:sp macro="" textlink="">
      <xdr:nvSpPr>
        <xdr:cNvPr id="3093" name="Line 30">
          <a:extLst>
            <a:ext uri="{FF2B5EF4-FFF2-40B4-BE49-F238E27FC236}">
              <a16:creationId xmlns:a16="http://schemas.microsoft.com/office/drawing/2014/main" id="{00000000-0008-0000-0100-0000150C0000}"/>
            </a:ext>
          </a:extLst>
        </xdr:cNvPr>
        <xdr:cNvSpPr>
          <a:spLocks noChangeShapeType="1"/>
        </xdr:cNvSpPr>
      </xdr:nvSpPr>
      <xdr:spPr bwMode="auto">
        <a:xfrm>
          <a:off x="1828800" y="12153900"/>
          <a:ext cx="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57150</xdr:colOff>
      <xdr:row>71</xdr:row>
      <xdr:rowOff>47625</xdr:rowOff>
    </xdr:from>
    <xdr:to>
      <xdr:col>4</xdr:col>
      <xdr:colOff>57150</xdr:colOff>
      <xdr:row>75</xdr:row>
      <xdr:rowOff>152400</xdr:rowOff>
    </xdr:to>
    <xdr:sp macro="" textlink="">
      <xdr:nvSpPr>
        <xdr:cNvPr id="3094" name="Line 31">
          <a:extLst>
            <a:ext uri="{FF2B5EF4-FFF2-40B4-BE49-F238E27FC236}">
              <a16:creationId xmlns:a16="http://schemas.microsoft.com/office/drawing/2014/main" id="{00000000-0008-0000-0100-0000160C0000}"/>
            </a:ext>
          </a:extLst>
        </xdr:cNvPr>
        <xdr:cNvSpPr>
          <a:spLocks noChangeShapeType="1"/>
        </xdr:cNvSpPr>
      </xdr:nvSpPr>
      <xdr:spPr bwMode="auto">
        <a:xfrm>
          <a:off x="3048000" y="11544300"/>
          <a:ext cx="0" cy="752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123825</xdr:colOff>
      <xdr:row>75</xdr:row>
      <xdr:rowOff>9525</xdr:rowOff>
    </xdr:from>
    <xdr:to>
      <xdr:col>3</xdr:col>
      <xdr:colOff>1190625</xdr:colOff>
      <xdr:row>75</xdr:row>
      <xdr:rowOff>9525</xdr:rowOff>
    </xdr:to>
    <xdr:sp macro="" textlink="">
      <xdr:nvSpPr>
        <xdr:cNvPr id="3095" name="Line 32">
          <a:extLst>
            <a:ext uri="{FF2B5EF4-FFF2-40B4-BE49-F238E27FC236}">
              <a16:creationId xmlns:a16="http://schemas.microsoft.com/office/drawing/2014/main" id="{00000000-0008-0000-0100-0000170C0000}"/>
            </a:ext>
          </a:extLst>
        </xdr:cNvPr>
        <xdr:cNvSpPr>
          <a:spLocks noChangeShapeType="1"/>
        </xdr:cNvSpPr>
      </xdr:nvSpPr>
      <xdr:spPr bwMode="auto">
        <a:xfrm>
          <a:off x="1895475" y="12153900"/>
          <a:ext cx="1066800" cy="0"/>
        </a:xfrm>
        <a:prstGeom prst="line">
          <a:avLst/>
        </a:prstGeom>
        <a:noFill/>
        <a:ln w="9525">
          <a:solidFill>
            <a:srgbClr val="FF0000"/>
          </a:solidFill>
          <a:round/>
          <a:headEnd type="triangle" w="med" len="med"/>
          <a:tailEnd type="triangle" w="med" len="med"/>
        </a:ln>
      </xdr:spPr>
    </xdr:sp>
    <xdr:clientData/>
  </xdr:twoCellAnchor>
  <xdr:twoCellAnchor>
    <xdr:from>
      <xdr:col>1</xdr:col>
      <xdr:colOff>238125</xdr:colOff>
      <xdr:row>31</xdr:row>
      <xdr:rowOff>76200</xdr:rowOff>
    </xdr:from>
    <xdr:to>
      <xdr:col>7</xdr:col>
      <xdr:colOff>295275</xdr:colOff>
      <xdr:row>58</xdr:row>
      <xdr:rowOff>76200</xdr:rowOff>
    </xdr:to>
    <xdr:pic>
      <xdr:nvPicPr>
        <xdr:cNvPr id="3096" name="Picture 122">
          <a:extLst>
            <a:ext uri="{FF2B5EF4-FFF2-40B4-BE49-F238E27FC236}">
              <a16:creationId xmlns:a16="http://schemas.microsoft.com/office/drawing/2014/main" id="{00000000-0008-0000-01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5775" y="5095875"/>
          <a:ext cx="4991100" cy="4371975"/>
        </a:xfrm>
        <a:prstGeom prst="rect">
          <a:avLst/>
        </a:prstGeom>
        <a:noFill/>
        <a:ln w="25400">
          <a:solidFill>
            <a:srgbClr val="00008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136639</xdr:colOff>
      <xdr:row>54</xdr:row>
      <xdr:rowOff>155580</xdr:rowOff>
    </xdr:from>
    <xdr:to>
      <xdr:col>3</xdr:col>
      <xdr:colOff>274639</xdr:colOff>
      <xdr:row>54</xdr:row>
      <xdr:rowOff>155580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 rot="10800000">
          <a:off x="1146289" y="8899530"/>
          <a:ext cx="900000" cy="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190500</xdr:colOff>
      <xdr:row>69</xdr:row>
      <xdr:rowOff>1</xdr:rowOff>
    </xdr:from>
    <xdr:to>
      <xdr:col>7</xdr:col>
      <xdr:colOff>228600</xdr:colOff>
      <xdr:row>69</xdr:row>
      <xdr:rowOff>9526</xdr:rowOff>
    </xdr:to>
    <xdr:cxnSp macro="">
      <xdr:nvCxnSpPr>
        <xdr:cNvPr id="45" name="44 Conector recto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>
          <a:stCxn id="9" idx="1"/>
        </xdr:cNvCxnSpPr>
      </xdr:nvCxnSpPr>
      <xdr:spPr>
        <a:xfrm rot="5400000" flipH="1" flipV="1">
          <a:off x="4591050" y="10363201"/>
          <a:ext cx="9525" cy="16287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371475</xdr:colOff>
      <xdr:row>69</xdr:row>
      <xdr:rowOff>57150</xdr:rowOff>
    </xdr:from>
    <xdr:to>
      <xdr:col>4</xdr:col>
      <xdr:colOff>466725</xdr:colOff>
      <xdr:row>69</xdr:row>
      <xdr:rowOff>85725</xdr:rowOff>
    </xdr:to>
    <xdr:sp macro="" textlink="">
      <xdr:nvSpPr>
        <xdr:cNvPr id="3100" name="Line 28">
          <a:extLst>
            <a:ext uri="{FF2B5EF4-FFF2-40B4-BE49-F238E27FC236}">
              <a16:creationId xmlns:a16="http://schemas.microsoft.com/office/drawing/2014/main" id="{00000000-0008-0000-0100-00001C0C0000}"/>
            </a:ext>
          </a:extLst>
        </xdr:cNvPr>
        <xdr:cNvSpPr>
          <a:spLocks noChangeShapeType="1"/>
        </xdr:cNvSpPr>
      </xdr:nvSpPr>
      <xdr:spPr bwMode="auto">
        <a:xfrm>
          <a:off x="3362325" y="11229975"/>
          <a:ext cx="95250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85725</xdr:colOff>
      <xdr:row>69</xdr:row>
      <xdr:rowOff>66675</xdr:rowOff>
    </xdr:from>
    <xdr:to>
      <xdr:col>4</xdr:col>
      <xdr:colOff>180975</xdr:colOff>
      <xdr:row>69</xdr:row>
      <xdr:rowOff>95250</xdr:rowOff>
    </xdr:to>
    <xdr:sp macro="" textlink="">
      <xdr:nvSpPr>
        <xdr:cNvPr id="3101" name="Line 28">
          <a:extLst>
            <a:ext uri="{FF2B5EF4-FFF2-40B4-BE49-F238E27FC236}">
              <a16:creationId xmlns:a16="http://schemas.microsoft.com/office/drawing/2014/main" id="{00000000-0008-0000-0100-00001D0C0000}"/>
            </a:ext>
          </a:extLst>
        </xdr:cNvPr>
        <xdr:cNvSpPr>
          <a:spLocks noChangeShapeType="1"/>
        </xdr:cNvSpPr>
      </xdr:nvSpPr>
      <xdr:spPr bwMode="auto">
        <a:xfrm>
          <a:off x="3076575" y="11239500"/>
          <a:ext cx="95250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57831</xdr:colOff>
      <xdr:row>73</xdr:row>
      <xdr:rowOff>139473</xdr:rowOff>
    </xdr:from>
    <xdr:to>
      <xdr:col>3</xdr:col>
      <xdr:colOff>59872</xdr:colOff>
      <xdr:row>74</xdr:row>
      <xdr:rowOff>31296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>
          <a:stCxn id="3073" idx="0"/>
        </xdr:cNvCxnSpPr>
      </xdr:nvCxnSpPr>
      <xdr:spPr>
        <a:xfrm rot="16200000" flipV="1">
          <a:off x="1793422" y="12085864"/>
          <a:ext cx="55109" cy="20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61232</xdr:colOff>
      <xdr:row>73</xdr:row>
      <xdr:rowOff>146277</xdr:rowOff>
    </xdr:from>
    <xdr:to>
      <xdr:col>3</xdr:col>
      <xdr:colOff>850446</xdr:colOff>
      <xdr:row>73</xdr:row>
      <xdr:rowOff>147865</xdr:rowOff>
    </xdr:to>
    <xdr:cxnSp macro="">
      <xdr:nvCxnSpPr>
        <xdr:cNvPr id="59" name="58 Conector rec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CxnSpPr/>
      </xdr:nvCxnSpPr>
      <xdr:spPr>
        <a:xfrm>
          <a:off x="1823357" y="12066134"/>
          <a:ext cx="789214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264199</xdr:colOff>
      <xdr:row>54</xdr:row>
      <xdr:rowOff>146051</xdr:rowOff>
    </xdr:from>
    <xdr:to>
      <xdr:col>3</xdr:col>
      <xdr:colOff>264199</xdr:colOff>
      <xdr:row>56</xdr:row>
      <xdr:rowOff>110201</xdr:rowOff>
    </xdr:to>
    <xdr:cxnSp macro="">
      <xdr:nvCxnSpPr>
        <xdr:cNvPr id="35" name="36 Conector rec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CxnSpPr/>
      </xdr:nvCxnSpPr>
      <xdr:spPr>
        <a:xfrm rot="5400000" flipH="1" flipV="1">
          <a:off x="1891849" y="9034001"/>
          <a:ext cx="288000" cy="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7</xdr:row>
      <xdr:rowOff>76199</xdr:rowOff>
    </xdr:from>
    <xdr:to>
      <xdr:col>14</xdr:col>
      <xdr:colOff>638175</xdr:colOff>
      <xdr:row>21</xdr:row>
      <xdr:rowOff>200025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760" t="10192" r="43744" b="7650"/>
        <a:stretch/>
      </xdr:blipFill>
      <xdr:spPr>
        <a:xfrm>
          <a:off x="7219950" y="1238249"/>
          <a:ext cx="3810000" cy="3105151"/>
        </a:xfrm>
        <a:prstGeom prst="rect">
          <a:avLst/>
        </a:prstGeom>
      </xdr:spPr>
    </xdr:pic>
    <xdr:clientData/>
  </xdr:twoCellAnchor>
  <xdr:twoCellAnchor>
    <xdr:from>
      <xdr:col>5</xdr:col>
      <xdr:colOff>457200</xdr:colOff>
      <xdr:row>89</xdr:row>
      <xdr:rowOff>0</xdr:rowOff>
    </xdr:from>
    <xdr:to>
      <xdr:col>5</xdr:col>
      <xdr:colOff>457200</xdr:colOff>
      <xdr:row>96</xdr:row>
      <xdr:rowOff>85725</xdr:rowOff>
    </xdr:to>
    <xdr:cxnSp macro="">
      <xdr:nvCxnSpPr>
        <xdr:cNvPr id="8" name="32 Conector rect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4267200" y="6800850"/>
          <a:ext cx="0" cy="1219200"/>
        </a:xfrm>
        <a:prstGeom prst="line">
          <a:avLst/>
        </a:prstGeom>
        <a:ln w="22225" cmpd="sng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89</xdr:row>
      <xdr:rowOff>19050</xdr:rowOff>
    </xdr:from>
    <xdr:to>
      <xdr:col>6</xdr:col>
      <xdr:colOff>685800</xdr:colOff>
      <xdr:row>91</xdr:row>
      <xdr:rowOff>0</xdr:rowOff>
    </xdr:to>
    <xdr:grpSp>
      <xdr:nvGrpSpPr>
        <xdr:cNvPr id="58" name="Grup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GrpSpPr/>
      </xdr:nvGrpSpPr>
      <xdr:grpSpPr>
        <a:xfrm>
          <a:off x="4122420" y="18352770"/>
          <a:ext cx="1013460" cy="331470"/>
          <a:chOff x="3810000" y="6819900"/>
          <a:chExt cx="990600" cy="304800"/>
        </a:xfrm>
      </xdr:grpSpPr>
      <xdr:cxnSp macro="">
        <xdr:nvCxnSpPr>
          <xdr:cNvPr id="9" name="33 Conector recto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CxnSpPr/>
        </xdr:nvCxnSpPr>
        <xdr:spPr>
          <a:xfrm>
            <a:off x="3971925" y="6819900"/>
            <a:ext cx="828675" cy="0"/>
          </a:xfrm>
          <a:prstGeom prst="line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34 Arco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/>
        </xdr:nvSpPr>
        <xdr:spPr>
          <a:xfrm rot="16200000">
            <a:off x="3819525" y="6810375"/>
            <a:ext cx="304800" cy="323850"/>
          </a:xfrm>
          <a:prstGeom prst="arc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1</xdr:col>
      <xdr:colOff>0</xdr:colOff>
      <xdr:row>97</xdr:row>
      <xdr:rowOff>9525</xdr:rowOff>
    </xdr:from>
    <xdr:to>
      <xdr:col>7</xdr:col>
      <xdr:colOff>756000</xdr:colOff>
      <xdr:row>97</xdr:row>
      <xdr:rowOff>9527</xdr:rowOff>
    </xdr:to>
    <xdr:cxnSp macro="">
      <xdr:nvCxnSpPr>
        <xdr:cNvPr id="14" name="23 Conector rect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 flipH="1" flipV="1">
          <a:off x="762000" y="8105775"/>
          <a:ext cx="5328000" cy="2"/>
        </a:xfrm>
        <a:prstGeom prst="line">
          <a:avLst/>
        </a:prstGeom>
        <a:ln w="25400" cmpd="dbl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723900</xdr:colOff>
      <xdr:row>89</xdr:row>
      <xdr:rowOff>76200</xdr:rowOff>
    </xdr:from>
    <xdr:to>
      <xdr:col>6</xdr:col>
      <xdr:colOff>314325</xdr:colOff>
      <xdr:row>89</xdr:row>
      <xdr:rowOff>76200</xdr:rowOff>
    </xdr:to>
    <xdr:cxnSp macro="">
      <xdr:nvCxnSpPr>
        <xdr:cNvPr id="25" name="61 Conector recto de flecha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/>
      </xdr:nvCxnSpPr>
      <xdr:spPr>
        <a:xfrm flipH="1">
          <a:off x="4533900" y="6877050"/>
          <a:ext cx="352425" cy="0"/>
        </a:xfrm>
        <a:prstGeom prst="straightConnector1">
          <a:avLst/>
        </a:prstGeom>
        <a:ln w="127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390525</xdr:colOff>
      <xdr:row>92</xdr:row>
      <xdr:rowOff>57149</xdr:rowOff>
    </xdr:from>
    <xdr:to>
      <xdr:col>5</xdr:col>
      <xdr:colOff>390525</xdr:colOff>
      <xdr:row>94</xdr:row>
      <xdr:rowOff>57299</xdr:rowOff>
    </xdr:to>
    <xdr:cxnSp macro="">
      <xdr:nvCxnSpPr>
        <xdr:cNvPr id="31" name="68 Conector recto de flecha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CxnSpPr/>
      </xdr:nvCxnSpPr>
      <xdr:spPr>
        <a:xfrm>
          <a:off x="4200525" y="7343774"/>
          <a:ext cx="0" cy="324000"/>
        </a:xfrm>
        <a:prstGeom prst="straightConnector1">
          <a:avLst/>
        </a:prstGeom>
        <a:ln w="127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96</xdr:row>
      <xdr:rowOff>142875</xdr:rowOff>
    </xdr:from>
    <xdr:to>
      <xdr:col>8</xdr:col>
      <xdr:colOff>95250</xdr:colOff>
      <xdr:row>97</xdr:row>
      <xdr:rowOff>57150</xdr:rowOff>
    </xdr:to>
    <xdr:sp macro="" textlink="">
      <xdr:nvSpPr>
        <xdr:cNvPr id="33" name="70 Elipse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5543550" y="10477500"/>
          <a:ext cx="95250" cy="1047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238125</xdr:colOff>
      <xdr:row>96</xdr:row>
      <xdr:rowOff>76200</xdr:rowOff>
    </xdr:from>
    <xdr:to>
      <xdr:col>5</xdr:col>
      <xdr:colOff>457200</xdr:colOff>
      <xdr:row>97</xdr:row>
      <xdr:rowOff>9525</xdr:rowOff>
    </xdr:to>
    <xdr:cxnSp macro="">
      <xdr:nvCxnSpPr>
        <xdr:cNvPr id="36" name="76 Conector recto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CxnSpPr/>
      </xdr:nvCxnSpPr>
      <xdr:spPr>
        <a:xfrm flipV="1">
          <a:off x="4048125" y="8010525"/>
          <a:ext cx="219075" cy="95250"/>
        </a:xfrm>
        <a:prstGeom prst="line">
          <a:avLst/>
        </a:prstGeom>
        <a:ln w="22225" cmpd="sng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247650</xdr:colOff>
      <xdr:row>96</xdr:row>
      <xdr:rowOff>114300</xdr:rowOff>
    </xdr:from>
    <xdr:to>
      <xdr:col>1</xdr:col>
      <xdr:colOff>695325</xdr:colOff>
      <xdr:row>97</xdr:row>
      <xdr:rowOff>114300</xdr:rowOff>
    </xdr:to>
    <xdr:sp macro="" textlink="">
      <xdr:nvSpPr>
        <xdr:cNvPr id="37" name="79 Rectángulo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600075" y="10448925"/>
          <a:ext cx="447675" cy="19050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9</xdr:col>
      <xdr:colOff>704849</xdr:colOff>
      <xdr:row>26</xdr:row>
      <xdr:rowOff>123824</xdr:rowOff>
    </xdr:from>
    <xdr:to>
      <xdr:col>14</xdr:col>
      <xdr:colOff>608788</xdr:colOff>
      <xdr:row>33</xdr:row>
      <xdr:rowOff>152400</xdr:rowOff>
    </xdr:to>
    <xdr:pic>
      <xdr:nvPicPr>
        <xdr:cNvPr id="38" name="80 Imagen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7422" t="29473" r="3898" b="33834"/>
        <a:stretch/>
      </xdr:blipFill>
      <xdr:spPr>
        <a:xfrm>
          <a:off x="7286624" y="4314824"/>
          <a:ext cx="3713939" cy="1562101"/>
        </a:xfrm>
        <a:prstGeom prst="rect">
          <a:avLst/>
        </a:prstGeom>
      </xdr:spPr>
    </xdr:pic>
    <xdr:clientData/>
  </xdr:twoCellAnchor>
  <xdr:twoCellAnchor>
    <xdr:from>
      <xdr:col>1</xdr:col>
      <xdr:colOff>695325</xdr:colOff>
      <xdr:row>98</xdr:row>
      <xdr:rowOff>104775</xdr:rowOff>
    </xdr:from>
    <xdr:to>
      <xdr:col>4</xdr:col>
      <xdr:colOff>9525</xdr:colOff>
      <xdr:row>98</xdr:row>
      <xdr:rowOff>104775</xdr:rowOff>
    </xdr:to>
    <xdr:cxnSp macro="">
      <xdr:nvCxnSpPr>
        <xdr:cNvPr id="41" name="85 Conector recto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CxnSpPr/>
      </xdr:nvCxnSpPr>
      <xdr:spPr>
        <a:xfrm>
          <a:off x="1047750" y="10820400"/>
          <a:ext cx="16002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66675</xdr:colOff>
      <xdr:row>98</xdr:row>
      <xdr:rowOff>114300</xdr:rowOff>
    </xdr:from>
    <xdr:to>
      <xdr:col>8</xdr:col>
      <xdr:colOff>66675</xdr:colOff>
      <xdr:row>98</xdr:row>
      <xdr:rowOff>114300</xdr:rowOff>
    </xdr:to>
    <xdr:cxnSp macro="">
      <xdr:nvCxnSpPr>
        <xdr:cNvPr id="42" name="87 Conector recto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CxnSpPr/>
      </xdr:nvCxnSpPr>
      <xdr:spPr>
        <a:xfrm>
          <a:off x="3381375" y="10829925"/>
          <a:ext cx="22288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723900</xdr:colOff>
      <xdr:row>98</xdr:row>
      <xdr:rowOff>28575</xdr:rowOff>
    </xdr:from>
    <xdr:to>
      <xdr:col>1</xdr:col>
      <xdr:colOff>723900</xdr:colOff>
      <xdr:row>98</xdr:row>
      <xdr:rowOff>161925</xdr:rowOff>
    </xdr:to>
    <xdr:cxnSp macro="">
      <xdr:nvCxnSpPr>
        <xdr:cNvPr id="43" name="100 Conector recto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CxnSpPr/>
      </xdr:nvCxnSpPr>
      <xdr:spPr>
        <a:xfrm>
          <a:off x="1076325" y="10744200"/>
          <a:ext cx="0" cy="133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98</xdr:row>
      <xdr:rowOff>47625</xdr:rowOff>
    </xdr:from>
    <xdr:to>
      <xdr:col>8</xdr:col>
      <xdr:colOff>9525</xdr:colOff>
      <xdr:row>98</xdr:row>
      <xdr:rowOff>180975</xdr:rowOff>
    </xdr:to>
    <xdr:cxnSp macro="">
      <xdr:nvCxnSpPr>
        <xdr:cNvPr id="44" name="101 Conector recto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CxnSpPr/>
      </xdr:nvCxnSpPr>
      <xdr:spPr>
        <a:xfrm>
          <a:off x="5553075" y="10763250"/>
          <a:ext cx="0" cy="133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95</xdr:row>
      <xdr:rowOff>114300</xdr:rowOff>
    </xdr:from>
    <xdr:to>
      <xdr:col>8</xdr:col>
      <xdr:colOff>123825</xdr:colOff>
      <xdr:row>97</xdr:row>
      <xdr:rowOff>0</xdr:rowOff>
    </xdr:to>
    <xdr:grpSp>
      <xdr:nvGrpSpPr>
        <xdr:cNvPr id="47" name="Grup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GrpSpPr/>
      </xdr:nvGrpSpPr>
      <xdr:grpSpPr>
        <a:xfrm>
          <a:off x="5749290" y="19484340"/>
          <a:ext cx="394335" cy="205740"/>
          <a:chOff x="5848350" y="7886700"/>
          <a:chExt cx="371475" cy="209550"/>
        </a:xfrm>
      </xdr:grpSpPr>
      <xdr:cxnSp macro="">
        <xdr:nvCxnSpPr>
          <xdr:cNvPr id="16" name="44 Conector recto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CxnSpPr/>
        </xdr:nvCxnSpPr>
        <xdr:spPr>
          <a:xfrm>
            <a:off x="5848350" y="7972425"/>
            <a:ext cx="0" cy="123825"/>
          </a:xfrm>
          <a:prstGeom prst="line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50 Arco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SpPr/>
        </xdr:nvSpPr>
        <xdr:spPr>
          <a:xfrm rot="16200000">
            <a:off x="5929313" y="7805737"/>
            <a:ext cx="209550" cy="371475"/>
          </a:xfrm>
          <a:prstGeom prst="arc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8</xdr:col>
      <xdr:colOff>0</xdr:colOff>
      <xdr:row>96</xdr:row>
      <xdr:rowOff>19050</xdr:rowOff>
    </xdr:from>
    <xdr:to>
      <xdr:col>8</xdr:col>
      <xdr:colOff>352425</xdr:colOff>
      <xdr:row>96</xdr:row>
      <xdr:rowOff>19050</xdr:rowOff>
    </xdr:to>
    <xdr:cxnSp macro="">
      <xdr:nvCxnSpPr>
        <xdr:cNvPr id="46" name="64 Conector recto de flecha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CxnSpPr/>
      </xdr:nvCxnSpPr>
      <xdr:spPr>
        <a:xfrm flipH="1">
          <a:off x="6096000" y="7953375"/>
          <a:ext cx="352425" cy="0"/>
        </a:xfrm>
        <a:prstGeom prst="straightConnector1">
          <a:avLst/>
        </a:prstGeom>
        <a:ln w="127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94</xdr:row>
      <xdr:rowOff>114300</xdr:rowOff>
    </xdr:from>
    <xdr:to>
      <xdr:col>7</xdr:col>
      <xdr:colOff>723900</xdr:colOff>
      <xdr:row>97</xdr:row>
      <xdr:rowOff>2249</xdr:rowOff>
    </xdr:to>
    <xdr:grpSp>
      <xdr:nvGrpSpPr>
        <xdr:cNvPr id="48" name="Grup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GrpSpPr/>
      </xdr:nvGrpSpPr>
      <xdr:grpSpPr>
        <a:xfrm>
          <a:off x="5587365" y="19324320"/>
          <a:ext cx="371475" cy="368009"/>
          <a:chOff x="5848350" y="7886700"/>
          <a:chExt cx="371475" cy="373724"/>
        </a:xfrm>
      </xdr:grpSpPr>
      <xdr:cxnSp macro="">
        <xdr:nvCxnSpPr>
          <xdr:cNvPr id="49" name="44 Conector recto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CxnSpPr/>
        </xdr:nvCxnSpPr>
        <xdr:spPr>
          <a:xfrm>
            <a:off x="5848350" y="7972424"/>
            <a:ext cx="0" cy="288000"/>
          </a:xfrm>
          <a:prstGeom prst="line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" name="50 Arco">
            <a:extLst>
              <a:ext uri="{FF2B5EF4-FFF2-40B4-BE49-F238E27FC236}">
                <a16:creationId xmlns:a16="http://schemas.microsoft.com/office/drawing/2014/main" id="{00000000-0008-0000-0200-000032000000}"/>
              </a:ext>
            </a:extLst>
          </xdr:cNvPr>
          <xdr:cNvSpPr/>
        </xdr:nvSpPr>
        <xdr:spPr>
          <a:xfrm rot="16200000">
            <a:off x="5929313" y="7805737"/>
            <a:ext cx="209550" cy="371475"/>
          </a:xfrm>
          <a:prstGeom prst="arc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7</xdr:col>
      <xdr:colOff>523875</xdr:colOff>
      <xdr:row>95</xdr:row>
      <xdr:rowOff>9525</xdr:rowOff>
    </xdr:from>
    <xdr:to>
      <xdr:col>8</xdr:col>
      <xdr:colOff>114300</xdr:colOff>
      <xdr:row>95</xdr:row>
      <xdr:rowOff>9525</xdr:rowOff>
    </xdr:to>
    <xdr:cxnSp macro="">
      <xdr:nvCxnSpPr>
        <xdr:cNvPr id="51" name="64 Conector recto de flecha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CxnSpPr/>
      </xdr:nvCxnSpPr>
      <xdr:spPr>
        <a:xfrm flipH="1">
          <a:off x="5857875" y="7781925"/>
          <a:ext cx="352425" cy="0"/>
        </a:xfrm>
        <a:prstGeom prst="straightConnector1">
          <a:avLst/>
        </a:prstGeom>
        <a:ln w="127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114300</xdr:colOff>
      <xdr:row>93</xdr:row>
      <xdr:rowOff>133350</xdr:rowOff>
    </xdr:from>
    <xdr:to>
      <xdr:col>7</xdr:col>
      <xdr:colOff>485775</xdr:colOff>
      <xdr:row>97</xdr:row>
      <xdr:rowOff>3374</xdr:rowOff>
    </xdr:to>
    <xdr:grpSp>
      <xdr:nvGrpSpPr>
        <xdr:cNvPr id="52" name="Grup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GrpSpPr/>
      </xdr:nvGrpSpPr>
      <xdr:grpSpPr>
        <a:xfrm>
          <a:off x="5349240" y="19168110"/>
          <a:ext cx="371475" cy="525344"/>
          <a:chOff x="5848350" y="7886700"/>
          <a:chExt cx="371475" cy="517724"/>
        </a:xfrm>
      </xdr:grpSpPr>
      <xdr:cxnSp macro="">
        <xdr:nvCxnSpPr>
          <xdr:cNvPr id="53" name="44 Conector recto">
            <a:extLst>
              <a:ext uri="{FF2B5EF4-FFF2-40B4-BE49-F238E27FC236}">
                <a16:creationId xmlns:a16="http://schemas.microsoft.com/office/drawing/2014/main" id="{00000000-0008-0000-0200-000035000000}"/>
              </a:ext>
            </a:extLst>
          </xdr:cNvPr>
          <xdr:cNvCxnSpPr/>
        </xdr:nvCxnSpPr>
        <xdr:spPr>
          <a:xfrm>
            <a:off x="5848350" y="7972424"/>
            <a:ext cx="0" cy="432000"/>
          </a:xfrm>
          <a:prstGeom prst="line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4" name="50 Arco">
            <a:extLst>
              <a:ext uri="{FF2B5EF4-FFF2-40B4-BE49-F238E27FC236}">
                <a16:creationId xmlns:a16="http://schemas.microsoft.com/office/drawing/2014/main" id="{00000000-0008-0000-0200-000036000000}"/>
              </a:ext>
            </a:extLst>
          </xdr:cNvPr>
          <xdr:cNvSpPr/>
        </xdr:nvSpPr>
        <xdr:spPr>
          <a:xfrm rot="16200000">
            <a:off x="5929313" y="7805737"/>
            <a:ext cx="209550" cy="371475"/>
          </a:xfrm>
          <a:prstGeom prst="arc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7</xdr:col>
      <xdr:colOff>352425</xdr:colOff>
      <xdr:row>94</xdr:row>
      <xdr:rowOff>0</xdr:rowOff>
    </xdr:from>
    <xdr:to>
      <xdr:col>7</xdr:col>
      <xdr:colOff>704850</xdr:colOff>
      <xdr:row>94</xdr:row>
      <xdr:rowOff>0</xdr:rowOff>
    </xdr:to>
    <xdr:cxnSp macro="">
      <xdr:nvCxnSpPr>
        <xdr:cNvPr id="55" name="64 Conector recto de flecha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/>
      </xdr:nvCxnSpPr>
      <xdr:spPr>
        <a:xfrm flipH="1">
          <a:off x="5686425" y="7610475"/>
          <a:ext cx="352425" cy="0"/>
        </a:xfrm>
        <a:prstGeom prst="straightConnector1">
          <a:avLst/>
        </a:prstGeom>
        <a:ln w="127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238125</xdr:colOff>
      <xdr:row>89</xdr:row>
      <xdr:rowOff>9525</xdr:rowOff>
    </xdr:from>
    <xdr:to>
      <xdr:col>5</xdr:col>
      <xdr:colOff>457200</xdr:colOff>
      <xdr:row>91</xdr:row>
      <xdr:rowOff>9525</xdr:rowOff>
    </xdr:to>
    <xdr:grpSp>
      <xdr:nvGrpSpPr>
        <xdr:cNvPr id="59" name="Grup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GrpSpPr/>
      </xdr:nvGrpSpPr>
      <xdr:grpSpPr>
        <a:xfrm rot="10800000">
          <a:off x="3118485" y="18343245"/>
          <a:ext cx="1003935" cy="350520"/>
          <a:chOff x="3819525" y="6496050"/>
          <a:chExt cx="981075" cy="323850"/>
        </a:xfrm>
      </xdr:grpSpPr>
      <xdr:cxnSp macro="">
        <xdr:nvCxnSpPr>
          <xdr:cNvPr id="60" name="33 Conector recto">
            <a:extLst>
              <a:ext uri="{FF2B5EF4-FFF2-40B4-BE49-F238E27FC236}">
                <a16:creationId xmlns:a16="http://schemas.microsoft.com/office/drawing/2014/main" id="{00000000-0008-0000-0200-00003C000000}"/>
              </a:ext>
            </a:extLst>
          </xdr:cNvPr>
          <xdr:cNvCxnSpPr/>
        </xdr:nvCxnSpPr>
        <xdr:spPr>
          <a:xfrm>
            <a:off x="3971925" y="6819900"/>
            <a:ext cx="828675" cy="0"/>
          </a:xfrm>
          <a:prstGeom prst="line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1" name="34 Arco">
            <a:extLst>
              <a:ext uri="{FF2B5EF4-FFF2-40B4-BE49-F238E27FC236}">
                <a16:creationId xmlns:a16="http://schemas.microsoft.com/office/drawing/2014/main" id="{00000000-0008-0000-0200-00003D000000}"/>
              </a:ext>
            </a:extLst>
          </xdr:cNvPr>
          <xdr:cNvSpPr/>
        </xdr:nvSpPr>
        <xdr:spPr>
          <a:xfrm rot="10800000">
            <a:off x="3819525" y="6496050"/>
            <a:ext cx="304800" cy="323850"/>
          </a:xfrm>
          <a:prstGeom prst="arc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4</xdr:col>
      <xdr:colOff>409576</xdr:colOff>
      <xdr:row>89</xdr:row>
      <xdr:rowOff>66675</xdr:rowOff>
    </xdr:from>
    <xdr:to>
      <xdr:col>5</xdr:col>
      <xdr:colOff>57150</xdr:colOff>
      <xdr:row>89</xdr:row>
      <xdr:rowOff>66675</xdr:rowOff>
    </xdr:to>
    <xdr:cxnSp macro="">
      <xdr:nvCxnSpPr>
        <xdr:cNvPr id="62" name="61 Conector recto de flecha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CxnSpPr/>
      </xdr:nvCxnSpPr>
      <xdr:spPr>
        <a:xfrm>
          <a:off x="3457576" y="6867525"/>
          <a:ext cx="409574" cy="0"/>
        </a:xfrm>
        <a:prstGeom prst="straightConnector1">
          <a:avLst/>
        </a:prstGeom>
        <a:ln w="127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95</xdr:row>
      <xdr:rowOff>152400</xdr:rowOff>
    </xdr:from>
    <xdr:to>
      <xdr:col>6</xdr:col>
      <xdr:colOff>57150</xdr:colOff>
      <xdr:row>97</xdr:row>
      <xdr:rowOff>38100</xdr:rowOff>
    </xdr:to>
    <xdr:sp macro="" textlink="">
      <xdr:nvSpPr>
        <xdr:cNvPr id="66" name="50 Arco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 rot="16200000">
          <a:off x="4338638" y="7843837"/>
          <a:ext cx="209550" cy="371475"/>
        </a:xfrm>
        <a:prstGeom prst="arc">
          <a:avLst/>
        </a:prstGeom>
        <a:ln w="15875" cmpd="sng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685800</xdr:colOff>
      <xdr:row>96</xdr:row>
      <xdr:rowOff>0</xdr:rowOff>
    </xdr:from>
    <xdr:to>
      <xdr:col>6</xdr:col>
      <xdr:colOff>276225</xdr:colOff>
      <xdr:row>96</xdr:row>
      <xdr:rowOff>0</xdr:rowOff>
    </xdr:to>
    <xdr:cxnSp macro="">
      <xdr:nvCxnSpPr>
        <xdr:cNvPr id="67" name="61 Conector recto de flecha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CxnSpPr/>
      </xdr:nvCxnSpPr>
      <xdr:spPr>
        <a:xfrm flipH="1">
          <a:off x="4495800" y="7934325"/>
          <a:ext cx="352425" cy="0"/>
        </a:xfrm>
        <a:prstGeom prst="straightConnector1">
          <a:avLst/>
        </a:prstGeom>
        <a:ln w="127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276225</xdr:colOff>
      <xdr:row>95</xdr:row>
      <xdr:rowOff>114300</xdr:rowOff>
    </xdr:from>
    <xdr:to>
      <xdr:col>3</xdr:col>
      <xdr:colOff>647700</xdr:colOff>
      <xdr:row>97</xdr:row>
      <xdr:rowOff>0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GrpSpPr/>
      </xdr:nvGrpSpPr>
      <xdr:grpSpPr>
        <a:xfrm>
          <a:off x="2371725" y="19484340"/>
          <a:ext cx="371475" cy="205740"/>
          <a:chOff x="5848350" y="7886700"/>
          <a:chExt cx="371475" cy="209550"/>
        </a:xfrm>
      </xdr:grpSpPr>
      <xdr:cxnSp macro="">
        <xdr:nvCxnSpPr>
          <xdr:cNvPr id="69" name="44 Conector recto">
            <a:extLst>
              <a:ext uri="{FF2B5EF4-FFF2-40B4-BE49-F238E27FC236}">
                <a16:creationId xmlns:a16="http://schemas.microsoft.com/office/drawing/2014/main" id="{00000000-0008-0000-0200-000045000000}"/>
              </a:ext>
            </a:extLst>
          </xdr:cNvPr>
          <xdr:cNvCxnSpPr/>
        </xdr:nvCxnSpPr>
        <xdr:spPr>
          <a:xfrm>
            <a:off x="5848350" y="7972425"/>
            <a:ext cx="0" cy="123825"/>
          </a:xfrm>
          <a:prstGeom prst="line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" name="50 Arco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SpPr/>
        </xdr:nvSpPr>
        <xdr:spPr>
          <a:xfrm rot="16200000">
            <a:off x="5929313" y="7805737"/>
            <a:ext cx="209550" cy="371475"/>
          </a:xfrm>
          <a:prstGeom prst="arc">
            <a:avLst/>
          </a:prstGeom>
          <a:ln w="15875" cmpd="sng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F4951-25D2-458A-B210-AE758B25746A}">
  <dimension ref="A1:G784"/>
  <sheetViews>
    <sheetView view="pageBreakPreview" topLeftCell="A730" zoomScaleNormal="100" zoomScaleSheetLayoutView="100" workbookViewId="0">
      <selection activeCell="D746" sqref="D746"/>
    </sheetView>
  </sheetViews>
  <sheetFormatPr baseColWidth="10" defaultColWidth="11.44140625" defaultRowHeight="13.8" x14ac:dyDescent="0.3"/>
  <cols>
    <col min="1" max="1" width="8" style="180" customWidth="1"/>
    <col min="2" max="10" width="8.6640625" style="180" customWidth="1"/>
    <col min="11" max="22" width="8" style="180" customWidth="1"/>
    <col min="23" max="16384" width="11.44140625" style="180"/>
  </cols>
  <sheetData>
    <row r="1" spans="1:4" s="50" customFormat="1" x14ac:dyDescent="0.3">
      <c r="A1" s="42">
        <v>1</v>
      </c>
      <c r="B1" s="52">
        <v>0.04</v>
      </c>
      <c r="C1" s="40"/>
      <c r="D1" s="40"/>
    </row>
    <row r="2" spans="1:4" s="50" customFormat="1" x14ac:dyDescent="0.3">
      <c r="A2" s="42">
        <v>2</v>
      </c>
      <c r="B2" s="52">
        <v>0.08</v>
      </c>
      <c r="C2" s="40"/>
      <c r="D2" s="40"/>
    </row>
    <row r="3" spans="1:4" s="50" customFormat="1" x14ac:dyDescent="0.3">
      <c r="A3" s="42">
        <v>3</v>
      </c>
      <c r="B3" s="52">
        <v>0.12</v>
      </c>
      <c r="C3" s="40"/>
      <c r="D3" s="40"/>
    </row>
    <row r="4" spans="1:4" s="50" customFormat="1" x14ac:dyDescent="0.3">
      <c r="A4" s="42">
        <v>4</v>
      </c>
      <c r="B4" s="52">
        <v>0.16</v>
      </c>
      <c r="C4" s="40"/>
      <c r="D4" s="40"/>
    </row>
    <row r="5" spans="1:4" s="50" customFormat="1" x14ac:dyDescent="0.3">
      <c r="A5" s="42">
        <v>5</v>
      </c>
      <c r="B5" s="52">
        <v>0.23</v>
      </c>
      <c r="C5" s="40"/>
      <c r="D5" s="40"/>
    </row>
    <row r="6" spans="1:4" s="50" customFormat="1" x14ac:dyDescent="0.3">
      <c r="A6" s="42">
        <v>6</v>
      </c>
      <c r="B6" s="52">
        <v>0.25</v>
      </c>
      <c r="C6" s="40"/>
      <c r="D6" s="40"/>
    </row>
    <row r="7" spans="1:4" s="50" customFormat="1" x14ac:dyDescent="0.3">
      <c r="A7" s="42">
        <v>7</v>
      </c>
      <c r="B7" s="52">
        <v>0.26</v>
      </c>
      <c r="C7" s="40"/>
      <c r="D7" s="40"/>
    </row>
    <row r="8" spans="1:4" s="50" customFormat="1" x14ac:dyDescent="0.3">
      <c r="A8" s="42">
        <v>8</v>
      </c>
      <c r="B8" s="52">
        <v>0.28999999999999998</v>
      </c>
      <c r="C8" s="40"/>
      <c r="D8" s="40"/>
    </row>
    <row r="9" spans="1:4" s="50" customFormat="1" x14ac:dyDescent="0.3">
      <c r="A9" s="42">
        <v>9</v>
      </c>
      <c r="B9" s="52">
        <v>0.32</v>
      </c>
      <c r="C9" s="40"/>
      <c r="D9" s="40"/>
    </row>
    <row r="10" spans="1:4" s="50" customFormat="1" x14ac:dyDescent="0.3">
      <c r="A10" s="42">
        <v>10</v>
      </c>
      <c r="B10" s="52">
        <v>0.34</v>
      </c>
      <c r="C10" s="40"/>
      <c r="D10" s="40"/>
    </row>
    <row r="11" spans="1:4" s="50" customFormat="1" x14ac:dyDescent="0.3">
      <c r="A11" s="42">
        <v>11</v>
      </c>
      <c r="B11" s="52">
        <v>0.36</v>
      </c>
      <c r="C11" s="40"/>
      <c r="D11" s="40"/>
    </row>
    <row r="12" spans="1:4" s="50" customFormat="1" x14ac:dyDescent="0.3">
      <c r="A12" s="42">
        <v>12</v>
      </c>
      <c r="B12" s="52">
        <v>0.38</v>
      </c>
      <c r="C12" s="40"/>
      <c r="D12" s="40"/>
    </row>
    <row r="13" spans="1:4" s="50" customFormat="1" x14ac:dyDescent="0.3">
      <c r="A13" s="42">
        <v>13</v>
      </c>
      <c r="B13" s="52">
        <v>0.4</v>
      </c>
      <c r="C13" s="40"/>
      <c r="D13" s="40"/>
    </row>
    <row r="14" spans="1:4" s="50" customFormat="1" x14ac:dyDescent="0.3">
      <c r="A14" s="42">
        <v>14</v>
      </c>
      <c r="B14" s="52">
        <v>0.42</v>
      </c>
      <c r="C14" s="40"/>
      <c r="D14" s="40"/>
    </row>
    <row r="15" spans="1:4" s="50" customFormat="1" x14ac:dyDescent="0.3">
      <c r="A15" s="42">
        <v>15</v>
      </c>
      <c r="B15" s="52">
        <v>0.44</v>
      </c>
      <c r="C15" s="40"/>
      <c r="D15" s="40"/>
    </row>
    <row r="16" spans="1:4" s="50" customFormat="1" x14ac:dyDescent="0.3">
      <c r="A16" s="42">
        <v>16</v>
      </c>
      <c r="B16" s="52">
        <v>0.46</v>
      </c>
    </row>
    <row r="17" spans="1:2" s="50" customFormat="1" x14ac:dyDescent="0.3">
      <c r="A17" s="42">
        <v>17</v>
      </c>
      <c r="B17" s="52">
        <v>0.48</v>
      </c>
    </row>
    <row r="18" spans="1:2" s="50" customFormat="1" x14ac:dyDescent="0.3">
      <c r="A18" s="42">
        <v>18</v>
      </c>
      <c r="B18" s="52">
        <v>0.5</v>
      </c>
    </row>
    <row r="19" spans="1:2" s="50" customFormat="1" x14ac:dyDescent="0.3">
      <c r="A19" s="42">
        <v>19</v>
      </c>
      <c r="B19" s="52">
        <v>0.52</v>
      </c>
    </row>
    <row r="20" spans="1:2" s="50" customFormat="1" x14ac:dyDescent="0.3">
      <c r="A20" s="181">
        <v>20</v>
      </c>
      <c r="B20" s="182">
        <v>0.54</v>
      </c>
    </row>
    <row r="21" spans="1:2" s="50" customFormat="1" x14ac:dyDescent="0.3">
      <c r="A21" s="181">
        <v>21</v>
      </c>
      <c r="B21" s="182">
        <v>0.56000000000000005</v>
      </c>
    </row>
    <row r="22" spans="1:2" s="50" customFormat="1" x14ac:dyDescent="0.3">
      <c r="A22" s="181">
        <v>22</v>
      </c>
      <c r="B22" s="182">
        <v>0.57999999999999996</v>
      </c>
    </row>
    <row r="23" spans="1:2" s="50" customFormat="1" x14ac:dyDescent="0.3">
      <c r="A23" s="181">
        <v>23</v>
      </c>
      <c r="B23" s="182">
        <v>0.6</v>
      </c>
    </row>
    <row r="24" spans="1:2" s="50" customFormat="1" x14ac:dyDescent="0.3">
      <c r="A24" s="42">
        <v>24</v>
      </c>
      <c r="B24" s="52">
        <v>0.61</v>
      </c>
    </row>
    <row r="25" spans="1:2" s="50" customFormat="1" x14ac:dyDescent="0.3">
      <c r="A25" s="42">
        <v>25</v>
      </c>
      <c r="B25" s="52">
        <v>0.64</v>
      </c>
    </row>
    <row r="26" spans="1:2" s="50" customFormat="1" x14ac:dyDescent="0.3">
      <c r="A26" s="42">
        <v>26</v>
      </c>
      <c r="B26" s="52">
        <v>0.67</v>
      </c>
    </row>
    <row r="27" spans="1:2" s="50" customFormat="1" x14ac:dyDescent="0.3">
      <c r="A27" s="42">
        <v>27</v>
      </c>
      <c r="B27" s="52">
        <v>0.69</v>
      </c>
    </row>
    <row r="28" spans="1:2" s="50" customFormat="1" x14ac:dyDescent="0.3">
      <c r="A28" s="42">
        <v>28</v>
      </c>
      <c r="B28" s="52">
        <v>0.71</v>
      </c>
    </row>
    <row r="29" spans="1:2" s="50" customFormat="1" x14ac:dyDescent="0.3">
      <c r="A29" s="42">
        <v>29</v>
      </c>
      <c r="B29" s="52">
        <v>0.73</v>
      </c>
    </row>
    <row r="30" spans="1:2" s="50" customFormat="1" x14ac:dyDescent="0.3">
      <c r="A30" s="42">
        <v>30</v>
      </c>
      <c r="B30" s="52">
        <v>0.75</v>
      </c>
    </row>
    <row r="31" spans="1:2" s="50" customFormat="1" x14ac:dyDescent="0.3">
      <c r="A31" s="42">
        <v>31</v>
      </c>
      <c r="B31" s="52">
        <v>0.77</v>
      </c>
    </row>
    <row r="32" spans="1:2" s="50" customFormat="1" x14ac:dyDescent="0.3">
      <c r="A32" s="42">
        <v>32</v>
      </c>
      <c r="B32" s="52">
        <v>0.79</v>
      </c>
    </row>
    <row r="33" spans="1:7" s="50" customFormat="1" x14ac:dyDescent="0.3">
      <c r="A33" s="42">
        <v>33</v>
      </c>
      <c r="B33" s="52">
        <v>0.81</v>
      </c>
    </row>
    <row r="34" spans="1:7" s="50" customFormat="1" x14ac:dyDescent="0.3">
      <c r="A34" s="42">
        <v>34</v>
      </c>
      <c r="B34" s="52">
        <v>0.82</v>
      </c>
    </row>
    <row r="35" spans="1:7" s="183" customFormat="1" x14ac:dyDescent="0.3">
      <c r="A35" s="42">
        <v>35</v>
      </c>
      <c r="B35" s="52">
        <v>0.84</v>
      </c>
    </row>
    <row r="36" spans="1:7" s="50" customFormat="1" x14ac:dyDescent="0.3">
      <c r="A36" s="42">
        <v>36</v>
      </c>
      <c r="B36" s="52">
        <v>0.85</v>
      </c>
    </row>
    <row r="37" spans="1:7" s="50" customFormat="1" x14ac:dyDescent="0.3">
      <c r="A37" s="42">
        <v>37</v>
      </c>
      <c r="B37" s="52">
        <v>0.87</v>
      </c>
    </row>
    <row r="38" spans="1:7" s="50" customFormat="1" x14ac:dyDescent="0.3">
      <c r="A38" s="42">
        <v>38</v>
      </c>
      <c r="B38" s="52">
        <v>0.88</v>
      </c>
    </row>
    <row r="39" spans="1:7" s="50" customFormat="1" x14ac:dyDescent="0.3">
      <c r="A39" s="42">
        <v>39</v>
      </c>
      <c r="B39" s="52">
        <v>0.9</v>
      </c>
    </row>
    <row r="40" spans="1:7" s="50" customFormat="1" x14ac:dyDescent="0.3">
      <c r="A40" s="42">
        <v>40</v>
      </c>
      <c r="B40" s="52">
        <v>0.91</v>
      </c>
    </row>
    <row r="41" spans="1:7" s="50" customFormat="1" x14ac:dyDescent="0.3">
      <c r="A41" s="42">
        <v>41</v>
      </c>
      <c r="B41" s="52">
        <v>0.93</v>
      </c>
    </row>
    <row r="42" spans="1:7" s="50" customFormat="1" x14ac:dyDescent="0.3">
      <c r="A42" s="42">
        <v>42</v>
      </c>
      <c r="B42" s="52">
        <v>0.96</v>
      </c>
    </row>
    <row r="43" spans="1:7" s="50" customFormat="1" x14ac:dyDescent="0.3">
      <c r="A43" s="42">
        <v>43</v>
      </c>
      <c r="B43" s="52">
        <v>0.98</v>
      </c>
    </row>
    <row r="44" spans="1:7" s="50" customFormat="1" x14ac:dyDescent="0.3">
      <c r="A44" s="42">
        <v>44</v>
      </c>
      <c r="B44" s="52">
        <v>1</v>
      </c>
      <c r="G44" s="51"/>
    </row>
    <row r="45" spans="1:7" s="50" customFormat="1" x14ac:dyDescent="0.3">
      <c r="A45" s="42">
        <v>45</v>
      </c>
      <c r="B45" s="52">
        <v>1.02</v>
      </c>
      <c r="G45" s="51"/>
    </row>
    <row r="46" spans="1:7" s="50" customFormat="1" x14ac:dyDescent="0.3">
      <c r="A46" s="42">
        <v>46</v>
      </c>
      <c r="B46" s="52">
        <v>1.03</v>
      </c>
    </row>
    <row r="47" spans="1:7" s="50" customFormat="1" x14ac:dyDescent="0.3">
      <c r="A47" s="42">
        <v>47</v>
      </c>
      <c r="B47" s="52">
        <v>1.06</v>
      </c>
    </row>
    <row r="48" spans="1:7" s="50" customFormat="1" x14ac:dyDescent="0.3">
      <c r="A48" s="42">
        <v>48</v>
      </c>
      <c r="B48" s="52">
        <v>1.0900000000000001</v>
      </c>
      <c r="C48" s="40"/>
      <c r="D48" s="40"/>
    </row>
    <row r="49" spans="1:4" s="50" customFormat="1" x14ac:dyDescent="0.3">
      <c r="A49" s="42">
        <v>49</v>
      </c>
      <c r="B49" s="52">
        <v>1.1100000000000001</v>
      </c>
      <c r="C49" s="40"/>
      <c r="D49" s="40"/>
    </row>
    <row r="50" spans="1:4" s="50" customFormat="1" x14ac:dyDescent="0.3">
      <c r="A50" s="42">
        <v>50</v>
      </c>
      <c r="B50" s="52">
        <v>1.1299999999999999</v>
      </c>
      <c r="C50" s="40"/>
      <c r="D50" s="40"/>
    </row>
    <row r="51" spans="1:4" s="50" customFormat="1" x14ac:dyDescent="0.3">
      <c r="A51" s="42">
        <v>51</v>
      </c>
      <c r="B51" s="52">
        <v>1.1399999999999999</v>
      </c>
      <c r="C51" s="40"/>
      <c r="D51" s="40"/>
    </row>
    <row r="52" spans="1:4" s="50" customFormat="1" x14ac:dyDescent="0.3">
      <c r="A52" s="42">
        <v>52</v>
      </c>
      <c r="B52" s="52">
        <v>1.1499999999999999</v>
      </c>
      <c r="C52" s="40"/>
      <c r="D52" s="40"/>
    </row>
    <row r="53" spans="1:4" s="50" customFormat="1" x14ac:dyDescent="0.3">
      <c r="A53" s="42">
        <v>53</v>
      </c>
      <c r="B53" s="52">
        <v>1.17</v>
      </c>
      <c r="C53" s="40"/>
      <c r="D53" s="40"/>
    </row>
    <row r="54" spans="1:4" s="50" customFormat="1" x14ac:dyDescent="0.3">
      <c r="A54" s="42">
        <v>54</v>
      </c>
      <c r="B54" s="52">
        <v>1.18</v>
      </c>
      <c r="C54" s="40"/>
      <c r="D54" s="40"/>
    </row>
    <row r="55" spans="1:4" s="50" customFormat="1" x14ac:dyDescent="0.3">
      <c r="A55" s="42">
        <v>55</v>
      </c>
      <c r="B55" s="52">
        <v>1.19</v>
      </c>
      <c r="C55" s="40"/>
      <c r="D55" s="40"/>
    </row>
    <row r="56" spans="1:4" s="50" customFormat="1" x14ac:dyDescent="0.3">
      <c r="A56" s="42">
        <v>56</v>
      </c>
      <c r="B56" s="52">
        <v>1.2</v>
      </c>
      <c r="C56" s="40"/>
      <c r="D56" s="40"/>
    </row>
    <row r="57" spans="1:4" s="50" customFormat="1" x14ac:dyDescent="0.3">
      <c r="A57" s="42">
        <v>57</v>
      </c>
      <c r="B57" s="52">
        <v>1.21</v>
      </c>
      <c r="C57" s="40"/>
      <c r="D57" s="40"/>
    </row>
    <row r="58" spans="1:4" s="50" customFormat="1" x14ac:dyDescent="0.3">
      <c r="A58" s="42">
        <v>58</v>
      </c>
      <c r="B58" s="52">
        <v>1.23</v>
      </c>
      <c r="C58" s="40"/>
      <c r="D58" s="40"/>
    </row>
    <row r="59" spans="1:4" s="50" customFormat="1" x14ac:dyDescent="0.3">
      <c r="A59" s="42">
        <v>59</v>
      </c>
      <c r="B59" s="52">
        <v>1.24</v>
      </c>
      <c r="C59" s="40"/>
      <c r="D59" s="40"/>
    </row>
    <row r="60" spans="1:4" s="50" customFormat="1" x14ac:dyDescent="0.3">
      <c r="A60" s="42">
        <v>60</v>
      </c>
      <c r="B60" s="52">
        <v>1.25</v>
      </c>
      <c r="C60" s="40"/>
      <c r="D60" s="40"/>
    </row>
    <row r="61" spans="1:4" s="50" customFormat="1" x14ac:dyDescent="0.3">
      <c r="A61" s="42">
        <v>61</v>
      </c>
      <c r="B61" s="52">
        <v>1.26</v>
      </c>
      <c r="C61" s="40"/>
      <c r="D61" s="40"/>
    </row>
    <row r="62" spans="1:4" s="50" customFormat="1" x14ac:dyDescent="0.3">
      <c r="A62" s="42">
        <v>62</v>
      </c>
      <c r="B62" s="52">
        <v>1.27</v>
      </c>
      <c r="C62" s="40"/>
      <c r="D62" s="40"/>
    </row>
    <row r="63" spans="1:4" s="50" customFormat="1" x14ac:dyDescent="0.3">
      <c r="A63" s="42">
        <v>63</v>
      </c>
      <c r="B63" s="52">
        <v>1.29</v>
      </c>
      <c r="C63" s="40"/>
      <c r="D63" s="40"/>
    </row>
    <row r="64" spans="1:4" s="50" customFormat="1" x14ac:dyDescent="0.3">
      <c r="A64" s="42">
        <v>64</v>
      </c>
      <c r="B64" s="52">
        <v>1.3</v>
      </c>
      <c r="C64" s="40"/>
      <c r="D64" s="40"/>
    </row>
    <row r="65" spans="1:4" s="50" customFormat="1" ht="12.75" customHeight="1" x14ac:dyDescent="0.3">
      <c r="A65" s="42">
        <v>65</v>
      </c>
      <c r="B65" s="52">
        <v>1.31</v>
      </c>
      <c r="C65" s="40"/>
      <c r="D65" s="40"/>
    </row>
    <row r="66" spans="1:4" s="50" customFormat="1" x14ac:dyDescent="0.3">
      <c r="A66" s="42">
        <v>66</v>
      </c>
      <c r="B66" s="52">
        <v>1.32</v>
      </c>
      <c r="C66" s="40"/>
      <c r="D66" s="40"/>
    </row>
    <row r="67" spans="1:4" s="50" customFormat="1" x14ac:dyDescent="0.3">
      <c r="A67" s="42">
        <v>67</v>
      </c>
      <c r="B67" s="52">
        <v>1.33</v>
      </c>
      <c r="C67" s="40"/>
      <c r="D67" s="40"/>
    </row>
    <row r="68" spans="1:4" s="50" customFormat="1" x14ac:dyDescent="0.3">
      <c r="A68" s="42">
        <v>68</v>
      </c>
      <c r="B68" s="52">
        <v>1.34</v>
      </c>
      <c r="C68" s="40"/>
      <c r="D68" s="40"/>
    </row>
    <row r="69" spans="1:4" s="50" customFormat="1" x14ac:dyDescent="0.3">
      <c r="A69" s="42">
        <v>69</v>
      </c>
      <c r="B69" s="52">
        <v>1.35</v>
      </c>
      <c r="C69" s="40"/>
      <c r="D69" s="40"/>
    </row>
    <row r="70" spans="1:4" s="50" customFormat="1" x14ac:dyDescent="0.3">
      <c r="A70" s="42">
        <v>70</v>
      </c>
      <c r="B70" s="52">
        <v>1.36</v>
      </c>
      <c r="C70" s="40"/>
      <c r="D70" s="40"/>
    </row>
    <row r="71" spans="1:4" s="50" customFormat="1" x14ac:dyDescent="0.3">
      <c r="A71" s="42">
        <v>71</v>
      </c>
      <c r="B71" s="52">
        <v>1.37</v>
      </c>
      <c r="C71" s="40"/>
      <c r="D71" s="40"/>
    </row>
    <row r="72" spans="1:4" s="50" customFormat="1" x14ac:dyDescent="0.3">
      <c r="A72" s="42">
        <v>72</v>
      </c>
      <c r="B72" s="52">
        <v>1.38</v>
      </c>
      <c r="C72" s="40"/>
      <c r="D72" s="40"/>
    </row>
    <row r="73" spans="1:4" s="50" customFormat="1" x14ac:dyDescent="0.3">
      <c r="A73" s="42">
        <v>73</v>
      </c>
      <c r="B73" s="52">
        <v>1.39</v>
      </c>
      <c r="C73" s="40"/>
      <c r="D73" s="40"/>
    </row>
    <row r="74" spans="1:4" s="50" customFormat="1" x14ac:dyDescent="0.3">
      <c r="A74" s="42">
        <v>74</v>
      </c>
      <c r="B74" s="52">
        <v>1.4</v>
      </c>
      <c r="C74" s="40"/>
      <c r="D74" s="40"/>
    </row>
    <row r="75" spans="1:4" s="50" customFormat="1" x14ac:dyDescent="0.3">
      <c r="A75" s="42">
        <v>75</v>
      </c>
      <c r="B75" s="52">
        <v>1.41</v>
      </c>
      <c r="C75" s="40"/>
      <c r="D75" s="40"/>
    </row>
    <row r="76" spans="1:4" s="50" customFormat="1" x14ac:dyDescent="0.3">
      <c r="A76" s="42">
        <v>76</v>
      </c>
      <c r="B76" s="52">
        <v>1.42</v>
      </c>
      <c r="C76" s="40"/>
      <c r="D76" s="40"/>
    </row>
    <row r="77" spans="1:4" s="50" customFormat="1" x14ac:dyDescent="0.3">
      <c r="A77" s="42">
        <v>77</v>
      </c>
      <c r="B77" s="52">
        <v>1.43</v>
      </c>
      <c r="C77" s="40"/>
      <c r="D77" s="40"/>
    </row>
    <row r="78" spans="1:4" s="50" customFormat="1" x14ac:dyDescent="0.3">
      <c r="A78" s="42">
        <v>78</v>
      </c>
      <c r="B78" s="52">
        <v>1.4339999999999999</v>
      </c>
      <c r="C78" s="40"/>
      <c r="D78" s="40"/>
    </row>
    <row r="79" spans="1:4" s="50" customFormat="1" x14ac:dyDescent="0.3">
      <c r="A79" s="42">
        <v>79</v>
      </c>
      <c r="B79" s="52">
        <v>1.44</v>
      </c>
      <c r="C79" s="40"/>
      <c r="D79" s="40"/>
    </row>
    <row r="80" spans="1:4" s="50" customFormat="1" x14ac:dyDescent="0.3">
      <c r="A80" s="42">
        <v>80</v>
      </c>
      <c r="B80" s="52">
        <v>1.45</v>
      </c>
      <c r="C80" s="40"/>
      <c r="D80" s="40"/>
    </row>
    <row r="81" spans="1:4" s="50" customFormat="1" x14ac:dyDescent="0.3">
      <c r="A81" s="42">
        <v>81</v>
      </c>
      <c r="B81" s="52">
        <v>1.46</v>
      </c>
      <c r="C81" s="40"/>
      <c r="D81" s="40"/>
    </row>
    <row r="82" spans="1:4" s="50" customFormat="1" x14ac:dyDescent="0.3">
      <c r="A82" s="42">
        <v>82</v>
      </c>
      <c r="B82" s="52">
        <v>1.47</v>
      </c>
      <c r="C82" s="40"/>
      <c r="D82" s="40"/>
    </row>
    <row r="83" spans="1:4" s="50" customFormat="1" x14ac:dyDescent="0.3">
      <c r="A83" s="42">
        <v>83</v>
      </c>
      <c r="B83" s="52">
        <v>1.48</v>
      </c>
      <c r="C83" s="40"/>
      <c r="D83" s="40"/>
    </row>
    <row r="84" spans="1:4" s="50" customFormat="1" x14ac:dyDescent="0.3">
      <c r="A84" s="42">
        <v>84</v>
      </c>
      <c r="B84" s="52">
        <v>1.49</v>
      </c>
      <c r="C84" s="40"/>
      <c r="D84" s="40"/>
    </row>
    <row r="85" spans="1:4" s="50" customFormat="1" x14ac:dyDescent="0.3">
      <c r="A85" s="42">
        <v>85</v>
      </c>
      <c r="B85" s="52">
        <v>1.5</v>
      </c>
      <c r="C85" s="40"/>
      <c r="D85" s="40"/>
    </row>
    <row r="86" spans="1:4" s="50" customFormat="1" x14ac:dyDescent="0.3">
      <c r="A86" s="42">
        <v>86</v>
      </c>
      <c r="B86" s="52">
        <v>1.51</v>
      </c>
      <c r="C86" s="40"/>
      <c r="D86" s="40"/>
    </row>
    <row r="87" spans="1:4" s="50" customFormat="1" x14ac:dyDescent="0.3">
      <c r="A87" s="42">
        <v>87</v>
      </c>
      <c r="B87" s="52">
        <v>1.52</v>
      </c>
      <c r="C87" s="40"/>
      <c r="D87" s="40"/>
    </row>
    <row r="88" spans="1:4" s="50" customFormat="1" x14ac:dyDescent="0.3">
      <c r="A88" s="42">
        <v>88</v>
      </c>
      <c r="B88" s="52">
        <v>1.54</v>
      </c>
      <c r="C88" s="40"/>
      <c r="D88" s="40"/>
    </row>
    <row r="89" spans="1:4" s="50" customFormat="1" x14ac:dyDescent="0.3">
      <c r="A89" s="42">
        <v>89</v>
      </c>
      <c r="B89" s="52">
        <v>1.55</v>
      </c>
      <c r="C89" s="40"/>
      <c r="D89" s="40"/>
    </row>
    <row r="90" spans="1:4" s="50" customFormat="1" x14ac:dyDescent="0.3">
      <c r="A90" s="42">
        <v>90</v>
      </c>
      <c r="B90" s="52">
        <v>1.56</v>
      </c>
      <c r="C90" s="40"/>
      <c r="D90" s="40"/>
    </row>
    <row r="91" spans="1:4" s="50" customFormat="1" x14ac:dyDescent="0.3">
      <c r="A91" s="42">
        <v>91</v>
      </c>
      <c r="B91" s="52">
        <v>1.57</v>
      </c>
      <c r="C91" s="40"/>
      <c r="D91" s="40"/>
    </row>
    <row r="92" spans="1:4" s="50" customFormat="1" x14ac:dyDescent="0.3">
      <c r="A92" s="42">
        <v>92</v>
      </c>
      <c r="B92" s="52">
        <v>1.58</v>
      </c>
      <c r="C92" s="40"/>
      <c r="D92" s="40"/>
    </row>
    <row r="93" spans="1:4" s="50" customFormat="1" x14ac:dyDescent="0.3">
      <c r="A93" s="42">
        <v>93</v>
      </c>
      <c r="B93" s="52">
        <v>1.6</v>
      </c>
      <c r="C93" s="40"/>
      <c r="D93" s="40"/>
    </row>
    <row r="94" spans="1:4" s="50" customFormat="1" x14ac:dyDescent="0.3">
      <c r="A94" s="42">
        <v>94</v>
      </c>
      <c r="B94" s="52">
        <v>1.61</v>
      </c>
      <c r="C94" s="40"/>
      <c r="D94" s="40"/>
    </row>
    <row r="95" spans="1:4" s="50" customFormat="1" x14ac:dyDescent="0.3">
      <c r="A95" s="42">
        <v>95</v>
      </c>
      <c r="B95" s="52">
        <v>1.62</v>
      </c>
      <c r="C95" s="40"/>
      <c r="D95" s="40"/>
    </row>
    <row r="96" spans="1:4" s="50" customFormat="1" x14ac:dyDescent="0.3">
      <c r="A96" s="42">
        <v>96</v>
      </c>
      <c r="B96" s="52">
        <v>1.63</v>
      </c>
      <c r="C96" s="40"/>
      <c r="D96" s="40"/>
    </row>
    <row r="97" spans="1:4" s="50" customFormat="1" x14ac:dyDescent="0.3">
      <c r="A97" s="42">
        <v>97</v>
      </c>
      <c r="B97" s="52">
        <v>1.64</v>
      </c>
      <c r="C97" s="40"/>
      <c r="D97" s="40"/>
    </row>
    <row r="98" spans="1:4" s="50" customFormat="1" x14ac:dyDescent="0.3">
      <c r="A98" s="42">
        <v>98</v>
      </c>
      <c r="B98" s="52">
        <v>1.65</v>
      </c>
      <c r="C98" s="40"/>
      <c r="D98" s="40"/>
    </row>
    <row r="99" spans="1:4" s="50" customFormat="1" x14ac:dyDescent="0.3">
      <c r="A99" s="42">
        <v>99</v>
      </c>
      <c r="B99" s="52">
        <v>1.66</v>
      </c>
      <c r="C99" s="40"/>
      <c r="D99" s="40"/>
    </row>
    <row r="100" spans="1:4" s="185" customFormat="1" x14ac:dyDescent="0.3">
      <c r="A100" s="181">
        <v>100</v>
      </c>
      <c r="B100" s="182">
        <v>1.67</v>
      </c>
      <c r="C100" s="184"/>
      <c r="D100" s="184"/>
    </row>
    <row r="101" spans="1:4" s="185" customFormat="1" x14ac:dyDescent="0.3">
      <c r="A101" s="181">
        <v>101</v>
      </c>
      <c r="B101" s="182">
        <v>1.68</v>
      </c>
      <c r="C101" s="184"/>
      <c r="D101" s="184"/>
    </row>
    <row r="102" spans="1:4" s="185" customFormat="1" x14ac:dyDescent="0.3">
      <c r="A102" s="181">
        <v>102</v>
      </c>
      <c r="B102" s="182">
        <v>1.69</v>
      </c>
      <c r="C102" s="184"/>
      <c r="D102" s="184"/>
    </row>
    <row r="103" spans="1:4" s="185" customFormat="1" x14ac:dyDescent="0.3">
      <c r="A103" s="181">
        <v>103</v>
      </c>
      <c r="B103" s="182">
        <v>1.694</v>
      </c>
      <c r="C103" s="184"/>
      <c r="D103" s="184"/>
    </row>
    <row r="104" spans="1:4" s="185" customFormat="1" x14ac:dyDescent="0.3">
      <c r="A104" s="181">
        <v>104</v>
      </c>
      <c r="B104" s="182">
        <v>1.7</v>
      </c>
      <c r="C104" s="184"/>
      <c r="D104" s="184"/>
    </row>
    <row r="105" spans="1:4" s="185" customFormat="1" x14ac:dyDescent="0.3">
      <c r="A105" s="181">
        <v>105</v>
      </c>
      <c r="B105" s="182">
        <v>1.71</v>
      </c>
      <c r="C105" s="184"/>
      <c r="D105" s="184"/>
    </row>
    <row r="106" spans="1:4" s="185" customFormat="1" x14ac:dyDescent="0.3">
      <c r="A106" s="181">
        <v>106</v>
      </c>
      <c r="B106" s="182">
        <v>1.72</v>
      </c>
      <c r="C106" s="184"/>
      <c r="D106" s="184"/>
    </row>
    <row r="107" spans="1:4" s="185" customFormat="1" x14ac:dyDescent="0.3">
      <c r="A107" s="181">
        <v>107</v>
      </c>
      <c r="B107" s="182">
        <v>1.73</v>
      </c>
      <c r="C107" s="184"/>
      <c r="D107" s="184"/>
    </row>
    <row r="108" spans="1:4" s="185" customFormat="1" x14ac:dyDescent="0.3">
      <c r="A108" s="181">
        <v>108</v>
      </c>
      <c r="B108" s="182">
        <v>1.734</v>
      </c>
      <c r="C108" s="184"/>
      <c r="D108" s="184"/>
    </row>
    <row r="109" spans="1:4" s="185" customFormat="1" x14ac:dyDescent="0.3">
      <c r="A109" s="181">
        <v>109</v>
      </c>
      <c r="B109" s="182">
        <v>1.74</v>
      </c>
      <c r="C109" s="184"/>
      <c r="D109" s="184"/>
    </row>
    <row r="110" spans="1:4" s="185" customFormat="1" x14ac:dyDescent="0.3">
      <c r="A110" s="181">
        <v>110</v>
      </c>
      <c r="B110" s="182">
        <v>1.75</v>
      </c>
      <c r="C110" s="184"/>
      <c r="D110" s="184"/>
    </row>
    <row r="111" spans="1:4" s="50" customFormat="1" x14ac:dyDescent="0.3">
      <c r="A111" s="42">
        <v>111</v>
      </c>
      <c r="B111" s="52">
        <v>1.76</v>
      </c>
      <c r="C111" s="40"/>
      <c r="D111" s="40"/>
    </row>
    <row r="112" spans="1:4" s="50" customFormat="1" x14ac:dyDescent="0.3">
      <c r="A112" s="42">
        <v>112</v>
      </c>
      <c r="B112" s="52">
        <v>1.77</v>
      </c>
      <c r="C112" s="40"/>
      <c r="D112" s="40"/>
    </row>
    <row r="113" spans="1:4" s="50" customFormat="1" x14ac:dyDescent="0.3">
      <c r="A113" s="42">
        <v>113</v>
      </c>
      <c r="B113" s="52">
        <v>1.774</v>
      </c>
      <c r="C113" s="40"/>
      <c r="D113" s="40"/>
    </row>
    <row r="114" spans="1:4" s="50" customFormat="1" x14ac:dyDescent="0.3">
      <c r="A114" s="42">
        <v>114</v>
      </c>
      <c r="B114" s="52">
        <v>1.78</v>
      </c>
      <c r="C114" s="40"/>
      <c r="D114" s="40"/>
    </row>
    <row r="115" spans="1:4" s="50" customFormat="1" x14ac:dyDescent="0.3">
      <c r="A115" s="42">
        <v>115</v>
      </c>
      <c r="B115" s="52">
        <v>1.79</v>
      </c>
      <c r="C115" s="40"/>
      <c r="D115" s="40"/>
    </row>
    <row r="116" spans="1:4" s="50" customFormat="1" x14ac:dyDescent="0.3">
      <c r="A116" s="42">
        <v>116</v>
      </c>
      <c r="B116" s="52">
        <v>1.8</v>
      </c>
      <c r="C116" s="40"/>
      <c r="D116" s="40"/>
    </row>
    <row r="117" spans="1:4" s="50" customFormat="1" x14ac:dyDescent="0.3">
      <c r="A117" s="42">
        <v>117</v>
      </c>
      <c r="B117" s="52">
        <v>1.81</v>
      </c>
      <c r="C117" s="40"/>
      <c r="D117" s="40"/>
    </row>
    <row r="118" spans="1:4" s="50" customFormat="1" x14ac:dyDescent="0.3">
      <c r="A118" s="42">
        <v>118</v>
      </c>
      <c r="B118" s="52">
        <v>1.8140000000000001</v>
      </c>
      <c r="C118" s="40"/>
      <c r="D118" s="40"/>
    </row>
    <row r="119" spans="1:4" s="50" customFormat="1" x14ac:dyDescent="0.3">
      <c r="A119" s="42">
        <v>119</v>
      </c>
      <c r="B119" s="52">
        <v>1.82</v>
      </c>
      <c r="C119" s="40"/>
      <c r="D119" s="40"/>
    </row>
    <row r="120" spans="1:4" x14ac:dyDescent="0.3">
      <c r="A120" s="42">
        <v>120</v>
      </c>
      <c r="B120" s="52">
        <v>1.83</v>
      </c>
    </row>
    <row r="121" spans="1:4" x14ac:dyDescent="0.3">
      <c r="A121" s="42">
        <v>121</v>
      </c>
      <c r="B121" s="52">
        <v>1.84</v>
      </c>
    </row>
    <row r="122" spans="1:4" x14ac:dyDescent="0.3">
      <c r="A122" s="42">
        <v>122</v>
      </c>
      <c r="B122" s="52">
        <v>1.85</v>
      </c>
    </row>
    <row r="123" spans="1:4" x14ac:dyDescent="0.3">
      <c r="A123" s="42">
        <v>123</v>
      </c>
      <c r="B123" s="52">
        <v>1.8540000000000001</v>
      </c>
    </row>
    <row r="124" spans="1:4" x14ac:dyDescent="0.3">
      <c r="A124" s="42">
        <v>124</v>
      </c>
      <c r="B124" s="52">
        <v>1.86</v>
      </c>
    </row>
    <row r="125" spans="1:4" x14ac:dyDescent="0.3">
      <c r="A125" s="42">
        <v>125</v>
      </c>
      <c r="B125" s="52">
        <v>1.87</v>
      </c>
    </row>
    <row r="126" spans="1:4" x14ac:dyDescent="0.3">
      <c r="A126" s="42">
        <v>126</v>
      </c>
      <c r="B126" s="52">
        <v>1.88</v>
      </c>
    </row>
    <row r="127" spans="1:4" x14ac:dyDescent="0.3">
      <c r="A127" s="42">
        <v>127</v>
      </c>
      <c r="B127" s="52">
        <v>1.89</v>
      </c>
    </row>
    <row r="128" spans="1:4" x14ac:dyDescent="0.3">
      <c r="A128" s="42">
        <v>128</v>
      </c>
      <c r="B128" s="52">
        <v>1.8939999999999999</v>
      </c>
    </row>
    <row r="129" spans="1:2" x14ac:dyDescent="0.3">
      <c r="A129" s="42">
        <v>129</v>
      </c>
      <c r="B129" s="52">
        <v>1.9</v>
      </c>
    </row>
    <row r="130" spans="1:2" x14ac:dyDescent="0.3">
      <c r="A130" s="42">
        <v>130</v>
      </c>
      <c r="B130" s="52">
        <v>1.91</v>
      </c>
    </row>
    <row r="131" spans="1:2" x14ac:dyDescent="0.3">
      <c r="A131" s="42">
        <v>131</v>
      </c>
      <c r="B131" s="52">
        <v>1.92</v>
      </c>
    </row>
    <row r="132" spans="1:2" x14ac:dyDescent="0.3">
      <c r="A132" s="42">
        <v>132</v>
      </c>
      <c r="B132" s="52">
        <v>1.92</v>
      </c>
    </row>
    <row r="133" spans="1:2" x14ac:dyDescent="0.3">
      <c r="A133" s="42">
        <v>133</v>
      </c>
      <c r="B133" s="52">
        <v>1.93</v>
      </c>
    </row>
    <row r="134" spans="1:2" x14ac:dyDescent="0.3">
      <c r="A134" s="42">
        <v>134</v>
      </c>
      <c r="B134" s="52">
        <v>1.93</v>
      </c>
    </row>
    <row r="135" spans="1:2" x14ac:dyDescent="0.3">
      <c r="A135" s="42">
        <v>135</v>
      </c>
      <c r="B135" s="52">
        <v>1.94</v>
      </c>
    </row>
    <row r="136" spans="1:2" x14ac:dyDescent="0.3">
      <c r="A136" s="42">
        <v>136</v>
      </c>
      <c r="B136" s="52">
        <v>1.94</v>
      </c>
    </row>
    <row r="137" spans="1:2" x14ac:dyDescent="0.3">
      <c r="A137" s="42">
        <v>137</v>
      </c>
      <c r="B137" s="52">
        <v>1.95</v>
      </c>
    </row>
    <row r="138" spans="1:2" x14ac:dyDescent="0.3">
      <c r="A138" s="42">
        <v>138</v>
      </c>
      <c r="B138" s="52">
        <v>1.95</v>
      </c>
    </row>
    <row r="139" spans="1:2" x14ac:dyDescent="0.3">
      <c r="A139" s="42">
        <v>139</v>
      </c>
      <c r="B139" s="52">
        <v>1.9550000000000001</v>
      </c>
    </row>
    <row r="140" spans="1:2" x14ac:dyDescent="0.3">
      <c r="A140" s="42">
        <v>140</v>
      </c>
      <c r="B140" s="52">
        <v>1.96</v>
      </c>
    </row>
    <row r="141" spans="1:2" x14ac:dyDescent="0.3">
      <c r="A141" s="42">
        <v>141</v>
      </c>
      <c r="B141" s="52">
        <v>1.97</v>
      </c>
    </row>
    <row r="142" spans="1:2" x14ac:dyDescent="0.3">
      <c r="A142" s="42">
        <v>142</v>
      </c>
      <c r="B142" s="52">
        <v>1.98</v>
      </c>
    </row>
    <row r="143" spans="1:2" x14ac:dyDescent="0.3">
      <c r="A143" s="42">
        <v>143</v>
      </c>
      <c r="B143" s="52">
        <v>1.99</v>
      </c>
    </row>
    <row r="144" spans="1:2" x14ac:dyDescent="0.3">
      <c r="A144" s="42">
        <v>144</v>
      </c>
      <c r="B144" s="52">
        <v>2</v>
      </c>
    </row>
    <row r="145" spans="1:5" x14ac:dyDescent="0.3">
      <c r="A145" s="42">
        <v>145</v>
      </c>
      <c r="B145" s="52">
        <v>2.0099999999999998</v>
      </c>
    </row>
    <row r="146" spans="1:5" x14ac:dyDescent="0.3">
      <c r="A146" s="42">
        <v>146</v>
      </c>
      <c r="B146" s="52">
        <v>2.02</v>
      </c>
    </row>
    <row r="147" spans="1:5" x14ac:dyDescent="0.3">
      <c r="A147" s="42">
        <v>147</v>
      </c>
      <c r="B147" s="52">
        <v>2.0299999999999998</v>
      </c>
    </row>
    <row r="148" spans="1:5" x14ac:dyDescent="0.3">
      <c r="A148" s="42">
        <v>148</v>
      </c>
      <c r="B148" s="52">
        <v>2.04</v>
      </c>
    </row>
    <row r="149" spans="1:5" x14ac:dyDescent="0.3">
      <c r="A149" s="42">
        <v>149</v>
      </c>
      <c r="B149" s="52">
        <v>2.0499999999999998</v>
      </c>
    </row>
    <row r="150" spans="1:5" x14ac:dyDescent="0.3">
      <c r="A150" s="181">
        <v>150</v>
      </c>
      <c r="B150" s="182">
        <v>2.06</v>
      </c>
    </row>
    <row r="151" spans="1:5" x14ac:dyDescent="0.3">
      <c r="A151" s="181">
        <v>151</v>
      </c>
      <c r="B151" s="182">
        <f>B$150+((A151-A$150)/(A$160-A$150))*(B$160-B$150)</f>
        <v>2.0680000000000001</v>
      </c>
    </row>
    <row r="152" spans="1:5" x14ac:dyDescent="0.3">
      <c r="A152" s="181">
        <v>152</v>
      </c>
      <c r="B152" s="182">
        <f t="shared" ref="B152:B159" si="0">B$150+((A152-A$150)/(A$160-A$150))*(B$160-B$150)</f>
        <v>2.0760000000000001</v>
      </c>
    </row>
    <row r="153" spans="1:5" x14ac:dyDescent="0.3">
      <c r="A153" s="181">
        <v>153</v>
      </c>
      <c r="B153" s="182">
        <f t="shared" si="0"/>
        <v>2.0840000000000001</v>
      </c>
    </row>
    <row r="154" spans="1:5" x14ac:dyDescent="0.3">
      <c r="A154" s="181">
        <v>154</v>
      </c>
      <c r="B154" s="182">
        <f t="shared" si="0"/>
        <v>2.0920000000000001</v>
      </c>
    </row>
    <row r="155" spans="1:5" x14ac:dyDescent="0.3">
      <c r="A155" s="181">
        <v>155</v>
      </c>
      <c r="B155" s="182">
        <f t="shared" si="0"/>
        <v>2.1</v>
      </c>
      <c r="C155" s="123"/>
      <c r="E155" s="123"/>
    </row>
    <row r="156" spans="1:5" x14ac:dyDescent="0.3">
      <c r="A156" s="181">
        <v>156</v>
      </c>
      <c r="B156" s="182">
        <f t="shared" si="0"/>
        <v>2.1080000000000001</v>
      </c>
    </row>
    <row r="157" spans="1:5" x14ac:dyDescent="0.3">
      <c r="A157" s="181">
        <v>157</v>
      </c>
      <c r="B157" s="182">
        <f t="shared" si="0"/>
        <v>2.1160000000000001</v>
      </c>
    </row>
    <row r="158" spans="1:5" x14ac:dyDescent="0.3">
      <c r="A158" s="181">
        <v>158</v>
      </c>
      <c r="B158" s="182">
        <f t="shared" si="0"/>
        <v>2.1240000000000001</v>
      </c>
    </row>
    <row r="159" spans="1:5" x14ac:dyDescent="0.3">
      <c r="A159" s="181">
        <v>159</v>
      </c>
      <c r="B159" s="182">
        <f t="shared" si="0"/>
        <v>2.1320000000000001</v>
      </c>
    </row>
    <row r="160" spans="1:5" s="160" customFormat="1" x14ac:dyDescent="0.3">
      <c r="A160" s="181">
        <v>160</v>
      </c>
      <c r="B160" s="182">
        <v>2.14</v>
      </c>
      <c r="C160" s="230"/>
    </row>
    <row r="161" spans="1:2" x14ac:dyDescent="0.3">
      <c r="A161" s="42">
        <v>161</v>
      </c>
      <c r="B161" s="182">
        <f>B$160+((A161-A$160)/(A$170-A$160))*(B$170-B$160)</f>
        <v>2.1480000000000001</v>
      </c>
    </row>
    <row r="162" spans="1:2" x14ac:dyDescent="0.3">
      <c r="A162" s="42">
        <v>162</v>
      </c>
      <c r="B162" s="182">
        <f t="shared" ref="B162:B169" si="1">B$160+((A162-A$160)/(A$170-A$160))*(B$170-B$160)</f>
        <v>2.1560000000000001</v>
      </c>
    </row>
    <row r="163" spans="1:2" x14ac:dyDescent="0.3">
      <c r="A163" s="42">
        <v>163</v>
      </c>
      <c r="B163" s="182">
        <f t="shared" si="1"/>
        <v>2.1640000000000001</v>
      </c>
    </row>
    <row r="164" spans="1:2" x14ac:dyDescent="0.3">
      <c r="A164" s="42">
        <v>164</v>
      </c>
      <c r="B164" s="182">
        <f t="shared" si="1"/>
        <v>2.1720000000000002</v>
      </c>
    </row>
    <row r="165" spans="1:2" x14ac:dyDescent="0.3">
      <c r="A165" s="42">
        <v>165</v>
      </c>
      <c r="B165" s="182">
        <f t="shared" si="1"/>
        <v>2.1800000000000002</v>
      </c>
    </row>
    <row r="166" spans="1:2" x14ac:dyDescent="0.3">
      <c r="A166" s="42">
        <v>166</v>
      </c>
      <c r="B166" s="182">
        <f t="shared" si="1"/>
        <v>2.1880000000000002</v>
      </c>
    </row>
    <row r="167" spans="1:2" x14ac:dyDescent="0.3">
      <c r="A167" s="42">
        <v>167</v>
      </c>
      <c r="B167" s="182">
        <f t="shared" si="1"/>
        <v>2.1960000000000002</v>
      </c>
    </row>
    <row r="168" spans="1:2" x14ac:dyDescent="0.3">
      <c r="A168" s="42">
        <v>168</v>
      </c>
      <c r="B168" s="182">
        <f t="shared" si="1"/>
        <v>2.2040000000000002</v>
      </c>
    </row>
    <row r="169" spans="1:2" x14ac:dyDescent="0.3">
      <c r="A169" s="42">
        <v>169</v>
      </c>
      <c r="B169" s="182">
        <f t="shared" si="1"/>
        <v>2.2120000000000002</v>
      </c>
    </row>
    <row r="170" spans="1:2" x14ac:dyDescent="0.3">
      <c r="A170" s="42">
        <v>170</v>
      </c>
      <c r="B170" s="52">
        <v>2.2200000000000002</v>
      </c>
    </row>
    <row r="171" spans="1:2" x14ac:dyDescent="0.3">
      <c r="A171" s="42">
        <v>171</v>
      </c>
      <c r="B171" s="182">
        <f t="shared" ref="B171:B179" si="2">B$170+((A171-A$170)/(A$180-A$170))*(B$180-B$170)</f>
        <v>2.2270000000000003</v>
      </c>
    </row>
    <row r="172" spans="1:2" x14ac:dyDescent="0.3">
      <c r="A172" s="42">
        <v>172</v>
      </c>
      <c r="B172" s="182">
        <f t="shared" si="2"/>
        <v>2.234</v>
      </c>
    </row>
    <row r="173" spans="1:2" x14ac:dyDescent="0.3">
      <c r="A173" s="42">
        <v>173</v>
      </c>
      <c r="B173" s="182">
        <f t="shared" si="2"/>
        <v>2.2410000000000001</v>
      </c>
    </row>
    <row r="174" spans="1:2" x14ac:dyDescent="0.3">
      <c r="A174" s="42">
        <v>174</v>
      </c>
      <c r="B174" s="182">
        <f>B$170+((A174-A$170)/(A$180-A$170))*(B$180-B$170)</f>
        <v>2.2480000000000002</v>
      </c>
    </row>
    <row r="175" spans="1:2" x14ac:dyDescent="0.3">
      <c r="A175" s="42">
        <v>175</v>
      </c>
      <c r="B175" s="182">
        <f t="shared" si="2"/>
        <v>2.2549999999999999</v>
      </c>
    </row>
    <row r="176" spans="1:2" x14ac:dyDescent="0.3">
      <c r="A176" s="42">
        <v>176</v>
      </c>
      <c r="B176" s="182">
        <f t="shared" si="2"/>
        <v>2.262</v>
      </c>
    </row>
    <row r="177" spans="1:2" x14ac:dyDescent="0.3">
      <c r="A177" s="42">
        <v>177</v>
      </c>
      <c r="B177" s="182">
        <f t="shared" si="2"/>
        <v>2.2690000000000001</v>
      </c>
    </row>
    <row r="178" spans="1:2" x14ac:dyDescent="0.3">
      <c r="A178" s="42">
        <v>178</v>
      </c>
      <c r="B178" s="182">
        <f t="shared" si="2"/>
        <v>2.2760000000000002</v>
      </c>
    </row>
    <row r="179" spans="1:2" x14ac:dyDescent="0.3">
      <c r="A179" s="42">
        <v>179</v>
      </c>
      <c r="B179" s="182">
        <f t="shared" si="2"/>
        <v>2.2829999999999999</v>
      </c>
    </row>
    <row r="180" spans="1:2" x14ac:dyDescent="0.3">
      <c r="A180" s="42">
        <v>180</v>
      </c>
      <c r="B180" s="52">
        <v>2.29</v>
      </c>
    </row>
    <row r="181" spans="1:2" x14ac:dyDescent="0.3">
      <c r="A181" s="42">
        <v>181</v>
      </c>
      <c r="B181" s="182">
        <f t="shared" ref="B181:B189" si="3">B$180+((A181-A$180)/(A$190-A$180))*(B$190-B$180)</f>
        <v>2.298</v>
      </c>
    </row>
    <row r="182" spans="1:2" x14ac:dyDescent="0.3">
      <c r="A182" s="42">
        <v>182</v>
      </c>
      <c r="B182" s="182">
        <f t="shared" si="3"/>
        <v>2.306</v>
      </c>
    </row>
    <row r="183" spans="1:2" x14ac:dyDescent="0.3">
      <c r="A183" s="42">
        <v>183</v>
      </c>
      <c r="B183" s="182">
        <f t="shared" si="3"/>
        <v>2.3140000000000001</v>
      </c>
    </row>
    <row r="184" spans="1:2" x14ac:dyDescent="0.3">
      <c r="A184" s="42">
        <v>184</v>
      </c>
      <c r="B184" s="182">
        <f t="shared" si="3"/>
        <v>2.3220000000000001</v>
      </c>
    </row>
    <row r="185" spans="1:2" x14ac:dyDescent="0.3">
      <c r="A185" s="42">
        <v>185</v>
      </c>
      <c r="B185" s="182">
        <f>B$180+((A185-A$180)/(A$190-A$180))*(B$190-B$180)</f>
        <v>2.33</v>
      </c>
    </row>
    <row r="186" spans="1:2" x14ac:dyDescent="0.3">
      <c r="A186" s="42">
        <v>186</v>
      </c>
      <c r="B186" s="182">
        <f t="shared" si="3"/>
        <v>2.3380000000000001</v>
      </c>
    </row>
    <row r="187" spans="1:2" x14ac:dyDescent="0.3">
      <c r="A187" s="42">
        <v>187</v>
      </c>
      <c r="B187" s="182">
        <f t="shared" si="3"/>
        <v>2.3460000000000001</v>
      </c>
    </row>
    <row r="188" spans="1:2" x14ac:dyDescent="0.3">
      <c r="A188" s="42">
        <v>188</v>
      </c>
      <c r="B188" s="182">
        <f t="shared" si="3"/>
        <v>2.3540000000000001</v>
      </c>
    </row>
    <row r="189" spans="1:2" x14ac:dyDescent="0.3">
      <c r="A189" s="42">
        <v>189</v>
      </c>
      <c r="B189" s="182">
        <f t="shared" si="3"/>
        <v>2.3620000000000001</v>
      </c>
    </row>
    <row r="190" spans="1:2" x14ac:dyDescent="0.3">
      <c r="A190" s="42">
        <v>190</v>
      </c>
      <c r="B190" s="52">
        <v>2.37</v>
      </c>
    </row>
    <row r="191" spans="1:2" x14ac:dyDescent="0.3">
      <c r="A191" s="42">
        <v>191</v>
      </c>
      <c r="B191" s="182">
        <f>B$190+((A191-A$190)/(A$200-A$190))*(B$200-B$190)</f>
        <v>2.3780000000000001</v>
      </c>
    </row>
    <row r="192" spans="1:2" x14ac:dyDescent="0.3">
      <c r="A192" s="42">
        <v>192</v>
      </c>
      <c r="B192" s="182">
        <f>B$190+((A192-A$190)/(A$200-A$190))*(B$200-B$190)</f>
        <v>2.3860000000000001</v>
      </c>
    </row>
    <row r="193" spans="1:2" x14ac:dyDescent="0.3">
      <c r="A193" s="42">
        <v>193</v>
      </c>
      <c r="B193" s="182">
        <f t="shared" ref="B193:B199" si="4">B$190+((A193-A$190)/(A$200-A$190))*(B$200-B$190)</f>
        <v>2.3940000000000001</v>
      </c>
    </row>
    <row r="194" spans="1:2" x14ac:dyDescent="0.3">
      <c r="A194" s="42">
        <v>194</v>
      </c>
      <c r="B194" s="182">
        <f t="shared" si="4"/>
        <v>2.4020000000000001</v>
      </c>
    </row>
    <row r="195" spans="1:2" x14ac:dyDescent="0.3">
      <c r="A195" s="42">
        <v>195</v>
      </c>
      <c r="B195" s="182">
        <f t="shared" si="4"/>
        <v>2.41</v>
      </c>
    </row>
    <row r="196" spans="1:2" x14ac:dyDescent="0.3">
      <c r="A196" s="42">
        <v>196</v>
      </c>
      <c r="B196" s="182">
        <f t="shared" si="4"/>
        <v>2.4180000000000001</v>
      </c>
    </row>
    <row r="197" spans="1:2" x14ac:dyDescent="0.3">
      <c r="A197" s="42">
        <v>197</v>
      </c>
      <c r="B197" s="182">
        <f t="shared" si="4"/>
        <v>2.4260000000000002</v>
      </c>
    </row>
    <row r="198" spans="1:2" x14ac:dyDescent="0.3">
      <c r="A198" s="42">
        <v>198</v>
      </c>
      <c r="B198" s="182">
        <f t="shared" si="4"/>
        <v>2.4340000000000002</v>
      </c>
    </row>
    <row r="199" spans="1:2" x14ac:dyDescent="0.3">
      <c r="A199" s="42">
        <v>199</v>
      </c>
      <c r="B199" s="182">
        <f t="shared" si="4"/>
        <v>2.4420000000000002</v>
      </c>
    </row>
    <row r="200" spans="1:2" x14ac:dyDescent="0.3">
      <c r="A200" s="42">
        <v>200</v>
      </c>
      <c r="B200" s="52">
        <v>2.4500000000000002</v>
      </c>
    </row>
    <row r="201" spans="1:2" s="228" customFormat="1" x14ac:dyDescent="0.3">
      <c r="A201" s="42">
        <v>201</v>
      </c>
      <c r="B201" s="182">
        <f t="shared" ref="B201:B209" si="5">B$200+((A201-A$200)/(A$751-A$200))*(B$751-B$200)</f>
        <v>2.4569166666666669</v>
      </c>
    </row>
    <row r="202" spans="1:2" s="228" customFormat="1" x14ac:dyDescent="0.3">
      <c r="A202" s="42">
        <v>202</v>
      </c>
      <c r="B202" s="182">
        <f t="shared" si="5"/>
        <v>2.4638333333333335</v>
      </c>
    </row>
    <row r="203" spans="1:2" s="228" customFormat="1" x14ac:dyDescent="0.3">
      <c r="A203" s="42">
        <v>203</v>
      </c>
      <c r="B203" s="182">
        <f t="shared" si="5"/>
        <v>2.4707500000000002</v>
      </c>
    </row>
    <row r="204" spans="1:2" s="228" customFormat="1" x14ac:dyDescent="0.3">
      <c r="A204" s="42">
        <v>204</v>
      </c>
      <c r="B204" s="182">
        <f t="shared" si="5"/>
        <v>2.4776666666666669</v>
      </c>
    </row>
    <row r="205" spans="1:2" s="228" customFormat="1" x14ac:dyDescent="0.3">
      <c r="A205" s="42">
        <v>205</v>
      </c>
      <c r="B205" s="182">
        <f t="shared" si="5"/>
        <v>2.4845833333333336</v>
      </c>
    </row>
    <row r="206" spans="1:2" s="228" customFormat="1" x14ac:dyDescent="0.3">
      <c r="A206" s="42">
        <v>206</v>
      </c>
      <c r="B206" s="182">
        <f t="shared" si="5"/>
        <v>2.4915000000000003</v>
      </c>
    </row>
    <row r="207" spans="1:2" s="228" customFormat="1" x14ac:dyDescent="0.3">
      <c r="A207" s="42">
        <v>207</v>
      </c>
      <c r="B207" s="182">
        <f t="shared" si="5"/>
        <v>2.498416666666667</v>
      </c>
    </row>
    <row r="208" spans="1:2" s="228" customFormat="1" x14ac:dyDescent="0.3">
      <c r="A208" s="42">
        <v>208</v>
      </c>
      <c r="B208" s="182">
        <f t="shared" si="5"/>
        <v>2.5053333333333336</v>
      </c>
    </row>
    <row r="209" spans="1:2" s="228" customFormat="1" x14ac:dyDescent="0.3">
      <c r="A209" s="42">
        <v>209</v>
      </c>
      <c r="B209" s="182">
        <f t="shared" si="5"/>
        <v>2.5122500000000003</v>
      </c>
    </row>
    <row r="210" spans="1:2" x14ac:dyDescent="0.3">
      <c r="A210" s="42">
        <v>210</v>
      </c>
      <c r="B210" s="52">
        <v>2.5299999999999998</v>
      </c>
    </row>
    <row r="211" spans="1:2" s="228" customFormat="1" x14ac:dyDescent="0.3">
      <c r="A211" s="42">
        <v>211</v>
      </c>
      <c r="B211" s="182">
        <f t="shared" ref="B211:B219" si="6">B$200+((A211-A$200)/(A$751-A$200))*(B$751-B$200)</f>
        <v>2.5260833333333337</v>
      </c>
    </row>
    <row r="212" spans="1:2" s="228" customFormat="1" x14ac:dyDescent="0.3">
      <c r="A212" s="42">
        <v>212</v>
      </c>
      <c r="B212" s="182">
        <f t="shared" si="6"/>
        <v>2.5330000000000004</v>
      </c>
    </row>
    <row r="213" spans="1:2" s="228" customFormat="1" x14ac:dyDescent="0.3">
      <c r="A213" s="42">
        <v>213</v>
      </c>
      <c r="B213" s="182">
        <f t="shared" si="6"/>
        <v>2.539916666666667</v>
      </c>
    </row>
    <row r="214" spans="1:2" s="228" customFormat="1" x14ac:dyDescent="0.3">
      <c r="A214" s="42">
        <v>214</v>
      </c>
      <c r="B214" s="182">
        <f t="shared" si="6"/>
        <v>2.5468333333333337</v>
      </c>
    </row>
    <row r="215" spans="1:2" s="228" customFormat="1" x14ac:dyDescent="0.3">
      <c r="A215" s="42">
        <v>215</v>
      </c>
      <c r="B215" s="182">
        <f t="shared" si="6"/>
        <v>2.55375</v>
      </c>
    </row>
    <row r="216" spans="1:2" s="228" customFormat="1" x14ac:dyDescent="0.3">
      <c r="A216" s="42">
        <v>216</v>
      </c>
      <c r="B216" s="182">
        <f t="shared" si="6"/>
        <v>2.5606666666666666</v>
      </c>
    </row>
    <row r="217" spans="1:2" s="228" customFormat="1" x14ac:dyDescent="0.3">
      <c r="A217" s="42">
        <v>217</v>
      </c>
      <c r="B217" s="182">
        <f t="shared" si="6"/>
        <v>2.5675833333333333</v>
      </c>
    </row>
    <row r="218" spans="1:2" s="228" customFormat="1" x14ac:dyDescent="0.3">
      <c r="A218" s="42">
        <v>218</v>
      </c>
      <c r="B218" s="182">
        <f t="shared" si="6"/>
        <v>2.5745</v>
      </c>
    </row>
    <row r="219" spans="1:2" s="228" customFormat="1" x14ac:dyDescent="0.3">
      <c r="A219" s="42">
        <v>219</v>
      </c>
      <c r="B219" s="182">
        <f t="shared" si="6"/>
        <v>2.5814166666666667</v>
      </c>
    </row>
    <row r="220" spans="1:2" x14ac:dyDescent="0.3">
      <c r="A220" s="42">
        <v>220</v>
      </c>
      <c r="B220" s="52">
        <v>2.6</v>
      </c>
    </row>
    <row r="221" spans="1:2" s="228" customFormat="1" x14ac:dyDescent="0.3">
      <c r="A221" s="42">
        <v>221</v>
      </c>
      <c r="B221" s="52">
        <f t="shared" ref="B221:B229" si="7">B$220+((A221-A$220)/(A$230-A$220))*(B$230-B$220)</f>
        <v>2.605</v>
      </c>
    </row>
    <row r="222" spans="1:2" s="228" customFormat="1" x14ac:dyDescent="0.3">
      <c r="A222" s="42">
        <v>222</v>
      </c>
      <c r="B222" s="52">
        <f t="shared" si="7"/>
        <v>2.61</v>
      </c>
    </row>
    <row r="223" spans="1:2" s="228" customFormat="1" x14ac:dyDescent="0.3">
      <c r="A223" s="42">
        <v>223</v>
      </c>
      <c r="B223" s="52">
        <f t="shared" si="7"/>
        <v>2.6150000000000002</v>
      </c>
    </row>
    <row r="224" spans="1:2" s="228" customFormat="1" x14ac:dyDescent="0.3">
      <c r="A224" s="42">
        <v>224</v>
      </c>
      <c r="B224" s="52">
        <f t="shared" si="7"/>
        <v>2.62</v>
      </c>
    </row>
    <row r="225" spans="1:2" s="228" customFormat="1" x14ac:dyDescent="0.3">
      <c r="A225" s="42">
        <v>225</v>
      </c>
      <c r="B225" s="52">
        <f t="shared" si="7"/>
        <v>2.625</v>
      </c>
    </row>
    <row r="226" spans="1:2" s="228" customFormat="1" x14ac:dyDescent="0.3">
      <c r="A226" s="42">
        <v>226</v>
      </c>
      <c r="B226" s="52">
        <f t="shared" si="7"/>
        <v>2.63</v>
      </c>
    </row>
    <row r="227" spans="1:2" s="228" customFormat="1" x14ac:dyDescent="0.3">
      <c r="A227" s="42">
        <v>227</v>
      </c>
      <c r="B227" s="52">
        <f t="shared" si="7"/>
        <v>2.6349999999999998</v>
      </c>
    </row>
    <row r="228" spans="1:2" s="228" customFormat="1" x14ac:dyDescent="0.3">
      <c r="A228" s="42">
        <v>228</v>
      </c>
      <c r="B228" s="52">
        <f t="shared" si="7"/>
        <v>2.64</v>
      </c>
    </row>
    <row r="229" spans="1:2" s="228" customFormat="1" x14ac:dyDescent="0.3">
      <c r="A229" s="42">
        <v>229</v>
      </c>
      <c r="B229" s="52">
        <f t="shared" si="7"/>
        <v>2.645</v>
      </c>
    </row>
    <row r="230" spans="1:2" x14ac:dyDescent="0.3">
      <c r="A230" s="42">
        <v>230</v>
      </c>
      <c r="B230" s="52">
        <v>2.65</v>
      </c>
    </row>
    <row r="231" spans="1:2" s="228" customFormat="1" x14ac:dyDescent="0.3">
      <c r="A231" s="42">
        <v>231</v>
      </c>
      <c r="B231" s="52">
        <f>B$230+((A231-A$230)/(A$240-A$230))*(B$240-B$230)</f>
        <v>2.66</v>
      </c>
    </row>
    <row r="232" spans="1:2" s="228" customFormat="1" x14ac:dyDescent="0.3">
      <c r="A232" s="42">
        <v>232</v>
      </c>
      <c r="B232" s="52">
        <f>B$230+((A232-A$230)/(A$240-A$230))*(B$240-B$230)</f>
        <v>2.67</v>
      </c>
    </row>
    <row r="233" spans="1:2" s="228" customFormat="1" x14ac:dyDescent="0.3">
      <c r="A233" s="42">
        <v>233</v>
      </c>
      <c r="B233" s="52">
        <f t="shared" ref="B233:B239" si="8">B$230+((A233-A$230)/(A$240-A$230))*(B$240-B$230)</f>
        <v>2.6799999999999997</v>
      </c>
    </row>
    <row r="234" spans="1:2" s="228" customFormat="1" x14ac:dyDescent="0.3">
      <c r="A234" s="42">
        <v>234</v>
      </c>
      <c r="B234" s="52">
        <f t="shared" si="8"/>
        <v>2.69</v>
      </c>
    </row>
    <row r="235" spans="1:2" s="228" customFormat="1" x14ac:dyDescent="0.3">
      <c r="A235" s="42">
        <v>235</v>
      </c>
      <c r="B235" s="52">
        <f t="shared" si="8"/>
        <v>2.7</v>
      </c>
    </row>
    <row r="236" spans="1:2" s="228" customFormat="1" x14ac:dyDescent="0.3">
      <c r="A236" s="42">
        <v>236</v>
      </c>
      <c r="B236" s="52">
        <f t="shared" si="8"/>
        <v>2.71</v>
      </c>
    </row>
    <row r="237" spans="1:2" s="228" customFormat="1" x14ac:dyDescent="0.3">
      <c r="A237" s="42">
        <v>237</v>
      </c>
      <c r="B237" s="52">
        <f t="shared" si="8"/>
        <v>2.7199999999999998</v>
      </c>
    </row>
    <row r="238" spans="1:2" s="228" customFormat="1" x14ac:dyDescent="0.3">
      <c r="A238" s="42">
        <v>238</v>
      </c>
      <c r="B238" s="52">
        <f t="shared" si="8"/>
        <v>2.73</v>
      </c>
    </row>
    <row r="239" spans="1:2" s="228" customFormat="1" x14ac:dyDescent="0.3">
      <c r="A239" s="42">
        <v>239</v>
      </c>
      <c r="B239" s="52">
        <f t="shared" si="8"/>
        <v>2.74</v>
      </c>
    </row>
    <row r="240" spans="1:2" x14ac:dyDescent="0.3">
      <c r="A240" s="42">
        <v>240</v>
      </c>
      <c r="B240" s="52">
        <v>2.75</v>
      </c>
    </row>
    <row r="241" spans="1:2" s="228" customFormat="1" x14ac:dyDescent="0.3">
      <c r="A241" s="42">
        <v>241</v>
      </c>
      <c r="B241" s="52">
        <f>B$240+((A241-A$240)/(A$250-A$240))*(B$250-B$240)</f>
        <v>2.7589999999999999</v>
      </c>
    </row>
    <row r="242" spans="1:2" s="228" customFormat="1" x14ac:dyDescent="0.3">
      <c r="A242" s="42">
        <v>242</v>
      </c>
      <c r="B242" s="52">
        <f t="shared" ref="B242:B249" si="9">B$240+((A242-A$240)/(A$250-A$240))*(B$250-B$240)</f>
        <v>2.7679999999999998</v>
      </c>
    </row>
    <row r="243" spans="1:2" s="228" customFormat="1" x14ac:dyDescent="0.3">
      <c r="A243" s="42">
        <v>243</v>
      </c>
      <c r="B243" s="52">
        <f t="shared" si="9"/>
        <v>2.7770000000000001</v>
      </c>
    </row>
    <row r="244" spans="1:2" s="228" customFormat="1" x14ac:dyDescent="0.3">
      <c r="A244" s="42">
        <v>244</v>
      </c>
      <c r="B244" s="52">
        <f t="shared" si="9"/>
        <v>2.786</v>
      </c>
    </row>
    <row r="245" spans="1:2" s="228" customFormat="1" x14ac:dyDescent="0.3">
      <c r="A245" s="42">
        <v>245</v>
      </c>
      <c r="B245" s="52">
        <f t="shared" si="9"/>
        <v>2.7949999999999999</v>
      </c>
    </row>
    <row r="246" spans="1:2" s="228" customFormat="1" x14ac:dyDescent="0.3">
      <c r="A246" s="42">
        <v>246</v>
      </c>
      <c r="B246" s="52">
        <f t="shared" si="9"/>
        <v>2.8039999999999998</v>
      </c>
    </row>
    <row r="247" spans="1:2" s="228" customFormat="1" x14ac:dyDescent="0.3">
      <c r="A247" s="42">
        <v>247</v>
      </c>
      <c r="B247" s="52">
        <f t="shared" si="9"/>
        <v>2.8129999999999997</v>
      </c>
    </row>
    <row r="248" spans="1:2" s="228" customFormat="1" x14ac:dyDescent="0.3">
      <c r="A248" s="42">
        <v>248</v>
      </c>
      <c r="B248" s="52">
        <f t="shared" si="9"/>
        <v>2.8220000000000001</v>
      </c>
    </row>
    <row r="249" spans="1:2" s="228" customFormat="1" x14ac:dyDescent="0.3">
      <c r="A249" s="42">
        <v>249</v>
      </c>
      <c r="B249" s="52">
        <f t="shared" si="9"/>
        <v>2.831</v>
      </c>
    </row>
    <row r="250" spans="1:2" x14ac:dyDescent="0.3">
      <c r="A250" s="42">
        <v>250</v>
      </c>
      <c r="B250" s="52">
        <v>2.84</v>
      </c>
    </row>
    <row r="251" spans="1:2" s="228" customFormat="1" x14ac:dyDescent="0.3">
      <c r="A251" s="42">
        <v>251</v>
      </c>
      <c r="B251" s="52">
        <f>B$250+((A251-A$250)/(A$260-A$250))*(B$260-B$250)</f>
        <v>2.847</v>
      </c>
    </row>
    <row r="252" spans="1:2" s="228" customFormat="1" x14ac:dyDescent="0.3">
      <c r="A252" s="42">
        <v>252</v>
      </c>
      <c r="B252" s="52">
        <f t="shared" ref="B252:B259" si="10">B$250+((A252-A$250)/(A$260-A$250))*(B$260-B$250)</f>
        <v>2.8540000000000001</v>
      </c>
    </row>
    <row r="253" spans="1:2" s="228" customFormat="1" x14ac:dyDescent="0.3">
      <c r="A253" s="42">
        <v>253</v>
      </c>
      <c r="B253" s="52">
        <f t="shared" si="10"/>
        <v>2.8609999999999998</v>
      </c>
    </row>
    <row r="254" spans="1:2" s="228" customFormat="1" x14ac:dyDescent="0.3">
      <c r="A254" s="42">
        <v>254</v>
      </c>
      <c r="B254" s="52">
        <f t="shared" si="10"/>
        <v>2.8679999999999999</v>
      </c>
    </row>
    <row r="255" spans="1:2" s="228" customFormat="1" x14ac:dyDescent="0.3">
      <c r="A255" s="42">
        <v>255</v>
      </c>
      <c r="B255" s="52">
        <f t="shared" si="10"/>
        <v>2.875</v>
      </c>
    </row>
    <row r="256" spans="1:2" s="228" customFormat="1" x14ac:dyDescent="0.3">
      <c r="A256" s="42">
        <v>256</v>
      </c>
      <c r="B256" s="52">
        <f t="shared" si="10"/>
        <v>2.8820000000000001</v>
      </c>
    </row>
    <row r="257" spans="1:2" s="228" customFormat="1" x14ac:dyDescent="0.3">
      <c r="A257" s="42">
        <v>257</v>
      </c>
      <c r="B257" s="52">
        <f t="shared" si="10"/>
        <v>2.8890000000000002</v>
      </c>
    </row>
    <row r="258" spans="1:2" s="228" customFormat="1" x14ac:dyDescent="0.3">
      <c r="A258" s="42">
        <v>258</v>
      </c>
      <c r="B258" s="52">
        <f t="shared" si="10"/>
        <v>2.8959999999999999</v>
      </c>
    </row>
    <row r="259" spans="1:2" s="228" customFormat="1" x14ac:dyDescent="0.3">
      <c r="A259" s="42">
        <v>259</v>
      </c>
      <c r="B259" s="52">
        <f t="shared" si="10"/>
        <v>2.903</v>
      </c>
    </row>
    <row r="260" spans="1:2" x14ac:dyDescent="0.3">
      <c r="A260" s="42">
        <v>260</v>
      </c>
      <c r="B260" s="52">
        <v>2.91</v>
      </c>
    </row>
    <row r="261" spans="1:2" s="228" customFormat="1" x14ac:dyDescent="0.3">
      <c r="A261" s="42">
        <v>261</v>
      </c>
      <c r="B261" s="52">
        <f>B$260+((A261-A$260)/(A$270-A$260))*(B$270-B$260)</f>
        <v>2.9180000000000001</v>
      </c>
    </row>
    <row r="262" spans="1:2" s="228" customFormat="1" x14ac:dyDescent="0.3">
      <c r="A262" s="42">
        <v>262</v>
      </c>
      <c r="B262" s="52">
        <f t="shared" ref="B262:B269" si="11">B$260+((A262-A$260)/(A$270-A$260))*(B$270-B$260)</f>
        <v>2.9260000000000002</v>
      </c>
    </row>
    <row r="263" spans="1:2" s="228" customFormat="1" x14ac:dyDescent="0.3">
      <c r="A263" s="42">
        <v>263</v>
      </c>
      <c r="B263" s="52">
        <f t="shared" si="11"/>
        <v>2.9340000000000002</v>
      </c>
    </row>
    <row r="264" spans="1:2" s="228" customFormat="1" x14ac:dyDescent="0.3">
      <c r="A264" s="42">
        <v>264</v>
      </c>
      <c r="B264" s="52">
        <f t="shared" si="11"/>
        <v>2.9420000000000002</v>
      </c>
    </row>
    <row r="265" spans="1:2" s="228" customFormat="1" x14ac:dyDescent="0.3">
      <c r="A265" s="42">
        <v>265</v>
      </c>
      <c r="B265" s="52">
        <f t="shared" si="11"/>
        <v>2.95</v>
      </c>
    </row>
    <row r="266" spans="1:2" s="228" customFormat="1" x14ac:dyDescent="0.3">
      <c r="A266" s="42">
        <v>266</v>
      </c>
      <c r="B266" s="52">
        <f t="shared" si="11"/>
        <v>2.9580000000000002</v>
      </c>
    </row>
    <row r="267" spans="1:2" s="228" customFormat="1" x14ac:dyDescent="0.3">
      <c r="A267" s="42">
        <v>267</v>
      </c>
      <c r="B267" s="52">
        <f t="shared" si="11"/>
        <v>2.9660000000000002</v>
      </c>
    </row>
    <row r="268" spans="1:2" s="228" customFormat="1" x14ac:dyDescent="0.3">
      <c r="A268" s="42">
        <v>268</v>
      </c>
      <c r="B268" s="52">
        <f t="shared" si="11"/>
        <v>2.9740000000000002</v>
      </c>
    </row>
    <row r="269" spans="1:2" s="228" customFormat="1" x14ac:dyDescent="0.3">
      <c r="A269" s="42">
        <v>269</v>
      </c>
      <c r="B269" s="52">
        <f t="shared" si="11"/>
        <v>2.9820000000000002</v>
      </c>
    </row>
    <row r="270" spans="1:2" x14ac:dyDescent="0.3">
      <c r="A270" s="42">
        <v>270</v>
      </c>
      <c r="B270" s="52">
        <v>2.99</v>
      </c>
    </row>
    <row r="271" spans="1:2" s="228" customFormat="1" x14ac:dyDescent="0.3">
      <c r="A271" s="42">
        <v>271</v>
      </c>
      <c r="B271" s="52">
        <f>B$270+((A271-A$270)/(A$280-A$270))*(B$280-B$270)</f>
        <v>2.9980000000000002</v>
      </c>
    </row>
    <row r="272" spans="1:2" s="228" customFormat="1" x14ac:dyDescent="0.3">
      <c r="A272" s="42">
        <v>272</v>
      </c>
      <c r="B272" s="52">
        <f t="shared" ref="B272:B279" si="12">B$270+((A272-A$270)/(A$280-A$270))*(B$280-B$270)</f>
        <v>3.0060000000000002</v>
      </c>
    </row>
    <row r="273" spans="1:2" s="228" customFormat="1" x14ac:dyDescent="0.3">
      <c r="A273" s="42">
        <v>273</v>
      </c>
      <c r="B273" s="52">
        <f t="shared" si="12"/>
        <v>3.0140000000000002</v>
      </c>
    </row>
    <row r="274" spans="1:2" s="228" customFormat="1" x14ac:dyDescent="0.3">
      <c r="A274" s="42">
        <v>274</v>
      </c>
      <c r="B274" s="52">
        <f t="shared" si="12"/>
        <v>3.0220000000000002</v>
      </c>
    </row>
    <row r="275" spans="1:2" s="228" customFormat="1" x14ac:dyDescent="0.3">
      <c r="A275" s="42">
        <v>275</v>
      </c>
      <c r="B275" s="52">
        <f t="shared" si="12"/>
        <v>3.0300000000000002</v>
      </c>
    </row>
    <row r="276" spans="1:2" s="228" customFormat="1" x14ac:dyDescent="0.3">
      <c r="A276" s="42">
        <v>276</v>
      </c>
      <c r="B276" s="52">
        <f t="shared" si="12"/>
        <v>3.0379999999999998</v>
      </c>
    </row>
    <row r="277" spans="1:2" s="228" customFormat="1" x14ac:dyDescent="0.3">
      <c r="A277" s="42">
        <v>277</v>
      </c>
      <c r="B277" s="52">
        <f t="shared" si="12"/>
        <v>3.0459999999999998</v>
      </c>
    </row>
    <row r="278" spans="1:2" s="228" customFormat="1" x14ac:dyDescent="0.3">
      <c r="A278" s="42">
        <v>278</v>
      </c>
      <c r="B278" s="52">
        <f t="shared" si="12"/>
        <v>3.0539999999999998</v>
      </c>
    </row>
    <row r="279" spans="1:2" s="228" customFormat="1" x14ac:dyDescent="0.3">
      <c r="A279" s="42">
        <v>279</v>
      </c>
      <c r="B279" s="52">
        <f t="shared" si="12"/>
        <v>3.0619999999999998</v>
      </c>
    </row>
    <row r="280" spans="1:2" x14ac:dyDescent="0.3">
      <c r="A280" s="42">
        <v>280</v>
      </c>
      <c r="B280" s="52">
        <v>3.07</v>
      </c>
    </row>
    <row r="281" spans="1:2" s="229" customFormat="1" x14ac:dyDescent="0.3">
      <c r="A281" s="42">
        <v>281</v>
      </c>
      <c r="B281" s="52">
        <f>B$280+((A281-A$280)/(A$290-A$280))*(B$290-B$280)</f>
        <v>3.0779999999999998</v>
      </c>
    </row>
    <row r="282" spans="1:2" s="229" customFormat="1" x14ac:dyDescent="0.3">
      <c r="A282" s="42">
        <v>282</v>
      </c>
      <c r="B282" s="52">
        <f t="shared" ref="B282:B289" si="13">B$280+((A282-A$280)/(A$290-A$280))*(B$290-B$280)</f>
        <v>3.0859999999999999</v>
      </c>
    </row>
    <row r="283" spans="1:2" s="229" customFormat="1" x14ac:dyDescent="0.3">
      <c r="A283" s="42">
        <v>283</v>
      </c>
      <c r="B283" s="52">
        <f t="shared" si="13"/>
        <v>3.0939999999999999</v>
      </c>
    </row>
    <row r="284" spans="1:2" s="229" customFormat="1" x14ac:dyDescent="0.3">
      <c r="A284" s="42">
        <v>284</v>
      </c>
      <c r="B284" s="52">
        <f t="shared" si="13"/>
        <v>3.1019999999999999</v>
      </c>
    </row>
    <row r="285" spans="1:2" s="229" customFormat="1" x14ac:dyDescent="0.3">
      <c r="A285" s="42">
        <v>285</v>
      </c>
      <c r="B285" s="52">
        <f t="shared" si="13"/>
        <v>3.11</v>
      </c>
    </row>
    <row r="286" spans="1:2" s="229" customFormat="1" x14ac:dyDescent="0.3">
      <c r="A286" s="42">
        <v>286</v>
      </c>
      <c r="B286" s="52">
        <f t="shared" si="13"/>
        <v>3.1179999999999999</v>
      </c>
    </row>
    <row r="287" spans="1:2" s="229" customFormat="1" x14ac:dyDescent="0.3">
      <c r="A287" s="42">
        <v>287</v>
      </c>
      <c r="B287" s="52">
        <f t="shared" si="13"/>
        <v>3.1259999999999999</v>
      </c>
    </row>
    <row r="288" spans="1:2" s="229" customFormat="1" x14ac:dyDescent="0.3">
      <c r="A288" s="42">
        <v>288</v>
      </c>
      <c r="B288" s="52">
        <f t="shared" si="13"/>
        <v>3.1339999999999999</v>
      </c>
    </row>
    <row r="289" spans="1:2" s="229" customFormat="1" x14ac:dyDescent="0.3">
      <c r="A289" s="42">
        <v>289</v>
      </c>
      <c r="B289" s="52">
        <f t="shared" si="13"/>
        <v>3.1419999999999999</v>
      </c>
    </row>
    <row r="290" spans="1:2" x14ac:dyDescent="0.3">
      <c r="A290" s="42">
        <v>290</v>
      </c>
      <c r="B290" s="52">
        <v>3.15</v>
      </c>
    </row>
    <row r="291" spans="1:2" s="229" customFormat="1" x14ac:dyDescent="0.3">
      <c r="A291" s="42">
        <v>291</v>
      </c>
      <c r="B291" s="52">
        <f>B$290+((A291-A$290)/(A$300-A$290))*(B$300-B$290)</f>
        <v>3.1669999999999998</v>
      </c>
    </row>
    <row r="292" spans="1:2" s="229" customFormat="1" x14ac:dyDescent="0.3">
      <c r="A292" s="42">
        <v>292</v>
      </c>
      <c r="B292" s="52">
        <f t="shared" ref="B292:B299" si="14">B$290+((A292-A$290)/(A$300-A$290))*(B$300-B$290)</f>
        <v>3.1839999999999997</v>
      </c>
    </row>
    <row r="293" spans="1:2" s="229" customFormat="1" x14ac:dyDescent="0.3">
      <c r="A293" s="42">
        <v>293</v>
      </c>
      <c r="B293" s="52">
        <f t="shared" si="14"/>
        <v>3.2010000000000001</v>
      </c>
    </row>
    <row r="294" spans="1:2" s="229" customFormat="1" x14ac:dyDescent="0.3">
      <c r="A294" s="42">
        <v>294</v>
      </c>
      <c r="B294" s="52">
        <f t="shared" si="14"/>
        <v>3.218</v>
      </c>
    </row>
    <row r="295" spans="1:2" s="229" customFormat="1" x14ac:dyDescent="0.3">
      <c r="A295" s="42">
        <v>295</v>
      </c>
      <c r="B295" s="52">
        <f t="shared" si="14"/>
        <v>3.2349999999999999</v>
      </c>
    </row>
    <row r="296" spans="1:2" s="229" customFormat="1" x14ac:dyDescent="0.3">
      <c r="A296" s="42">
        <v>296</v>
      </c>
      <c r="B296" s="52">
        <f t="shared" si="14"/>
        <v>3.2519999999999998</v>
      </c>
    </row>
    <row r="297" spans="1:2" s="229" customFormat="1" x14ac:dyDescent="0.3">
      <c r="A297" s="42">
        <v>297</v>
      </c>
      <c r="B297" s="52">
        <f t="shared" si="14"/>
        <v>3.2689999999999997</v>
      </c>
    </row>
    <row r="298" spans="1:2" s="229" customFormat="1" x14ac:dyDescent="0.3">
      <c r="A298" s="42">
        <v>298</v>
      </c>
      <c r="B298" s="52">
        <f t="shared" si="14"/>
        <v>3.286</v>
      </c>
    </row>
    <row r="299" spans="1:2" s="229" customFormat="1" x14ac:dyDescent="0.3">
      <c r="A299" s="42">
        <v>299</v>
      </c>
      <c r="B299" s="52">
        <f t="shared" si="14"/>
        <v>3.3029999999999999</v>
      </c>
    </row>
    <row r="300" spans="1:2" x14ac:dyDescent="0.3">
      <c r="A300" s="42">
        <v>300</v>
      </c>
      <c r="B300" s="52">
        <v>3.32</v>
      </c>
    </row>
    <row r="301" spans="1:2" s="229" customFormat="1" x14ac:dyDescent="0.3">
      <c r="A301" s="42">
        <v>301</v>
      </c>
      <c r="B301" s="52">
        <f>B$300+((A301-A$300)/(A$320-A$300))*(B$320-B$300)</f>
        <v>3.3224999999999998</v>
      </c>
    </row>
    <row r="302" spans="1:2" s="229" customFormat="1" x14ac:dyDescent="0.3">
      <c r="A302" s="42">
        <v>302</v>
      </c>
      <c r="B302" s="52">
        <f t="shared" ref="B302:B319" si="15">B$300+((A302-A$300)/(A$320-A$300))*(B$320-B$300)</f>
        <v>3.3249999999999997</v>
      </c>
    </row>
    <row r="303" spans="1:2" s="229" customFormat="1" x14ac:dyDescent="0.3">
      <c r="A303" s="42">
        <v>303</v>
      </c>
      <c r="B303" s="52">
        <f t="shared" si="15"/>
        <v>3.3274999999999997</v>
      </c>
    </row>
    <row r="304" spans="1:2" s="229" customFormat="1" x14ac:dyDescent="0.3">
      <c r="A304" s="42">
        <v>304</v>
      </c>
      <c r="B304" s="52">
        <f t="shared" si="15"/>
        <v>3.33</v>
      </c>
    </row>
    <row r="305" spans="1:2" s="229" customFormat="1" x14ac:dyDescent="0.3">
      <c r="A305" s="42">
        <v>305</v>
      </c>
      <c r="B305" s="52">
        <f t="shared" si="15"/>
        <v>3.3325</v>
      </c>
    </row>
    <row r="306" spans="1:2" s="229" customFormat="1" x14ac:dyDescent="0.3">
      <c r="A306" s="42">
        <v>306</v>
      </c>
      <c r="B306" s="52">
        <f t="shared" si="15"/>
        <v>3.335</v>
      </c>
    </row>
    <row r="307" spans="1:2" s="229" customFormat="1" x14ac:dyDescent="0.3">
      <c r="A307" s="42">
        <v>307</v>
      </c>
      <c r="B307" s="52">
        <f t="shared" si="15"/>
        <v>3.3374999999999999</v>
      </c>
    </row>
    <row r="308" spans="1:2" s="229" customFormat="1" x14ac:dyDescent="0.3">
      <c r="A308" s="42">
        <v>308</v>
      </c>
      <c r="B308" s="52">
        <f t="shared" si="15"/>
        <v>3.34</v>
      </c>
    </row>
    <row r="309" spans="1:2" s="229" customFormat="1" x14ac:dyDescent="0.3">
      <c r="A309" s="42">
        <v>309</v>
      </c>
      <c r="B309" s="52">
        <f t="shared" si="15"/>
        <v>3.3424999999999998</v>
      </c>
    </row>
    <row r="310" spans="1:2" s="229" customFormat="1" x14ac:dyDescent="0.3">
      <c r="A310" s="42">
        <v>310</v>
      </c>
      <c r="B310" s="52">
        <f t="shared" si="15"/>
        <v>3.3449999999999998</v>
      </c>
    </row>
    <row r="311" spans="1:2" s="229" customFormat="1" x14ac:dyDescent="0.3">
      <c r="A311" s="42">
        <v>311</v>
      </c>
      <c r="B311" s="52">
        <f t="shared" si="15"/>
        <v>3.3475000000000001</v>
      </c>
    </row>
    <row r="312" spans="1:2" s="229" customFormat="1" x14ac:dyDescent="0.3">
      <c r="A312" s="42">
        <v>312</v>
      </c>
      <c r="B312" s="52">
        <f t="shared" si="15"/>
        <v>3.35</v>
      </c>
    </row>
    <row r="313" spans="1:2" s="229" customFormat="1" x14ac:dyDescent="0.3">
      <c r="A313" s="42">
        <v>313</v>
      </c>
      <c r="B313" s="52">
        <f t="shared" si="15"/>
        <v>3.3525</v>
      </c>
    </row>
    <row r="314" spans="1:2" s="229" customFormat="1" x14ac:dyDescent="0.3">
      <c r="A314" s="42">
        <v>314</v>
      </c>
      <c r="B314" s="52">
        <f t="shared" si="15"/>
        <v>3.355</v>
      </c>
    </row>
    <row r="315" spans="1:2" s="229" customFormat="1" x14ac:dyDescent="0.3">
      <c r="A315" s="42">
        <v>315</v>
      </c>
      <c r="B315" s="52">
        <f t="shared" si="15"/>
        <v>3.3574999999999999</v>
      </c>
    </row>
    <row r="316" spans="1:2" s="229" customFormat="1" x14ac:dyDescent="0.3">
      <c r="A316" s="42">
        <v>316</v>
      </c>
      <c r="B316" s="52">
        <f t="shared" si="15"/>
        <v>3.36</v>
      </c>
    </row>
    <row r="317" spans="1:2" s="229" customFormat="1" x14ac:dyDescent="0.3">
      <c r="A317" s="42">
        <v>317</v>
      </c>
      <c r="B317" s="52">
        <f t="shared" si="15"/>
        <v>3.3625000000000003</v>
      </c>
    </row>
    <row r="318" spans="1:2" s="229" customFormat="1" x14ac:dyDescent="0.3">
      <c r="A318" s="42">
        <v>318</v>
      </c>
      <c r="B318" s="52">
        <f t="shared" si="15"/>
        <v>3.3650000000000002</v>
      </c>
    </row>
    <row r="319" spans="1:2" s="229" customFormat="1" x14ac:dyDescent="0.3">
      <c r="A319" s="42">
        <v>319</v>
      </c>
      <c r="B319" s="52">
        <f t="shared" si="15"/>
        <v>3.3675000000000002</v>
      </c>
    </row>
    <row r="320" spans="1:2" x14ac:dyDescent="0.3">
      <c r="A320" s="42">
        <v>320</v>
      </c>
      <c r="B320" s="52">
        <v>3.37</v>
      </c>
    </row>
    <row r="321" spans="1:2" s="229" customFormat="1" x14ac:dyDescent="0.3">
      <c r="A321" s="42">
        <v>321</v>
      </c>
      <c r="B321" s="52">
        <f>B$320+((A321-A$320)/(A$340-A$320))*(B$340-B$320)</f>
        <v>3.3774999999999999</v>
      </c>
    </row>
    <row r="322" spans="1:2" s="229" customFormat="1" x14ac:dyDescent="0.3">
      <c r="A322" s="42">
        <v>322</v>
      </c>
      <c r="B322" s="52">
        <f t="shared" ref="B322:B339" si="16">B$320+((A322-A$320)/(A$340-A$320))*(B$340-B$320)</f>
        <v>3.3850000000000002</v>
      </c>
    </row>
    <row r="323" spans="1:2" s="229" customFormat="1" x14ac:dyDescent="0.3">
      <c r="A323" s="42">
        <v>323</v>
      </c>
      <c r="B323" s="52">
        <f t="shared" si="16"/>
        <v>3.3925000000000001</v>
      </c>
    </row>
    <row r="324" spans="1:2" s="229" customFormat="1" x14ac:dyDescent="0.3">
      <c r="A324" s="42">
        <v>324</v>
      </c>
      <c r="B324" s="52">
        <f t="shared" si="16"/>
        <v>3.4</v>
      </c>
    </row>
    <row r="325" spans="1:2" s="229" customFormat="1" x14ac:dyDescent="0.3">
      <c r="A325" s="42">
        <v>325</v>
      </c>
      <c r="B325" s="52">
        <f t="shared" si="16"/>
        <v>3.4075000000000002</v>
      </c>
    </row>
    <row r="326" spans="1:2" s="229" customFormat="1" x14ac:dyDescent="0.3">
      <c r="A326" s="42">
        <v>326</v>
      </c>
      <c r="B326" s="52">
        <f t="shared" si="16"/>
        <v>3.415</v>
      </c>
    </row>
    <row r="327" spans="1:2" s="229" customFormat="1" x14ac:dyDescent="0.3">
      <c r="A327" s="42">
        <v>327</v>
      </c>
      <c r="B327" s="52">
        <f t="shared" si="16"/>
        <v>3.4224999999999999</v>
      </c>
    </row>
    <row r="328" spans="1:2" s="229" customFormat="1" x14ac:dyDescent="0.3">
      <c r="A328" s="42">
        <v>328</v>
      </c>
      <c r="B328" s="52">
        <f t="shared" si="16"/>
        <v>3.43</v>
      </c>
    </row>
    <row r="329" spans="1:2" s="229" customFormat="1" x14ac:dyDescent="0.3">
      <c r="A329" s="42">
        <v>329</v>
      </c>
      <c r="B329" s="52">
        <f t="shared" si="16"/>
        <v>3.4375</v>
      </c>
    </row>
    <row r="330" spans="1:2" s="229" customFormat="1" x14ac:dyDescent="0.3">
      <c r="A330" s="42">
        <v>330</v>
      </c>
      <c r="B330" s="52">
        <f t="shared" si="16"/>
        <v>3.4450000000000003</v>
      </c>
    </row>
    <row r="331" spans="1:2" s="229" customFormat="1" x14ac:dyDescent="0.3">
      <c r="A331" s="42">
        <v>331</v>
      </c>
      <c r="B331" s="52">
        <f t="shared" si="16"/>
        <v>3.4525000000000001</v>
      </c>
    </row>
    <row r="332" spans="1:2" s="229" customFormat="1" x14ac:dyDescent="0.3">
      <c r="A332" s="42">
        <v>332</v>
      </c>
      <c r="B332" s="52">
        <f t="shared" si="16"/>
        <v>3.46</v>
      </c>
    </row>
    <row r="333" spans="1:2" s="229" customFormat="1" x14ac:dyDescent="0.3">
      <c r="A333" s="42">
        <v>333</v>
      </c>
      <c r="B333" s="52">
        <f t="shared" si="16"/>
        <v>3.4675000000000002</v>
      </c>
    </row>
    <row r="334" spans="1:2" s="229" customFormat="1" x14ac:dyDescent="0.3">
      <c r="A334" s="42">
        <v>334</v>
      </c>
      <c r="B334" s="52">
        <f t="shared" si="16"/>
        <v>3.4750000000000001</v>
      </c>
    </row>
    <row r="335" spans="1:2" s="229" customFormat="1" x14ac:dyDescent="0.3">
      <c r="A335" s="42">
        <v>335</v>
      </c>
      <c r="B335" s="52">
        <f t="shared" si="16"/>
        <v>3.4824999999999999</v>
      </c>
    </row>
    <row r="336" spans="1:2" s="229" customFormat="1" x14ac:dyDescent="0.3">
      <c r="A336" s="42">
        <v>336</v>
      </c>
      <c r="B336" s="52">
        <f t="shared" si="16"/>
        <v>3.49</v>
      </c>
    </row>
    <row r="337" spans="1:2" s="229" customFormat="1" x14ac:dyDescent="0.3">
      <c r="A337" s="42">
        <v>337</v>
      </c>
      <c r="B337" s="52">
        <f t="shared" si="16"/>
        <v>3.4975000000000001</v>
      </c>
    </row>
    <row r="338" spans="1:2" s="229" customFormat="1" x14ac:dyDescent="0.3">
      <c r="A338" s="42">
        <v>338</v>
      </c>
      <c r="B338" s="52">
        <f t="shared" si="16"/>
        <v>3.5049999999999999</v>
      </c>
    </row>
    <row r="339" spans="1:2" s="229" customFormat="1" x14ac:dyDescent="0.3">
      <c r="A339" s="42">
        <v>339</v>
      </c>
      <c r="B339" s="52">
        <f t="shared" si="16"/>
        <v>3.5125000000000002</v>
      </c>
    </row>
    <row r="340" spans="1:2" x14ac:dyDescent="0.3">
      <c r="A340" s="42">
        <v>340</v>
      </c>
      <c r="B340" s="52">
        <v>3.52</v>
      </c>
    </row>
    <row r="341" spans="1:2" s="229" customFormat="1" x14ac:dyDescent="0.3">
      <c r="A341" s="42">
        <v>341</v>
      </c>
      <c r="B341" s="52">
        <f>B$340+((A341-A$340)/(A$380-A$340))*(B$380-B$340)</f>
        <v>3.5237500000000002</v>
      </c>
    </row>
    <row r="342" spans="1:2" s="229" customFormat="1" x14ac:dyDescent="0.3">
      <c r="A342" s="42">
        <v>342</v>
      </c>
      <c r="B342" s="52">
        <f t="shared" ref="B342:B379" si="17">B$340+((A342-A$340)/(A$380-A$340))*(B$380-B$340)</f>
        <v>3.5274999999999999</v>
      </c>
    </row>
    <row r="343" spans="1:2" s="229" customFormat="1" x14ac:dyDescent="0.3">
      <c r="A343" s="42">
        <v>343</v>
      </c>
      <c r="B343" s="52">
        <f t="shared" si="17"/>
        <v>3.53125</v>
      </c>
    </row>
    <row r="344" spans="1:2" s="229" customFormat="1" x14ac:dyDescent="0.3">
      <c r="A344" s="42">
        <v>344</v>
      </c>
      <c r="B344" s="52">
        <f t="shared" si="17"/>
        <v>3.5350000000000001</v>
      </c>
    </row>
    <row r="345" spans="1:2" s="229" customFormat="1" x14ac:dyDescent="0.3">
      <c r="A345" s="42">
        <v>345</v>
      </c>
      <c r="B345" s="52">
        <f t="shared" si="17"/>
        <v>3.5387499999999998</v>
      </c>
    </row>
    <row r="346" spans="1:2" s="229" customFormat="1" x14ac:dyDescent="0.3">
      <c r="A346" s="42">
        <v>346</v>
      </c>
      <c r="B346" s="52">
        <f t="shared" si="17"/>
        <v>3.5425</v>
      </c>
    </row>
    <row r="347" spans="1:2" s="229" customFormat="1" x14ac:dyDescent="0.3">
      <c r="A347" s="42">
        <v>347</v>
      </c>
      <c r="B347" s="52">
        <f t="shared" si="17"/>
        <v>3.5462500000000001</v>
      </c>
    </row>
    <row r="348" spans="1:2" s="229" customFormat="1" x14ac:dyDescent="0.3">
      <c r="A348" s="42">
        <v>348</v>
      </c>
      <c r="B348" s="52">
        <f t="shared" si="17"/>
        <v>3.55</v>
      </c>
    </row>
    <row r="349" spans="1:2" s="229" customFormat="1" x14ac:dyDescent="0.3">
      <c r="A349" s="42">
        <v>349</v>
      </c>
      <c r="B349" s="52">
        <f t="shared" si="17"/>
        <v>3.55375</v>
      </c>
    </row>
    <row r="350" spans="1:2" s="229" customFormat="1" x14ac:dyDescent="0.3">
      <c r="A350" s="42">
        <v>350</v>
      </c>
      <c r="B350" s="52">
        <f t="shared" si="17"/>
        <v>3.5575000000000001</v>
      </c>
    </row>
    <row r="351" spans="1:2" s="229" customFormat="1" x14ac:dyDescent="0.3">
      <c r="A351" s="42">
        <v>351</v>
      </c>
      <c r="B351" s="52">
        <f t="shared" si="17"/>
        <v>3.5612499999999998</v>
      </c>
    </row>
    <row r="352" spans="1:2" s="229" customFormat="1" x14ac:dyDescent="0.3">
      <c r="A352" s="42">
        <v>352</v>
      </c>
      <c r="B352" s="52">
        <f t="shared" si="17"/>
        <v>3.5649999999999999</v>
      </c>
    </row>
    <row r="353" spans="1:2" s="229" customFormat="1" x14ac:dyDescent="0.3">
      <c r="A353" s="42">
        <v>353</v>
      </c>
      <c r="B353" s="52">
        <f t="shared" si="17"/>
        <v>3.5687500000000001</v>
      </c>
    </row>
    <row r="354" spans="1:2" s="229" customFormat="1" x14ac:dyDescent="0.3">
      <c r="A354" s="42">
        <v>354</v>
      </c>
      <c r="B354" s="52">
        <f t="shared" si="17"/>
        <v>3.5724999999999998</v>
      </c>
    </row>
    <row r="355" spans="1:2" s="229" customFormat="1" x14ac:dyDescent="0.3">
      <c r="A355" s="42">
        <v>355</v>
      </c>
      <c r="B355" s="52">
        <f t="shared" si="17"/>
        <v>3.5762499999999999</v>
      </c>
    </row>
    <row r="356" spans="1:2" s="229" customFormat="1" x14ac:dyDescent="0.3">
      <c r="A356" s="42">
        <v>356</v>
      </c>
      <c r="B356" s="52">
        <f t="shared" si="17"/>
        <v>3.58</v>
      </c>
    </row>
    <row r="357" spans="1:2" s="229" customFormat="1" x14ac:dyDescent="0.3">
      <c r="A357" s="42">
        <v>357</v>
      </c>
      <c r="B357" s="52">
        <f t="shared" si="17"/>
        <v>3.5837499999999998</v>
      </c>
    </row>
    <row r="358" spans="1:2" s="229" customFormat="1" x14ac:dyDescent="0.3">
      <c r="A358" s="42">
        <v>358</v>
      </c>
      <c r="B358" s="52">
        <f t="shared" si="17"/>
        <v>3.5874999999999999</v>
      </c>
    </row>
    <row r="359" spans="1:2" s="229" customFormat="1" x14ac:dyDescent="0.3">
      <c r="A359" s="42">
        <v>359</v>
      </c>
      <c r="B359" s="52">
        <f t="shared" si="17"/>
        <v>3.5912500000000001</v>
      </c>
    </row>
    <row r="360" spans="1:2" s="229" customFormat="1" x14ac:dyDescent="0.3">
      <c r="A360" s="42">
        <v>360</v>
      </c>
      <c r="B360" s="52">
        <f t="shared" si="17"/>
        <v>3.5949999999999998</v>
      </c>
    </row>
    <row r="361" spans="1:2" s="229" customFormat="1" x14ac:dyDescent="0.3">
      <c r="A361" s="42">
        <v>361</v>
      </c>
      <c r="B361" s="52">
        <f t="shared" si="17"/>
        <v>3.5987499999999999</v>
      </c>
    </row>
    <row r="362" spans="1:2" s="229" customFormat="1" x14ac:dyDescent="0.3">
      <c r="A362" s="42">
        <v>362</v>
      </c>
      <c r="B362" s="52">
        <f t="shared" si="17"/>
        <v>3.6025</v>
      </c>
    </row>
    <row r="363" spans="1:2" s="229" customFormat="1" x14ac:dyDescent="0.3">
      <c r="A363" s="42">
        <v>363</v>
      </c>
      <c r="B363" s="52">
        <f t="shared" si="17"/>
        <v>3.6062500000000002</v>
      </c>
    </row>
    <row r="364" spans="1:2" s="229" customFormat="1" x14ac:dyDescent="0.3">
      <c r="A364" s="42">
        <v>364</v>
      </c>
      <c r="B364" s="52">
        <f t="shared" si="17"/>
        <v>3.61</v>
      </c>
    </row>
    <row r="365" spans="1:2" s="229" customFormat="1" x14ac:dyDescent="0.3">
      <c r="A365" s="42">
        <v>365</v>
      </c>
      <c r="B365" s="52">
        <f t="shared" si="17"/>
        <v>3.61375</v>
      </c>
    </row>
    <row r="366" spans="1:2" s="229" customFormat="1" x14ac:dyDescent="0.3">
      <c r="A366" s="42">
        <v>366</v>
      </c>
      <c r="B366" s="52">
        <f t="shared" si="17"/>
        <v>3.6175000000000002</v>
      </c>
    </row>
    <row r="367" spans="1:2" s="229" customFormat="1" x14ac:dyDescent="0.3">
      <c r="A367" s="42">
        <v>367</v>
      </c>
      <c r="B367" s="52">
        <f t="shared" si="17"/>
        <v>3.6212499999999999</v>
      </c>
    </row>
    <row r="368" spans="1:2" s="229" customFormat="1" x14ac:dyDescent="0.3">
      <c r="A368" s="42">
        <v>368</v>
      </c>
      <c r="B368" s="52">
        <f t="shared" si="17"/>
        <v>3.625</v>
      </c>
    </row>
    <row r="369" spans="1:2" s="229" customFormat="1" x14ac:dyDescent="0.3">
      <c r="A369" s="42">
        <v>369</v>
      </c>
      <c r="B369" s="52">
        <f t="shared" si="17"/>
        <v>3.6287500000000001</v>
      </c>
    </row>
    <row r="370" spans="1:2" s="229" customFormat="1" x14ac:dyDescent="0.3">
      <c r="A370" s="42">
        <v>370</v>
      </c>
      <c r="B370" s="52">
        <f t="shared" si="17"/>
        <v>3.6324999999999998</v>
      </c>
    </row>
    <row r="371" spans="1:2" s="229" customFormat="1" x14ac:dyDescent="0.3">
      <c r="A371" s="42">
        <v>371</v>
      </c>
      <c r="B371" s="52">
        <f t="shared" si="17"/>
        <v>3.63625</v>
      </c>
    </row>
    <row r="372" spans="1:2" s="229" customFormat="1" x14ac:dyDescent="0.3">
      <c r="A372" s="42">
        <v>372</v>
      </c>
      <c r="B372" s="52">
        <f t="shared" si="17"/>
        <v>3.64</v>
      </c>
    </row>
    <row r="373" spans="1:2" s="229" customFormat="1" x14ac:dyDescent="0.3">
      <c r="A373" s="42">
        <v>373</v>
      </c>
      <c r="B373" s="52">
        <f t="shared" si="17"/>
        <v>3.6437499999999998</v>
      </c>
    </row>
    <row r="374" spans="1:2" s="229" customFormat="1" x14ac:dyDescent="0.3">
      <c r="A374" s="42">
        <v>374</v>
      </c>
      <c r="B374" s="52">
        <f t="shared" si="17"/>
        <v>3.6475</v>
      </c>
    </row>
    <row r="375" spans="1:2" s="229" customFormat="1" x14ac:dyDescent="0.3">
      <c r="A375" s="42">
        <v>375</v>
      </c>
      <c r="B375" s="52">
        <f t="shared" si="17"/>
        <v>3.6512500000000001</v>
      </c>
    </row>
    <row r="376" spans="1:2" s="229" customFormat="1" x14ac:dyDescent="0.3">
      <c r="A376" s="42">
        <v>376</v>
      </c>
      <c r="B376" s="52">
        <f t="shared" si="17"/>
        <v>3.6549999999999998</v>
      </c>
    </row>
    <row r="377" spans="1:2" s="229" customFormat="1" x14ac:dyDescent="0.3">
      <c r="A377" s="42">
        <v>377</v>
      </c>
      <c r="B377" s="52">
        <f t="shared" si="17"/>
        <v>3.6587499999999999</v>
      </c>
    </row>
    <row r="378" spans="1:2" s="229" customFormat="1" x14ac:dyDescent="0.3">
      <c r="A378" s="42">
        <v>378</v>
      </c>
      <c r="B378" s="52">
        <f t="shared" si="17"/>
        <v>3.6625000000000001</v>
      </c>
    </row>
    <row r="379" spans="1:2" s="229" customFormat="1" x14ac:dyDescent="0.3">
      <c r="A379" s="42">
        <v>379</v>
      </c>
      <c r="B379" s="52">
        <f t="shared" si="17"/>
        <v>3.6662499999999998</v>
      </c>
    </row>
    <row r="380" spans="1:2" x14ac:dyDescent="0.3">
      <c r="A380" s="42">
        <v>380</v>
      </c>
      <c r="B380" s="52">
        <v>3.67</v>
      </c>
    </row>
    <row r="381" spans="1:2" s="229" customFormat="1" x14ac:dyDescent="0.3">
      <c r="A381" s="42">
        <v>381</v>
      </c>
      <c r="B381" s="52">
        <f>B$380+((A381-A$380)/(A$390-A$380))*(B$390-B$380)</f>
        <v>3.6859999999999999</v>
      </c>
    </row>
    <row r="382" spans="1:2" s="229" customFormat="1" x14ac:dyDescent="0.3">
      <c r="A382" s="42">
        <v>382</v>
      </c>
      <c r="B382" s="52">
        <f t="shared" ref="B382:B389" si="18">B$380+((A382-A$380)/(A$390-A$380))*(B$390-B$380)</f>
        <v>3.702</v>
      </c>
    </row>
    <row r="383" spans="1:2" s="229" customFormat="1" x14ac:dyDescent="0.3">
      <c r="A383" s="42">
        <v>383</v>
      </c>
      <c r="B383" s="52">
        <f t="shared" si="18"/>
        <v>3.718</v>
      </c>
    </row>
    <row r="384" spans="1:2" s="229" customFormat="1" x14ac:dyDescent="0.3">
      <c r="A384" s="42">
        <v>384</v>
      </c>
      <c r="B384" s="52">
        <f t="shared" si="18"/>
        <v>3.734</v>
      </c>
    </row>
    <row r="385" spans="1:2" s="229" customFormat="1" x14ac:dyDescent="0.3">
      <c r="A385" s="42">
        <v>385</v>
      </c>
      <c r="B385" s="52">
        <f t="shared" si="18"/>
        <v>3.75</v>
      </c>
    </row>
    <row r="386" spans="1:2" s="229" customFormat="1" x14ac:dyDescent="0.3">
      <c r="A386" s="42">
        <v>386</v>
      </c>
      <c r="B386" s="52">
        <f t="shared" si="18"/>
        <v>3.766</v>
      </c>
    </row>
    <row r="387" spans="1:2" s="229" customFormat="1" x14ac:dyDescent="0.3">
      <c r="A387" s="42">
        <v>387</v>
      </c>
      <c r="B387" s="52">
        <f t="shared" si="18"/>
        <v>3.782</v>
      </c>
    </row>
    <row r="388" spans="1:2" s="229" customFormat="1" x14ac:dyDescent="0.3">
      <c r="A388" s="42">
        <v>388</v>
      </c>
      <c r="B388" s="52">
        <f t="shared" si="18"/>
        <v>3.798</v>
      </c>
    </row>
    <row r="389" spans="1:2" s="229" customFormat="1" x14ac:dyDescent="0.3">
      <c r="A389" s="42">
        <v>389</v>
      </c>
      <c r="B389" s="52">
        <f t="shared" si="18"/>
        <v>3.8140000000000001</v>
      </c>
    </row>
    <row r="390" spans="1:2" x14ac:dyDescent="0.3">
      <c r="A390" s="42">
        <v>390</v>
      </c>
      <c r="B390" s="52">
        <v>3.83</v>
      </c>
    </row>
    <row r="391" spans="1:2" s="229" customFormat="1" x14ac:dyDescent="0.3">
      <c r="A391" s="42">
        <v>391</v>
      </c>
      <c r="B391" s="52">
        <f>B$390+((A391-A$390)/(A$420-A$390))*(B$420-B$390)</f>
        <v>3.8396666666666666</v>
      </c>
    </row>
    <row r="392" spans="1:2" s="229" customFormat="1" x14ac:dyDescent="0.3">
      <c r="A392" s="42">
        <v>392</v>
      </c>
      <c r="B392" s="52">
        <f t="shared" ref="B392:B419" si="19">B$390+((A392-A$390)/(A$420-A$390))*(B$420-B$390)</f>
        <v>3.8493333333333335</v>
      </c>
    </row>
    <row r="393" spans="1:2" s="229" customFormat="1" x14ac:dyDescent="0.3">
      <c r="A393" s="42">
        <v>393</v>
      </c>
      <c r="B393" s="52">
        <f t="shared" si="19"/>
        <v>3.859</v>
      </c>
    </row>
    <row r="394" spans="1:2" s="229" customFormat="1" x14ac:dyDescent="0.3">
      <c r="A394" s="42">
        <v>394</v>
      </c>
      <c r="B394" s="52">
        <f t="shared" si="19"/>
        <v>3.8686666666666669</v>
      </c>
    </row>
    <row r="395" spans="1:2" s="229" customFormat="1" x14ac:dyDescent="0.3">
      <c r="A395" s="42">
        <v>395</v>
      </c>
      <c r="B395" s="52">
        <f t="shared" si="19"/>
        <v>3.8783333333333334</v>
      </c>
    </row>
    <row r="396" spans="1:2" s="229" customFormat="1" x14ac:dyDescent="0.3">
      <c r="A396" s="42">
        <v>396</v>
      </c>
      <c r="B396" s="52">
        <f t="shared" si="19"/>
        <v>3.8879999999999999</v>
      </c>
    </row>
    <row r="397" spans="1:2" s="229" customFormat="1" x14ac:dyDescent="0.3">
      <c r="A397" s="42">
        <v>397</v>
      </c>
      <c r="B397" s="52">
        <f t="shared" si="19"/>
        <v>3.8976666666666668</v>
      </c>
    </row>
    <row r="398" spans="1:2" s="229" customFormat="1" x14ac:dyDescent="0.3">
      <c r="A398" s="42">
        <v>398</v>
      </c>
      <c r="B398" s="52">
        <f t="shared" si="19"/>
        <v>3.9073333333333333</v>
      </c>
    </row>
    <row r="399" spans="1:2" s="229" customFormat="1" x14ac:dyDescent="0.3">
      <c r="A399" s="42">
        <v>399</v>
      </c>
      <c r="B399" s="52">
        <f t="shared" si="19"/>
        <v>3.9170000000000003</v>
      </c>
    </row>
    <row r="400" spans="1:2" s="229" customFormat="1" x14ac:dyDescent="0.3">
      <c r="A400" s="42">
        <v>400</v>
      </c>
      <c r="B400" s="52">
        <f t="shared" si="19"/>
        <v>3.9266666666666667</v>
      </c>
    </row>
    <row r="401" spans="1:2" s="229" customFormat="1" x14ac:dyDescent="0.3">
      <c r="A401" s="42">
        <v>401</v>
      </c>
      <c r="B401" s="52">
        <f t="shared" si="19"/>
        <v>3.9363333333333332</v>
      </c>
    </row>
    <row r="402" spans="1:2" s="229" customFormat="1" x14ac:dyDescent="0.3">
      <c r="A402" s="42">
        <v>402</v>
      </c>
      <c r="B402" s="52">
        <f t="shared" si="19"/>
        <v>3.9460000000000002</v>
      </c>
    </row>
    <row r="403" spans="1:2" s="229" customFormat="1" x14ac:dyDescent="0.3">
      <c r="A403" s="42">
        <v>403</v>
      </c>
      <c r="B403" s="52">
        <f t="shared" si="19"/>
        <v>3.9556666666666667</v>
      </c>
    </row>
    <row r="404" spans="1:2" s="229" customFormat="1" x14ac:dyDescent="0.3">
      <c r="A404" s="42">
        <v>404</v>
      </c>
      <c r="B404" s="52">
        <f t="shared" si="19"/>
        <v>3.9653333333333336</v>
      </c>
    </row>
    <row r="405" spans="1:2" s="229" customFormat="1" x14ac:dyDescent="0.3">
      <c r="A405" s="42">
        <v>405</v>
      </c>
      <c r="B405" s="52">
        <f t="shared" si="19"/>
        <v>3.9750000000000001</v>
      </c>
    </row>
    <row r="406" spans="1:2" s="229" customFormat="1" x14ac:dyDescent="0.3">
      <c r="A406" s="42">
        <v>406</v>
      </c>
      <c r="B406" s="52">
        <f t="shared" si="19"/>
        <v>3.9846666666666666</v>
      </c>
    </row>
    <row r="407" spans="1:2" s="229" customFormat="1" x14ac:dyDescent="0.3">
      <c r="A407" s="42">
        <v>407</v>
      </c>
      <c r="B407" s="52">
        <f t="shared" si="19"/>
        <v>3.9943333333333335</v>
      </c>
    </row>
    <row r="408" spans="1:2" s="229" customFormat="1" x14ac:dyDescent="0.3">
      <c r="A408" s="42">
        <v>408</v>
      </c>
      <c r="B408" s="52">
        <f t="shared" si="19"/>
        <v>4.0040000000000004</v>
      </c>
    </row>
    <row r="409" spans="1:2" s="229" customFormat="1" x14ac:dyDescent="0.3">
      <c r="A409" s="42">
        <v>409</v>
      </c>
      <c r="B409" s="52">
        <f t="shared" si="19"/>
        <v>4.0136666666666665</v>
      </c>
    </row>
    <row r="410" spans="1:2" s="229" customFormat="1" x14ac:dyDescent="0.3">
      <c r="A410" s="42">
        <v>410</v>
      </c>
      <c r="B410" s="52">
        <f t="shared" si="19"/>
        <v>4.0233333333333334</v>
      </c>
    </row>
    <row r="411" spans="1:2" s="229" customFormat="1" x14ac:dyDescent="0.3">
      <c r="A411" s="42">
        <v>411</v>
      </c>
      <c r="B411" s="52">
        <f>B$390+((A411-A$390)/(A$420-A$390))*(B$420-B$390)</f>
        <v>4.0330000000000004</v>
      </c>
    </row>
    <row r="412" spans="1:2" s="229" customFormat="1" x14ac:dyDescent="0.3">
      <c r="A412" s="42">
        <v>412</v>
      </c>
      <c r="B412" s="52">
        <f t="shared" si="19"/>
        <v>4.0426666666666664</v>
      </c>
    </row>
    <row r="413" spans="1:2" s="229" customFormat="1" x14ac:dyDescent="0.3">
      <c r="A413" s="42">
        <v>413</v>
      </c>
      <c r="B413" s="52">
        <f t="shared" si="19"/>
        <v>4.0523333333333333</v>
      </c>
    </row>
    <row r="414" spans="1:2" s="229" customFormat="1" x14ac:dyDescent="0.3">
      <c r="A414" s="42">
        <v>414</v>
      </c>
      <c r="B414" s="52">
        <f t="shared" si="19"/>
        <v>4.0620000000000003</v>
      </c>
    </row>
    <row r="415" spans="1:2" s="229" customFormat="1" x14ac:dyDescent="0.3">
      <c r="A415" s="42">
        <v>415</v>
      </c>
      <c r="B415" s="52">
        <f t="shared" si="19"/>
        <v>4.0716666666666672</v>
      </c>
    </row>
    <row r="416" spans="1:2" s="229" customFormat="1" x14ac:dyDescent="0.3">
      <c r="A416" s="42">
        <v>416</v>
      </c>
      <c r="B416" s="52">
        <f t="shared" si="19"/>
        <v>4.0813333333333333</v>
      </c>
    </row>
    <row r="417" spans="1:2" s="229" customFormat="1" x14ac:dyDescent="0.3">
      <c r="A417" s="42">
        <v>417</v>
      </c>
      <c r="B417" s="52">
        <f t="shared" si="19"/>
        <v>4.0910000000000002</v>
      </c>
    </row>
    <row r="418" spans="1:2" s="229" customFormat="1" x14ac:dyDescent="0.3">
      <c r="A418" s="42">
        <v>418</v>
      </c>
      <c r="B418" s="52">
        <f t="shared" si="19"/>
        <v>4.1006666666666671</v>
      </c>
    </row>
    <row r="419" spans="1:2" s="229" customFormat="1" x14ac:dyDescent="0.3">
      <c r="A419" s="42">
        <v>419</v>
      </c>
      <c r="B419" s="52">
        <f t="shared" si="19"/>
        <v>4.1103333333333332</v>
      </c>
    </row>
    <row r="420" spans="1:2" x14ac:dyDescent="0.3">
      <c r="A420" s="42">
        <v>420</v>
      </c>
      <c r="B420" s="52">
        <v>4.12</v>
      </c>
    </row>
    <row r="421" spans="1:2" s="229" customFormat="1" x14ac:dyDescent="0.3">
      <c r="A421" s="42">
        <v>421</v>
      </c>
      <c r="B421" s="52">
        <f>B$420+((A421-A$420)/(A$440-A$420))*(B$440-B$420)</f>
        <v>4.1275000000000004</v>
      </c>
    </row>
    <row r="422" spans="1:2" s="229" customFormat="1" x14ac:dyDescent="0.3">
      <c r="A422" s="42">
        <v>422</v>
      </c>
      <c r="B422" s="52">
        <f t="shared" ref="B422:B439" si="20">B$420+((A422-A$420)/(A$440-A$420))*(B$440-B$420)</f>
        <v>4.1349999999999998</v>
      </c>
    </row>
    <row r="423" spans="1:2" s="229" customFormat="1" x14ac:dyDescent="0.3">
      <c r="A423" s="42">
        <v>423</v>
      </c>
      <c r="B423" s="52">
        <f t="shared" si="20"/>
        <v>4.1425000000000001</v>
      </c>
    </row>
    <row r="424" spans="1:2" s="229" customFormat="1" x14ac:dyDescent="0.3">
      <c r="A424" s="42">
        <v>424</v>
      </c>
      <c r="B424" s="52">
        <f t="shared" si="20"/>
        <v>4.1500000000000004</v>
      </c>
    </row>
    <row r="425" spans="1:2" s="229" customFormat="1" x14ac:dyDescent="0.3">
      <c r="A425" s="42">
        <v>425</v>
      </c>
      <c r="B425" s="52">
        <f t="shared" si="20"/>
        <v>4.1574999999999998</v>
      </c>
    </row>
    <row r="426" spans="1:2" s="229" customFormat="1" x14ac:dyDescent="0.3">
      <c r="A426" s="42">
        <v>426</v>
      </c>
      <c r="B426" s="52">
        <f t="shared" si="20"/>
        <v>4.165</v>
      </c>
    </row>
    <row r="427" spans="1:2" s="229" customFormat="1" x14ac:dyDescent="0.3">
      <c r="A427" s="42">
        <v>427</v>
      </c>
      <c r="B427" s="52">
        <f t="shared" si="20"/>
        <v>4.1725000000000003</v>
      </c>
    </row>
    <row r="428" spans="1:2" s="229" customFormat="1" x14ac:dyDescent="0.3">
      <c r="A428" s="42">
        <v>428</v>
      </c>
      <c r="B428" s="52">
        <f t="shared" si="20"/>
        <v>4.18</v>
      </c>
    </row>
    <row r="429" spans="1:2" s="229" customFormat="1" x14ac:dyDescent="0.3">
      <c r="A429" s="42">
        <v>429</v>
      </c>
      <c r="B429" s="52">
        <f t="shared" si="20"/>
        <v>4.1875</v>
      </c>
    </row>
    <row r="430" spans="1:2" s="229" customFormat="1" x14ac:dyDescent="0.3">
      <c r="A430" s="42">
        <v>430</v>
      </c>
      <c r="B430" s="52">
        <f t="shared" si="20"/>
        <v>4.1950000000000003</v>
      </c>
    </row>
    <row r="431" spans="1:2" s="229" customFormat="1" x14ac:dyDescent="0.3">
      <c r="A431" s="42">
        <v>431</v>
      </c>
      <c r="B431" s="52">
        <f t="shared" si="20"/>
        <v>4.2024999999999997</v>
      </c>
    </row>
    <row r="432" spans="1:2" s="229" customFormat="1" x14ac:dyDescent="0.3">
      <c r="A432" s="42">
        <v>432</v>
      </c>
      <c r="B432" s="52">
        <f t="shared" si="20"/>
        <v>4.21</v>
      </c>
    </row>
    <row r="433" spans="1:2" s="229" customFormat="1" x14ac:dyDescent="0.3">
      <c r="A433" s="42">
        <v>433</v>
      </c>
      <c r="B433" s="52">
        <f t="shared" si="20"/>
        <v>4.2174999999999994</v>
      </c>
    </row>
    <row r="434" spans="1:2" s="229" customFormat="1" x14ac:dyDescent="0.3">
      <c r="A434" s="42">
        <v>434</v>
      </c>
      <c r="B434" s="52">
        <f t="shared" si="20"/>
        <v>4.2249999999999996</v>
      </c>
    </row>
    <row r="435" spans="1:2" s="229" customFormat="1" x14ac:dyDescent="0.3">
      <c r="A435" s="42">
        <v>435</v>
      </c>
      <c r="B435" s="52">
        <f t="shared" si="20"/>
        <v>4.2324999999999999</v>
      </c>
    </row>
    <row r="436" spans="1:2" s="229" customFormat="1" x14ac:dyDescent="0.3">
      <c r="A436" s="42">
        <v>436</v>
      </c>
      <c r="B436" s="52">
        <f t="shared" si="20"/>
        <v>4.2399999999999993</v>
      </c>
    </row>
    <row r="437" spans="1:2" s="229" customFormat="1" x14ac:dyDescent="0.3">
      <c r="A437" s="42">
        <v>437</v>
      </c>
      <c r="B437" s="52">
        <f t="shared" si="20"/>
        <v>4.2474999999999996</v>
      </c>
    </row>
    <row r="438" spans="1:2" s="229" customFormat="1" x14ac:dyDescent="0.3">
      <c r="A438" s="42">
        <v>438</v>
      </c>
      <c r="B438" s="52">
        <f t="shared" si="20"/>
        <v>4.2549999999999999</v>
      </c>
    </row>
    <row r="439" spans="1:2" s="229" customFormat="1" x14ac:dyDescent="0.3">
      <c r="A439" s="42">
        <v>439</v>
      </c>
      <c r="B439" s="52">
        <f t="shared" si="20"/>
        <v>4.2624999999999993</v>
      </c>
    </row>
    <row r="440" spans="1:2" x14ac:dyDescent="0.3">
      <c r="A440" s="42">
        <v>440</v>
      </c>
      <c r="B440" s="52">
        <v>4.2699999999999996</v>
      </c>
    </row>
    <row r="441" spans="1:2" s="229" customFormat="1" x14ac:dyDescent="0.3">
      <c r="A441" s="42">
        <v>441</v>
      </c>
      <c r="B441" s="52">
        <f>B$440+((A441-A$440)/(A$450-A$440))*(B$450-B$440)</f>
        <v>4.2849999999999993</v>
      </c>
    </row>
    <row r="442" spans="1:2" s="229" customFormat="1" x14ac:dyDescent="0.3">
      <c r="A442" s="42">
        <v>442</v>
      </c>
      <c r="B442" s="52">
        <f t="shared" ref="B442:B449" si="21">B$440+((A442-A$440)/(A$450-A$440))*(B$450-B$440)</f>
        <v>4.3</v>
      </c>
    </row>
    <row r="443" spans="1:2" s="229" customFormat="1" x14ac:dyDescent="0.3">
      <c r="A443" s="42">
        <v>443</v>
      </c>
      <c r="B443" s="52">
        <f t="shared" si="21"/>
        <v>4.3149999999999995</v>
      </c>
    </row>
    <row r="444" spans="1:2" s="229" customFormat="1" x14ac:dyDescent="0.3">
      <c r="A444" s="42">
        <v>444</v>
      </c>
      <c r="B444" s="52">
        <f t="shared" si="21"/>
        <v>4.33</v>
      </c>
    </row>
    <row r="445" spans="1:2" s="229" customFormat="1" x14ac:dyDescent="0.3">
      <c r="A445" s="42">
        <v>445</v>
      </c>
      <c r="B445" s="52">
        <f t="shared" si="21"/>
        <v>4.3449999999999998</v>
      </c>
    </row>
    <row r="446" spans="1:2" s="229" customFormat="1" x14ac:dyDescent="0.3">
      <c r="A446" s="42">
        <v>446</v>
      </c>
      <c r="B446" s="52">
        <f t="shared" si="21"/>
        <v>4.3599999999999994</v>
      </c>
    </row>
    <row r="447" spans="1:2" s="229" customFormat="1" x14ac:dyDescent="0.3">
      <c r="A447" s="42">
        <v>447</v>
      </c>
      <c r="B447" s="52">
        <f t="shared" si="21"/>
        <v>4.375</v>
      </c>
    </row>
    <row r="448" spans="1:2" s="229" customFormat="1" x14ac:dyDescent="0.3">
      <c r="A448" s="42">
        <v>448</v>
      </c>
      <c r="B448" s="52">
        <f t="shared" si="21"/>
        <v>4.3899999999999997</v>
      </c>
    </row>
    <row r="449" spans="1:2" s="229" customFormat="1" x14ac:dyDescent="0.3">
      <c r="A449" s="42">
        <v>449</v>
      </c>
      <c r="B449" s="52">
        <f t="shared" si="21"/>
        <v>4.4050000000000002</v>
      </c>
    </row>
    <row r="450" spans="1:2" x14ac:dyDescent="0.3">
      <c r="A450" s="42">
        <v>450</v>
      </c>
      <c r="B450" s="52">
        <v>4.42</v>
      </c>
    </row>
    <row r="451" spans="1:2" s="229" customFormat="1" x14ac:dyDescent="0.3">
      <c r="A451" s="42">
        <v>451</v>
      </c>
      <c r="B451" s="52">
        <f>B$450+((A451-A$450)/(A$480-A$450))*(B$480-B$450)</f>
        <v>4.4249999999999998</v>
      </c>
    </row>
    <row r="452" spans="1:2" s="229" customFormat="1" x14ac:dyDescent="0.3">
      <c r="A452" s="42">
        <v>452</v>
      </c>
      <c r="B452" s="52">
        <f t="shared" ref="B452:B479" si="22">B$450+((A452-A$450)/(A$480-A$450))*(B$480-B$450)</f>
        <v>4.43</v>
      </c>
    </row>
    <row r="453" spans="1:2" s="229" customFormat="1" x14ac:dyDescent="0.3">
      <c r="A453" s="42">
        <v>453</v>
      </c>
      <c r="B453" s="52">
        <f t="shared" si="22"/>
        <v>4.4349999999999996</v>
      </c>
    </row>
    <row r="454" spans="1:2" s="229" customFormat="1" x14ac:dyDescent="0.3">
      <c r="A454" s="42">
        <v>454</v>
      </c>
      <c r="B454" s="52">
        <f t="shared" si="22"/>
        <v>4.4400000000000004</v>
      </c>
    </row>
    <row r="455" spans="1:2" s="229" customFormat="1" x14ac:dyDescent="0.3">
      <c r="A455" s="42">
        <v>455</v>
      </c>
      <c r="B455" s="52">
        <f t="shared" si="22"/>
        <v>4.4450000000000003</v>
      </c>
    </row>
    <row r="456" spans="1:2" s="229" customFormat="1" x14ac:dyDescent="0.3">
      <c r="A456" s="42">
        <v>456</v>
      </c>
      <c r="B456" s="52">
        <f t="shared" si="22"/>
        <v>4.45</v>
      </c>
    </row>
    <row r="457" spans="1:2" s="229" customFormat="1" x14ac:dyDescent="0.3">
      <c r="A457" s="42">
        <v>457</v>
      </c>
      <c r="B457" s="52">
        <f t="shared" si="22"/>
        <v>4.4550000000000001</v>
      </c>
    </row>
    <row r="458" spans="1:2" s="229" customFormat="1" x14ac:dyDescent="0.3">
      <c r="A458" s="42">
        <v>458</v>
      </c>
      <c r="B458" s="52">
        <f t="shared" si="22"/>
        <v>4.46</v>
      </c>
    </row>
    <row r="459" spans="1:2" s="229" customFormat="1" x14ac:dyDescent="0.3">
      <c r="A459" s="42">
        <v>459</v>
      </c>
      <c r="B459" s="52">
        <f t="shared" si="22"/>
        <v>4.4649999999999999</v>
      </c>
    </row>
    <row r="460" spans="1:2" s="229" customFormat="1" x14ac:dyDescent="0.3">
      <c r="A460" s="42">
        <v>460</v>
      </c>
      <c r="B460" s="52">
        <f t="shared" si="22"/>
        <v>4.47</v>
      </c>
    </row>
    <row r="461" spans="1:2" s="229" customFormat="1" x14ac:dyDescent="0.3">
      <c r="A461" s="42">
        <v>461</v>
      </c>
      <c r="B461" s="52">
        <f t="shared" si="22"/>
        <v>4.4749999999999996</v>
      </c>
    </row>
    <row r="462" spans="1:2" s="229" customFormat="1" x14ac:dyDescent="0.3">
      <c r="A462" s="42">
        <v>462</v>
      </c>
      <c r="B462" s="52">
        <f t="shared" si="22"/>
        <v>4.4800000000000004</v>
      </c>
    </row>
    <row r="463" spans="1:2" s="229" customFormat="1" x14ac:dyDescent="0.3">
      <c r="A463" s="42">
        <v>463</v>
      </c>
      <c r="B463" s="52">
        <f t="shared" si="22"/>
        <v>4.4850000000000003</v>
      </c>
    </row>
    <row r="464" spans="1:2" s="229" customFormat="1" x14ac:dyDescent="0.3">
      <c r="A464" s="42">
        <v>464</v>
      </c>
      <c r="B464" s="52">
        <f>B$450+((A464-A$450)/(A$480-A$450))*(B$480-B$450)</f>
        <v>4.49</v>
      </c>
    </row>
    <row r="465" spans="1:2" s="229" customFormat="1" x14ac:dyDescent="0.3">
      <c r="A465" s="42">
        <v>465</v>
      </c>
      <c r="B465" s="52">
        <f t="shared" si="22"/>
        <v>4.4950000000000001</v>
      </c>
    </row>
    <row r="466" spans="1:2" s="229" customFormat="1" x14ac:dyDescent="0.3">
      <c r="A466" s="42">
        <v>466</v>
      </c>
      <c r="B466" s="52">
        <f t="shared" si="22"/>
        <v>4.5</v>
      </c>
    </row>
    <row r="467" spans="1:2" s="229" customFormat="1" x14ac:dyDescent="0.3">
      <c r="A467" s="42">
        <v>467</v>
      </c>
      <c r="B467" s="52">
        <f t="shared" si="22"/>
        <v>4.5049999999999999</v>
      </c>
    </row>
    <row r="468" spans="1:2" s="229" customFormat="1" x14ac:dyDescent="0.3">
      <c r="A468" s="42">
        <v>468</v>
      </c>
      <c r="B468" s="52">
        <f t="shared" si="22"/>
        <v>4.51</v>
      </c>
    </row>
    <row r="469" spans="1:2" s="229" customFormat="1" x14ac:dyDescent="0.3">
      <c r="A469" s="42">
        <v>469</v>
      </c>
      <c r="B469" s="52">
        <f t="shared" si="22"/>
        <v>4.5150000000000006</v>
      </c>
    </row>
    <row r="470" spans="1:2" s="229" customFormat="1" x14ac:dyDescent="0.3">
      <c r="A470" s="42">
        <v>470</v>
      </c>
      <c r="B470" s="52">
        <f t="shared" si="22"/>
        <v>4.5200000000000005</v>
      </c>
    </row>
    <row r="471" spans="1:2" s="229" customFormat="1" x14ac:dyDescent="0.3">
      <c r="A471" s="42">
        <v>471</v>
      </c>
      <c r="B471" s="52">
        <f t="shared" si="22"/>
        <v>4.5250000000000004</v>
      </c>
    </row>
    <row r="472" spans="1:2" s="229" customFormat="1" x14ac:dyDescent="0.3">
      <c r="A472" s="42">
        <v>472</v>
      </c>
      <c r="B472" s="52">
        <f t="shared" si="22"/>
        <v>4.53</v>
      </c>
    </row>
    <row r="473" spans="1:2" s="229" customFormat="1" x14ac:dyDescent="0.3">
      <c r="A473" s="42">
        <v>473</v>
      </c>
      <c r="B473" s="52">
        <f t="shared" si="22"/>
        <v>4.5350000000000001</v>
      </c>
    </row>
    <row r="474" spans="1:2" s="229" customFormat="1" x14ac:dyDescent="0.3">
      <c r="A474" s="42">
        <v>474</v>
      </c>
      <c r="B474" s="52">
        <f t="shared" si="22"/>
        <v>4.54</v>
      </c>
    </row>
    <row r="475" spans="1:2" s="229" customFormat="1" x14ac:dyDescent="0.3">
      <c r="A475" s="42">
        <v>475</v>
      </c>
      <c r="B475" s="52">
        <f t="shared" si="22"/>
        <v>4.5449999999999999</v>
      </c>
    </row>
    <row r="476" spans="1:2" s="229" customFormat="1" x14ac:dyDescent="0.3">
      <c r="A476" s="42">
        <v>476</v>
      </c>
      <c r="B476" s="52">
        <f>B$450+((A476-A$450)/(A$480-A$450))*(B$480-B$450)</f>
        <v>4.55</v>
      </c>
    </row>
    <row r="477" spans="1:2" s="229" customFormat="1" x14ac:dyDescent="0.3">
      <c r="A477" s="42">
        <v>477</v>
      </c>
      <c r="B477" s="52">
        <f t="shared" si="22"/>
        <v>4.5550000000000006</v>
      </c>
    </row>
    <row r="478" spans="1:2" s="229" customFormat="1" x14ac:dyDescent="0.3">
      <c r="A478" s="42">
        <v>478</v>
      </c>
      <c r="B478" s="52">
        <f t="shared" si="22"/>
        <v>4.5600000000000005</v>
      </c>
    </row>
    <row r="479" spans="1:2" s="229" customFormat="1" x14ac:dyDescent="0.3">
      <c r="A479" s="42">
        <v>479</v>
      </c>
      <c r="B479" s="52">
        <f t="shared" si="22"/>
        <v>4.5650000000000004</v>
      </c>
    </row>
    <row r="480" spans="1:2" x14ac:dyDescent="0.3">
      <c r="A480" s="42">
        <v>480</v>
      </c>
      <c r="B480" s="52">
        <v>4.57</v>
      </c>
    </row>
    <row r="481" spans="1:2" s="229" customFormat="1" x14ac:dyDescent="0.3">
      <c r="A481" s="42">
        <v>481</v>
      </c>
      <c r="B481" s="52">
        <f>B$480+((A481-A$480)/(A$500-A$480))*(B$500-B$480)</f>
        <v>4.577</v>
      </c>
    </row>
    <row r="482" spans="1:2" s="229" customFormat="1" x14ac:dyDescent="0.3">
      <c r="A482" s="42">
        <v>482</v>
      </c>
      <c r="B482" s="52">
        <f t="shared" ref="B482:B499" si="23">B$480+((A482-A$480)/(A$500-A$480))*(B$500-B$480)</f>
        <v>4.5840000000000005</v>
      </c>
    </row>
    <row r="483" spans="1:2" s="229" customFormat="1" x14ac:dyDescent="0.3">
      <c r="A483" s="42">
        <v>483</v>
      </c>
      <c r="B483" s="52">
        <f t="shared" si="23"/>
        <v>4.5910000000000002</v>
      </c>
    </row>
    <row r="484" spans="1:2" s="229" customFormat="1" x14ac:dyDescent="0.3">
      <c r="A484" s="42">
        <v>484</v>
      </c>
      <c r="B484" s="52">
        <f t="shared" si="23"/>
        <v>4.5979999999999999</v>
      </c>
    </row>
    <row r="485" spans="1:2" s="229" customFormat="1" x14ac:dyDescent="0.3">
      <c r="A485" s="42">
        <v>485</v>
      </c>
      <c r="B485" s="52">
        <f t="shared" si="23"/>
        <v>4.6050000000000004</v>
      </c>
    </row>
    <row r="486" spans="1:2" s="229" customFormat="1" x14ac:dyDescent="0.3">
      <c r="A486" s="42">
        <v>486</v>
      </c>
      <c r="B486" s="52">
        <f t="shared" si="23"/>
        <v>4.6120000000000001</v>
      </c>
    </row>
    <row r="487" spans="1:2" s="229" customFormat="1" x14ac:dyDescent="0.3">
      <c r="A487" s="42">
        <v>487</v>
      </c>
      <c r="B487" s="52">
        <f t="shared" si="23"/>
        <v>4.6189999999999998</v>
      </c>
    </row>
    <row r="488" spans="1:2" s="229" customFormat="1" x14ac:dyDescent="0.3">
      <c r="A488" s="42">
        <v>488</v>
      </c>
      <c r="B488" s="52">
        <f t="shared" si="23"/>
        <v>4.6260000000000003</v>
      </c>
    </row>
    <row r="489" spans="1:2" s="229" customFormat="1" x14ac:dyDescent="0.3">
      <c r="A489" s="42">
        <v>489</v>
      </c>
      <c r="B489" s="52">
        <f t="shared" si="23"/>
        <v>4.633</v>
      </c>
    </row>
    <row r="490" spans="1:2" s="229" customFormat="1" x14ac:dyDescent="0.3">
      <c r="A490" s="42">
        <v>490</v>
      </c>
      <c r="B490" s="52">
        <f t="shared" si="23"/>
        <v>4.6400000000000006</v>
      </c>
    </row>
    <row r="491" spans="1:2" s="229" customFormat="1" x14ac:dyDescent="0.3">
      <c r="A491" s="42">
        <v>491</v>
      </c>
      <c r="B491" s="52">
        <f t="shared" si="23"/>
        <v>4.6470000000000002</v>
      </c>
    </row>
    <row r="492" spans="1:2" s="229" customFormat="1" x14ac:dyDescent="0.3">
      <c r="A492" s="42">
        <v>492</v>
      </c>
      <c r="B492" s="52">
        <f t="shared" si="23"/>
        <v>4.6539999999999999</v>
      </c>
    </row>
    <row r="493" spans="1:2" s="229" customFormat="1" x14ac:dyDescent="0.3">
      <c r="A493" s="42">
        <v>493</v>
      </c>
      <c r="B493" s="52">
        <f t="shared" si="23"/>
        <v>4.6610000000000005</v>
      </c>
    </row>
    <row r="494" spans="1:2" s="229" customFormat="1" x14ac:dyDescent="0.3">
      <c r="A494" s="42">
        <v>494</v>
      </c>
      <c r="B494" s="52">
        <f t="shared" si="23"/>
        <v>4.6680000000000001</v>
      </c>
    </row>
    <row r="495" spans="1:2" s="229" customFormat="1" x14ac:dyDescent="0.3">
      <c r="A495" s="42">
        <v>495</v>
      </c>
      <c r="B495" s="52">
        <f t="shared" si="23"/>
        <v>4.6749999999999998</v>
      </c>
    </row>
    <row r="496" spans="1:2" s="229" customFormat="1" x14ac:dyDescent="0.3">
      <c r="A496" s="42">
        <v>496</v>
      </c>
      <c r="B496" s="52">
        <f>B$480+((A496-A$480)/(A$500-A$480))*(B$500-B$480)</f>
        <v>4.6820000000000004</v>
      </c>
    </row>
    <row r="497" spans="1:2" s="229" customFormat="1" x14ac:dyDescent="0.3">
      <c r="A497" s="42">
        <v>497</v>
      </c>
      <c r="B497" s="52">
        <f t="shared" si="23"/>
        <v>4.6890000000000001</v>
      </c>
    </row>
    <row r="498" spans="1:2" s="229" customFormat="1" x14ac:dyDescent="0.3">
      <c r="A498" s="42">
        <v>498</v>
      </c>
      <c r="B498" s="52">
        <f t="shared" si="23"/>
        <v>4.6959999999999997</v>
      </c>
    </row>
    <row r="499" spans="1:2" s="229" customFormat="1" x14ac:dyDescent="0.3">
      <c r="A499" s="42">
        <v>499</v>
      </c>
      <c r="B499" s="52">
        <f t="shared" si="23"/>
        <v>4.7030000000000003</v>
      </c>
    </row>
    <row r="500" spans="1:2" x14ac:dyDescent="0.3">
      <c r="A500" s="42">
        <v>500</v>
      </c>
      <c r="B500" s="52">
        <v>4.71</v>
      </c>
    </row>
    <row r="501" spans="1:2" s="229" customFormat="1" x14ac:dyDescent="0.3">
      <c r="A501" s="42">
        <v>501</v>
      </c>
      <c r="B501" s="52">
        <f>B$500+((A501-A$500)/(A$550-A$500))*(B$550-B$500)</f>
        <v>4.7161999999999997</v>
      </c>
    </row>
    <row r="502" spans="1:2" s="229" customFormat="1" x14ac:dyDescent="0.3">
      <c r="A502" s="42">
        <v>502</v>
      </c>
      <c r="B502" s="52">
        <f t="shared" ref="B502:B549" si="24">B$500+((A502-A$500)/(A$550-A$500))*(B$550-B$500)</f>
        <v>4.7224000000000004</v>
      </c>
    </row>
    <row r="503" spans="1:2" s="229" customFormat="1" x14ac:dyDescent="0.3">
      <c r="A503" s="42">
        <v>503</v>
      </c>
      <c r="B503" s="52">
        <f t="shared" si="24"/>
        <v>4.7286000000000001</v>
      </c>
    </row>
    <row r="504" spans="1:2" s="229" customFormat="1" x14ac:dyDescent="0.3">
      <c r="A504" s="42">
        <v>504</v>
      </c>
      <c r="B504" s="52">
        <f t="shared" si="24"/>
        <v>4.7347999999999999</v>
      </c>
    </row>
    <row r="505" spans="1:2" s="229" customFormat="1" x14ac:dyDescent="0.3">
      <c r="A505" s="42">
        <v>505</v>
      </c>
      <c r="B505" s="52">
        <f t="shared" si="24"/>
        <v>4.7409999999999997</v>
      </c>
    </row>
    <row r="506" spans="1:2" s="229" customFormat="1" x14ac:dyDescent="0.3">
      <c r="A506" s="42">
        <v>506</v>
      </c>
      <c r="B506" s="52">
        <f t="shared" si="24"/>
        <v>4.7472000000000003</v>
      </c>
    </row>
    <row r="507" spans="1:2" s="229" customFormat="1" x14ac:dyDescent="0.3">
      <c r="A507" s="42">
        <v>507</v>
      </c>
      <c r="B507" s="52">
        <f t="shared" si="24"/>
        <v>4.7534000000000001</v>
      </c>
    </row>
    <row r="508" spans="1:2" s="229" customFormat="1" x14ac:dyDescent="0.3">
      <c r="A508" s="42">
        <v>508</v>
      </c>
      <c r="B508" s="52">
        <f t="shared" si="24"/>
        <v>4.7595999999999998</v>
      </c>
    </row>
    <row r="509" spans="1:2" s="229" customFormat="1" x14ac:dyDescent="0.3">
      <c r="A509" s="42">
        <v>509</v>
      </c>
      <c r="B509" s="52">
        <f t="shared" si="24"/>
        <v>4.7657999999999996</v>
      </c>
    </row>
    <row r="510" spans="1:2" s="229" customFormat="1" x14ac:dyDescent="0.3">
      <c r="A510" s="42">
        <v>510</v>
      </c>
      <c r="B510" s="52">
        <f t="shared" si="24"/>
        <v>4.7720000000000002</v>
      </c>
    </row>
    <row r="511" spans="1:2" s="229" customFormat="1" x14ac:dyDescent="0.3">
      <c r="A511" s="42">
        <v>511</v>
      </c>
      <c r="B511" s="52">
        <f t="shared" si="24"/>
        <v>4.7782</v>
      </c>
    </row>
    <row r="512" spans="1:2" s="229" customFormat="1" x14ac:dyDescent="0.3">
      <c r="A512" s="42">
        <v>512</v>
      </c>
      <c r="B512" s="52">
        <f t="shared" si="24"/>
        <v>4.7843999999999998</v>
      </c>
    </row>
    <row r="513" spans="1:2" s="229" customFormat="1" x14ac:dyDescent="0.3">
      <c r="A513" s="42">
        <v>513</v>
      </c>
      <c r="B513" s="52">
        <f t="shared" si="24"/>
        <v>4.7905999999999995</v>
      </c>
    </row>
    <row r="514" spans="1:2" s="229" customFormat="1" x14ac:dyDescent="0.3">
      <c r="A514" s="42">
        <v>514</v>
      </c>
      <c r="B514" s="52">
        <f t="shared" si="24"/>
        <v>4.7968000000000002</v>
      </c>
    </row>
    <row r="515" spans="1:2" s="229" customFormat="1" x14ac:dyDescent="0.3">
      <c r="A515" s="42">
        <v>515</v>
      </c>
      <c r="B515" s="52">
        <f t="shared" si="24"/>
        <v>4.8029999999999999</v>
      </c>
    </row>
    <row r="516" spans="1:2" s="229" customFormat="1" x14ac:dyDescent="0.3">
      <c r="A516" s="42">
        <v>516</v>
      </c>
      <c r="B516" s="52">
        <f t="shared" si="24"/>
        <v>4.8091999999999997</v>
      </c>
    </row>
    <row r="517" spans="1:2" s="229" customFormat="1" x14ac:dyDescent="0.3">
      <c r="A517" s="42">
        <v>517</v>
      </c>
      <c r="B517" s="52">
        <f t="shared" si="24"/>
        <v>4.8153999999999995</v>
      </c>
    </row>
    <row r="518" spans="1:2" s="229" customFormat="1" x14ac:dyDescent="0.3">
      <c r="A518" s="42">
        <v>518</v>
      </c>
      <c r="B518" s="52">
        <f t="shared" si="24"/>
        <v>4.8216000000000001</v>
      </c>
    </row>
    <row r="519" spans="1:2" s="229" customFormat="1" x14ac:dyDescent="0.3">
      <c r="A519" s="42">
        <v>519</v>
      </c>
      <c r="B519" s="52">
        <f t="shared" si="24"/>
        <v>4.8277999999999999</v>
      </c>
    </row>
    <row r="520" spans="1:2" s="229" customFormat="1" x14ac:dyDescent="0.3">
      <c r="A520" s="42">
        <v>520</v>
      </c>
      <c r="B520" s="52">
        <f t="shared" si="24"/>
        <v>4.8339999999999996</v>
      </c>
    </row>
    <row r="521" spans="1:2" s="229" customFormat="1" x14ac:dyDescent="0.3">
      <c r="A521" s="42">
        <v>521</v>
      </c>
      <c r="B521" s="52">
        <f t="shared" si="24"/>
        <v>4.8401999999999994</v>
      </c>
    </row>
    <row r="522" spans="1:2" s="229" customFormat="1" x14ac:dyDescent="0.3">
      <c r="A522" s="42">
        <v>522</v>
      </c>
      <c r="B522" s="52">
        <f t="shared" si="24"/>
        <v>4.8464</v>
      </c>
    </row>
    <row r="523" spans="1:2" s="229" customFormat="1" x14ac:dyDescent="0.3">
      <c r="A523" s="42">
        <v>523</v>
      </c>
      <c r="B523" s="52">
        <f t="shared" si="24"/>
        <v>4.8525999999999998</v>
      </c>
    </row>
    <row r="524" spans="1:2" s="229" customFormat="1" x14ac:dyDescent="0.3">
      <c r="A524" s="42">
        <v>524</v>
      </c>
      <c r="B524" s="52">
        <f t="shared" si="24"/>
        <v>4.8587999999999996</v>
      </c>
    </row>
    <row r="525" spans="1:2" s="229" customFormat="1" x14ac:dyDescent="0.3">
      <c r="A525" s="42">
        <v>525</v>
      </c>
      <c r="B525" s="52">
        <f t="shared" si="24"/>
        <v>4.8650000000000002</v>
      </c>
    </row>
    <row r="526" spans="1:2" s="229" customFormat="1" x14ac:dyDescent="0.3">
      <c r="A526" s="42">
        <v>526</v>
      </c>
      <c r="B526" s="52">
        <f t="shared" si="24"/>
        <v>4.8712</v>
      </c>
    </row>
    <row r="527" spans="1:2" s="229" customFormat="1" x14ac:dyDescent="0.3">
      <c r="A527" s="42">
        <v>527</v>
      </c>
      <c r="B527" s="52">
        <f t="shared" si="24"/>
        <v>4.8773999999999997</v>
      </c>
    </row>
    <row r="528" spans="1:2" s="229" customFormat="1" x14ac:dyDescent="0.3">
      <c r="A528" s="42">
        <v>528</v>
      </c>
      <c r="B528" s="52">
        <f t="shared" si="24"/>
        <v>4.8835999999999995</v>
      </c>
    </row>
    <row r="529" spans="1:2" s="229" customFormat="1" x14ac:dyDescent="0.3">
      <c r="A529" s="42">
        <v>529</v>
      </c>
      <c r="B529" s="52">
        <f t="shared" si="24"/>
        <v>4.8898000000000001</v>
      </c>
    </row>
    <row r="530" spans="1:2" s="229" customFormat="1" x14ac:dyDescent="0.3">
      <c r="A530" s="42">
        <v>530</v>
      </c>
      <c r="B530" s="52">
        <f t="shared" si="24"/>
        <v>4.8959999999999999</v>
      </c>
    </row>
    <row r="531" spans="1:2" s="229" customFormat="1" x14ac:dyDescent="0.3">
      <c r="A531" s="42">
        <v>531</v>
      </c>
      <c r="B531" s="52">
        <f t="shared" si="24"/>
        <v>4.9021999999999997</v>
      </c>
    </row>
    <row r="532" spans="1:2" s="229" customFormat="1" x14ac:dyDescent="0.3">
      <c r="A532" s="42">
        <v>532</v>
      </c>
      <c r="B532" s="52">
        <f t="shared" si="24"/>
        <v>4.9083999999999994</v>
      </c>
    </row>
    <row r="533" spans="1:2" s="229" customFormat="1" x14ac:dyDescent="0.3">
      <c r="A533" s="42">
        <v>533</v>
      </c>
      <c r="B533" s="52">
        <f t="shared" si="24"/>
        <v>4.9146000000000001</v>
      </c>
    </row>
    <row r="534" spans="1:2" s="229" customFormat="1" x14ac:dyDescent="0.3">
      <c r="A534" s="42">
        <v>534</v>
      </c>
      <c r="B534" s="52">
        <f t="shared" si="24"/>
        <v>4.9207999999999998</v>
      </c>
    </row>
    <row r="535" spans="1:2" s="229" customFormat="1" x14ac:dyDescent="0.3">
      <c r="A535" s="42">
        <v>535</v>
      </c>
      <c r="B535" s="52">
        <f t="shared" si="24"/>
        <v>4.9269999999999996</v>
      </c>
    </row>
    <row r="536" spans="1:2" s="229" customFormat="1" x14ac:dyDescent="0.3">
      <c r="A536" s="42">
        <v>536</v>
      </c>
      <c r="B536" s="52">
        <f t="shared" si="24"/>
        <v>4.9331999999999994</v>
      </c>
    </row>
    <row r="537" spans="1:2" s="229" customFormat="1" x14ac:dyDescent="0.3">
      <c r="A537" s="42">
        <v>537</v>
      </c>
      <c r="B537" s="52">
        <f t="shared" si="24"/>
        <v>4.9394</v>
      </c>
    </row>
    <row r="538" spans="1:2" s="229" customFormat="1" x14ac:dyDescent="0.3">
      <c r="A538" s="42">
        <v>538</v>
      </c>
      <c r="B538" s="52">
        <f t="shared" si="24"/>
        <v>4.9455999999999998</v>
      </c>
    </row>
    <row r="539" spans="1:2" s="229" customFormat="1" x14ac:dyDescent="0.3">
      <c r="A539" s="42">
        <v>539</v>
      </c>
      <c r="B539" s="52">
        <f t="shared" si="24"/>
        <v>4.9517999999999995</v>
      </c>
    </row>
    <row r="540" spans="1:2" s="229" customFormat="1" x14ac:dyDescent="0.3">
      <c r="A540" s="42">
        <v>540</v>
      </c>
      <c r="B540" s="52">
        <f t="shared" si="24"/>
        <v>4.9579999999999993</v>
      </c>
    </row>
    <row r="541" spans="1:2" s="229" customFormat="1" x14ac:dyDescent="0.3">
      <c r="A541" s="42">
        <v>541</v>
      </c>
      <c r="B541" s="52">
        <f t="shared" si="24"/>
        <v>4.9641999999999999</v>
      </c>
    </row>
    <row r="542" spans="1:2" s="229" customFormat="1" x14ac:dyDescent="0.3">
      <c r="A542" s="42">
        <v>542</v>
      </c>
      <c r="B542" s="52">
        <f t="shared" si="24"/>
        <v>4.9703999999999997</v>
      </c>
    </row>
    <row r="543" spans="1:2" s="229" customFormat="1" x14ac:dyDescent="0.3">
      <c r="A543" s="42">
        <v>543</v>
      </c>
      <c r="B543" s="52">
        <f t="shared" si="24"/>
        <v>4.9765999999999995</v>
      </c>
    </row>
    <row r="544" spans="1:2" s="229" customFormat="1" x14ac:dyDescent="0.3">
      <c r="A544" s="42">
        <v>544</v>
      </c>
      <c r="B544" s="52">
        <f t="shared" si="24"/>
        <v>4.9827999999999992</v>
      </c>
    </row>
    <row r="545" spans="1:2" s="229" customFormat="1" x14ac:dyDescent="0.3">
      <c r="A545" s="42">
        <v>545</v>
      </c>
      <c r="B545" s="52">
        <f t="shared" si="24"/>
        <v>4.9889999999999999</v>
      </c>
    </row>
    <row r="546" spans="1:2" s="229" customFormat="1" x14ac:dyDescent="0.3">
      <c r="A546" s="42">
        <v>546</v>
      </c>
      <c r="B546" s="52">
        <f t="shared" si="24"/>
        <v>4.9951999999999996</v>
      </c>
    </row>
    <row r="547" spans="1:2" s="229" customFormat="1" x14ac:dyDescent="0.3">
      <c r="A547" s="42">
        <v>547</v>
      </c>
      <c r="B547" s="52">
        <f t="shared" si="24"/>
        <v>5.0013999999999994</v>
      </c>
    </row>
    <row r="548" spans="1:2" s="229" customFormat="1" x14ac:dyDescent="0.3">
      <c r="A548" s="42">
        <v>548</v>
      </c>
      <c r="B548" s="52">
        <f t="shared" si="24"/>
        <v>5.0075999999999992</v>
      </c>
    </row>
    <row r="549" spans="1:2" s="229" customFormat="1" x14ac:dyDescent="0.3">
      <c r="A549" s="42">
        <v>549</v>
      </c>
      <c r="B549" s="52">
        <f t="shared" si="24"/>
        <v>5.0137999999999998</v>
      </c>
    </row>
    <row r="550" spans="1:2" x14ac:dyDescent="0.3">
      <c r="A550" s="42">
        <v>550</v>
      </c>
      <c r="B550" s="52">
        <v>5.0199999999999996</v>
      </c>
    </row>
    <row r="551" spans="1:2" s="229" customFormat="1" x14ac:dyDescent="0.3">
      <c r="A551" s="42">
        <v>551</v>
      </c>
      <c r="B551" s="52">
        <f>B$550+((A551-A$550)/(A$600-A$550))*(B$600-B$550)</f>
        <v>5.0263999999999998</v>
      </c>
    </row>
    <row r="552" spans="1:2" s="229" customFormat="1" x14ac:dyDescent="0.3">
      <c r="A552" s="42">
        <v>552</v>
      </c>
      <c r="B552" s="52">
        <f t="shared" ref="B552:B599" si="25">B$550+((A552-A$550)/(A$600-A$550))*(B$600-B$550)</f>
        <v>5.0327999999999999</v>
      </c>
    </row>
    <row r="553" spans="1:2" s="229" customFormat="1" x14ac:dyDescent="0.3">
      <c r="A553" s="42">
        <v>553</v>
      </c>
      <c r="B553" s="52">
        <f t="shared" si="25"/>
        <v>5.0391999999999992</v>
      </c>
    </row>
    <row r="554" spans="1:2" s="229" customFormat="1" x14ac:dyDescent="0.3">
      <c r="A554" s="42">
        <v>554</v>
      </c>
      <c r="B554" s="52">
        <f t="shared" si="25"/>
        <v>5.0455999999999994</v>
      </c>
    </row>
    <row r="555" spans="1:2" s="229" customFormat="1" x14ac:dyDescent="0.3">
      <c r="A555" s="42">
        <v>555</v>
      </c>
      <c r="B555" s="52">
        <f t="shared" si="25"/>
        <v>5.0519999999999996</v>
      </c>
    </row>
    <row r="556" spans="1:2" s="229" customFormat="1" x14ac:dyDescent="0.3">
      <c r="A556" s="42">
        <v>556</v>
      </c>
      <c r="B556" s="52">
        <f t="shared" si="25"/>
        <v>5.0583999999999998</v>
      </c>
    </row>
    <row r="557" spans="1:2" s="229" customFormat="1" x14ac:dyDescent="0.3">
      <c r="A557" s="42">
        <v>557</v>
      </c>
      <c r="B557" s="52">
        <f t="shared" si="25"/>
        <v>5.0648</v>
      </c>
    </row>
    <row r="558" spans="1:2" s="229" customFormat="1" x14ac:dyDescent="0.3">
      <c r="A558" s="42">
        <v>558</v>
      </c>
      <c r="B558" s="52">
        <f t="shared" si="25"/>
        <v>5.0711999999999993</v>
      </c>
    </row>
    <row r="559" spans="1:2" s="229" customFormat="1" x14ac:dyDescent="0.3">
      <c r="A559" s="42">
        <v>559</v>
      </c>
      <c r="B559" s="52">
        <f t="shared" si="25"/>
        <v>5.0775999999999994</v>
      </c>
    </row>
    <row r="560" spans="1:2" s="229" customFormat="1" x14ac:dyDescent="0.3">
      <c r="A560" s="42">
        <v>560</v>
      </c>
      <c r="B560" s="52">
        <f t="shared" si="25"/>
        <v>5.0839999999999996</v>
      </c>
    </row>
    <row r="561" spans="1:2" s="229" customFormat="1" x14ac:dyDescent="0.3">
      <c r="A561" s="42">
        <v>561</v>
      </c>
      <c r="B561" s="52">
        <f t="shared" si="25"/>
        <v>5.0903999999999998</v>
      </c>
    </row>
    <row r="562" spans="1:2" s="229" customFormat="1" x14ac:dyDescent="0.3">
      <c r="A562" s="42">
        <v>562</v>
      </c>
      <c r="B562" s="52">
        <f t="shared" si="25"/>
        <v>5.0968</v>
      </c>
    </row>
    <row r="563" spans="1:2" s="229" customFormat="1" x14ac:dyDescent="0.3">
      <c r="A563" s="42">
        <v>563</v>
      </c>
      <c r="B563" s="52">
        <f t="shared" si="25"/>
        <v>5.1031999999999993</v>
      </c>
    </row>
    <row r="564" spans="1:2" s="229" customFormat="1" x14ac:dyDescent="0.3">
      <c r="A564" s="42">
        <v>564</v>
      </c>
      <c r="B564" s="52">
        <f t="shared" si="25"/>
        <v>5.1095999999999995</v>
      </c>
    </row>
    <row r="565" spans="1:2" s="229" customFormat="1" x14ac:dyDescent="0.3">
      <c r="A565" s="42">
        <v>565</v>
      </c>
      <c r="B565" s="52">
        <f t="shared" si="25"/>
        <v>5.1159999999999997</v>
      </c>
    </row>
    <row r="566" spans="1:2" s="229" customFormat="1" x14ac:dyDescent="0.3">
      <c r="A566" s="42">
        <v>566</v>
      </c>
      <c r="B566" s="52">
        <f t="shared" si="25"/>
        <v>5.1223999999999998</v>
      </c>
    </row>
    <row r="567" spans="1:2" s="229" customFormat="1" x14ac:dyDescent="0.3">
      <c r="A567" s="42">
        <v>567</v>
      </c>
      <c r="B567" s="52">
        <f t="shared" si="25"/>
        <v>5.1288</v>
      </c>
    </row>
    <row r="568" spans="1:2" s="229" customFormat="1" x14ac:dyDescent="0.3">
      <c r="A568" s="42">
        <v>568</v>
      </c>
      <c r="B568" s="52">
        <f t="shared" si="25"/>
        <v>5.1351999999999993</v>
      </c>
    </row>
    <row r="569" spans="1:2" s="229" customFormat="1" x14ac:dyDescent="0.3">
      <c r="A569" s="42">
        <v>569</v>
      </c>
      <c r="B569" s="52">
        <f t="shared" si="25"/>
        <v>5.1415999999999995</v>
      </c>
    </row>
    <row r="570" spans="1:2" s="229" customFormat="1" x14ac:dyDescent="0.3">
      <c r="A570" s="42">
        <v>570</v>
      </c>
      <c r="B570" s="52">
        <f t="shared" si="25"/>
        <v>5.1479999999999997</v>
      </c>
    </row>
    <row r="571" spans="1:2" s="229" customFormat="1" x14ac:dyDescent="0.3">
      <c r="A571" s="42">
        <v>571</v>
      </c>
      <c r="B571" s="52">
        <f t="shared" si="25"/>
        <v>5.1543999999999999</v>
      </c>
    </row>
    <row r="572" spans="1:2" s="229" customFormat="1" x14ac:dyDescent="0.3">
      <c r="A572" s="42">
        <v>572</v>
      </c>
      <c r="B572" s="52">
        <f t="shared" si="25"/>
        <v>5.1608000000000001</v>
      </c>
    </row>
    <row r="573" spans="1:2" s="229" customFormat="1" x14ac:dyDescent="0.3">
      <c r="A573" s="42">
        <v>573</v>
      </c>
      <c r="B573" s="52">
        <f t="shared" si="25"/>
        <v>5.1671999999999993</v>
      </c>
    </row>
    <row r="574" spans="1:2" s="229" customFormat="1" x14ac:dyDescent="0.3">
      <c r="A574" s="42">
        <v>574</v>
      </c>
      <c r="B574" s="52">
        <f t="shared" si="25"/>
        <v>5.1735999999999995</v>
      </c>
    </row>
    <row r="575" spans="1:2" s="229" customFormat="1" x14ac:dyDescent="0.3">
      <c r="A575" s="42">
        <v>575</v>
      </c>
      <c r="B575" s="52">
        <f t="shared" si="25"/>
        <v>5.18</v>
      </c>
    </row>
    <row r="576" spans="1:2" s="229" customFormat="1" x14ac:dyDescent="0.3">
      <c r="A576" s="42">
        <v>576</v>
      </c>
      <c r="B576" s="52">
        <f t="shared" si="25"/>
        <v>5.1863999999999999</v>
      </c>
    </row>
    <row r="577" spans="1:2" s="229" customFormat="1" x14ac:dyDescent="0.3">
      <c r="A577" s="42">
        <v>577</v>
      </c>
      <c r="B577" s="52">
        <f t="shared" si="25"/>
        <v>5.1928000000000001</v>
      </c>
    </row>
    <row r="578" spans="1:2" s="229" customFormat="1" x14ac:dyDescent="0.3">
      <c r="A578" s="42">
        <v>578</v>
      </c>
      <c r="B578" s="52">
        <f t="shared" si="25"/>
        <v>5.1991999999999994</v>
      </c>
    </row>
    <row r="579" spans="1:2" s="229" customFormat="1" x14ac:dyDescent="0.3">
      <c r="A579" s="42">
        <v>579</v>
      </c>
      <c r="B579" s="52">
        <f t="shared" si="25"/>
        <v>5.2055999999999996</v>
      </c>
    </row>
    <row r="580" spans="1:2" s="229" customFormat="1" x14ac:dyDescent="0.3">
      <c r="A580" s="42">
        <v>580</v>
      </c>
      <c r="B580" s="52">
        <f t="shared" si="25"/>
        <v>5.2119999999999997</v>
      </c>
    </row>
    <row r="581" spans="1:2" s="229" customFormat="1" x14ac:dyDescent="0.3">
      <c r="A581" s="42">
        <v>581</v>
      </c>
      <c r="B581" s="52">
        <f t="shared" si="25"/>
        <v>5.2183999999999999</v>
      </c>
    </row>
    <row r="582" spans="1:2" s="229" customFormat="1" x14ac:dyDescent="0.3">
      <c r="A582" s="42">
        <v>582</v>
      </c>
      <c r="B582" s="52">
        <f t="shared" si="25"/>
        <v>5.2248000000000001</v>
      </c>
    </row>
    <row r="583" spans="1:2" s="229" customFormat="1" x14ac:dyDescent="0.3">
      <c r="A583" s="42">
        <v>583</v>
      </c>
      <c r="B583" s="52">
        <f t="shared" si="25"/>
        <v>5.2311999999999994</v>
      </c>
    </row>
    <row r="584" spans="1:2" s="229" customFormat="1" x14ac:dyDescent="0.3">
      <c r="A584" s="42">
        <v>584</v>
      </c>
      <c r="B584" s="52">
        <f t="shared" si="25"/>
        <v>5.2375999999999996</v>
      </c>
    </row>
    <row r="585" spans="1:2" s="229" customFormat="1" x14ac:dyDescent="0.3">
      <c r="A585" s="42">
        <v>585</v>
      </c>
      <c r="B585" s="52">
        <f t="shared" si="25"/>
        <v>5.2439999999999998</v>
      </c>
    </row>
    <row r="586" spans="1:2" s="229" customFormat="1" x14ac:dyDescent="0.3">
      <c r="A586" s="42">
        <v>586</v>
      </c>
      <c r="B586" s="52">
        <f t="shared" si="25"/>
        <v>5.2504</v>
      </c>
    </row>
    <row r="587" spans="1:2" s="229" customFormat="1" x14ac:dyDescent="0.3">
      <c r="A587" s="42">
        <v>587</v>
      </c>
      <c r="B587" s="52">
        <f t="shared" si="25"/>
        <v>5.2568000000000001</v>
      </c>
    </row>
    <row r="588" spans="1:2" s="229" customFormat="1" x14ac:dyDescent="0.3">
      <c r="A588" s="42">
        <v>588</v>
      </c>
      <c r="B588" s="52">
        <f t="shared" si="25"/>
        <v>5.2631999999999994</v>
      </c>
    </row>
    <row r="589" spans="1:2" s="229" customFormat="1" x14ac:dyDescent="0.3">
      <c r="A589" s="42">
        <v>589</v>
      </c>
      <c r="B589" s="52">
        <f t="shared" si="25"/>
        <v>5.2695999999999996</v>
      </c>
    </row>
    <row r="590" spans="1:2" s="229" customFormat="1" x14ac:dyDescent="0.3">
      <c r="A590" s="42">
        <v>590</v>
      </c>
      <c r="B590" s="52">
        <f t="shared" si="25"/>
        <v>5.2759999999999998</v>
      </c>
    </row>
    <row r="591" spans="1:2" s="229" customFormat="1" x14ac:dyDescent="0.3">
      <c r="A591" s="42">
        <v>591</v>
      </c>
      <c r="B591" s="52">
        <f t="shared" si="25"/>
        <v>5.2824</v>
      </c>
    </row>
    <row r="592" spans="1:2" s="229" customFormat="1" x14ac:dyDescent="0.3">
      <c r="A592" s="42">
        <v>592</v>
      </c>
      <c r="B592" s="52">
        <f t="shared" si="25"/>
        <v>5.2888000000000002</v>
      </c>
    </row>
    <row r="593" spans="1:2" s="229" customFormat="1" x14ac:dyDescent="0.3">
      <c r="A593" s="42">
        <v>593</v>
      </c>
      <c r="B593" s="52">
        <f t="shared" si="25"/>
        <v>5.2951999999999995</v>
      </c>
    </row>
    <row r="594" spans="1:2" s="229" customFormat="1" x14ac:dyDescent="0.3">
      <c r="A594" s="42">
        <v>594</v>
      </c>
      <c r="B594" s="52">
        <f t="shared" si="25"/>
        <v>5.3015999999999996</v>
      </c>
    </row>
    <row r="595" spans="1:2" s="229" customFormat="1" x14ac:dyDescent="0.3">
      <c r="A595" s="42">
        <v>595</v>
      </c>
      <c r="B595" s="52">
        <f t="shared" si="25"/>
        <v>5.3079999999999998</v>
      </c>
    </row>
    <row r="596" spans="1:2" s="229" customFormat="1" x14ac:dyDescent="0.3">
      <c r="A596" s="42">
        <v>596</v>
      </c>
      <c r="B596" s="52">
        <f t="shared" si="25"/>
        <v>5.3144</v>
      </c>
    </row>
    <row r="597" spans="1:2" s="229" customFormat="1" x14ac:dyDescent="0.3">
      <c r="A597" s="42">
        <v>597</v>
      </c>
      <c r="B597" s="52">
        <f t="shared" si="25"/>
        <v>5.3208000000000002</v>
      </c>
    </row>
    <row r="598" spans="1:2" s="229" customFormat="1" x14ac:dyDescent="0.3">
      <c r="A598" s="42">
        <v>598</v>
      </c>
      <c r="B598" s="52">
        <f t="shared" si="25"/>
        <v>5.3271999999999995</v>
      </c>
    </row>
    <row r="599" spans="1:2" s="229" customFormat="1" x14ac:dyDescent="0.3">
      <c r="A599" s="42">
        <v>599</v>
      </c>
      <c r="B599" s="52">
        <f t="shared" si="25"/>
        <v>5.3335999999999997</v>
      </c>
    </row>
    <row r="600" spans="1:2" x14ac:dyDescent="0.3">
      <c r="A600" s="42">
        <v>600</v>
      </c>
      <c r="B600" s="52">
        <v>5.34</v>
      </c>
    </row>
    <row r="601" spans="1:2" s="229" customFormat="1" x14ac:dyDescent="0.3">
      <c r="A601" s="42">
        <v>601</v>
      </c>
      <c r="B601" s="52">
        <f>B$600+((A601-A$600)/(A$650-A$600))*(B$650-B$600)</f>
        <v>5.3502000000000001</v>
      </c>
    </row>
    <row r="602" spans="1:2" s="229" customFormat="1" x14ac:dyDescent="0.3">
      <c r="A602" s="42">
        <v>602</v>
      </c>
      <c r="B602" s="52">
        <f t="shared" ref="B602:B649" si="26">B$600+((A602-A$600)/(A$650-A$600))*(B$650-B$600)</f>
        <v>5.3604000000000003</v>
      </c>
    </row>
    <row r="603" spans="1:2" s="229" customFormat="1" x14ac:dyDescent="0.3">
      <c r="A603" s="42">
        <v>603</v>
      </c>
      <c r="B603" s="52">
        <f t="shared" si="26"/>
        <v>5.3705999999999996</v>
      </c>
    </row>
    <row r="604" spans="1:2" s="229" customFormat="1" x14ac:dyDescent="0.3">
      <c r="A604" s="42">
        <v>604</v>
      </c>
      <c r="B604" s="52">
        <f t="shared" si="26"/>
        <v>5.3807999999999998</v>
      </c>
    </row>
    <row r="605" spans="1:2" s="229" customFormat="1" x14ac:dyDescent="0.3">
      <c r="A605" s="42">
        <v>605</v>
      </c>
      <c r="B605" s="52">
        <f t="shared" si="26"/>
        <v>5.391</v>
      </c>
    </row>
    <row r="606" spans="1:2" s="229" customFormat="1" x14ac:dyDescent="0.3">
      <c r="A606" s="42">
        <v>606</v>
      </c>
      <c r="B606" s="52">
        <f t="shared" si="26"/>
        <v>5.4012000000000002</v>
      </c>
    </row>
    <row r="607" spans="1:2" s="229" customFormat="1" x14ac:dyDescent="0.3">
      <c r="A607" s="42">
        <v>607</v>
      </c>
      <c r="B607" s="52">
        <f t="shared" si="26"/>
        <v>5.4113999999999995</v>
      </c>
    </row>
    <row r="608" spans="1:2" s="229" customFormat="1" x14ac:dyDescent="0.3">
      <c r="A608" s="42">
        <v>608</v>
      </c>
      <c r="B608" s="52">
        <f t="shared" si="26"/>
        <v>5.4215999999999998</v>
      </c>
    </row>
    <row r="609" spans="1:2" s="229" customFormat="1" x14ac:dyDescent="0.3">
      <c r="A609" s="42">
        <v>609</v>
      </c>
      <c r="B609" s="52">
        <f t="shared" si="26"/>
        <v>5.4318</v>
      </c>
    </row>
    <row r="610" spans="1:2" s="229" customFormat="1" x14ac:dyDescent="0.3">
      <c r="A610" s="42">
        <v>610</v>
      </c>
      <c r="B610" s="52">
        <f t="shared" si="26"/>
        <v>5.4420000000000002</v>
      </c>
    </row>
    <row r="611" spans="1:2" s="229" customFormat="1" x14ac:dyDescent="0.3">
      <c r="A611" s="42">
        <v>611</v>
      </c>
      <c r="B611" s="52">
        <f t="shared" si="26"/>
        <v>5.4521999999999995</v>
      </c>
    </row>
    <row r="612" spans="1:2" s="229" customFormat="1" x14ac:dyDescent="0.3">
      <c r="A612" s="42">
        <v>612</v>
      </c>
      <c r="B612" s="52">
        <f t="shared" si="26"/>
        <v>5.4623999999999997</v>
      </c>
    </row>
    <row r="613" spans="1:2" s="229" customFormat="1" x14ac:dyDescent="0.3">
      <c r="A613" s="42">
        <v>613</v>
      </c>
      <c r="B613" s="52">
        <f t="shared" si="26"/>
        <v>5.4725999999999999</v>
      </c>
    </row>
    <row r="614" spans="1:2" s="229" customFormat="1" x14ac:dyDescent="0.3">
      <c r="A614" s="42">
        <v>614</v>
      </c>
      <c r="B614" s="52">
        <f t="shared" si="26"/>
        <v>5.4828000000000001</v>
      </c>
    </row>
    <row r="615" spans="1:2" s="229" customFormat="1" x14ac:dyDescent="0.3">
      <c r="A615" s="42">
        <v>615</v>
      </c>
      <c r="B615" s="52">
        <f t="shared" si="26"/>
        <v>5.4929999999999994</v>
      </c>
    </row>
    <row r="616" spans="1:2" s="229" customFormat="1" x14ac:dyDescent="0.3">
      <c r="A616" s="42">
        <v>616</v>
      </c>
      <c r="B616" s="52">
        <f t="shared" si="26"/>
        <v>5.5031999999999996</v>
      </c>
    </row>
    <row r="617" spans="1:2" s="229" customFormat="1" x14ac:dyDescent="0.3">
      <c r="A617" s="42">
        <v>617</v>
      </c>
      <c r="B617" s="52">
        <f t="shared" si="26"/>
        <v>5.5133999999999999</v>
      </c>
    </row>
    <row r="618" spans="1:2" s="229" customFormat="1" x14ac:dyDescent="0.3">
      <c r="A618" s="42">
        <v>618</v>
      </c>
      <c r="B618" s="52">
        <f t="shared" si="26"/>
        <v>5.5236000000000001</v>
      </c>
    </row>
    <row r="619" spans="1:2" s="229" customFormat="1" x14ac:dyDescent="0.3">
      <c r="A619" s="42">
        <v>619</v>
      </c>
      <c r="B619" s="52">
        <f t="shared" si="26"/>
        <v>5.5337999999999994</v>
      </c>
    </row>
    <row r="620" spans="1:2" s="229" customFormat="1" x14ac:dyDescent="0.3">
      <c r="A620" s="42">
        <v>620</v>
      </c>
      <c r="B620" s="52">
        <f t="shared" si="26"/>
        <v>5.5439999999999996</v>
      </c>
    </row>
    <row r="621" spans="1:2" s="229" customFormat="1" x14ac:dyDescent="0.3">
      <c r="A621" s="42">
        <v>621</v>
      </c>
      <c r="B621" s="52">
        <f t="shared" si="26"/>
        <v>5.5541999999999998</v>
      </c>
    </row>
    <row r="622" spans="1:2" s="229" customFormat="1" x14ac:dyDescent="0.3">
      <c r="A622" s="42">
        <v>622</v>
      </c>
      <c r="B622" s="52">
        <f t="shared" si="26"/>
        <v>5.5644</v>
      </c>
    </row>
    <row r="623" spans="1:2" s="229" customFormat="1" x14ac:dyDescent="0.3">
      <c r="A623" s="42">
        <v>623</v>
      </c>
      <c r="B623" s="52">
        <f t="shared" si="26"/>
        <v>5.5746000000000002</v>
      </c>
    </row>
    <row r="624" spans="1:2" s="229" customFormat="1" x14ac:dyDescent="0.3">
      <c r="A624" s="42">
        <v>624</v>
      </c>
      <c r="B624" s="52">
        <f t="shared" si="26"/>
        <v>5.5847999999999995</v>
      </c>
    </row>
    <row r="625" spans="1:2" s="229" customFormat="1" x14ac:dyDescent="0.3">
      <c r="A625" s="42">
        <v>625</v>
      </c>
      <c r="B625" s="52">
        <f t="shared" si="26"/>
        <v>5.5949999999999998</v>
      </c>
    </row>
    <row r="626" spans="1:2" s="229" customFormat="1" x14ac:dyDescent="0.3">
      <c r="A626" s="42">
        <v>626</v>
      </c>
      <c r="B626" s="52">
        <f t="shared" si="26"/>
        <v>5.6052</v>
      </c>
    </row>
    <row r="627" spans="1:2" s="229" customFormat="1" x14ac:dyDescent="0.3">
      <c r="A627" s="42">
        <v>627</v>
      </c>
      <c r="B627" s="52">
        <f t="shared" si="26"/>
        <v>5.6154000000000002</v>
      </c>
    </row>
    <row r="628" spans="1:2" s="229" customFormat="1" x14ac:dyDescent="0.3">
      <c r="A628" s="42">
        <v>628</v>
      </c>
      <c r="B628" s="52">
        <f t="shared" si="26"/>
        <v>5.6255999999999995</v>
      </c>
    </row>
    <row r="629" spans="1:2" s="229" customFormat="1" x14ac:dyDescent="0.3">
      <c r="A629" s="42">
        <v>629</v>
      </c>
      <c r="B629" s="52">
        <f t="shared" si="26"/>
        <v>5.6357999999999997</v>
      </c>
    </row>
    <row r="630" spans="1:2" s="229" customFormat="1" x14ac:dyDescent="0.3">
      <c r="A630" s="42">
        <v>630</v>
      </c>
      <c r="B630" s="52">
        <f t="shared" si="26"/>
        <v>5.6459999999999999</v>
      </c>
    </row>
    <row r="631" spans="1:2" s="229" customFormat="1" x14ac:dyDescent="0.3">
      <c r="A631" s="42">
        <v>631</v>
      </c>
      <c r="B631" s="52">
        <f t="shared" si="26"/>
        <v>5.6562000000000001</v>
      </c>
    </row>
    <row r="632" spans="1:2" s="229" customFormat="1" x14ac:dyDescent="0.3">
      <c r="A632" s="42">
        <v>632</v>
      </c>
      <c r="B632" s="52">
        <f t="shared" si="26"/>
        <v>5.6663999999999994</v>
      </c>
    </row>
    <row r="633" spans="1:2" s="229" customFormat="1" x14ac:dyDescent="0.3">
      <c r="A633" s="42">
        <v>633</v>
      </c>
      <c r="B633" s="52">
        <f t="shared" si="26"/>
        <v>5.6765999999999996</v>
      </c>
    </row>
    <row r="634" spans="1:2" s="229" customFormat="1" x14ac:dyDescent="0.3">
      <c r="A634" s="42">
        <v>634</v>
      </c>
      <c r="B634" s="52">
        <f t="shared" si="26"/>
        <v>5.6867999999999999</v>
      </c>
    </row>
    <row r="635" spans="1:2" s="229" customFormat="1" x14ac:dyDescent="0.3">
      <c r="A635" s="42">
        <v>635</v>
      </c>
      <c r="B635" s="52">
        <f t="shared" si="26"/>
        <v>5.6970000000000001</v>
      </c>
    </row>
    <row r="636" spans="1:2" s="229" customFormat="1" x14ac:dyDescent="0.3">
      <c r="A636" s="42">
        <v>636</v>
      </c>
      <c r="B636" s="52">
        <f t="shared" si="26"/>
        <v>5.7071999999999994</v>
      </c>
    </row>
    <row r="637" spans="1:2" s="229" customFormat="1" x14ac:dyDescent="0.3">
      <c r="A637" s="42">
        <v>637</v>
      </c>
      <c r="B637" s="52">
        <f t="shared" si="26"/>
        <v>5.7173999999999996</v>
      </c>
    </row>
    <row r="638" spans="1:2" s="229" customFormat="1" x14ac:dyDescent="0.3">
      <c r="A638" s="42">
        <v>638</v>
      </c>
      <c r="B638" s="52">
        <f t="shared" si="26"/>
        <v>5.7275999999999998</v>
      </c>
    </row>
    <row r="639" spans="1:2" s="229" customFormat="1" x14ac:dyDescent="0.3">
      <c r="A639" s="42">
        <v>639</v>
      </c>
      <c r="B639" s="52">
        <f t="shared" si="26"/>
        <v>5.7378</v>
      </c>
    </row>
    <row r="640" spans="1:2" s="229" customFormat="1" x14ac:dyDescent="0.3">
      <c r="A640" s="42">
        <v>640</v>
      </c>
      <c r="B640" s="52">
        <f t="shared" si="26"/>
        <v>5.7479999999999993</v>
      </c>
    </row>
    <row r="641" spans="1:2" s="229" customFormat="1" x14ac:dyDescent="0.3">
      <c r="A641" s="42">
        <v>641</v>
      </c>
      <c r="B641" s="52">
        <f t="shared" si="26"/>
        <v>5.7581999999999995</v>
      </c>
    </row>
    <row r="642" spans="1:2" s="229" customFormat="1" x14ac:dyDescent="0.3">
      <c r="A642" s="42">
        <v>642</v>
      </c>
      <c r="B642" s="52">
        <f t="shared" si="26"/>
        <v>5.7683999999999997</v>
      </c>
    </row>
    <row r="643" spans="1:2" s="229" customFormat="1" x14ac:dyDescent="0.3">
      <c r="A643" s="42">
        <v>643</v>
      </c>
      <c r="B643" s="52">
        <f t="shared" si="26"/>
        <v>5.7786</v>
      </c>
    </row>
    <row r="644" spans="1:2" s="229" customFormat="1" x14ac:dyDescent="0.3">
      <c r="A644" s="42">
        <v>644</v>
      </c>
      <c r="B644" s="52">
        <f t="shared" si="26"/>
        <v>5.7887999999999993</v>
      </c>
    </row>
    <row r="645" spans="1:2" s="229" customFormat="1" x14ac:dyDescent="0.3">
      <c r="A645" s="42">
        <v>645</v>
      </c>
      <c r="B645" s="52">
        <f t="shared" si="26"/>
        <v>5.7989999999999995</v>
      </c>
    </row>
    <row r="646" spans="1:2" s="229" customFormat="1" x14ac:dyDescent="0.3">
      <c r="A646" s="42">
        <v>646</v>
      </c>
      <c r="B646" s="52">
        <f t="shared" si="26"/>
        <v>5.8091999999999997</v>
      </c>
    </row>
    <row r="647" spans="1:2" s="229" customFormat="1" x14ac:dyDescent="0.3">
      <c r="A647" s="42">
        <v>647</v>
      </c>
      <c r="B647" s="52">
        <f t="shared" si="26"/>
        <v>5.8193999999999999</v>
      </c>
    </row>
    <row r="648" spans="1:2" s="229" customFormat="1" x14ac:dyDescent="0.3">
      <c r="A648" s="42">
        <v>648</v>
      </c>
      <c r="B648" s="52">
        <f t="shared" si="26"/>
        <v>5.8295999999999992</v>
      </c>
    </row>
    <row r="649" spans="1:2" s="229" customFormat="1" x14ac:dyDescent="0.3">
      <c r="A649" s="42">
        <v>649</v>
      </c>
      <c r="B649" s="52">
        <f t="shared" si="26"/>
        <v>5.8397999999999994</v>
      </c>
    </row>
    <row r="650" spans="1:2" x14ac:dyDescent="0.3">
      <c r="A650" s="42">
        <v>650</v>
      </c>
      <c r="B650" s="52">
        <v>5.85</v>
      </c>
    </row>
    <row r="651" spans="1:2" s="229" customFormat="1" x14ac:dyDescent="0.3">
      <c r="A651" s="42">
        <v>651</v>
      </c>
      <c r="B651" s="52">
        <f>B$650+((A651-A$650)/(A$700-A$650))*(B$700-B$650)</f>
        <v>5.8519999999999994</v>
      </c>
    </row>
    <row r="652" spans="1:2" s="229" customFormat="1" x14ac:dyDescent="0.3">
      <c r="A652" s="42">
        <v>652</v>
      </c>
      <c r="B652" s="52">
        <f t="shared" ref="B652:B699" si="27">B$650+((A652-A$650)/(A$700-A$650))*(B$700-B$650)</f>
        <v>5.8540000000000001</v>
      </c>
    </row>
    <row r="653" spans="1:2" s="229" customFormat="1" x14ac:dyDescent="0.3">
      <c r="A653" s="42">
        <v>653</v>
      </c>
      <c r="B653" s="52">
        <f t="shared" si="27"/>
        <v>5.8559999999999999</v>
      </c>
    </row>
    <row r="654" spans="1:2" s="229" customFormat="1" x14ac:dyDescent="0.3">
      <c r="A654" s="42">
        <v>654</v>
      </c>
      <c r="B654" s="52">
        <f t="shared" si="27"/>
        <v>5.8579999999999997</v>
      </c>
    </row>
    <row r="655" spans="1:2" s="229" customFormat="1" x14ac:dyDescent="0.3">
      <c r="A655" s="42">
        <v>655</v>
      </c>
      <c r="B655" s="52">
        <f t="shared" si="27"/>
        <v>5.8599999999999994</v>
      </c>
    </row>
    <row r="656" spans="1:2" s="229" customFormat="1" x14ac:dyDescent="0.3">
      <c r="A656" s="42">
        <v>656</v>
      </c>
      <c r="B656" s="52">
        <f t="shared" si="27"/>
        <v>5.8620000000000001</v>
      </c>
    </row>
    <row r="657" spans="1:2" s="229" customFormat="1" x14ac:dyDescent="0.3">
      <c r="A657" s="42">
        <v>657</v>
      </c>
      <c r="B657" s="52">
        <f t="shared" si="27"/>
        <v>5.8639999999999999</v>
      </c>
    </row>
    <row r="658" spans="1:2" s="229" customFormat="1" x14ac:dyDescent="0.3">
      <c r="A658" s="42">
        <v>658</v>
      </c>
      <c r="B658" s="52">
        <f t="shared" si="27"/>
        <v>5.8659999999999997</v>
      </c>
    </row>
    <row r="659" spans="1:2" s="229" customFormat="1" x14ac:dyDescent="0.3">
      <c r="A659" s="42">
        <v>659</v>
      </c>
      <c r="B659" s="52">
        <f t="shared" si="27"/>
        <v>5.8679999999999994</v>
      </c>
    </row>
    <row r="660" spans="1:2" s="229" customFormat="1" x14ac:dyDescent="0.3">
      <c r="A660" s="42">
        <v>660</v>
      </c>
      <c r="B660" s="52">
        <f t="shared" si="27"/>
        <v>5.87</v>
      </c>
    </row>
    <row r="661" spans="1:2" s="229" customFormat="1" x14ac:dyDescent="0.3">
      <c r="A661" s="42">
        <v>661</v>
      </c>
      <c r="B661" s="52">
        <f t="shared" si="27"/>
        <v>5.8719999999999999</v>
      </c>
    </row>
    <row r="662" spans="1:2" s="229" customFormat="1" x14ac:dyDescent="0.3">
      <c r="A662" s="42">
        <v>662</v>
      </c>
      <c r="B662" s="52">
        <f t="shared" si="27"/>
        <v>5.8739999999999997</v>
      </c>
    </row>
    <row r="663" spans="1:2" s="229" customFormat="1" x14ac:dyDescent="0.3">
      <c r="A663" s="42">
        <v>663</v>
      </c>
      <c r="B663" s="52">
        <f t="shared" si="27"/>
        <v>5.8759999999999994</v>
      </c>
    </row>
    <row r="664" spans="1:2" s="229" customFormat="1" x14ac:dyDescent="0.3">
      <c r="A664" s="42">
        <v>664</v>
      </c>
      <c r="B664" s="52">
        <f t="shared" si="27"/>
        <v>5.8780000000000001</v>
      </c>
    </row>
    <row r="665" spans="1:2" s="229" customFormat="1" x14ac:dyDescent="0.3">
      <c r="A665" s="42">
        <v>665</v>
      </c>
      <c r="B665" s="52">
        <f t="shared" si="27"/>
        <v>5.88</v>
      </c>
    </row>
    <row r="666" spans="1:2" s="229" customFormat="1" x14ac:dyDescent="0.3">
      <c r="A666" s="42">
        <v>666</v>
      </c>
      <c r="B666" s="52">
        <f t="shared" si="27"/>
        <v>5.8819999999999997</v>
      </c>
    </row>
    <row r="667" spans="1:2" s="229" customFormat="1" x14ac:dyDescent="0.3">
      <c r="A667" s="42">
        <v>667</v>
      </c>
      <c r="B667" s="52">
        <f t="shared" si="27"/>
        <v>5.8839999999999995</v>
      </c>
    </row>
    <row r="668" spans="1:2" s="229" customFormat="1" x14ac:dyDescent="0.3">
      <c r="A668" s="42">
        <v>668</v>
      </c>
      <c r="B668" s="52">
        <f t="shared" si="27"/>
        <v>5.8860000000000001</v>
      </c>
    </row>
    <row r="669" spans="1:2" s="229" customFormat="1" x14ac:dyDescent="0.3">
      <c r="A669" s="42">
        <v>669</v>
      </c>
      <c r="B669" s="52">
        <f t="shared" si="27"/>
        <v>5.8879999999999999</v>
      </c>
    </row>
    <row r="670" spans="1:2" s="229" customFormat="1" x14ac:dyDescent="0.3">
      <c r="A670" s="42">
        <v>670</v>
      </c>
      <c r="B670" s="52">
        <f t="shared" si="27"/>
        <v>5.89</v>
      </c>
    </row>
    <row r="671" spans="1:2" s="229" customFormat="1" x14ac:dyDescent="0.3">
      <c r="A671" s="42">
        <v>671</v>
      </c>
      <c r="B671" s="52">
        <f t="shared" si="27"/>
        <v>5.8919999999999995</v>
      </c>
    </row>
    <row r="672" spans="1:2" s="229" customFormat="1" x14ac:dyDescent="0.3">
      <c r="A672" s="42">
        <v>672</v>
      </c>
      <c r="B672" s="52">
        <f t="shared" si="27"/>
        <v>5.8940000000000001</v>
      </c>
    </row>
    <row r="673" spans="1:2" s="229" customFormat="1" x14ac:dyDescent="0.3">
      <c r="A673" s="42">
        <v>673</v>
      </c>
      <c r="B673" s="52">
        <f t="shared" si="27"/>
        <v>5.8959999999999999</v>
      </c>
    </row>
    <row r="674" spans="1:2" s="229" customFormat="1" x14ac:dyDescent="0.3">
      <c r="A674" s="42">
        <v>674</v>
      </c>
      <c r="B674" s="52">
        <f t="shared" si="27"/>
        <v>5.8979999999999997</v>
      </c>
    </row>
    <row r="675" spans="1:2" s="229" customFormat="1" x14ac:dyDescent="0.3">
      <c r="A675" s="42">
        <v>675</v>
      </c>
      <c r="B675" s="52">
        <f t="shared" si="27"/>
        <v>5.9</v>
      </c>
    </row>
    <row r="676" spans="1:2" s="229" customFormat="1" x14ac:dyDescent="0.3">
      <c r="A676" s="42">
        <v>676</v>
      </c>
      <c r="B676" s="52">
        <f t="shared" si="27"/>
        <v>5.9020000000000001</v>
      </c>
    </row>
    <row r="677" spans="1:2" s="229" customFormat="1" x14ac:dyDescent="0.3">
      <c r="A677" s="42">
        <v>677</v>
      </c>
      <c r="B677" s="52">
        <f t="shared" si="27"/>
        <v>5.9039999999999999</v>
      </c>
    </row>
    <row r="678" spans="1:2" s="229" customFormat="1" x14ac:dyDescent="0.3">
      <c r="A678" s="42">
        <v>678</v>
      </c>
      <c r="B678" s="52">
        <f t="shared" si="27"/>
        <v>5.9059999999999997</v>
      </c>
    </row>
    <row r="679" spans="1:2" s="229" customFormat="1" x14ac:dyDescent="0.3">
      <c r="A679" s="42">
        <v>679</v>
      </c>
      <c r="B679" s="52">
        <f t="shared" si="27"/>
        <v>5.9080000000000004</v>
      </c>
    </row>
    <row r="680" spans="1:2" s="229" customFormat="1" x14ac:dyDescent="0.3">
      <c r="A680" s="42">
        <v>680</v>
      </c>
      <c r="B680" s="52">
        <f t="shared" si="27"/>
        <v>5.91</v>
      </c>
    </row>
    <row r="681" spans="1:2" s="229" customFormat="1" x14ac:dyDescent="0.3">
      <c r="A681" s="42">
        <v>681</v>
      </c>
      <c r="B681" s="52">
        <f t="shared" si="27"/>
        <v>5.9119999999999999</v>
      </c>
    </row>
    <row r="682" spans="1:2" s="229" customFormat="1" x14ac:dyDescent="0.3">
      <c r="A682" s="42">
        <v>682</v>
      </c>
      <c r="B682" s="52">
        <f t="shared" si="27"/>
        <v>5.9139999999999997</v>
      </c>
    </row>
    <row r="683" spans="1:2" s="229" customFormat="1" x14ac:dyDescent="0.3">
      <c r="A683" s="42">
        <v>683</v>
      </c>
      <c r="B683" s="52">
        <f t="shared" si="27"/>
        <v>5.9160000000000004</v>
      </c>
    </row>
    <row r="684" spans="1:2" s="229" customFormat="1" x14ac:dyDescent="0.3">
      <c r="A684" s="42">
        <v>684</v>
      </c>
      <c r="B684" s="52">
        <f t="shared" si="27"/>
        <v>5.9180000000000001</v>
      </c>
    </row>
    <row r="685" spans="1:2" s="229" customFormat="1" x14ac:dyDescent="0.3">
      <c r="A685" s="42">
        <v>685</v>
      </c>
      <c r="B685" s="52">
        <f t="shared" si="27"/>
        <v>5.92</v>
      </c>
    </row>
    <row r="686" spans="1:2" s="229" customFormat="1" x14ac:dyDescent="0.3">
      <c r="A686" s="42">
        <v>686</v>
      </c>
      <c r="B686" s="52">
        <f t="shared" si="27"/>
        <v>5.9219999999999997</v>
      </c>
    </row>
    <row r="687" spans="1:2" s="229" customFormat="1" x14ac:dyDescent="0.3">
      <c r="A687" s="42">
        <v>687</v>
      </c>
      <c r="B687" s="52">
        <f t="shared" si="27"/>
        <v>5.9240000000000004</v>
      </c>
    </row>
    <row r="688" spans="1:2" s="229" customFormat="1" x14ac:dyDescent="0.3">
      <c r="A688" s="42">
        <v>688</v>
      </c>
      <c r="B688" s="52">
        <f t="shared" si="27"/>
        <v>5.9260000000000002</v>
      </c>
    </row>
    <row r="689" spans="1:2" s="229" customFormat="1" x14ac:dyDescent="0.3">
      <c r="A689" s="42">
        <v>689</v>
      </c>
      <c r="B689" s="52">
        <f t="shared" si="27"/>
        <v>5.9279999999999999</v>
      </c>
    </row>
    <row r="690" spans="1:2" s="229" customFormat="1" x14ac:dyDescent="0.3">
      <c r="A690" s="42">
        <v>690</v>
      </c>
      <c r="B690" s="52">
        <f t="shared" si="27"/>
        <v>5.93</v>
      </c>
    </row>
    <row r="691" spans="1:2" s="229" customFormat="1" x14ac:dyDescent="0.3">
      <c r="A691" s="42">
        <v>691</v>
      </c>
      <c r="B691" s="52">
        <f t="shared" si="27"/>
        <v>5.9320000000000004</v>
      </c>
    </row>
    <row r="692" spans="1:2" s="229" customFormat="1" x14ac:dyDescent="0.3">
      <c r="A692" s="42">
        <v>692</v>
      </c>
      <c r="B692" s="52">
        <f t="shared" si="27"/>
        <v>5.9340000000000002</v>
      </c>
    </row>
    <row r="693" spans="1:2" s="229" customFormat="1" x14ac:dyDescent="0.3">
      <c r="A693" s="42">
        <v>693</v>
      </c>
      <c r="B693" s="52">
        <f t="shared" si="27"/>
        <v>5.9359999999999999</v>
      </c>
    </row>
    <row r="694" spans="1:2" s="229" customFormat="1" x14ac:dyDescent="0.3">
      <c r="A694" s="42">
        <v>694</v>
      </c>
      <c r="B694" s="52">
        <f t="shared" si="27"/>
        <v>5.9379999999999997</v>
      </c>
    </row>
    <row r="695" spans="1:2" s="229" customFormat="1" x14ac:dyDescent="0.3">
      <c r="A695" s="42">
        <v>695</v>
      </c>
      <c r="B695" s="52">
        <f t="shared" si="27"/>
        <v>5.94</v>
      </c>
    </row>
    <row r="696" spans="1:2" s="229" customFormat="1" x14ac:dyDescent="0.3">
      <c r="A696" s="42">
        <v>696</v>
      </c>
      <c r="B696" s="52">
        <f t="shared" si="27"/>
        <v>5.9420000000000002</v>
      </c>
    </row>
    <row r="697" spans="1:2" s="229" customFormat="1" x14ac:dyDescent="0.3">
      <c r="A697" s="42">
        <v>697</v>
      </c>
      <c r="B697" s="52">
        <f t="shared" si="27"/>
        <v>5.944</v>
      </c>
    </row>
    <row r="698" spans="1:2" s="229" customFormat="1" x14ac:dyDescent="0.3">
      <c r="A698" s="42">
        <v>698</v>
      </c>
      <c r="B698" s="52">
        <f t="shared" si="27"/>
        <v>5.9459999999999997</v>
      </c>
    </row>
    <row r="699" spans="1:2" s="229" customFormat="1" x14ac:dyDescent="0.3">
      <c r="A699" s="42">
        <v>699</v>
      </c>
      <c r="B699" s="52">
        <f t="shared" si="27"/>
        <v>5.9480000000000004</v>
      </c>
    </row>
    <row r="700" spans="1:2" x14ac:dyDescent="0.3">
      <c r="A700" s="42">
        <v>700</v>
      </c>
      <c r="B700" s="52">
        <v>5.95</v>
      </c>
    </row>
    <row r="701" spans="1:2" s="229" customFormat="1" x14ac:dyDescent="0.3">
      <c r="A701" s="42">
        <v>701</v>
      </c>
      <c r="B701" s="52">
        <f>B$700+((A701-A$700)/(A$750-A$700))*(B$750-B$700)</f>
        <v>5.9550000000000001</v>
      </c>
    </row>
    <row r="702" spans="1:2" s="229" customFormat="1" x14ac:dyDescent="0.3">
      <c r="A702" s="42">
        <v>702</v>
      </c>
      <c r="B702" s="52">
        <f t="shared" ref="B702:B749" si="28">B$700+((A702-A$700)/(A$750-A$700))*(B$750-B$700)</f>
        <v>5.96</v>
      </c>
    </row>
    <row r="703" spans="1:2" s="229" customFormat="1" x14ac:dyDescent="0.3">
      <c r="A703" s="42">
        <v>703</v>
      </c>
      <c r="B703" s="52">
        <f t="shared" si="28"/>
        <v>5.9649999999999999</v>
      </c>
    </row>
    <row r="704" spans="1:2" s="229" customFormat="1" x14ac:dyDescent="0.3">
      <c r="A704" s="42">
        <v>704</v>
      </c>
      <c r="B704" s="52">
        <f t="shared" si="28"/>
        <v>5.97</v>
      </c>
    </row>
    <row r="705" spans="1:2" s="229" customFormat="1" x14ac:dyDescent="0.3">
      <c r="A705" s="42">
        <v>705</v>
      </c>
      <c r="B705" s="52">
        <f t="shared" si="28"/>
        <v>5.9750000000000005</v>
      </c>
    </row>
    <row r="706" spans="1:2" s="229" customFormat="1" x14ac:dyDescent="0.3">
      <c r="A706" s="42">
        <v>706</v>
      </c>
      <c r="B706" s="52">
        <f t="shared" si="28"/>
        <v>5.98</v>
      </c>
    </row>
    <row r="707" spans="1:2" s="229" customFormat="1" x14ac:dyDescent="0.3">
      <c r="A707" s="42">
        <v>707</v>
      </c>
      <c r="B707" s="52">
        <f t="shared" si="28"/>
        <v>5.9850000000000003</v>
      </c>
    </row>
    <row r="708" spans="1:2" s="229" customFormat="1" x14ac:dyDescent="0.3">
      <c r="A708" s="42">
        <v>708</v>
      </c>
      <c r="B708" s="52">
        <f t="shared" si="28"/>
        <v>5.99</v>
      </c>
    </row>
    <row r="709" spans="1:2" s="229" customFormat="1" x14ac:dyDescent="0.3">
      <c r="A709" s="42">
        <v>709</v>
      </c>
      <c r="B709" s="52">
        <f t="shared" si="28"/>
        <v>5.9950000000000001</v>
      </c>
    </row>
    <row r="710" spans="1:2" s="229" customFormat="1" x14ac:dyDescent="0.3">
      <c r="A710" s="42">
        <v>710</v>
      </c>
      <c r="B710" s="52">
        <f t="shared" si="28"/>
        <v>6</v>
      </c>
    </row>
    <row r="711" spans="1:2" s="229" customFormat="1" x14ac:dyDescent="0.3">
      <c r="A711" s="42">
        <v>711</v>
      </c>
      <c r="B711" s="52">
        <f t="shared" si="28"/>
        <v>6.0049999999999999</v>
      </c>
    </row>
    <row r="712" spans="1:2" s="229" customFormat="1" x14ac:dyDescent="0.3">
      <c r="A712" s="42">
        <v>712</v>
      </c>
      <c r="B712" s="52">
        <f t="shared" si="28"/>
        <v>6.01</v>
      </c>
    </row>
    <row r="713" spans="1:2" s="229" customFormat="1" x14ac:dyDescent="0.3">
      <c r="A713" s="42">
        <v>713</v>
      </c>
      <c r="B713" s="52">
        <f t="shared" si="28"/>
        <v>6.0150000000000006</v>
      </c>
    </row>
    <row r="714" spans="1:2" s="229" customFormat="1" x14ac:dyDescent="0.3">
      <c r="A714" s="42">
        <v>714</v>
      </c>
      <c r="B714" s="52">
        <f t="shared" si="28"/>
        <v>6.0200000000000005</v>
      </c>
    </row>
    <row r="715" spans="1:2" s="229" customFormat="1" x14ac:dyDescent="0.3">
      <c r="A715" s="42">
        <v>715</v>
      </c>
      <c r="B715" s="52">
        <f t="shared" si="28"/>
        <v>6.0250000000000004</v>
      </c>
    </row>
    <row r="716" spans="1:2" s="229" customFormat="1" x14ac:dyDescent="0.3">
      <c r="A716" s="42">
        <v>716</v>
      </c>
      <c r="B716" s="52">
        <f t="shared" si="28"/>
        <v>6.03</v>
      </c>
    </row>
    <row r="717" spans="1:2" s="229" customFormat="1" x14ac:dyDescent="0.3">
      <c r="A717" s="42">
        <v>717</v>
      </c>
      <c r="B717" s="52">
        <f t="shared" si="28"/>
        <v>6.0350000000000001</v>
      </c>
    </row>
    <row r="718" spans="1:2" s="229" customFormat="1" x14ac:dyDescent="0.3">
      <c r="A718" s="42">
        <v>718</v>
      </c>
      <c r="B718" s="52">
        <f t="shared" si="28"/>
        <v>6.04</v>
      </c>
    </row>
    <row r="719" spans="1:2" s="229" customFormat="1" x14ac:dyDescent="0.3">
      <c r="A719" s="42">
        <v>719</v>
      </c>
      <c r="B719" s="52">
        <f t="shared" si="28"/>
        <v>6.0449999999999999</v>
      </c>
    </row>
    <row r="720" spans="1:2" s="229" customFormat="1" x14ac:dyDescent="0.3">
      <c r="A720" s="42">
        <v>720</v>
      </c>
      <c r="B720" s="52">
        <f t="shared" si="28"/>
        <v>6.05</v>
      </c>
    </row>
    <row r="721" spans="1:2" s="229" customFormat="1" x14ac:dyDescent="0.3">
      <c r="A721" s="42">
        <v>721</v>
      </c>
      <c r="B721" s="52">
        <f t="shared" si="28"/>
        <v>6.0550000000000006</v>
      </c>
    </row>
    <row r="722" spans="1:2" s="229" customFormat="1" x14ac:dyDescent="0.3">
      <c r="A722" s="42">
        <v>722</v>
      </c>
      <c r="B722" s="52">
        <f t="shared" si="28"/>
        <v>6.0600000000000005</v>
      </c>
    </row>
    <row r="723" spans="1:2" s="229" customFormat="1" x14ac:dyDescent="0.3">
      <c r="A723" s="42">
        <v>723</v>
      </c>
      <c r="B723" s="52">
        <f t="shared" si="28"/>
        <v>6.0650000000000004</v>
      </c>
    </row>
    <row r="724" spans="1:2" s="229" customFormat="1" x14ac:dyDescent="0.3">
      <c r="A724" s="42">
        <v>724</v>
      </c>
      <c r="B724" s="52">
        <f t="shared" si="28"/>
        <v>6.07</v>
      </c>
    </row>
    <row r="725" spans="1:2" s="229" customFormat="1" x14ac:dyDescent="0.3">
      <c r="A725" s="42">
        <v>725</v>
      </c>
      <c r="B725" s="52">
        <f t="shared" si="28"/>
        <v>6.0750000000000002</v>
      </c>
    </row>
    <row r="726" spans="1:2" s="229" customFormat="1" x14ac:dyDescent="0.3">
      <c r="A726" s="42">
        <v>726</v>
      </c>
      <c r="B726" s="52">
        <f t="shared" si="28"/>
        <v>6.08</v>
      </c>
    </row>
    <row r="727" spans="1:2" s="229" customFormat="1" x14ac:dyDescent="0.3">
      <c r="A727" s="42">
        <v>727</v>
      </c>
      <c r="B727" s="52">
        <f t="shared" si="28"/>
        <v>6.085</v>
      </c>
    </row>
    <row r="728" spans="1:2" s="229" customFormat="1" x14ac:dyDescent="0.3">
      <c r="A728" s="42">
        <v>728</v>
      </c>
      <c r="B728" s="52">
        <f t="shared" si="28"/>
        <v>6.09</v>
      </c>
    </row>
    <row r="729" spans="1:2" s="229" customFormat="1" x14ac:dyDescent="0.3">
      <c r="A729" s="42">
        <v>729</v>
      </c>
      <c r="B729" s="52">
        <f t="shared" si="28"/>
        <v>6.0949999999999998</v>
      </c>
    </row>
    <row r="730" spans="1:2" s="229" customFormat="1" x14ac:dyDescent="0.3">
      <c r="A730" s="42">
        <v>730</v>
      </c>
      <c r="B730" s="52">
        <f t="shared" si="28"/>
        <v>6.1000000000000005</v>
      </c>
    </row>
    <row r="731" spans="1:2" s="229" customFormat="1" x14ac:dyDescent="0.3">
      <c r="A731" s="42">
        <v>731</v>
      </c>
      <c r="B731" s="52">
        <f t="shared" si="28"/>
        <v>6.1050000000000004</v>
      </c>
    </row>
    <row r="732" spans="1:2" s="229" customFormat="1" x14ac:dyDescent="0.3">
      <c r="A732" s="42">
        <v>732</v>
      </c>
      <c r="B732" s="52">
        <f t="shared" si="28"/>
        <v>6.11</v>
      </c>
    </row>
    <row r="733" spans="1:2" s="229" customFormat="1" x14ac:dyDescent="0.3">
      <c r="A733" s="42">
        <v>733</v>
      </c>
      <c r="B733" s="52">
        <f t="shared" si="28"/>
        <v>6.1150000000000002</v>
      </c>
    </row>
    <row r="734" spans="1:2" s="229" customFormat="1" x14ac:dyDescent="0.3">
      <c r="A734" s="42">
        <v>734</v>
      </c>
      <c r="B734" s="52">
        <f t="shared" si="28"/>
        <v>6.12</v>
      </c>
    </row>
    <row r="735" spans="1:2" s="229" customFormat="1" x14ac:dyDescent="0.3">
      <c r="A735" s="42">
        <v>735</v>
      </c>
      <c r="B735" s="52">
        <f t="shared" si="28"/>
        <v>6.125</v>
      </c>
    </row>
    <row r="736" spans="1:2" s="229" customFormat="1" x14ac:dyDescent="0.3">
      <c r="A736" s="42">
        <v>736</v>
      </c>
      <c r="B736" s="52">
        <f t="shared" si="28"/>
        <v>6.13</v>
      </c>
    </row>
    <row r="737" spans="1:2" s="229" customFormat="1" x14ac:dyDescent="0.3">
      <c r="A737" s="42">
        <v>737</v>
      </c>
      <c r="B737" s="52">
        <f t="shared" si="28"/>
        <v>6.1349999999999998</v>
      </c>
    </row>
    <row r="738" spans="1:2" s="229" customFormat="1" x14ac:dyDescent="0.3">
      <c r="A738" s="42">
        <v>738</v>
      </c>
      <c r="B738" s="52">
        <f t="shared" si="28"/>
        <v>6.1400000000000006</v>
      </c>
    </row>
    <row r="739" spans="1:2" s="229" customFormat="1" x14ac:dyDescent="0.3">
      <c r="A739" s="42">
        <v>739</v>
      </c>
      <c r="B739" s="52">
        <f t="shared" si="28"/>
        <v>6.1450000000000005</v>
      </c>
    </row>
    <row r="740" spans="1:2" s="229" customFormat="1" x14ac:dyDescent="0.3">
      <c r="A740" s="42">
        <v>740</v>
      </c>
      <c r="B740" s="52">
        <f t="shared" si="28"/>
        <v>6.15</v>
      </c>
    </row>
    <row r="741" spans="1:2" s="229" customFormat="1" x14ac:dyDescent="0.3">
      <c r="A741" s="42">
        <v>741</v>
      </c>
      <c r="B741" s="52">
        <f t="shared" si="28"/>
        <v>6.1550000000000002</v>
      </c>
    </row>
    <row r="742" spans="1:2" s="229" customFormat="1" x14ac:dyDescent="0.3">
      <c r="A742" s="42">
        <v>742</v>
      </c>
      <c r="B742" s="52">
        <f t="shared" si="28"/>
        <v>6.16</v>
      </c>
    </row>
    <row r="743" spans="1:2" s="229" customFormat="1" x14ac:dyDescent="0.3">
      <c r="A743" s="42">
        <v>743</v>
      </c>
      <c r="B743" s="52">
        <f t="shared" si="28"/>
        <v>6.165</v>
      </c>
    </row>
    <row r="744" spans="1:2" s="229" customFormat="1" x14ac:dyDescent="0.3">
      <c r="A744" s="42">
        <v>744</v>
      </c>
      <c r="B744" s="52">
        <f t="shared" si="28"/>
        <v>6.17</v>
      </c>
    </row>
    <row r="745" spans="1:2" s="229" customFormat="1" x14ac:dyDescent="0.3">
      <c r="A745" s="42">
        <v>745</v>
      </c>
      <c r="B745" s="52">
        <f t="shared" si="28"/>
        <v>6.1749999999999998</v>
      </c>
    </row>
    <row r="746" spans="1:2" s="229" customFormat="1" x14ac:dyDescent="0.3">
      <c r="A746" s="42">
        <v>746</v>
      </c>
      <c r="B746" s="52">
        <f t="shared" si="28"/>
        <v>6.1800000000000006</v>
      </c>
    </row>
    <row r="747" spans="1:2" s="229" customFormat="1" x14ac:dyDescent="0.3">
      <c r="A747" s="42">
        <v>747</v>
      </c>
      <c r="B747" s="52">
        <f t="shared" si="28"/>
        <v>6.1850000000000005</v>
      </c>
    </row>
    <row r="748" spans="1:2" s="229" customFormat="1" x14ac:dyDescent="0.3">
      <c r="A748" s="42">
        <v>748</v>
      </c>
      <c r="B748" s="52">
        <f t="shared" si="28"/>
        <v>6.19</v>
      </c>
    </row>
    <row r="749" spans="1:2" s="229" customFormat="1" x14ac:dyDescent="0.3">
      <c r="A749" s="42">
        <v>749</v>
      </c>
      <c r="B749" s="52">
        <f t="shared" si="28"/>
        <v>6.1950000000000003</v>
      </c>
    </row>
    <row r="750" spans="1:2" x14ac:dyDescent="0.3">
      <c r="A750" s="231">
        <v>750</v>
      </c>
      <c r="B750" s="232">
        <v>6.2</v>
      </c>
    </row>
    <row r="751" spans="1:2" x14ac:dyDescent="0.3">
      <c r="A751" s="42">
        <v>800</v>
      </c>
      <c r="B751" s="52">
        <v>6.6</v>
      </c>
    </row>
    <row r="752" spans="1:2" x14ac:dyDescent="0.3">
      <c r="A752" s="42">
        <v>850</v>
      </c>
      <c r="B752" s="52">
        <v>6.91</v>
      </c>
    </row>
    <row r="753" spans="1:2" x14ac:dyDescent="0.3">
      <c r="A753" s="42">
        <v>900</v>
      </c>
      <c r="B753" s="52">
        <v>7.22</v>
      </c>
    </row>
    <row r="754" spans="1:2" x14ac:dyDescent="0.3">
      <c r="A754" s="42">
        <v>950</v>
      </c>
      <c r="B754" s="52">
        <v>7.53</v>
      </c>
    </row>
    <row r="755" spans="1:2" x14ac:dyDescent="0.3">
      <c r="A755" s="48">
        <v>1000</v>
      </c>
      <c r="B755" s="53">
        <v>7.84</v>
      </c>
    </row>
    <row r="756" spans="1:2" x14ac:dyDescent="0.3">
      <c r="A756" s="46">
        <v>1100</v>
      </c>
      <c r="B756" s="52">
        <v>8.27</v>
      </c>
    </row>
    <row r="757" spans="1:2" x14ac:dyDescent="0.3">
      <c r="A757" s="46">
        <v>1200</v>
      </c>
      <c r="B757" s="52">
        <v>8.6999999999999993</v>
      </c>
    </row>
    <row r="758" spans="1:2" x14ac:dyDescent="0.3">
      <c r="A758" s="46">
        <v>1300</v>
      </c>
      <c r="B758" s="52">
        <v>9.15</v>
      </c>
    </row>
    <row r="759" spans="1:2" x14ac:dyDescent="0.3">
      <c r="A759" s="46">
        <v>1400</v>
      </c>
      <c r="B759" s="52">
        <v>9.56</v>
      </c>
    </row>
    <row r="760" spans="1:2" x14ac:dyDescent="0.3">
      <c r="A760" s="46">
        <v>1500</v>
      </c>
      <c r="B760" s="52">
        <v>9.9</v>
      </c>
    </row>
    <row r="761" spans="1:2" x14ac:dyDescent="0.3">
      <c r="A761" s="46">
        <v>1600</v>
      </c>
      <c r="B761" s="52">
        <v>10.42</v>
      </c>
    </row>
    <row r="762" spans="1:2" x14ac:dyDescent="0.3">
      <c r="A762" s="46">
        <v>1700</v>
      </c>
      <c r="B762" s="52">
        <v>10.89</v>
      </c>
    </row>
    <row r="763" spans="1:2" x14ac:dyDescent="0.3">
      <c r="A763" s="46">
        <v>1800</v>
      </c>
      <c r="B763" s="52">
        <v>11.25</v>
      </c>
    </row>
    <row r="764" spans="1:2" x14ac:dyDescent="0.3">
      <c r="A764" s="46">
        <v>1900</v>
      </c>
      <c r="B764" s="52">
        <v>11.71</v>
      </c>
    </row>
    <row r="765" spans="1:2" x14ac:dyDescent="0.3">
      <c r="A765" s="46">
        <v>2000</v>
      </c>
      <c r="B765" s="52">
        <v>12.14</v>
      </c>
    </row>
    <row r="766" spans="1:2" x14ac:dyDescent="0.3">
      <c r="A766" s="46">
        <v>2100</v>
      </c>
      <c r="B766" s="52">
        <v>12.57</v>
      </c>
    </row>
    <row r="767" spans="1:2" x14ac:dyDescent="0.3">
      <c r="A767" s="46">
        <v>2200</v>
      </c>
      <c r="B767" s="52">
        <v>13</v>
      </c>
    </row>
    <row r="768" spans="1:2" x14ac:dyDescent="0.3">
      <c r="A768" s="46">
        <v>2300</v>
      </c>
      <c r="B768" s="52">
        <v>13.42</v>
      </c>
    </row>
    <row r="769" spans="1:2" x14ac:dyDescent="0.3">
      <c r="A769" s="46">
        <v>2400</v>
      </c>
      <c r="B769" s="52">
        <v>13.86</v>
      </c>
    </row>
    <row r="770" spans="1:2" x14ac:dyDescent="0.3">
      <c r="A770" s="46">
        <v>2500</v>
      </c>
      <c r="B770" s="52">
        <v>14.29</v>
      </c>
    </row>
    <row r="771" spans="1:2" x14ac:dyDescent="0.3">
      <c r="A771" s="46">
        <v>2600</v>
      </c>
      <c r="B771" s="52">
        <v>14.71</v>
      </c>
    </row>
    <row r="772" spans="1:2" x14ac:dyDescent="0.3">
      <c r="A772" s="46">
        <v>2700</v>
      </c>
      <c r="B772" s="52">
        <v>15.12</v>
      </c>
    </row>
    <row r="773" spans="1:2" x14ac:dyDescent="0.3">
      <c r="A773" s="46">
        <v>2800</v>
      </c>
      <c r="B773" s="52">
        <v>15.53</v>
      </c>
    </row>
    <row r="774" spans="1:2" x14ac:dyDescent="0.3">
      <c r="A774" s="46">
        <v>2900</v>
      </c>
      <c r="B774" s="52">
        <v>15.97</v>
      </c>
    </row>
    <row r="775" spans="1:2" x14ac:dyDescent="0.3">
      <c r="A775" s="46">
        <v>3000</v>
      </c>
      <c r="B775" s="52">
        <v>16.2</v>
      </c>
    </row>
    <row r="776" spans="1:2" x14ac:dyDescent="0.3">
      <c r="A776" s="46">
        <v>3100</v>
      </c>
      <c r="B776" s="52">
        <v>16.510000000000002</v>
      </c>
    </row>
    <row r="777" spans="1:2" x14ac:dyDescent="0.3">
      <c r="A777" s="46">
        <v>3200</v>
      </c>
      <c r="B777" s="52">
        <v>17.23</v>
      </c>
    </row>
    <row r="778" spans="1:2" x14ac:dyDescent="0.3">
      <c r="A778" s="46">
        <v>3300</v>
      </c>
      <c r="B778" s="52">
        <v>17.850000000000001</v>
      </c>
    </row>
    <row r="779" spans="1:2" x14ac:dyDescent="0.3">
      <c r="A779" s="46">
        <v>3500</v>
      </c>
      <c r="B779" s="52">
        <v>18.399999999999999</v>
      </c>
    </row>
    <row r="780" spans="1:2" x14ac:dyDescent="0.3">
      <c r="A780" s="46">
        <v>3600</v>
      </c>
      <c r="B780" s="52">
        <v>18.91</v>
      </c>
    </row>
    <row r="781" spans="1:2" x14ac:dyDescent="0.3">
      <c r="A781" s="46">
        <v>3700</v>
      </c>
      <c r="B781" s="52">
        <v>19.23</v>
      </c>
    </row>
    <row r="782" spans="1:2" x14ac:dyDescent="0.3">
      <c r="A782" s="46">
        <v>3800</v>
      </c>
      <c r="B782" s="52">
        <v>19.75</v>
      </c>
    </row>
    <row r="783" spans="1:2" x14ac:dyDescent="0.3">
      <c r="A783" s="46">
        <v>3900</v>
      </c>
      <c r="B783" s="52">
        <v>20.170000000000002</v>
      </c>
    </row>
    <row r="784" spans="1:2" x14ac:dyDescent="0.3">
      <c r="A784" s="47">
        <v>4000</v>
      </c>
      <c r="B784" s="53">
        <v>20.5</v>
      </c>
    </row>
  </sheetData>
  <printOptions horizontalCentered="1"/>
  <pageMargins left="0.78740157480314965" right="0.78740157480314965" top="0.78740157480314965" bottom="0.78740157480314965" header="0" footer="0"/>
  <pageSetup paperSize="9" scale="91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35"/>
  <sheetViews>
    <sheetView view="pageBreakPreview" topLeftCell="A88" zoomScaleNormal="100" zoomScaleSheetLayoutView="100" zoomScalePageLayoutView="112" workbookViewId="0">
      <selection activeCell="K19" sqref="K19"/>
    </sheetView>
  </sheetViews>
  <sheetFormatPr baseColWidth="10" defaultColWidth="11.44140625" defaultRowHeight="13.8" x14ac:dyDescent="0.3"/>
  <cols>
    <col min="1" max="1" width="5" style="71" customWidth="1"/>
    <col min="2" max="3" width="11.44140625" style="71"/>
    <col min="4" max="4" width="18.33203125" style="71" customWidth="1"/>
    <col min="5" max="5" width="9" style="71" customWidth="1"/>
    <col min="6" max="6" width="17.33203125" style="71" customWidth="1"/>
    <col min="7" max="7" width="6.5546875" style="71" customWidth="1"/>
    <col min="8" max="9" width="5.5546875" style="71" customWidth="1"/>
    <col min="10" max="10" width="6" style="71" customWidth="1"/>
    <col min="11" max="16384" width="11.44140625" style="71"/>
  </cols>
  <sheetData>
    <row r="1" spans="1:11" ht="12.75" customHeight="1" x14ac:dyDescent="0.3">
      <c r="A1" s="109">
        <v>2</v>
      </c>
      <c r="B1" s="17" t="s">
        <v>124</v>
      </c>
    </row>
    <row r="2" spans="1:11" ht="12.75" customHeight="1" x14ac:dyDescent="0.3"/>
    <row r="3" spans="1:11" ht="12.75" customHeight="1" x14ac:dyDescent="0.3">
      <c r="B3" s="17" t="s">
        <v>51</v>
      </c>
      <c r="E3" s="108" t="s">
        <v>52</v>
      </c>
      <c r="F3" s="108" t="s">
        <v>53</v>
      </c>
      <c r="G3" s="108" t="s">
        <v>54</v>
      </c>
      <c r="H3" s="108" t="s">
        <v>55</v>
      </c>
    </row>
    <row r="4" spans="1:11" ht="12.75" customHeight="1" x14ac:dyDescent="0.3">
      <c r="B4" s="71" t="s">
        <v>56</v>
      </c>
      <c r="E4" s="110" t="s">
        <v>57</v>
      </c>
      <c r="F4" s="111"/>
      <c r="G4" s="112">
        <v>6</v>
      </c>
      <c r="H4" s="113" t="s">
        <v>58</v>
      </c>
    </row>
    <row r="5" spans="1:11" ht="12.75" customHeight="1" x14ac:dyDescent="0.3">
      <c r="B5" s="114" t="s">
        <v>123</v>
      </c>
      <c r="E5" s="110" t="s">
        <v>59</v>
      </c>
      <c r="F5" s="111"/>
      <c r="G5" s="112">
        <f>'Ramal 2'!C179</f>
        <v>17.277165108690777</v>
      </c>
      <c r="H5" s="113" t="s">
        <v>58</v>
      </c>
    </row>
    <row r="6" spans="1:11" ht="12.75" customHeight="1" x14ac:dyDescent="0.3">
      <c r="B6" s="114" t="s">
        <v>60</v>
      </c>
      <c r="E6" s="110" t="s">
        <v>61</v>
      </c>
      <c r="F6" s="111"/>
      <c r="G6" s="112">
        <v>1</v>
      </c>
      <c r="H6" s="113" t="s">
        <v>58</v>
      </c>
    </row>
    <row r="7" spans="1:11" ht="12.75" customHeight="1" x14ac:dyDescent="0.3">
      <c r="B7" s="71" t="s">
        <v>36</v>
      </c>
      <c r="E7" s="115" t="s">
        <v>62</v>
      </c>
      <c r="F7" s="105" t="s">
        <v>63</v>
      </c>
      <c r="G7" s="116" t="e">
        <f>'Ramal 2'!#REF!</f>
        <v>#REF!</v>
      </c>
      <c r="H7" s="117" t="s">
        <v>64</v>
      </c>
      <c r="K7" s="118"/>
    </row>
    <row r="8" spans="1:11" ht="12.75" customHeight="1" x14ac:dyDescent="0.3">
      <c r="B8" s="71" t="s">
        <v>66</v>
      </c>
      <c r="E8" s="119" t="s">
        <v>67</v>
      </c>
      <c r="F8" s="120"/>
      <c r="G8" s="121"/>
      <c r="H8" s="122"/>
    </row>
    <row r="9" spans="1:11" ht="12.75" customHeight="1" x14ac:dyDescent="0.3">
      <c r="G9" s="123" t="e">
        <f>+G7*3.6</f>
        <v>#REF!</v>
      </c>
      <c r="H9" s="39" t="s">
        <v>65</v>
      </c>
    </row>
    <row r="10" spans="1:11" ht="12.75" customHeight="1" x14ac:dyDescent="0.3">
      <c r="B10" s="17" t="s">
        <v>68</v>
      </c>
    </row>
    <row r="11" spans="1:11" ht="12.75" customHeight="1" x14ac:dyDescent="0.3">
      <c r="B11" s="71" t="s">
        <v>69</v>
      </c>
    </row>
    <row r="12" spans="1:11" ht="12.75" customHeight="1" x14ac:dyDescent="0.3">
      <c r="B12" s="71" t="s">
        <v>70</v>
      </c>
    </row>
    <row r="13" spans="1:11" ht="12.75" customHeight="1" x14ac:dyDescent="0.3">
      <c r="B13" s="71" t="s">
        <v>71</v>
      </c>
    </row>
    <row r="14" spans="1:11" ht="12.75" customHeight="1" x14ac:dyDescent="0.3"/>
    <row r="15" spans="1:11" ht="12.75" customHeight="1" x14ac:dyDescent="0.3">
      <c r="B15" s="17" t="s">
        <v>72</v>
      </c>
    </row>
    <row r="16" spans="1:11" ht="12.75" customHeight="1" x14ac:dyDescent="0.3">
      <c r="A16" s="124">
        <v>2.1</v>
      </c>
      <c r="B16" s="17" t="s">
        <v>73</v>
      </c>
    </row>
    <row r="17" spans="1:9" ht="12.75" customHeight="1" x14ac:dyDescent="0.3">
      <c r="A17" s="17"/>
      <c r="B17" s="114" t="s">
        <v>74</v>
      </c>
    </row>
    <row r="18" spans="1:9" ht="12.75" customHeight="1" x14ac:dyDescent="0.3">
      <c r="A18" s="17"/>
      <c r="B18" s="125" t="s">
        <v>75</v>
      </c>
      <c r="C18" s="126"/>
      <c r="D18" s="108" t="s">
        <v>76</v>
      </c>
    </row>
    <row r="19" spans="1:9" ht="12.75" customHeight="1" x14ac:dyDescent="0.3">
      <c r="A19" s="17"/>
      <c r="B19" s="127" t="s">
        <v>77</v>
      </c>
      <c r="C19" s="127" t="s">
        <v>78</v>
      </c>
      <c r="D19" s="127" t="s">
        <v>79</v>
      </c>
    </row>
    <row r="20" spans="1:9" ht="12.75" customHeight="1" x14ac:dyDescent="0.3">
      <c r="A20" s="17"/>
      <c r="B20" s="128" t="s">
        <v>80</v>
      </c>
      <c r="C20" s="128" t="s">
        <v>81</v>
      </c>
      <c r="D20" s="129">
        <v>3</v>
      </c>
    </row>
    <row r="21" spans="1:9" ht="12.75" customHeight="1" x14ac:dyDescent="0.3">
      <c r="A21" s="17"/>
      <c r="B21" s="129" t="s">
        <v>82</v>
      </c>
      <c r="C21" s="128" t="s">
        <v>83</v>
      </c>
      <c r="D21" s="128">
        <v>5</v>
      </c>
    </row>
    <row r="22" spans="1:9" ht="12.75" customHeight="1" x14ac:dyDescent="0.3">
      <c r="A22" s="17"/>
      <c r="B22" s="129" t="s">
        <v>179</v>
      </c>
      <c r="C22" s="128" t="s">
        <v>180</v>
      </c>
      <c r="D22" s="128">
        <v>7</v>
      </c>
    </row>
    <row r="23" spans="1:9" ht="12.75" customHeight="1" x14ac:dyDescent="0.3">
      <c r="A23" s="17"/>
      <c r="B23" s="130"/>
      <c r="C23" s="131"/>
      <c r="D23" s="131"/>
    </row>
    <row r="24" spans="1:9" ht="12.75" customHeight="1" x14ac:dyDescent="0.3">
      <c r="A24" s="17"/>
      <c r="B24" s="132" t="s">
        <v>181</v>
      </c>
      <c r="C24" s="131"/>
      <c r="D24" s="131"/>
    </row>
    <row r="25" spans="1:9" ht="12.75" customHeight="1" x14ac:dyDescent="0.3">
      <c r="A25" s="17"/>
      <c r="B25" s="132"/>
      <c r="C25" s="131"/>
      <c r="D25" s="131"/>
    </row>
    <row r="26" spans="1:9" ht="12.75" customHeight="1" x14ac:dyDescent="0.3">
      <c r="A26" s="17"/>
      <c r="B26" s="133" t="s">
        <v>87</v>
      </c>
      <c r="C26" s="131"/>
      <c r="D26" s="131"/>
      <c r="E26" s="134" t="s">
        <v>26</v>
      </c>
    </row>
    <row r="27" spans="1:9" ht="12.75" customHeight="1" x14ac:dyDescent="0.3">
      <c r="A27" s="17"/>
      <c r="B27" s="132"/>
      <c r="C27" s="131"/>
      <c r="D27" s="131"/>
    </row>
    <row r="28" spans="1:9" ht="12.75" customHeight="1" x14ac:dyDescent="0.3">
      <c r="A28" s="17"/>
      <c r="B28" s="114"/>
    </row>
    <row r="29" spans="1:9" ht="12.75" customHeight="1" x14ac:dyDescent="0.3">
      <c r="A29" s="17"/>
      <c r="E29" s="108" t="s">
        <v>52</v>
      </c>
      <c r="F29" s="108" t="s">
        <v>53</v>
      </c>
      <c r="G29" s="108" t="s">
        <v>54</v>
      </c>
      <c r="H29" s="108" t="s">
        <v>55</v>
      </c>
    </row>
    <row r="30" spans="1:9" ht="12.75" customHeight="1" x14ac:dyDescent="0.3">
      <c r="A30" s="17"/>
      <c r="B30" s="71" t="s">
        <v>84</v>
      </c>
      <c r="E30" s="115" t="s">
        <v>176</v>
      </c>
      <c r="F30" s="135" t="s">
        <v>85</v>
      </c>
      <c r="G30" s="136">
        <v>0.5</v>
      </c>
      <c r="H30" s="117" t="s">
        <v>58</v>
      </c>
    </row>
    <row r="31" spans="1:9" ht="12.75" customHeight="1" x14ac:dyDescent="0.3">
      <c r="A31" s="17"/>
      <c r="E31" s="130"/>
      <c r="F31" s="137"/>
      <c r="G31" s="123">
        <f>+G30/0.7</f>
        <v>0.7142857142857143</v>
      </c>
      <c r="H31" s="71" t="s">
        <v>86</v>
      </c>
      <c r="I31" s="123"/>
    </row>
    <row r="32" spans="1:9" ht="12.75" customHeight="1" x14ac:dyDescent="0.3">
      <c r="A32" s="17"/>
      <c r="E32" s="130"/>
      <c r="F32" s="137"/>
      <c r="G32" s="37"/>
      <c r="H32" s="35"/>
      <c r="I32" s="123"/>
    </row>
    <row r="33" spans="1:9" ht="12.75" customHeight="1" x14ac:dyDescent="0.3">
      <c r="A33" s="17"/>
      <c r="E33" s="130"/>
      <c r="F33" s="137"/>
      <c r="G33" s="37"/>
      <c r="H33" s="35"/>
      <c r="I33" s="123"/>
    </row>
    <row r="34" spans="1:9" ht="12.75" customHeight="1" x14ac:dyDescent="0.3">
      <c r="A34" s="17"/>
      <c r="E34" s="130"/>
      <c r="F34" s="137"/>
      <c r="G34" s="37"/>
      <c r="H34" s="35"/>
      <c r="I34" s="123"/>
    </row>
    <row r="35" spans="1:9" ht="12.75" customHeight="1" x14ac:dyDescent="0.3">
      <c r="A35" s="17"/>
      <c r="E35" s="130"/>
      <c r="F35" s="137"/>
      <c r="G35" s="37"/>
      <c r="H35" s="35"/>
      <c r="I35" s="123"/>
    </row>
    <row r="36" spans="1:9" ht="12.75" customHeight="1" x14ac:dyDescent="0.3">
      <c r="A36" s="17"/>
      <c r="E36" s="130"/>
      <c r="F36" s="137"/>
      <c r="G36" s="37"/>
      <c r="H36" s="35"/>
      <c r="I36" s="123"/>
    </row>
    <row r="37" spans="1:9" ht="12.75" customHeight="1" x14ac:dyDescent="0.3">
      <c r="A37" s="17"/>
      <c r="E37" s="130"/>
      <c r="F37" s="137"/>
      <c r="G37" s="37"/>
      <c r="H37" s="35"/>
      <c r="I37" s="123"/>
    </row>
    <row r="38" spans="1:9" ht="12.75" customHeight="1" x14ac:dyDescent="0.3">
      <c r="A38" s="17"/>
      <c r="E38" s="130"/>
      <c r="F38" s="137"/>
      <c r="G38" s="37"/>
      <c r="H38" s="35"/>
      <c r="I38" s="123"/>
    </row>
    <row r="39" spans="1:9" ht="12.75" customHeight="1" x14ac:dyDescent="0.3">
      <c r="A39" s="17"/>
      <c r="E39" s="130"/>
      <c r="F39" s="137"/>
      <c r="G39" s="37"/>
      <c r="H39" s="35"/>
      <c r="I39" s="123"/>
    </row>
    <row r="40" spans="1:9" ht="12.75" customHeight="1" x14ac:dyDescent="0.3">
      <c r="A40" s="17"/>
      <c r="E40" s="130"/>
      <c r="F40" s="137"/>
      <c r="G40" s="37"/>
      <c r="H40" s="35"/>
      <c r="I40" s="123"/>
    </row>
    <row r="41" spans="1:9" ht="12.75" customHeight="1" x14ac:dyDescent="0.3">
      <c r="A41" s="17"/>
      <c r="E41" s="130"/>
      <c r="F41" s="137"/>
      <c r="G41" s="37"/>
      <c r="H41" s="35"/>
      <c r="I41" s="123"/>
    </row>
    <row r="42" spans="1:9" ht="12.75" customHeight="1" x14ac:dyDescent="0.3">
      <c r="A42" s="17"/>
      <c r="E42" s="130"/>
      <c r="F42" s="137"/>
      <c r="G42" s="37"/>
      <c r="H42" s="35"/>
      <c r="I42" s="123"/>
    </row>
    <row r="43" spans="1:9" ht="12.75" customHeight="1" x14ac:dyDescent="0.3">
      <c r="A43" s="17"/>
      <c r="E43" s="130"/>
      <c r="F43" s="137"/>
      <c r="G43" s="37"/>
      <c r="H43" s="35"/>
      <c r="I43" s="123"/>
    </row>
    <row r="44" spans="1:9" ht="12.75" customHeight="1" x14ac:dyDescent="0.3">
      <c r="A44" s="17"/>
      <c r="E44" s="130"/>
      <c r="F44" s="137"/>
      <c r="G44" s="37"/>
      <c r="H44" s="35"/>
      <c r="I44" s="123"/>
    </row>
    <row r="45" spans="1:9" ht="12.75" customHeight="1" x14ac:dyDescent="0.3">
      <c r="A45" s="17"/>
      <c r="E45" s="130"/>
      <c r="F45" s="137"/>
      <c r="G45" s="37"/>
      <c r="H45" s="35"/>
      <c r="I45" s="123"/>
    </row>
    <row r="46" spans="1:9" ht="12.75" customHeight="1" x14ac:dyDescent="0.3">
      <c r="A46" s="17"/>
      <c r="E46" s="130"/>
      <c r="F46" s="137"/>
      <c r="G46" s="37"/>
      <c r="H46" s="35"/>
      <c r="I46" s="123"/>
    </row>
    <row r="47" spans="1:9" ht="12.75" customHeight="1" x14ac:dyDescent="0.3">
      <c r="A47" s="17"/>
      <c r="E47" s="130"/>
      <c r="F47" s="137"/>
      <c r="G47" s="37"/>
      <c r="H47" s="35"/>
      <c r="I47" s="123"/>
    </row>
    <row r="48" spans="1:9" ht="12.75" customHeight="1" x14ac:dyDescent="0.3">
      <c r="A48" s="17"/>
      <c r="E48" s="130"/>
      <c r="F48" s="137"/>
      <c r="G48" s="37"/>
      <c r="H48" s="35"/>
      <c r="I48" s="123"/>
    </row>
    <row r="49" spans="1:9" ht="12.75" customHeight="1" x14ac:dyDescent="0.3">
      <c r="A49" s="17"/>
      <c r="E49" s="130"/>
      <c r="F49" s="137"/>
      <c r="G49" s="37"/>
      <c r="H49" s="35"/>
      <c r="I49" s="123"/>
    </row>
    <row r="50" spans="1:9" ht="12.75" customHeight="1" x14ac:dyDescent="0.3">
      <c r="A50" s="17"/>
      <c r="E50" s="130"/>
      <c r="F50" s="137"/>
      <c r="G50" s="37"/>
      <c r="H50" s="35"/>
      <c r="I50" s="123"/>
    </row>
    <row r="51" spans="1:9" ht="12.75" customHeight="1" x14ac:dyDescent="0.3">
      <c r="A51" s="17"/>
      <c r="E51" s="130"/>
      <c r="F51" s="137"/>
      <c r="G51" s="37"/>
      <c r="H51" s="35"/>
      <c r="I51" s="123"/>
    </row>
    <row r="52" spans="1:9" ht="12.75" customHeight="1" x14ac:dyDescent="0.3">
      <c r="A52" s="17"/>
      <c r="E52" s="130"/>
      <c r="F52" s="137"/>
      <c r="G52" s="37"/>
      <c r="H52" s="35"/>
      <c r="I52" s="123"/>
    </row>
    <row r="53" spans="1:9" ht="12.75" customHeight="1" x14ac:dyDescent="0.3">
      <c r="A53" s="17"/>
      <c r="E53" s="130"/>
      <c r="F53" s="137"/>
      <c r="G53" s="37"/>
      <c r="H53" s="35"/>
      <c r="I53" s="123"/>
    </row>
    <row r="54" spans="1:9" ht="12.75" customHeight="1" x14ac:dyDescent="0.3">
      <c r="A54" s="17"/>
      <c r="E54" s="130"/>
      <c r="F54" s="137"/>
      <c r="G54" s="37"/>
      <c r="H54" s="35"/>
      <c r="I54" s="123"/>
    </row>
    <row r="55" spans="1:9" ht="12.75" customHeight="1" x14ac:dyDescent="0.3">
      <c r="A55" s="17"/>
      <c r="E55" s="130"/>
      <c r="F55" s="137"/>
      <c r="G55" s="37"/>
      <c r="H55" s="35"/>
      <c r="I55" s="123"/>
    </row>
    <row r="56" spans="1:9" ht="12.75" customHeight="1" x14ac:dyDescent="0.3">
      <c r="A56" s="17"/>
      <c r="E56" s="130"/>
      <c r="F56" s="137"/>
      <c r="G56" s="37"/>
      <c r="H56" s="35"/>
      <c r="I56" s="123"/>
    </row>
    <row r="57" spans="1:9" ht="12.75" customHeight="1" x14ac:dyDescent="0.3">
      <c r="A57" s="17"/>
      <c r="E57" s="130"/>
      <c r="F57" s="137"/>
      <c r="G57" s="37"/>
      <c r="H57" s="35"/>
      <c r="I57" s="123"/>
    </row>
    <row r="58" spans="1:9" ht="12.75" customHeight="1" x14ac:dyDescent="0.3">
      <c r="A58" s="17"/>
      <c r="E58" s="130"/>
      <c r="F58" s="137"/>
      <c r="G58" s="37"/>
      <c r="H58" s="35"/>
      <c r="I58" s="123"/>
    </row>
    <row r="59" spans="1:9" ht="12.75" customHeight="1" x14ac:dyDescent="0.3">
      <c r="A59" s="17"/>
      <c r="E59" s="130"/>
      <c r="F59" s="137"/>
      <c r="G59" s="37"/>
      <c r="H59" s="35"/>
      <c r="I59" s="123"/>
    </row>
    <row r="60" spans="1:9" ht="12.75" customHeight="1" x14ac:dyDescent="0.3">
      <c r="A60" s="17"/>
      <c r="E60" s="130"/>
      <c r="F60" s="137"/>
      <c r="G60" s="37"/>
      <c r="H60" s="35"/>
      <c r="I60" s="123"/>
    </row>
    <row r="61" spans="1:9" ht="12.75" customHeight="1" x14ac:dyDescent="0.3">
      <c r="A61" s="17"/>
      <c r="C61" s="130"/>
      <c r="D61" s="35"/>
    </row>
    <row r="62" spans="1:9" ht="12.75" customHeight="1" x14ac:dyDescent="0.3">
      <c r="A62" s="17"/>
    </row>
    <row r="63" spans="1:9" ht="12.75" customHeight="1" x14ac:dyDescent="0.3">
      <c r="D63" s="138" t="e">
        <f>+G97</f>
        <v>#REF!</v>
      </c>
    </row>
    <row r="64" spans="1:9" ht="12.75" customHeight="1" x14ac:dyDescent="0.3">
      <c r="D64" s="139">
        <f>G30</f>
        <v>0.5</v>
      </c>
    </row>
    <row r="65" spans="1:7" ht="12.75" customHeight="1" x14ac:dyDescent="0.3"/>
    <row r="66" spans="1:7" ht="12.75" customHeight="1" x14ac:dyDescent="0.3"/>
    <row r="67" spans="1:7" ht="12.75" customHeight="1" x14ac:dyDescent="0.3">
      <c r="C67" s="139" t="e">
        <f>+E67+D64+D63+D73</f>
        <v>#REF!</v>
      </c>
      <c r="E67" s="139">
        <f>G5</f>
        <v>17.277165108690777</v>
      </c>
    </row>
    <row r="68" spans="1:7" ht="12.75" customHeight="1" x14ac:dyDescent="0.3"/>
    <row r="69" spans="1:7" ht="12.75" customHeight="1" x14ac:dyDescent="0.3"/>
    <row r="70" spans="1:7" ht="12.75" customHeight="1" x14ac:dyDescent="0.3"/>
    <row r="71" spans="1:7" ht="12.75" customHeight="1" x14ac:dyDescent="0.3"/>
    <row r="72" spans="1:7" ht="12.75" customHeight="1" x14ac:dyDescent="0.3"/>
    <row r="73" spans="1:7" ht="12.75" customHeight="1" x14ac:dyDescent="0.3">
      <c r="D73" s="140">
        <f>G6</f>
        <v>1</v>
      </c>
    </row>
    <row r="74" spans="1:7" ht="12.75" customHeight="1" x14ac:dyDescent="0.3"/>
    <row r="75" spans="1:7" ht="12.75" customHeight="1" x14ac:dyDescent="0.3"/>
    <row r="76" spans="1:7" ht="12.75" customHeight="1" x14ac:dyDescent="0.3">
      <c r="D76" s="140">
        <f>G4</f>
        <v>6</v>
      </c>
    </row>
    <row r="77" spans="1:7" ht="12.75" customHeight="1" x14ac:dyDescent="0.3">
      <c r="C77" s="138"/>
    </row>
    <row r="78" spans="1:7" ht="12.75" customHeight="1" x14ac:dyDescent="0.3">
      <c r="A78" s="141">
        <v>2.2000000000000002</v>
      </c>
      <c r="B78" s="17" t="s">
        <v>88</v>
      </c>
      <c r="C78" s="138"/>
    </row>
    <row r="79" spans="1:7" ht="12.75" customHeight="1" x14ac:dyDescent="0.3">
      <c r="A79" s="17"/>
      <c r="B79" s="17" t="s">
        <v>89</v>
      </c>
    </row>
    <row r="80" spans="1:7" ht="12.75" customHeight="1" x14ac:dyDescent="0.3">
      <c r="A80" s="17"/>
      <c r="B80" s="71" t="s">
        <v>168</v>
      </c>
      <c r="E80" s="38" t="s">
        <v>90</v>
      </c>
      <c r="F80" s="142">
        <v>26.1</v>
      </c>
      <c r="G80" s="71" t="s">
        <v>91</v>
      </c>
    </row>
    <row r="81" spans="1:9" ht="12.75" customHeight="1" x14ac:dyDescent="0.3">
      <c r="A81" s="17"/>
      <c r="F81" s="38"/>
      <c r="G81" s="38"/>
      <c r="H81" s="38"/>
      <c r="I81" s="38"/>
    </row>
    <row r="82" spans="1:9" ht="12.75" customHeight="1" x14ac:dyDescent="0.3">
      <c r="A82" s="17"/>
      <c r="B82" s="17" t="s">
        <v>92</v>
      </c>
      <c r="F82" s="38"/>
      <c r="G82" s="38"/>
      <c r="H82" s="38"/>
      <c r="I82" s="38"/>
    </row>
    <row r="83" spans="1:9" ht="12.75" customHeight="1" x14ac:dyDescent="0.3">
      <c r="A83" s="17"/>
      <c r="B83" s="71" t="s">
        <v>93</v>
      </c>
    </row>
    <row r="84" spans="1:9" ht="12.75" customHeight="1" x14ac:dyDescent="0.3">
      <c r="A84" s="17"/>
      <c r="B84" s="71" t="s">
        <v>169</v>
      </c>
      <c r="E84" s="143" t="s">
        <v>94</v>
      </c>
      <c r="F84" s="144" t="s">
        <v>95</v>
      </c>
      <c r="G84" s="143" t="s">
        <v>1</v>
      </c>
      <c r="H84" s="143" t="s">
        <v>55</v>
      </c>
    </row>
    <row r="85" spans="1:9" ht="12.75" customHeight="1" x14ac:dyDescent="0.3">
      <c r="A85" s="17"/>
      <c r="B85" s="71" t="s">
        <v>96</v>
      </c>
      <c r="E85" s="99">
        <v>2</v>
      </c>
      <c r="F85" s="99">
        <v>0.112</v>
      </c>
      <c r="G85" s="100">
        <f>+E85*F85</f>
        <v>0.224</v>
      </c>
      <c r="H85" s="101" t="s">
        <v>58</v>
      </c>
    </row>
    <row r="86" spans="1:9" ht="12.75" customHeight="1" x14ac:dyDescent="0.3">
      <c r="A86" s="17"/>
      <c r="B86" s="71" t="s">
        <v>97</v>
      </c>
      <c r="E86" s="102">
        <v>1</v>
      </c>
      <c r="F86" s="102">
        <v>1.0229999999999999</v>
      </c>
      <c r="G86" s="103">
        <f>+E86*F86</f>
        <v>1.0229999999999999</v>
      </c>
      <c r="H86" s="104" t="s">
        <v>58</v>
      </c>
    </row>
    <row r="87" spans="1:9" ht="12.75" customHeight="1" x14ac:dyDescent="0.3">
      <c r="A87" s="17"/>
      <c r="B87" s="71" t="s">
        <v>98</v>
      </c>
      <c r="E87" s="105">
        <v>2</v>
      </c>
      <c r="F87" s="105">
        <v>0.47699999999999998</v>
      </c>
      <c r="G87" s="106">
        <f>+E87*F87</f>
        <v>0.95399999999999996</v>
      </c>
      <c r="H87" s="107" t="s">
        <v>58</v>
      </c>
    </row>
    <row r="88" spans="1:9" ht="12.75" customHeight="1" x14ac:dyDescent="0.3">
      <c r="A88" s="17"/>
      <c r="E88" s="119" t="s">
        <v>99</v>
      </c>
      <c r="F88" s="122"/>
      <c r="G88" s="145">
        <f>SUM(G85:G87)</f>
        <v>2.2009999999999996</v>
      </c>
      <c r="H88" s="146" t="s">
        <v>58</v>
      </c>
    </row>
    <row r="89" spans="1:9" ht="12.75" customHeight="1" x14ac:dyDescent="0.3">
      <c r="A89" s="17"/>
      <c r="E89" s="119" t="s">
        <v>100</v>
      </c>
      <c r="F89" s="122"/>
      <c r="G89" s="147">
        <f>+G4</f>
        <v>6</v>
      </c>
      <c r="H89" s="148" t="s">
        <v>58</v>
      </c>
    </row>
    <row r="90" spans="1:9" ht="12.75" customHeight="1" x14ac:dyDescent="0.3">
      <c r="A90" s="17"/>
      <c r="E90" s="119" t="s">
        <v>101</v>
      </c>
      <c r="F90" s="122"/>
      <c r="G90" s="149">
        <f>SUM(G88:G89)</f>
        <v>8.2010000000000005</v>
      </c>
      <c r="H90" s="150" t="s">
        <v>58</v>
      </c>
    </row>
    <row r="91" spans="1:9" ht="12.75" customHeight="1" x14ac:dyDescent="0.3">
      <c r="A91" s="17"/>
      <c r="E91" s="35"/>
      <c r="F91" s="35"/>
      <c r="G91" s="35"/>
      <c r="H91" s="39"/>
    </row>
    <row r="92" spans="1:9" ht="12.75" customHeight="1" x14ac:dyDescent="0.3">
      <c r="A92" s="17"/>
    </row>
    <row r="93" spans="1:9" ht="12.75" customHeight="1" x14ac:dyDescent="0.3">
      <c r="A93" s="17"/>
      <c r="B93" s="71" t="s">
        <v>102</v>
      </c>
    </row>
    <row r="94" spans="1:9" ht="12.75" customHeight="1" x14ac:dyDescent="0.3">
      <c r="A94" s="17"/>
      <c r="E94" s="108" t="s">
        <v>52</v>
      </c>
      <c r="F94" s="108" t="s">
        <v>103</v>
      </c>
      <c r="G94" s="108" t="s">
        <v>54</v>
      </c>
      <c r="H94" s="108" t="s">
        <v>55</v>
      </c>
    </row>
    <row r="95" spans="1:9" ht="12.75" customHeight="1" x14ac:dyDescent="0.3">
      <c r="A95" s="17"/>
      <c r="B95" s="71" t="s">
        <v>104</v>
      </c>
      <c r="E95" s="151" t="s">
        <v>105</v>
      </c>
      <c r="F95" s="151" t="s">
        <v>106</v>
      </c>
      <c r="G95" s="151">
        <f>SUM(G88:G89)</f>
        <v>8.2010000000000005</v>
      </c>
      <c r="H95" s="151"/>
    </row>
    <row r="96" spans="1:9" ht="12.75" customHeight="1" x14ac:dyDescent="0.3">
      <c r="B96" s="71" t="s">
        <v>107</v>
      </c>
      <c r="E96" s="111" t="s">
        <v>3</v>
      </c>
      <c r="F96" s="111"/>
      <c r="G96" s="152" t="e">
        <f>+((+G7/1000)/(0.2785*150*(F80/1000)^2.63))^(1/0.54)</f>
        <v>#REF!</v>
      </c>
      <c r="H96" s="111" t="s">
        <v>8</v>
      </c>
    </row>
    <row r="97" spans="1:8" ht="12.75" customHeight="1" x14ac:dyDescent="0.3">
      <c r="B97" s="71" t="s">
        <v>108</v>
      </c>
      <c r="E97" s="153" t="s">
        <v>177</v>
      </c>
      <c r="F97" s="153" t="s">
        <v>109</v>
      </c>
      <c r="G97" s="136" t="e">
        <f>+G95*G96</f>
        <v>#REF!</v>
      </c>
      <c r="H97" s="153" t="s">
        <v>58</v>
      </c>
    </row>
    <row r="98" spans="1:8" ht="12.75" customHeight="1" x14ac:dyDescent="0.3"/>
    <row r="99" spans="1:8" ht="12.75" customHeight="1" x14ac:dyDescent="0.3">
      <c r="A99" s="17" t="s">
        <v>110</v>
      </c>
      <c r="B99" s="17" t="s">
        <v>111</v>
      </c>
    </row>
    <row r="100" spans="1:8" ht="12.75" customHeight="1" x14ac:dyDescent="0.3">
      <c r="E100" s="71" t="s">
        <v>112</v>
      </c>
      <c r="G100" s="123">
        <f>+G30</f>
        <v>0.5</v>
      </c>
      <c r="H100" s="71" t="s">
        <v>58</v>
      </c>
    </row>
    <row r="101" spans="1:8" ht="12.75" customHeight="1" x14ac:dyDescent="0.3">
      <c r="E101" s="71" t="s">
        <v>113</v>
      </c>
      <c r="G101" s="123" t="e">
        <f>+G97</f>
        <v>#REF!</v>
      </c>
      <c r="H101" s="71" t="s">
        <v>58</v>
      </c>
    </row>
    <row r="102" spans="1:8" ht="12.75" customHeight="1" x14ac:dyDescent="0.3">
      <c r="G102" s="123" t="e">
        <f>SUM(G100:G101)</f>
        <v>#REF!</v>
      </c>
      <c r="H102" s="71" t="s">
        <v>58</v>
      </c>
    </row>
    <row r="103" spans="1:8" ht="12.75" customHeight="1" x14ac:dyDescent="0.3">
      <c r="C103" s="71" t="s">
        <v>114</v>
      </c>
      <c r="F103" s="154" t="s">
        <v>170</v>
      </c>
    </row>
    <row r="104" spans="1:8" ht="12.75" customHeight="1" x14ac:dyDescent="0.3"/>
    <row r="105" spans="1:8" ht="12.75" customHeight="1" x14ac:dyDescent="0.3">
      <c r="A105" s="17" t="s">
        <v>115</v>
      </c>
      <c r="B105" s="17" t="s">
        <v>116</v>
      </c>
    </row>
    <row r="106" spans="1:8" ht="12.75" customHeight="1" x14ac:dyDescent="0.3">
      <c r="A106" s="17"/>
      <c r="B106" s="17"/>
      <c r="E106" s="108" t="s">
        <v>52</v>
      </c>
      <c r="F106" s="108" t="s">
        <v>103</v>
      </c>
      <c r="G106" s="108" t="s">
        <v>54</v>
      </c>
      <c r="H106" s="108" t="s">
        <v>55</v>
      </c>
    </row>
    <row r="107" spans="1:8" ht="12.75" customHeight="1" x14ac:dyDescent="0.3">
      <c r="B107" s="71" t="s">
        <v>117</v>
      </c>
      <c r="E107" s="99" t="s">
        <v>118</v>
      </c>
      <c r="F107" s="151"/>
      <c r="G107" s="155">
        <f>G5</f>
        <v>17.277165108690777</v>
      </c>
      <c r="H107" s="151" t="s">
        <v>58</v>
      </c>
    </row>
    <row r="108" spans="1:8" ht="12.75" customHeight="1" x14ac:dyDescent="0.3">
      <c r="B108" s="114" t="s">
        <v>60</v>
      </c>
      <c r="E108" s="102" t="s">
        <v>61</v>
      </c>
      <c r="F108" s="111"/>
      <c r="G108" s="156">
        <v>1</v>
      </c>
      <c r="H108" s="111" t="s">
        <v>58</v>
      </c>
    </row>
    <row r="109" spans="1:8" ht="12.75" customHeight="1" x14ac:dyDescent="0.3">
      <c r="B109" s="71" t="s">
        <v>112</v>
      </c>
      <c r="E109" s="102" t="s">
        <v>178</v>
      </c>
      <c r="F109" s="111"/>
      <c r="G109" s="156">
        <f>+G100</f>
        <v>0.5</v>
      </c>
      <c r="H109" s="111" t="s">
        <v>58</v>
      </c>
    </row>
    <row r="110" spans="1:8" ht="12.75" customHeight="1" x14ac:dyDescent="0.3">
      <c r="B110" s="71" t="s">
        <v>113</v>
      </c>
      <c r="E110" s="102" t="s">
        <v>177</v>
      </c>
      <c r="F110" s="111"/>
      <c r="G110" s="156" t="e">
        <f>+G101</f>
        <v>#REF!</v>
      </c>
      <c r="H110" s="111" t="s">
        <v>58</v>
      </c>
    </row>
    <row r="111" spans="1:8" ht="12.75" customHeight="1" x14ac:dyDescent="0.3">
      <c r="B111" s="71" t="s">
        <v>119</v>
      </c>
      <c r="E111" s="105" t="s">
        <v>120</v>
      </c>
      <c r="F111" s="157" t="s">
        <v>121</v>
      </c>
      <c r="G111" s="136" t="e">
        <f>SUM(G107:G110)</f>
        <v>#REF!</v>
      </c>
      <c r="H111" s="153" t="s">
        <v>58</v>
      </c>
    </row>
    <row r="112" spans="1:8" ht="12.75" customHeight="1" x14ac:dyDescent="0.3"/>
    <row r="113" spans="3:7" ht="12.75" customHeight="1" x14ac:dyDescent="0.3">
      <c r="C113" s="71" t="s">
        <v>122</v>
      </c>
      <c r="F113" s="142" t="e">
        <f>+G111</f>
        <v>#REF!</v>
      </c>
      <c r="G113" s="71" t="s">
        <v>58</v>
      </c>
    </row>
    <row r="114" spans="3:7" ht="12.75" customHeight="1" x14ac:dyDescent="0.3"/>
    <row r="115" spans="3:7" ht="12.75" customHeight="1" x14ac:dyDescent="0.3"/>
    <row r="116" spans="3:7" ht="12.75" customHeight="1" x14ac:dyDescent="0.3"/>
    <row r="117" spans="3:7" ht="12.75" customHeight="1" x14ac:dyDescent="0.3"/>
    <row r="118" spans="3:7" ht="12.75" customHeight="1" x14ac:dyDescent="0.3"/>
    <row r="119" spans="3:7" ht="12.75" customHeight="1" x14ac:dyDescent="0.3"/>
    <row r="120" spans="3:7" ht="12.75" customHeight="1" x14ac:dyDescent="0.3"/>
    <row r="121" spans="3:7" ht="12.75" customHeight="1" x14ac:dyDescent="0.3"/>
    <row r="122" spans="3:7" ht="12.75" customHeight="1" x14ac:dyDescent="0.3"/>
    <row r="123" spans="3:7" ht="12.75" customHeight="1" x14ac:dyDescent="0.3"/>
    <row r="124" spans="3:7" ht="12.75" customHeight="1" x14ac:dyDescent="0.3"/>
    <row r="125" spans="3:7" ht="12.75" customHeight="1" x14ac:dyDescent="0.3"/>
    <row r="126" spans="3:7" ht="12.75" customHeight="1" x14ac:dyDescent="0.3"/>
    <row r="127" spans="3:7" ht="12.75" customHeight="1" x14ac:dyDescent="0.3"/>
    <row r="128" spans="3:7" ht="12.75" customHeight="1" x14ac:dyDescent="0.3"/>
    <row r="129" ht="12.75" customHeight="1" x14ac:dyDescent="0.3"/>
    <row r="130" ht="12.75" customHeight="1" x14ac:dyDescent="0.3"/>
    <row r="131" ht="12.75" customHeight="1" x14ac:dyDescent="0.3"/>
    <row r="132" ht="12.75" customHeight="1" x14ac:dyDescent="0.3"/>
    <row r="133" ht="12.75" customHeight="1" x14ac:dyDescent="0.3"/>
    <row r="134" ht="12.75" customHeight="1" x14ac:dyDescent="0.3"/>
    <row r="135" ht="12.75" customHeight="1" x14ac:dyDescent="0.3"/>
  </sheetData>
  <phoneticPr fontId="0" type="noConversion"/>
  <printOptions horizontalCentered="1"/>
  <pageMargins left="0.78740157480314965" right="0.78740157480314965" top="0.78740157480314965" bottom="0.78740157480314965" header="0" footer="0"/>
  <pageSetup paperSize="9" orientation="portrait" horizontalDpi="4294967294" verticalDpi="200" r:id="rId1"/>
  <headerFooter>
    <oddHeader>&amp;R  INSTALACIONES SANITARIAS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5298D-6118-47AD-B45A-8D46AF613022}">
  <dimension ref="A1:AK227"/>
  <sheetViews>
    <sheetView view="pageBreakPreview" zoomScaleNormal="100" zoomScaleSheetLayoutView="100" workbookViewId="0">
      <selection activeCell="R139" sqref="R139"/>
    </sheetView>
  </sheetViews>
  <sheetFormatPr baseColWidth="10" defaultColWidth="11.44140625" defaultRowHeight="13.8" x14ac:dyDescent="0.3"/>
  <cols>
    <col min="1" max="1" width="6.109375" style="247" customWidth="1"/>
    <col min="2" max="2" width="8" style="247" customWidth="1"/>
    <col min="3" max="3" width="8.6640625" style="247" customWidth="1"/>
    <col min="4" max="4" width="8.33203125" style="247" customWidth="1"/>
    <col min="5" max="19" width="8.6640625" style="247" customWidth="1"/>
    <col min="20" max="31" width="8" style="247" customWidth="1"/>
    <col min="32" max="16384" width="11.44140625" style="247"/>
  </cols>
  <sheetData>
    <row r="1" spans="1:8" x14ac:dyDescent="0.3">
      <c r="A1" s="2" t="s">
        <v>39</v>
      </c>
      <c r="B1" s="3"/>
      <c r="C1" s="3" t="s">
        <v>214</v>
      </c>
    </row>
    <row r="2" spans="1:8" x14ac:dyDescent="0.3">
      <c r="A2" s="2" t="s">
        <v>40</v>
      </c>
      <c r="B2" s="3"/>
      <c r="C2" s="3" t="s">
        <v>125</v>
      </c>
    </row>
    <row r="3" spans="1:8" x14ac:dyDescent="0.3">
      <c r="A3" s="2" t="s">
        <v>126</v>
      </c>
      <c r="B3" s="3"/>
      <c r="C3" s="3" t="s">
        <v>215</v>
      </c>
    </row>
    <row r="4" spans="1:8" x14ac:dyDescent="0.3">
      <c r="A4" s="2" t="s">
        <v>41</v>
      </c>
      <c r="B4" s="3"/>
      <c r="C4" s="3" t="s">
        <v>127</v>
      </c>
    </row>
    <row r="5" spans="1:8" ht="15" customHeight="1" x14ac:dyDescent="0.3">
      <c r="A5" s="2" t="s">
        <v>42</v>
      </c>
      <c r="B5" s="3"/>
      <c r="C5" s="4" t="s">
        <v>216</v>
      </c>
      <c r="D5" s="5"/>
      <c r="E5" s="5"/>
      <c r="F5" s="6"/>
      <c r="G5" s="6"/>
    </row>
    <row r="6" spans="1:8" x14ac:dyDescent="0.3">
      <c r="A6" s="2"/>
      <c r="B6" s="3"/>
      <c r="C6" s="3"/>
      <c r="D6" s="3"/>
      <c r="E6" s="3"/>
    </row>
    <row r="7" spans="1:8" x14ac:dyDescent="0.3">
      <c r="A7" s="2" t="s">
        <v>236</v>
      </c>
      <c r="B7" s="3"/>
      <c r="C7" s="3"/>
      <c r="D7" s="3"/>
      <c r="E7" s="3"/>
    </row>
    <row r="8" spans="1:8" x14ac:dyDescent="0.3">
      <c r="A8" s="3"/>
      <c r="B8" s="3"/>
      <c r="C8" s="3"/>
      <c r="D8" s="3"/>
    </row>
    <row r="9" spans="1:8" x14ac:dyDescent="0.3">
      <c r="A9" s="90" t="s">
        <v>171</v>
      </c>
      <c r="B9" s="2" t="s">
        <v>10</v>
      </c>
      <c r="E9" s="3"/>
      <c r="F9" s="3"/>
      <c r="G9" s="3"/>
      <c r="H9" s="3"/>
    </row>
    <row r="10" spans="1:8" x14ac:dyDescent="0.3">
      <c r="B10" s="90" t="s">
        <v>9</v>
      </c>
      <c r="C10" s="7" t="s">
        <v>12</v>
      </c>
      <c r="D10" s="3"/>
      <c r="E10" s="3"/>
    </row>
    <row r="11" spans="1:8" x14ac:dyDescent="0.3">
      <c r="B11" s="7" t="s">
        <v>13</v>
      </c>
      <c r="C11" s="3"/>
      <c r="D11" s="3"/>
      <c r="E11" s="3"/>
      <c r="F11" s="3"/>
    </row>
    <row r="12" spans="1:8" ht="15.6" x14ac:dyDescent="0.3">
      <c r="B12" s="3" t="s">
        <v>139</v>
      </c>
      <c r="C12" s="3"/>
      <c r="D12" s="3"/>
    </row>
    <row r="13" spans="1:8" x14ac:dyDescent="0.3">
      <c r="B13" s="3" t="s">
        <v>14</v>
      </c>
    </row>
    <row r="14" spans="1:8" x14ac:dyDescent="0.3">
      <c r="B14" s="3"/>
      <c r="C14" s="3" t="s">
        <v>15</v>
      </c>
    </row>
    <row r="15" spans="1:8" x14ac:dyDescent="0.3">
      <c r="B15" s="3"/>
      <c r="C15" s="3" t="s">
        <v>16</v>
      </c>
    </row>
    <row r="16" spans="1:8" x14ac:dyDescent="0.3">
      <c r="B16" s="3"/>
      <c r="C16" s="3" t="s">
        <v>17</v>
      </c>
    </row>
    <row r="17" spans="2:37" x14ac:dyDescent="0.3">
      <c r="C17" s="3" t="s">
        <v>18</v>
      </c>
      <c r="D17" s="3"/>
      <c r="E17" s="3"/>
      <c r="F17" s="3"/>
      <c r="G17" s="3"/>
      <c r="H17" s="3"/>
      <c r="I17" s="3"/>
    </row>
    <row r="18" spans="2:37" x14ac:dyDescent="0.3">
      <c r="G18" s="3"/>
      <c r="H18" s="3"/>
      <c r="I18" s="3"/>
      <c r="J18" s="3"/>
    </row>
    <row r="19" spans="2:37" x14ac:dyDescent="0.3">
      <c r="B19" s="90" t="s">
        <v>11</v>
      </c>
      <c r="C19" s="7" t="s">
        <v>20</v>
      </c>
      <c r="D19" s="3"/>
      <c r="E19" s="3"/>
      <c r="F19" s="3"/>
      <c r="G19" s="3"/>
      <c r="H19" s="3"/>
    </row>
    <row r="20" spans="2:37" x14ac:dyDescent="0.3">
      <c r="B20" s="90"/>
      <c r="C20" s="2" t="s">
        <v>21</v>
      </c>
      <c r="D20" s="3"/>
      <c r="E20" s="2"/>
      <c r="F20" s="3"/>
      <c r="G20" s="3"/>
    </row>
    <row r="21" spans="2:37" x14ac:dyDescent="0.3">
      <c r="B21" s="92" t="s">
        <v>19</v>
      </c>
      <c r="C21" s="8" t="s">
        <v>23</v>
      </c>
      <c r="D21" s="9"/>
      <c r="E21" s="8"/>
      <c r="H21" s="9"/>
    </row>
    <row r="22" spans="2:37" x14ac:dyDescent="0.3">
      <c r="B22" s="93"/>
      <c r="C22" s="10" t="s">
        <v>24</v>
      </c>
      <c r="D22" s="31">
        <v>150</v>
      </c>
    </row>
    <row r="23" spans="2:37" x14ac:dyDescent="0.3">
      <c r="B23" s="92" t="s">
        <v>22</v>
      </c>
      <c r="C23" s="11" t="s">
        <v>25</v>
      </c>
      <c r="D23" s="9"/>
      <c r="E23" s="8"/>
      <c r="F23" s="9"/>
      <c r="G23" s="9"/>
      <c r="H23" s="9"/>
      <c r="I23" s="9"/>
    </row>
    <row r="24" spans="2:37" x14ac:dyDescent="0.3">
      <c r="B24" s="9"/>
      <c r="C24" s="8"/>
      <c r="D24" s="9"/>
      <c r="E24" s="9"/>
      <c r="F24" s="9"/>
      <c r="G24" s="9"/>
      <c r="AJ24" s="287"/>
    </row>
    <row r="25" spans="2:37" ht="15" customHeight="1" x14ac:dyDescent="0.3">
      <c r="B25" s="288" t="s">
        <v>185</v>
      </c>
      <c r="C25" s="289"/>
      <c r="D25" s="289"/>
      <c r="E25" s="289"/>
      <c r="F25" s="289"/>
      <c r="G25" s="289"/>
      <c r="H25" s="289"/>
      <c r="I25" s="289"/>
      <c r="J25" s="289"/>
      <c r="K25" s="290"/>
      <c r="AJ25" s="287"/>
    </row>
    <row r="26" spans="2:37" ht="24.75" customHeight="1" x14ac:dyDescent="0.3">
      <c r="B26" s="291" t="s">
        <v>133</v>
      </c>
      <c r="C26" s="292"/>
      <c r="D26" s="291" t="s">
        <v>134</v>
      </c>
      <c r="E26" s="292"/>
      <c r="F26" s="291" t="s">
        <v>135</v>
      </c>
      <c r="G26" s="292"/>
      <c r="H26" s="291" t="s">
        <v>136</v>
      </c>
      <c r="I26" s="292"/>
      <c r="J26" s="291" t="s">
        <v>137</v>
      </c>
      <c r="K26" s="292"/>
      <c r="AJ26" s="287"/>
    </row>
    <row r="27" spans="2:37" x14ac:dyDescent="0.3">
      <c r="B27" s="250" t="s">
        <v>128</v>
      </c>
      <c r="C27" s="251"/>
      <c r="D27" s="252">
        <v>21</v>
      </c>
      <c r="E27" s="253"/>
      <c r="F27" s="254">
        <v>2.9</v>
      </c>
      <c r="G27" s="255"/>
      <c r="H27" s="256">
        <v>15.2</v>
      </c>
      <c r="I27" s="253"/>
      <c r="J27" s="257">
        <v>1.18</v>
      </c>
      <c r="K27" s="258"/>
      <c r="AE27" s="287"/>
      <c r="AF27" s="287"/>
      <c r="AG27" s="287"/>
      <c r="AH27" s="287"/>
      <c r="AI27" s="287"/>
      <c r="AJ27" s="248"/>
      <c r="AK27" s="248"/>
    </row>
    <row r="28" spans="2:37" x14ac:dyDescent="0.3">
      <c r="B28" s="259" t="s">
        <v>129</v>
      </c>
      <c r="C28" s="260"/>
      <c r="D28" s="256">
        <v>26.5</v>
      </c>
      <c r="E28" s="253"/>
      <c r="F28" s="261">
        <v>2.9</v>
      </c>
      <c r="G28" s="262"/>
      <c r="H28" s="256">
        <v>20.7</v>
      </c>
      <c r="I28" s="253"/>
      <c r="J28" s="263">
        <v>1.54</v>
      </c>
      <c r="K28" s="262"/>
      <c r="AE28" s="248"/>
      <c r="AF28" s="248"/>
      <c r="AG28" s="248"/>
      <c r="AH28" s="248"/>
      <c r="AI28" s="248"/>
      <c r="AJ28" s="248"/>
      <c r="AK28" s="248"/>
    </row>
    <row r="29" spans="2:37" x14ac:dyDescent="0.3">
      <c r="B29" s="259" t="s">
        <v>26</v>
      </c>
      <c r="C29" s="260"/>
      <c r="D29" s="264">
        <v>33</v>
      </c>
      <c r="E29" s="253"/>
      <c r="F29" s="261">
        <v>3.4</v>
      </c>
      <c r="G29" s="262"/>
      <c r="H29" s="256">
        <v>26.2</v>
      </c>
      <c r="I29" s="253"/>
      <c r="J29" s="263">
        <v>2.2610000000000001</v>
      </c>
      <c r="K29" s="262"/>
      <c r="AE29" s="248"/>
      <c r="AF29" s="248"/>
      <c r="AG29" s="248"/>
      <c r="AH29" s="248"/>
      <c r="AI29" s="248"/>
      <c r="AJ29" s="248"/>
      <c r="AK29" s="248"/>
    </row>
    <row r="30" spans="2:37" x14ac:dyDescent="0.3">
      <c r="B30" s="259" t="s">
        <v>130</v>
      </c>
      <c r="C30" s="260"/>
      <c r="D30" s="264">
        <v>42</v>
      </c>
      <c r="E30" s="253"/>
      <c r="F30" s="261">
        <v>3.6</v>
      </c>
      <c r="G30" s="262"/>
      <c r="H30" s="256">
        <v>34.799999999999997</v>
      </c>
      <c r="I30" s="253"/>
      <c r="J30" s="263">
        <v>3.11</v>
      </c>
      <c r="K30" s="262"/>
      <c r="AE30" s="248"/>
      <c r="AF30" s="248"/>
      <c r="AG30" s="248"/>
      <c r="AH30" s="248"/>
      <c r="AI30" s="248"/>
      <c r="AJ30" s="248"/>
      <c r="AK30" s="248"/>
    </row>
    <row r="31" spans="2:37" x14ac:dyDescent="0.3">
      <c r="B31" s="259" t="s">
        <v>131</v>
      </c>
      <c r="C31" s="260"/>
      <c r="D31" s="264">
        <v>48</v>
      </c>
      <c r="E31" s="253"/>
      <c r="F31" s="261">
        <v>3.7</v>
      </c>
      <c r="G31" s="262"/>
      <c r="H31" s="256">
        <v>40.6</v>
      </c>
      <c r="I31" s="253"/>
      <c r="J31" s="263">
        <v>3.6819999999999999</v>
      </c>
      <c r="K31" s="262"/>
      <c r="AE31" s="248"/>
      <c r="AF31" s="248"/>
      <c r="AG31" s="248"/>
      <c r="AH31" s="248"/>
      <c r="AI31" s="248"/>
      <c r="AJ31" s="248"/>
      <c r="AK31" s="248"/>
    </row>
    <row r="32" spans="2:37" x14ac:dyDescent="0.3">
      <c r="B32" s="265" t="s">
        <v>132</v>
      </c>
      <c r="C32" s="266"/>
      <c r="D32" s="267">
        <v>60</v>
      </c>
      <c r="E32" s="268"/>
      <c r="F32" s="269">
        <v>3.9</v>
      </c>
      <c r="G32" s="270"/>
      <c r="H32" s="271">
        <v>52.2</v>
      </c>
      <c r="I32" s="268"/>
      <c r="J32" s="272">
        <v>4.915</v>
      </c>
      <c r="K32" s="270"/>
    </row>
    <row r="33" spans="1:27" x14ac:dyDescent="0.3">
      <c r="B33" s="12" t="s">
        <v>138</v>
      </c>
      <c r="C33" s="13"/>
      <c r="D33" s="8"/>
      <c r="E33" s="9"/>
      <c r="F33" s="9"/>
      <c r="G33" s="9"/>
      <c r="H33" s="9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</row>
    <row r="34" spans="1:27" ht="15" customHeight="1" x14ac:dyDescent="0.3">
      <c r="B34" s="9"/>
      <c r="C34" s="15"/>
      <c r="D34" s="15"/>
      <c r="E34" s="15"/>
      <c r="F34" s="9"/>
      <c r="G34" s="9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27" ht="15.75" customHeight="1" x14ac:dyDescent="0.3">
      <c r="A35" s="92" t="s">
        <v>172</v>
      </c>
      <c r="B35" s="8" t="s">
        <v>50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 ht="15.75" customHeight="1" x14ac:dyDescent="0.3">
      <c r="A36" s="92"/>
      <c r="B36" s="8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 ht="15.75" customHeight="1" x14ac:dyDescent="0.3">
      <c r="A37" s="92"/>
      <c r="B37" s="8" t="s">
        <v>224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 x14ac:dyDescent="0.3">
      <c r="A38" s="94"/>
      <c r="B38" s="9"/>
      <c r="C38" s="15"/>
      <c r="D38" s="15"/>
      <c r="E38" s="15"/>
      <c r="F38" s="9"/>
      <c r="G38" s="9"/>
      <c r="H38" s="14"/>
      <c r="I38" s="16"/>
      <c r="J38" s="16"/>
      <c r="K38" s="16"/>
      <c r="L38" s="14"/>
      <c r="M38" s="14"/>
      <c r="N38" s="14"/>
      <c r="O38" s="14"/>
      <c r="P38" s="14"/>
      <c r="Q38" s="14"/>
      <c r="R38" s="14"/>
      <c r="S38" s="14"/>
    </row>
    <row r="39" spans="1:27" ht="15" customHeight="1" x14ac:dyDescent="0.3">
      <c r="A39" s="94"/>
      <c r="B39" s="293" t="s">
        <v>43</v>
      </c>
      <c r="C39" s="295" t="s">
        <v>47</v>
      </c>
      <c r="D39" s="296"/>
      <c r="E39" s="293" t="s">
        <v>44</v>
      </c>
      <c r="F39" s="299" t="s">
        <v>46</v>
      </c>
      <c r="G39" s="300"/>
      <c r="H39" s="301"/>
      <c r="J39" s="16"/>
      <c r="K39" s="16"/>
      <c r="L39" s="16"/>
    </row>
    <row r="40" spans="1:27" ht="15" customHeight="1" x14ac:dyDescent="0.3">
      <c r="A40" s="94"/>
      <c r="B40" s="294"/>
      <c r="C40" s="297"/>
      <c r="D40" s="298"/>
      <c r="E40" s="294"/>
      <c r="F40" s="244" t="s">
        <v>94</v>
      </c>
      <c r="G40" s="244" t="s">
        <v>45</v>
      </c>
      <c r="H40" s="211" t="s">
        <v>7</v>
      </c>
      <c r="J40" s="16"/>
      <c r="K40" s="16"/>
      <c r="L40" s="16"/>
    </row>
    <row r="41" spans="1:27" ht="16.5" customHeight="1" x14ac:dyDescent="0.3">
      <c r="A41" s="94"/>
      <c r="B41" s="302" t="s">
        <v>146</v>
      </c>
      <c r="C41" s="305" t="s">
        <v>220</v>
      </c>
      <c r="D41" s="308" t="s">
        <v>217</v>
      </c>
      <c r="E41" s="26" t="s">
        <v>33</v>
      </c>
      <c r="F41" s="236">
        <v>4</v>
      </c>
      <c r="G41" s="19">
        <v>2</v>
      </c>
      <c r="H41" s="23">
        <f>+PRODUCT(F41:G41)</f>
        <v>8</v>
      </c>
    </row>
    <row r="42" spans="1:27" ht="17.25" customHeight="1" x14ac:dyDescent="0.3">
      <c r="A42" s="94"/>
      <c r="B42" s="303"/>
      <c r="C42" s="306"/>
      <c r="D42" s="309"/>
      <c r="E42" s="28" t="s">
        <v>28</v>
      </c>
      <c r="F42" s="237">
        <v>4</v>
      </c>
      <c r="G42" s="21">
        <v>5</v>
      </c>
      <c r="H42" s="29">
        <f t="shared" ref="H42" si="0">+PRODUCT(F42:G42)</f>
        <v>20</v>
      </c>
    </row>
    <row r="43" spans="1:27" ht="16.5" customHeight="1" x14ac:dyDescent="0.3">
      <c r="A43" s="94"/>
      <c r="B43" s="303"/>
      <c r="C43" s="306"/>
      <c r="D43" s="308" t="s">
        <v>218</v>
      </c>
      <c r="E43" s="26" t="s">
        <v>33</v>
      </c>
      <c r="F43" s="236">
        <v>1</v>
      </c>
      <c r="G43" s="19">
        <v>2</v>
      </c>
      <c r="H43" s="23">
        <f>+PRODUCT(F43:G43)</f>
        <v>2</v>
      </c>
    </row>
    <row r="44" spans="1:27" ht="16.5" customHeight="1" x14ac:dyDescent="0.3">
      <c r="A44" s="94"/>
      <c r="B44" s="303"/>
      <c r="C44" s="306"/>
      <c r="D44" s="309"/>
      <c r="E44" s="28" t="s">
        <v>28</v>
      </c>
      <c r="F44" s="237">
        <v>1</v>
      </c>
      <c r="G44" s="21">
        <v>5</v>
      </c>
      <c r="H44" s="29">
        <f t="shared" ref="H44" si="1">+PRODUCT(F44:G44)</f>
        <v>5</v>
      </c>
    </row>
    <row r="45" spans="1:27" ht="16.5" customHeight="1" x14ac:dyDescent="0.3">
      <c r="A45" s="94"/>
      <c r="B45" s="303"/>
      <c r="C45" s="306"/>
      <c r="D45" s="308" t="s">
        <v>219</v>
      </c>
      <c r="E45" s="26" t="s">
        <v>33</v>
      </c>
      <c r="F45" s="236">
        <v>4</v>
      </c>
      <c r="G45" s="19">
        <v>2</v>
      </c>
      <c r="H45" s="23">
        <f>+PRODUCT(F45:G45)</f>
        <v>8</v>
      </c>
    </row>
    <row r="46" spans="1:27" ht="17.25" customHeight="1" x14ac:dyDescent="0.3">
      <c r="A46" s="94"/>
      <c r="B46" s="303"/>
      <c r="C46" s="306"/>
      <c r="D46" s="310"/>
      <c r="E46" s="27" t="s">
        <v>191</v>
      </c>
      <c r="F46" s="238">
        <v>2</v>
      </c>
      <c r="G46" s="20">
        <v>3</v>
      </c>
      <c r="H46" s="25">
        <f t="shared" ref="H46:H47" si="2">+PRODUCT(F46:G46)</f>
        <v>6</v>
      </c>
    </row>
    <row r="47" spans="1:27" ht="16.5" customHeight="1" x14ac:dyDescent="0.3">
      <c r="A47" s="94"/>
      <c r="B47" s="303"/>
      <c r="C47" s="307"/>
      <c r="D47" s="309"/>
      <c r="E47" s="28" t="s">
        <v>28</v>
      </c>
      <c r="F47" s="237">
        <v>2</v>
      </c>
      <c r="G47" s="21">
        <v>5</v>
      </c>
      <c r="H47" s="29">
        <f t="shared" si="2"/>
        <v>10</v>
      </c>
    </row>
    <row r="48" spans="1:27" ht="21" customHeight="1" x14ac:dyDescent="0.3">
      <c r="A48" s="94"/>
      <c r="B48" s="303"/>
      <c r="C48" s="311" t="s">
        <v>221</v>
      </c>
      <c r="D48" s="308" t="s">
        <v>225</v>
      </c>
      <c r="E48" s="26" t="s">
        <v>33</v>
      </c>
      <c r="F48" s="236">
        <v>1</v>
      </c>
      <c r="G48" s="19">
        <v>2</v>
      </c>
      <c r="H48" s="23">
        <f>+PRODUCT(F48:G48)</f>
        <v>2</v>
      </c>
    </row>
    <row r="49" spans="1:8" ht="21" customHeight="1" x14ac:dyDescent="0.3">
      <c r="A49" s="94"/>
      <c r="B49" s="303"/>
      <c r="C49" s="311"/>
      <c r="D49" s="309"/>
      <c r="E49" s="28" t="s">
        <v>28</v>
      </c>
      <c r="F49" s="237">
        <v>1</v>
      </c>
      <c r="G49" s="21">
        <v>5</v>
      </c>
      <c r="H49" s="29">
        <f t="shared" ref="H49:H51" si="3">+PRODUCT(F49:G49)</f>
        <v>5</v>
      </c>
    </row>
    <row r="50" spans="1:8" ht="17.25" customHeight="1" x14ac:dyDescent="0.3">
      <c r="A50" s="94"/>
      <c r="B50" s="303"/>
      <c r="C50" s="311" t="s">
        <v>227</v>
      </c>
      <c r="D50" s="245" t="s">
        <v>226</v>
      </c>
      <c r="E50" s="24" t="s">
        <v>30</v>
      </c>
      <c r="F50" s="237">
        <v>6</v>
      </c>
      <c r="G50" s="21">
        <v>3</v>
      </c>
      <c r="H50" s="29">
        <f t="shared" si="3"/>
        <v>18</v>
      </c>
    </row>
    <row r="51" spans="1:8" ht="17.25" customHeight="1" x14ac:dyDescent="0.3">
      <c r="A51" s="94"/>
      <c r="B51" s="304"/>
      <c r="C51" s="311"/>
      <c r="D51" s="245" t="s">
        <v>228</v>
      </c>
      <c r="E51" s="24" t="s">
        <v>30</v>
      </c>
      <c r="F51" s="237">
        <v>1</v>
      </c>
      <c r="G51" s="21">
        <v>3</v>
      </c>
      <c r="H51" s="29">
        <f t="shared" si="3"/>
        <v>3</v>
      </c>
    </row>
    <row r="52" spans="1:8" ht="16.5" customHeight="1" x14ac:dyDescent="0.3">
      <c r="A52" s="94"/>
      <c r="B52" s="302" t="s">
        <v>145</v>
      </c>
      <c r="C52" s="305" t="s">
        <v>220</v>
      </c>
      <c r="D52" s="308" t="s">
        <v>217</v>
      </c>
      <c r="E52" s="26" t="s">
        <v>33</v>
      </c>
      <c r="F52" s="236">
        <v>4</v>
      </c>
      <c r="G52" s="19">
        <v>2</v>
      </c>
      <c r="H52" s="23">
        <f>+PRODUCT(F52:G52)</f>
        <v>8</v>
      </c>
    </row>
    <row r="53" spans="1:8" ht="17.25" customHeight="1" x14ac:dyDescent="0.3">
      <c r="A53" s="94"/>
      <c r="B53" s="303"/>
      <c r="C53" s="306"/>
      <c r="D53" s="309"/>
      <c r="E53" s="28" t="s">
        <v>28</v>
      </c>
      <c r="F53" s="237">
        <v>4</v>
      </c>
      <c r="G53" s="21">
        <v>5</v>
      </c>
      <c r="H53" s="29">
        <f t="shared" ref="H53" si="4">+PRODUCT(F53:G53)</f>
        <v>20</v>
      </c>
    </row>
    <row r="54" spans="1:8" ht="16.5" customHeight="1" x14ac:dyDescent="0.3">
      <c r="A54" s="94"/>
      <c r="B54" s="303"/>
      <c r="C54" s="306"/>
      <c r="D54" s="308" t="s">
        <v>218</v>
      </c>
      <c r="E54" s="26" t="s">
        <v>33</v>
      </c>
      <c r="F54" s="236">
        <v>1</v>
      </c>
      <c r="G54" s="19">
        <v>2</v>
      </c>
      <c r="H54" s="23">
        <f>+PRODUCT(F54:G54)</f>
        <v>2</v>
      </c>
    </row>
    <row r="55" spans="1:8" ht="16.5" customHeight="1" x14ac:dyDescent="0.3">
      <c r="A55" s="94"/>
      <c r="B55" s="303"/>
      <c r="C55" s="306"/>
      <c r="D55" s="309"/>
      <c r="E55" s="28" t="s">
        <v>28</v>
      </c>
      <c r="F55" s="237">
        <v>1</v>
      </c>
      <c r="G55" s="21">
        <v>5</v>
      </c>
      <c r="H55" s="29">
        <f t="shared" ref="H55" si="5">+PRODUCT(F55:G55)</f>
        <v>5</v>
      </c>
    </row>
    <row r="56" spans="1:8" ht="16.5" customHeight="1" x14ac:dyDescent="0.3">
      <c r="A56" s="94"/>
      <c r="B56" s="303"/>
      <c r="C56" s="306"/>
      <c r="D56" s="308" t="s">
        <v>219</v>
      </c>
      <c r="E56" s="26" t="s">
        <v>33</v>
      </c>
      <c r="F56" s="236">
        <v>4</v>
      </c>
      <c r="G56" s="19">
        <v>2</v>
      </c>
      <c r="H56" s="23">
        <f>+PRODUCT(F56:G56)</f>
        <v>8</v>
      </c>
    </row>
    <row r="57" spans="1:8" ht="17.25" customHeight="1" x14ac:dyDescent="0.3">
      <c r="A57" s="94"/>
      <c r="B57" s="303"/>
      <c r="C57" s="306"/>
      <c r="D57" s="310"/>
      <c r="E57" s="27" t="s">
        <v>191</v>
      </c>
      <c r="F57" s="238">
        <v>2</v>
      </c>
      <c r="G57" s="20">
        <v>3</v>
      </c>
      <c r="H57" s="25">
        <f t="shared" ref="H57:H58" si="6">+PRODUCT(F57:G57)</f>
        <v>6</v>
      </c>
    </row>
    <row r="58" spans="1:8" ht="16.5" customHeight="1" x14ac:dyDescent="0.3">
      <c r="A58" s="94"/>
      <c r="B58" s="303"/>
      <c r="C58" s="307"/>
      <c r="D58" s="309"/>
      <c r="E58" s="28" t="s">
        <v>28</v>
      </c>
      <c r="F58" s="237">
        <v>2</v>
      </c>
      <c r="G58" s="21">
        <v>5</v>
      </c>
      <c r="H58" s="29">
        <f t="shared" si="6"/>
        <v>10</v>
      </c>
    </row>
    <row r="59" spans="1:8" ht="16.5" customHeight="1" x14ac:dyDescent="0.3">
      <c r="A59" s="94"/>
      <c r="B59" s="303"/>
      <c r="C59" s="305" t="s">
        <v>222</v>
      </c>
      <c r="D59" s="308" t="s">
        <v>217</v>
      </c>
      <c r="E59" s="26" t="s">
        <v>33</v>
      </c>
      <c r="F59" s="236">
        <v>2</v>
      </c>
      <c r="G59" s="19">
        <v>2</v>
      </c>
      <c r="H59" s="23">
        <f>+PRODUCT(F59:G59)</f>
        <v>4</v>
      </c>
    </row>
    <row r="60" spans="1:8" ht="17.25" customHeight="1" x14ac:dyDescent="0.3">
      <c r="A60" s="94"/>
      <c r="B60" s="303"/>
      <c r="C60" s="306"/>
      <c r="D60" s="309"/>
      <c r="E60" s="28" t="s">
        <v>28</v>
      </c>
      <c r="F60" s="237">
        <v>2</v>
      </c>
      <c r="G60" s="21">
        <v>5</v>
      </c>
      <c r="H60" s="29">
        <f t="shared" ref="H60" si="7">+PRODUCT(F60:G60)</f>
        <v>10</v>
      </c>
    </row>
    <row r="61" spans="1:8" ht="16.5" customHeight="1" x14ac:dyDescent="0.3">
      <c r="A61" s="94"/>
      <c r="B61" s="303"/>
      <c r="C61" s="306"/>
      <c r="D61" s="308" t="s">
        <v>219</v>
      </c>
      <c r="E61" s="26" t="s">
        <v>33</v>
      </c>
      <c r="F61" s="236">
        <v>2</v>
      </c>
      <c r="G61" s="19">
        <v>2</v>
      </c>
      <c r="H61" s="23">
        <f>+PRODUCT(F61:G61)</f>
        <v>4</v>
      </c>
    </row>
    <row r="62" spans="1:8" ht="17.25" customHeight="1" x14ac:dyDescent="0.3">
      <c r="A62" s="94"/>
      <c r="B62" s="303"/>
      <c r="C62" s="306"/>
      <c r="D62" s="310"/>
      <c r="E62" s="27" t="s">
        <v>191</v>
      </c>
      <c r="F62" s="238">
        <v>2</v>
      </c>
      <c r="G62" s="20">
        <v>3</v>
      </c>
      <c r="H62" s="25">
        <f t="shared" ref="H62:H64" si="8">+PRODUCT(F62:G62)</f>
        <v>6</v>
      </c>
    </row>
    <row r="63" spans="1:8" ht="16.5" customHeight="1" x14ac:dyDescent="0.3">
      <c r="A63" s="94"/>
      <c r="B63" s="303"/>
      <c r="C63" s="307"/>
      <c r="D63" s="309"/>
      <c r="E63" s="28" t="s">
        <v>28</v>
      </c>
      <c r="F63" s="237">
        <v>2</v>
      </c>
      <c r="G63" s="21">
        <v>5</v>
      </c>
      <c r="H63" s="29">
        <f t="shared" si="8"/>
        <v>10</v>
      </c>
    </row>
    <row r="64" spans="1:8" ht="17.25" customHeight="1" x14ac:dyDescent="0.3">
      <c r="A64" s="94"/>
      <c r="B64" s="304"/>
      <c r="C64" s="34" t="s">
        <v>227</v>
      </c>
      <c r="D64" s="245" t="s">
        <v>226</v>
      </c>
      <c r="E64" s="24" t="s">
        <v>30</v>
      </c>
      <c r="F64" s="237">
        <v>6</v>
      </c>
      <c r="G64" s="21">
        <v>3</v>
      </c>
      <c r="H64" s="29">
        <f t="shared" si="8"/>
        <v>18</v>
      </c>
    </row>
    <row r="65" spans="1:8" ht="16.5" customHeight="1" x14ac:dyDescent="0.3">
      <c r="A65" s="94"/>
      <c r="B65" s="302" t="s">
        <v>223</v>
      </c>
      <c r="C65" s="305" t="s">
        <v>220</v>
      </c>
      <c r="D65" s="308" t="s">
        <v>217</v>
      </c>
      <c r="E65" s="26" t="s">
        <v>33</v>
      </c>
      <c r="F65" s="236">
        <v>4</v>
      </c>
      <c r="G65" s="19">
        <v>2</v>
      </c>
      <c r="H65" s="23">
        <f>+PRODUCT(F65:G65)</f>
        <v>8</v>
      </c>
    </row>
    <row r="66" spans="1:8" ht="17.25" customHeight="1" x14ac:dyDescent="0.3">
      <c r="A66" s="94"/>
      <c r="B66" s="303"/>
      <c r="C66" s="306"/>
      <c r="D66" s="309"/>
      <c r="E66" s="28" t="s">
        <v>28</v>
      </c>
      <c r="F66" s="237">
        <v>4</v>
      </c>
      <c r="G66" s="21">
        <v>5</v>
      </c>
      <c r="H66" s="29">
        <f t="shared" ref="H66" si="9">+PRODUCT(F66:G66)</f>
        <v>20</v>
      </c>
    </row>
    <row r="67" spans="1:8" ht="16.5" customHeight="1" x14ac:dyDescent="0.3">
      <c r="A67" s="94"/>
      <c r="B67" s="303"/>
      <c r="C67" s="306"/>
      <c r="D67" s="308" t="s">
        <v>218</v>
      </c>
      <c r="E67" s="26" t="s">
        <v>33</v>
      </c>
      <c r="F67" s="236">
        <v>1</v>
      </c>
      <c r="G67" s="19">
        <v>2</v>
      </c>
      <c r="H67" s="23">
        <f>+PRODUCT(F67:G67)</f>
        <v>2</v>
      </c>
    </row>
    <row r="68" spans="1:8" ht="16.5" customHeight="1" x14ac:dyDescent="0.3">
      <c r="A68" s="94"/>
      <c r="B68" s="303"/>
      <c r="C68" s="306"/>
      <c r="D68" s="309"/>
      <c r="E68" s="28" t="s">
        <v>28</v>
      </c>
      <c r="F68" s="237">
        <v>1</v>
      </c>
      <c r="G68" s="21">
        <v>5</v>
      </c>
      <c r="H68" s="29">
        <f t="shared" ref="H68" si="10">+PRODUCT(F68:G68)</f>
        <v>5</v>
      </c>
    </row>
    <row r="69" spans="1:8" ht="16.5" customHeight="1" x14ac:dyDescent="0.3">
      <c r="A69" s="94"/>
      <c r="B69" s="303"/>
      <c r="C69" s="306"/>
      <c r="D69" s="308" t="s">
        <v>219</v>
      </c>
      <c r="E69" s="26" t="s">
        <v>33</v>
      </c>
      <c r="F69" s="236">
        <v>4</v>
      </c>
      <c r="G69" s="19">
        <v>2</v>
      </c>
      <c r="H69" s="23">
        <f>+PRODUCT(F69:G69)</f>
        <v>8</v>
      </c>
    </row>
    <row r="70" spans="1:8" ht="17.25" customHeight="1" x14ac:dyDescent="0.3">
      <c r="A70" s="94"/>
      <c r="B70" s="303"/>
      <c r="C70" s="306"/>
      <c r="D70" s="310"/>
      <c r="E70" s="27" t="s">
        <v>191</v>
      </c>
      <c r="F70" s="238">
        <v>2</v>
      </c>
      <c r="G70" s="20">
        <v>3</v>
      </c>
      <c r="H70" s="25">
        <f t="shared" ref="H70:H73" si="11">+PRODUCT(F70:G70)</f>
        <v>6</v>
      </c>
    </row>
    <row r="71" spans="1:8" ht="16.5" customHeight="1" x14ac:dyDescent="0.3">
      <c r="A71" s="94"/>
      <c r="B71" s="303"/>
      <c r="C71" s="307"/>
      <c r="D71" s="309"/>
      <c r="E71" s="28" t="s">
        <v>28</v>
      </c>
      <c r="F71" s="237">
        <v>2</v>
      </c>
      <c r="G71" s="21">
        <v>5</v>
      </c>
      <c r="H71" s="29">
        <f t="shared" si="11"/>
        <v>10</v>
      </c>
    </row>
    <row r="72" spans="1:8" ht="17.25" customHeight="1" x14ac:dyDescent="0.3">
      <c r="A72" s="94"/>
      <c r="B72" s="303"/>
      <c r="C72" s="311" t="s">
        <v>227</v>
      </c>
      <c r="D72" s="245" t="s">
        <v>229</v>
      </c>
      <c r="E72" s="24" t="s">
        <v>30</v>
      </c>
      <c r="F72" s="237">
        <v>2</v>
      </c>
      <c r="G72" s="21">
        <v>3</v>
      </c>
      <c r="H72" s="29">
        <f t="shared" si="11"/>
        <v>6</v>
      </c>
    </row>
    <row r="73" spans="1:8" ht="17.25" customHeight="1" x14ac:dyDescent="0.3">
      <c r="A73" s="94"/>
      <c r="B73" s="304"/>
      <c r="C73" s="311"/>
      <c r="D73" s="245" t="s">
        <v>230</v>
      </c>
      <c r="E73" s="24" t="s">
        <v>30</v>
      </c>
      <c r="F73" s="237">
        <v>2</v>
      </c>
      <c r="G73" s="21">
        <v>3</v>
      </c>
      <c r="H73" s="29">
        <f t="shared" si="11"/>
        <v>6</v>
      </c>
    </row>
    <row r="74" spans="1:8" ht="16.5" customHeight="1" x14ac:dyDescent="0.3">
      <c r="A74" s="94"/>
      <c r="B74" s="302" t="s">
        <v>231</v>
      </c>
      <c r="C74" s="305" t="s">
        <v>220</v>
      </c>
      <c r="D74" s="308" t="s">
        <v>217</v>
      </c>
      <c r="E74" s="26" t="s">
        <v>33</v>
      </c>
      <c r="F74" s="236">
        <v>4</v>
      </c>
      <c r="G74" s="19">
        <v>2</v>
      </c>
      <c r="H74" s="23">
        <f>+PRODUCT(F74:G74)</f>
        <v>8</v>
      </c>
    </row>
    <row r="75" spans="1:8" ht="17.25" customHeight="1" x14ac:dyDescent="0.3">
      <c r="A75" s="94"/>
      <c r="B75" s="303"/>
      <c r="C75" s="306"/>
      <c r="D75" s="309"/>
      <c r="E75" s="28" t="s">
        <v>28</v>
      </c>
      <c r="F75" s="237">
        <v>4</v>
      </c>
      <c r="G75" s="21">
        <v>5</v>
      </c>
      <c r="H75" s="29">
        <f t="shared" ref="H75" si="12">+PRODUCT(F75:G75)</f>
        <v>20</v>
      </c>
    </row>
    <row r="76" spans="1:8" ht="16.5" customHeight="1" x14ac:dyDescent="0.3">
      <c r="A76" s="94"/>
      <c r="B76" s="303"/>
      <c r="C76" s="306"/>
      <c r="D76" s="308" t="s">
        <v>218</v>
      </c>
      <c r="E76" s="26" t="s">
        <v>33</v>
      </c>
      <c r="F76" s="236">
        <v>1</v>
      </c>
      <c r="G76" s="19">
        <v>2</v>
      </c>
      <c r="H76" s="23">
        <f>+PRODUCT(F76:G76)</f>
        <v>2</v>
      </c>
    </row>
    <row r="77" spans="1:8" ht="16.5" customHeight="1" x14ac:dyDescent="0.3">
      <c r="A77" s="94"/>
      <c r="B77" s="303"/>
      <c r="C77" s="306"/>
      <c r="D77" s="309"/>
      <c r="E77" s="28" t="s">
        <v>28</v>
      </c>
      <c r="F77" s="237">
        <v>1</v>
      </c>
      <c r="G77" s="21">
        <v>5</v>
      </c>
      <c r="H77" s="29">
        <f t="shared" ref="H77" si="13">+PRODUCT(F77:G77)</f>
        <v>5</v>
      </c>
    </row>
    <row r="78" spans="1:8" ht="16.5" customHeight="1" x14ac:dyDescent="0.3">
      <c r="A78" s="94"/>
      <c r="B78" s="303"/>
      <c r="C78" s="306"/>
      <c r="D78" s="308" t="s">
        <v>219</v>
      </c>
      <c r="E78" s="26" t="s">
        <v>33</v>
      </c>
      <c r="F78" s="236">
        <v>4</v>
      </c>
      <c r="G78" s="19">
        <v>2</v>
      </c>
      <c r="H78" s="23">
        <f>+PRODUCT(F78:G78)</f>
        <v>8</v>
      </c>
    </row>
    <row r="79" spans="1:8" ht="17.25" customHeight="1" x14ac:dyDescent="0.3">
      <c r="A79" s="94"/>
      <c r="B79" s="303"/>
      <c r="C79" s="306"/>
      <c r="D79" s="310"/>
      <c r="E79" s="27" t="s">
        <v>191</v>
      </c>
      <c r="F79" s="238">
        <v>2</v>
      </c>
      <c r="G79" s="20">
        <v>3</v>
      </c>
      <c r="H79" s="25">
        <f t="shared" ref="H79:H82" si="14">+PRODUCT(F79:G79)</f>
        <v>6</v>
      </c>
    </row>
    <row r="80" spans="1:8" ht="16.5" customHeight="1" x14ac:dyDescent="0.3">
      <c r="A80" s="94"/>
      <c r="B80" s="303"/>
      <c r="C80" s="307"/>
      <c r="D80" s="309"/>
      <c r="E80" s="28" t="s">
        <v>28</v>
      </c>
      <c r="F80" s="237">
        <v>2</v>
      </c>
      <c r="G80" s="21">
        <v>5</v>
      </c>
      <c r="H80" s="29">
        <f t="shared" si="14"/>
        <v>10</v>
      </c>
    </row>
    <row r="81" spans="1:31" ht="17.25" customHeight="1" x14ac:dyDescent="0.3">
      <c r="A81" s="94"/>
      <c r="B81" s="303"/>
      <c r="C81" s="311" t="s">
        <v>227</v>
      </c>
      <c r="D81" s="245" t="s">
        <v>229</v>
      </c>
      <c r="E81" s="24" t="s">
        <v>30</v>
      </c>
      <c r="F81" s="237">
        <v>4</v>
      </c>
      <c r="G81" s="21">
        <v>3</v>
      </c>
      <c r="H81" s="29">
        <f t="shared" si="14"/>
        <v>12</v>
      </c>
    </row>
    <row r="82" spans="1:31" ht="17.25" customHeight="1" x14ac:dyDescent="0.3">
      <c r="A82" s="94"/>
      <c r="B82" s="304"/>
      <c r="C82" s="311"/>
      <c r="D82" s="245" t="s">
        <v>230</v>
      </c>
      <c r="E82" s="24" t="s">
        <v>30</v>
      </c>
      <c r="F82" s="237">
        <v>2</v>
      </c>
      <c r="G82" s="21">
        <v>3</v>
      </c>
      <c r="H82" s="29">
        <f t="shared" si="14"/>
        <v>6</v>
      </c>
    </row>
    <row r="83" spans="1:31" ht="15" customHeight="1" x14ac:dyDescent="0.3">
      <c r="A83" s="94"/>
      <c r="B83" s="312" t="s">
        <v>143</v>
      </c>
      <c r="C83" s="313"/>
      <c r="D83" s="313"/>
      <c r="E83" s="313"/>
      <c r="F83" s="313"/>
      <c r="G83" s="314"/>
      <c r="H83" s="216">
        <f>SUM(H41:H82)</f>
        <v>346</v>
      </c>
    </row>
    <row r="84" spans="1:31" ht="15" customHeight="1" x14ac:dyDescent="0.3">
      <c r="A84" s="240"/>
      <c r="B84" s="241"/>
      <c r="C84" s="241"/>
      <c r="D84" s="241"/>
      <c r="E84" s="241"/>
      <c r="F84" s="241"/>
      <c r="G84" s="241"/>
      <c r="H84" s="246"/>
      <c r="I84" s="160"/>
      <c r="J84" s="160"/>
    </row>
    <row r="85" spans="1:31" x14ac:dyDescent="0.3">
      <c r="A85" s="95" t="s">
        <v>173</v>
      </c>
      <c r="B85" s="8" t="s">
        <v>35</v>
      </c>
      <c r="D85" s="9"/>
      <c r="E85" s="9"/>
      <c r="F85" s="9"/>
      <c r="G85" s="9"/>
      <c r="H85" s="9"/>
      <c r="I85" s="9"/>
    </row>
    <row r="86" spans="1:31" s="50" customFormat="1" x14ac:dyDescent="0.3">
      <c r="A86" s="96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s="50" customFormat="1" ht="15.75" customHeight="1" x14ac:dyDescent="0.3">
      <c r="A87" s="96"/>
      <c r="B87" s="315" t="s">
        <v>150</v>
      </c>
      <c r="C87" s="299" t="s">
        <v>36</v>
      </c>
      <c r="D87" s="301"/>
      <c r="E87" s="315" t="s">
        <v>150</v>
      </c>
      <c r="F87" s="299" t="s">
        <v>36</v>
      </c>
      <c r="G87" s="301"/>
      <c r="H87" s="315" t="s">
        <v>150</v>
      </c>
      <c r="I87" s="315" t="s">
        <v>36</v>
      </c>
      <c r="J87" s="41"/>
      <c r="K87" s="40"/>
      <c r="L87" s="40"/>
      <c r="M87" s="40"/>
    </row>
    <row r="88" spans="1:31" s="50" customFormat="1" x14ac:dyDescent="0.3">
      <c r="A88" s="96"/>
      <c r="B88" s="316"/>
      <c r="C88" s="244" t="s">
        <v>37</v>
      </c>
      <c r="D88" s="244" t="s">
        <v>38</v>
      </c>
      <c r="E88" s="316"/>
      <c r="F88" s="244" t="s">
        <v>37</v>
      </c>
      <c r="G88" s="244" t="s">
        <v>38</v>
      </c>
      <c r="H88" s="316"/>
      <c r="I88" s="316"/>
      <c r="J88" s="41"/>
      <c r="K88" s="40"/>
      <c r="L88" s="40"/>
      <c r="M88" s="40"/>
    </row>
    <row r="89" spans="1:31" s="50" customFormat="1" x14ac:dyDescent="0.3">
      <c r="A89" s="96"/>
      <c r="B89" s="42">
        <v>0</v>
      </c>
      <c r="C89" s="43">
        <v>0</v>
      </c>
      <c r="D89" s="44" t="s">
        <v>29</v>
      </c>
      <c r="E89" s="44">
        <v>120</v>
      </c>
      <c r="F89" s="43">
        <v>1.83</v>
      </c>
      <c r="G89" s="43">
        <v>2.72</v>
      </c>
      <c r="H89" s="45">
        <v>1100</v>
      </c>
      <c r="I89" s="43">
        <v>8.27</v>
      </c>
      <c r="J89" s="40"/>
      <c r="K89" s="40"/>
      <c r="L89" s="40"/>
      <c r="M89" s="40"/>
    </row>
    <row r="90" spans="1:31" s="50" customFormat="1" x14ac:dyDescent="0.3">
      <c r="A90" s="96"/>
      <c r="B90" s="42">
        <v>3</v>
      </c>
      <c r="C90" s="52">
        <v>0.12</v>
      </c>
      <c r="D90" s="42" t="s">
        <v>29</v>
      </c>
      <c r="E90" s="42">
        <v>120</v>
      </c>
      <c r="F90" s="52">
        <v>1.83</v>
      </c>
      <c r="G90" s="52">
        <v>2.72</v>
      </c>
      <c r="H90" s="46">
        <v>1100</v>
      </c>
      <c r="I90" s="52">
        <v>8.27</v>
      </c>
      <c r="J90" s="40"/>
      <c r="K90" s="40"/>
      <c r="L90" s="40"/>
      <c r="M90" s="40"/>
    </row>
    <row r="91" spans="1:31" s="50" customFormat="1" x14ac:dyDescent="0.3">
      <c r="A91" s="96"/>
      <c r="B91" s="42">
        <v>4</v>
      </c>
      <c r="C91" s="52">
        <v>0.16</v>
      </c>
      <c r="D91" s="42" t="s">
        <v>29</v>
      </c>
      <c r="E91" s="42">
        <v>130</v>
      </c>
      <c r="F91" s="52">
        <v>1.91</v>
      </c>
      <c r="G91" s="52">
        <v>2.8</v>
      </c>
      <c r="H91" s="46">
        <v>1200</v>
      </c>
      <c r="I91" s="52">
        <v>8.6999999999999993</v>
      </c>
      <c r="J91" s="40"/>
      <c r="K91" s="40"/>
      <c r="L91" s="40"/>
      <c r="M91" s="40"/>
    </row>
    <row r="92" spans="1:31" s="50" customFormat="1" x14ac:dyDescent="0.3">
      <c r="A92" s="96"/>
      <c r="B92" s="42">
        <v>5</v>
      </c>
      <c r="C92" s="52">
        <v>0.23</v>
      </c>
      <c r="D92" s="52">
        <v>0.91</v>
      </c>
      <c r="E92" s="42">
        <v>140</v>
      </c>
      <c r="F92" s="52">
        <v>1.96</v>
      </c>
      <c r="G92" s="52">
        <v>2.85</v>
      </c>
      <c r="H92" s="46">
        <v>1300</v>
      </c>
      <c r="I92" s="52">
        <v>9.15</v>
      </c>
      <c r="J92" s="40"/>
      <c r="K92" s="40"/>
      <c r="L92" s="40"/>
      <c r="M92" s="40"/>
    </row>
    <row r="93" spans="1:31" s="50" customFormat="1" x14ac:dyDescent="0.3">
      <c r="A93" s="96"/>
      <c r="B93" s="42">
        <v>6</v>
      </c>
      <c r="C93" s="52">
        <v>0.25</v>
      </c>
      <c r="D93" s="52">
        <v>0.94</v>
      </c>
      <c r="E93" s="42">
        <v>150</v>
      </c>
      <c r="F93" s="52">
        <v>2.06</v>
      </c>
      <c r="G93" s="52">
        <v>2.95</v>
      </c>
      <c r="H93" s="46">
        <v>1400</v>
      </c>
      <c r="I93" s="52">
        <v>9.56</v>
      </c>
      <c r="J93" s="40"/>
      <c r="K93" s="40"/>
      <c r="L93" s="40"/>
      <c r="M93" s="40"/>
    </row>
    <row r="94" spans="1:31" s="50" customFormat="1" x14ac:dyDescent="0.3">
      <c r="A94" s="96"/>
      <c r="B94" s="42">
        <v>7</v>
      </c>
      <c r="C94" s="52">
        <v>0.26</v>
      </c>
      <c r="D94" s="52">
        <v>0.97</v>
      </c>
      <c r="E94" s="42">
        <v>160</v>
      </c>
      <c r="F94" s="52">
        <v>2.14</v>
      </c>
      <c r="G94" s="52">
        <v>3.04</v>
      </c>
      <c r="H94" s="46">
        <v>1500</v>
      </c>
      <c r="I94" s="52">
        <v>9.9</v>
      </c>
      <c r="J94" s="40"/>
      <c r="K94" s="40"/>
      <c r="L94" s="40"/>
      <c r="M94" s="40"/>
    </row>
    <row r="95" spans="1:31" s="50" customFormat="1" x14ac:dyDescent="0.3">
      <c r="A95" s="96"/>
      <c r="B95" s="42">
        <v>8</v>
      </c>
      <c r="C95" s="52">
        <v>0.28999999999999998</v>
      </c>
      <c r="D95" s="52">
        <v>1</v>
      </c>
      <c r="E95" s="42">
        <v>170</v>
      </c>
      <c r="F95" s="52">
        <v>2.2200000000000002</v>
      </c>
      <c r="G95" s="52">
        <v>3.12</v>
      </c>
      <c r="H95" s="46">
        <v>1600</v>
      </c>
      <c r="I95" s="52">
        <v>10.42</v>
      </c>
      <c r="J95" s="40"/>
      <c r="K95" s="40"/>
      <c r="L95" s="40"/>
      <c r="M95" s="40"/>
    </row>
    <row r="96" spans="1:31" s="50" customFormat="1" x14ac:dyDescent="0.3">
      <c r="A96" s="96"/>
      <c r="B96" s="42">
        <v>9</v>
      </c>
      <c r="C96" s="52">
        <v>0.32</v>
      </c>
      <c r="D96" s="52">
        <v>1.03</v>
      </c>
      <c r="E96" s="42">
        <v>180</v>
      </c>
      <c r="F96" s="52">
        <v>2.29</v>
      </c>
      <c r="G96" s="52">
        <v>3.2</v>
      </c>
      <c r="H96" s="46">
        <v>1700</v>
      </c>
      <c r="I96" s="52">
        <v>10.89</v>
      </c>
      <c r="J96" s="40"/>
      <c r="K96" s="40"/>
      <c r="L96" s="40"/>
      <c r="M96" s="40"/>
    </row>
    <row r="97" spans="1:13" s="50" customFormat="1" x14ac:dyDescent="0.3">
      <c r="A97" s="96"/>
      <c r="B97" s="42">
        <v>10</v>
      </c>
      <c r="C97" s="52">
        <v>0.34</v>
      </c>
      <c r="D97" s="52">
        <v>1.06</v>
      </c>
      <c r="E97" s="42">
        <v>190</v>
      </c>
      <c r="F97" s="52">
        <v>2.37</v>
      </c>
      <c r="G97" s="52">
        <v>3.25</v>
      </c>
      <c r="H97" s="46">
        <v>1800</v>
      </c>
      <c r="I97" s="52">
        <v>11.25</v>
      </c>
      <c r="J97" s="40"/>
      <c r="K97" s="40"/>
      <c r="L97" s="40"/>
      <c r="M97" s="40"/>
    </row>
    <row r="98" spans="1:13" s="50" customFormat="1" x14ac:dyDescent="0.3">
      <c r="A98" s="96"/>
      <c r="B98" s="42">
        <v>12</v>
      </c>
      <c r="C98" s="52">
        <v>0.38</v>
      </c>
      <c r="D98" s="52">
        <v>1.1200000000000001</v>
      </c>
      <c r="E98" s="42">
        <v>200</v>
      </c>
      <c r="F98" s="52">
        <v>2.4500000000000002</v>
      </c>
      <c r="G98" s="52">
        <v>3.36</v>
      </c>
      <c r="H98" s="46">
        <v>1900</v>
      </c>
      <c r="I98" s="52">
        <v>11.71</v>
      </c>
      <c r="J98" s="40"/>
      <c r="K98" s="40"/>
      <c r="L98" s="40"/>
      <c r="M98" s="40"/>
    </row>
    <row r="99" spans="1:13" s="50" customFormat="1" x14ac:dyDescent="0.3">
      <c r="A99" s="96"/>
      <c r="B99" s="42">
        <v>14</v>
      </c>
      <c r="C99" s="52">
        <v>0.42</v>
      </c>
      <c r="D99" s="52">
        <v>1.17</v>
      </c>
      <c r="E99" s="42">
        <v>210</v>
      </c>
      <c r="F99" s="52">
        <v>2.5299999999999998</v>
      </c>
      <c r="G99" s="52">
        <v>3.44</v>
      </c>
      <c r="H99" s="46">
        <v>2000</v>
      </c>
      <c r="I99" s="52">
        <v>12.14</v>
      </c>
      <c r="J99" s="40"/>
      <c r="K99" s="40"/>
      <c r="L99" s="40"/>
      <c r="M99" s="40"/>
    </row>
    <row r="100" spans="1:13" s="50" customFormat="1" x14ac:dyDescent="0.3">
      <c r="A100" s="96"/>
      <c r="B100" s="181">
        <v>16</v>
      </c>
      <c r="C100" s="182">
        <v>0.46</v>
      </c>
      <c r="D100" s="182">
        <v>1.22</v>
      </c>
      <c r="E100" s="42">
        <v>220</v>
      </c>
      <c r="F100" s="52">
        <v>2.6</v>
      </c>
      <c r="G100" s="52">
        <v>3.51</v>
      </c>
      <c r="H100" s="46">
        <v>2100</v>
      </c>
      <c r="I100" s="52">
        <v>12.57</v>
      </c>
    </row>
    <row r="101" spans="1:13" s="50" customFormat="1" x14ac:dyDescent="0.3">
      <c r="A101" s="96"/>
      <c r="B101" s="181">
        <v>18</v>
      </c>
      <c r="C101" s="182">
        <v>0.5</v>
      </c>
      <c r="D101" s="182">
        <v>1.27</v>
      </c>
      <c r="E101" s="42">
        <v>230</v>
      </c>
      <c r="F101" s="52">
        <v>2.65</v>
      </c>
      <c r="G101" s="52">
        <v>3.58</v>
      </c>
      <c r="H101" s="46">
        <v>2200</v>
      </c>
      <c r="I101" s="52">
        <v>13</v>
      </c>
    </row>
    <row r="102" spans="1:13" s="50" customFormat="1" x14ac:dyDescent="0.3">
      <c r="A102" s="96"/>
      <c r="B102" s="181">
        <v>20</v>
      </c>
      <c r="C102" s="182">
        <v>0.54</v>
      </c>
      <c r="D102" s="182">
        <v>1.33</v>
      </c>
      <c r="E102" s="42">
        <v>240</v>
      </c>
      <c r="F102" s="52">
        <v>2.75</v>
      </c>
      <c r="G102" s="52">
        <v>3.65</v>
      </c>
      <c r="H102" s="46">
        <v>2300</v>
      </c>
      <c r="I102" s="52">
        <v>13.42</v>
      </c>
    </row>
    <row r="103" spans="1:13" s="50" customFormat="1" x14ac:dyDescent="0.3">
      <c r="A103" s="96"/>
      <c r="B103" s="181">
        <v>22</v>
      </c>
      <c r="C103" s="182">
        <v>0.57999999999999996</v>
      </c>
      <c r="D103" s="182">
        <v>1.37</v>
      </c>
      <c r="E103" s="42">
        <v>250</v>
      </c>
      <c r="F103" s="52">
        <v>2.84</v>
      </c>
      <c r="G103" s="52">
        <v>3.71</v>
      </c>
      <c r="H103" s="46">
        <v>2400</v>
      </c>
      <c r="I103" s="52">
        <v>13.86</v>
      </c>
    </row>
    <row r="104" spans="1:13" s="50" customFormat="1" x14ac:dyDescent="0.3">
      <c r="A104" s="96"/>
      <c r="B104" s="181">
        <v>24</v>
      </c>
      <c r="C104" s="182">
        <v>0.61</v>
      </c>
      <c r="D104" s="182">
        <v>1.42</v>
      </c>
      <c r="E104" s="42">
        <v>260</v>
      </c>
      <c r="F104" s="52">
        <v>2.91</v>
      </c>
      <c r="G104" s="52">
        <v>3.79</v>
      </c>
      <c r="H104" s="46">
        <v>2500</v>
      </c>
      <c r="I104" s="52">
        <v>14.29</v>
      </c>
    </row>
    <row r="105" spans="1:13" s="50" customFormat="1" x14ac:dyDescent="0.3">
      <c r="A105" s="96"/>
      <c r="B105" s="181">
        <v>26</v>
      </c>
      <c r="C105" s="182">
        <v>0.67</v>
      </c>
      <c r="D105" s="182">
        <v>1.45</v>
      </c>
      <c r="E105" s="42">
        <v>270</v>
      </c>
      <c r="F105" s="52">
        <v>2.99</v>
      </c>
      <c r="G105" s="52">
        <v>3.87</v>
      </c>
      <c r="H105" s="46">
        <v>2600</v>
      </c>
      <c r="I105" s="52">
        <v>14.71</v>
      </c>
    </row>
    <row r="106" spans="1:13" s="50" customFormat="1" x14ac:dyDescent="0.3">
      <c r="A106" s="96"/>
      <c r="B106" s="42">
        <v>28</v>
      </c>
      <c r="C106" s="52">
        <v>0.71</v>
      </c>
      <c r="D106" s="52">
        <v>1.51</v>
      </c>
      <c r="E106" s="42">
        <v>280</v>
      </c>
      <c r="F106" s="52">
        <v>3.07</v>
      </c>
      <c r="G106" s="52">
        <v>3.94</v>
      </c>
      <c r="H106" s="46">
        <v>2700</v>
      </c>
      <c r="I106" s="52">
        <v>15.12</v>
      </c>
    </row>
    <row r="107" spans="1:13" s="50" customFormat="1" x14ac:dyDescent="0.3">
      <c r="A107" s="96"/>
      <c r="B107" s="42">
        <v>30</v>
      </c>
      <c r="C107" s="52">
        <v>0.75</v>
      </c>
      <c r="D107" s="52">
        <v>1.55</v>
      </c>
      <c r="E107" s="42">
        <v>290</v>
      </c>
      <c r="F107" s="52">
        <v>3.15</v>
      </c>
      <c r="G107" s="52">
        <v>4.04</v>
      </c>
      <c r="H107" s="46">
        <v>2800</v>
      </c>
      <c r="I107" s="52">
        <v>15.53</v>
      </c>
    </row>
    <row r="108" spans="1:13" s="50" customFormat="1" x14ac:dyDescent="0.3">
      <c r="A108" s="96"/>
      <c r="B108" s="42">
        <v>32</v>
      </c>
      <c r="C108" s="52">
        <v>0.79</v>
      </c>
      <c r="D108" s="52">
        <v>1.59</v>
      </c>
      <c r="E108" s="42">
        <v>300</v>
      </c>
      <c r="F108" s="52">
        <v>3.32</v>
      </c>
      <c r="G108" s="52">
        <v>4.12</v>
      </c>
      <c r="H108" s="46">
        <v>2900</v>
      </c>
      <c r="I108" s="52">
        <v>15.97</v>
      </c>
    </row>
    <row r="109" spans="1:13" s="50" customFormat="1" x14ac:dyDescent="0.3">
      <c r="A109" s="96"/>
      <c r="B109" s="42">
        <v>34</v>
      </c>
      <c r="C109" s="52">
        <v>0.82</v>
      </c>
      <c r="D109" s="52">
        <v>1.63</v>
      </c>
      <c r="E109" s="42">
        <v>320</v>
      </c>
      <c r="F109" s="52">
        <v>3.37</v>
      </c>
      <c r="G109" s="52">
        <v>4.24</v>
      </c>
      <c r="H109" s="46">
        <v>3000</v>
      </c>
      <c r="I109" s="52">
        <v>16.2</v>
      </c>
    </row>
    <row r="110" spans="1:13" s="50" customFormat="1" x14ac:dyDescent="0.3">
      <c r="A110" s="96"/>
      <c r="B110" s="42">
        <v>36</v>
      </c>
      <c r="C110" s="52">
        <v>0.85</v>
      </c>
      <c r="D110" s="52">
        <v>1.67</v>
      </c>
      <c r="E110" s="181">
        <v>340</v>
      </c>
      <c r="F110" s="182">
        <v>3.52</v>
      </c>
      <c r="G110" s="52">
        <v>4.3499999999999996</v>
      </c>
      <c r="H110" s="46">
        <v>3100</v>
      </c>
      <c r="I110" s="52">
        <v>16.510000000000002</v>
      </c>
    </row>
    <row r="111" spans="1:13" s="50" customFormat="1" x14ac:dyDescent="0.3">
      <c r="A111" s="96"/>
      <c r="B111" s="42">
        <v>38</v>
      </c>
      <c r="C111" s="52">
        <v>0.88</v>
      </c>
      <c r="D111" s="52">
        <v>1.7</v>
      </c>
      <c r="E111" s="242">
        <v>380</v>
      </c>
      <c r="F111" s="243">
        <v>3.67</v>
      </c>
      <c r="G111" s="52">
        <v>4.46</v>
      </c>
      <c r="H111" s="46">
        <v>3200</v>
      </c>
      <c r="I111" s="52">
        <v>17.23</v>
      </c>
    </row>
    <row r="112" spans="1:13" s="50" customFormat="1" x14ac:dyDescent="0.3">
      <c r="A112" s="96"/>
      <c r="B112" s="42">
        <v>40</v>
      </c>
      <c r="C112" s="52">
        <v>0.91</v>
      </c>
      <c r="D112" s="52">
        <v>1.74</v>
      </c>
      <c r="E112" s="42">
        <v>390</v>
      </c>
      <c r="F112" s="52">
        <v>3.83</v>
      </c>
      <c r="G112" s="52">
        <v>4.5999999999999996</v>
      </c>
      <c r="H112" s="46">
        <v>3300</v>
      </c>
      <c r="I112" s="52">
        <v>17.850000000000001</v>
      </c>
    </row>
    <row r="113" spans="1:16" s="50" customFormat="1" x14ac:dyDescent="0.3">
      <c r="A113" s="96"/>
      <c r="B113" s="42">
        <v>42</v>
      </c>
      <c r="C113" s="52">
        <v>0.95</v>
      </c>
      <c r="D113" s="52">
        <v>1.78</v>
      </c>
      <c r="E113" s="42">
        <v>400</v>
      </c>
      <c r="F113" s="52">
        <v>3.97</v>
      </c>
      <c r="G113" s="52">
        <v>4.72</v>
      </c>
      <c r="H113" s="46">
        <v>3400</v>
      </c>
      <c r="I113" s="52">
        <v>18.07</v>
      </c>
    </row>
    <row r="114" spans="1:16" s="50" customFormat="1" x14ac:dyDescent="0.3">
      <c r="A114" s="96"/>
      <c r="B114" s="42">
        <v>44</v>
      </c>
      <c r="C114" s="52">
        <v>1</v>
      </c>
      <c r="D114" s="52">
        <v>1.82</v>
      </c>
      <c r="E114" s="42">
        <v>420</v>
      </c>
      <c r="F114" s="52">
        <v>4.12</v>
      </c>
      <c r="G114" s="52">
        <v>4.84</v>
      </c>
      <c r="H114" s="46">
        <v>3500</v>
      </c>
      <c r="I114" s="52">
        <v>18.399999999999999</v>
      </c>
      <c r="P114" s="51"/>
    </row>
    <row r="115" spans="1:16" s="50" customFormat="1" x14ac:dyDescent="0.3">
      <c r="A115" s="96"/>
      <c r="B115" s="42">
        <v>46</v>
      </c>
      <c r="C115" s="52">
        <v>1.03</v>
      </c>
      <c r="D115" s="52">
        <v>1.84</v>
      </c>
      <c r="E115" s="42">
        <v>440</v>
      </c>
      <c r="F115" s="52">
        <v>4.2699999999999996</v>
      </c>
      <c r="G115" s="52">
        <v>4.96</v>
      </c>
      <c r="H115" s="46">
        <v>3600</v>
      </c>
      <c r="I115" s="52">
        <v>18.91</v>
      </c>
    </row>
    <row r="116" spans="1:16" s="50" customFormat="1" x14ac:dyDescent="0.3">
      <c r="A116" s="97"/>
      <c r="B116" s="42">
        <v>48</v>
      </c>
      <c r="C116" s="52">
        <v>1.0900000000000001</v>
      </c>
      <c r="D116" s="52">
        <v>1.92</v>
      </c>
      <c r="E116" s="42">
        <v>450</v>
      </c>
      <c r="F116" s="52">
        <v>4.42</v>
      </c>
      <c r="G116" s="52">
        <v>5.08</v>
      </c>
      <c r="H116" s="46">
        <v>3700</v>
      </c>
      <c r="I116" s="52">
        <v>19.23</v>
      </c>
      <c r="J116" s="40"/>
      <c r="K116" s="40"/>
      <c r="L116" s="40"/>
      <c r="M116" s="40"/>
    </row>
    <row r="117" spans="1:16" s="50" customFormat="1" x14ac:dyDescent="0.3">
      <c r="A117" s="97"/>
      <c r="B117" s="42">
        <v>50</v>
      </c>
      <c r="C117" s="52">
        <v>1.1299999999999999</v>
      </c>
      <c r="D117" s="52">
        <v>1.97</v>
      </c>
      <c r="E117" s="42">
        <v>480</v>
      </c>
      <c r="F117" s="52">
        <v>4.57</v>
      </c>
      <c r="G117" s="52">
        <v>5.2</v>
      </c>
      <c r="H117" s="46">
        <v>3800</v>
      </c>
      <c r="I117" s="52">
        <v>19.75</v>
      </c>
      <c r="J117" s="40"/>
      <c r="K117" s="40"/>
      <c r="L117" s="40"/>
      <c r="M117" s="40"/>
    </row>
    <row r="118" spans="1:16" s="50" customFormat="1" x14ac:dyDescent="0.3">
      <c r="A118" s="97"/>
      <c r="B118" s="42">
        <v>55</v>
      </c>
      <c r="C118" s="52">
        <v>1.19</v>
      </c>
      <c r="D118" s="52">
        <v>2.04</v>
      </c>
      <c r="E118" s="42">
        <v>500</v>
      </c>
      <c r="F118" s="52">
        <v>4.71</v>
      </c>
      <c r="G118" s="52">
        <v>5.31</v>
      </c>
      <c r="H118" s="46">
        <v>3900</v>
      </c>
      <c r="I118" s="52">
        <v>20.170000000000002</v>
      </c>
      <c r="J118" s="40"/>
      <c r="K118" s="40"/>
      <c r="L118" s="40"/>
      <c r="M118" s="40"/>
    </row>
    <row r="119" spans="1:16" s="50" customFormat="1" x14ac:dyDescent="0.3">
      <c r="A119" s="97"/>
      <c r="B119" s="42">
        <v>60</v>
      </c>
      <c r="C119" s="52">
        <v>1.25</v>
      </c>
      <c r="D119" s="52">
        <v>2.11</v>
      </c>
      <c r="E119" s="42">
        <v>550</v>
      </c>
      <c r="F119" s="52">
        <v>5.0199999999999996</v>
      </c>
      <c r="G119" s="52">
        <v>5.57</v>
      </c>
      <c r="H119" s="47">
        <v>4000</v>
      </c>
      <c r="I119" s="53">
        <v>20.5</v>
      </c>
      <c r="J119" s="40"/>
      <c r="K119" s="40"/>
      <c r="L119" s="40"/>
      <c r="M119" s="40"/>
    </row>
    <row r="120" spans="1:16" s="50" customFormat="1" x14ac:dyDescent="0.3">
      <c r="A120" s="97"/>
      <c r="B120" s="42">
        <v>65</v>
      </c>
      <c r="C120" s="52">
        <v>1.31</v>
      </c>
      <c r="D120" s="52">
        <v>2.17</v>
      </c>
      <c r="E120" s="42">
        <v>600</v>
      </c>
      <c r="F120" s="52">
        <v>5.34</v>
      </c>
      <c r="G120" s="52">
        <v>5.83</v>
      </c>
      <c r="H120" s="317" t="s">
        <v>151</v>
      </c>
      <c r="I120" s="318"/>
      <c r="J120" s="40"/>
      <c r="K120" s="40"/>
      <c r="L120" s="40"/>
      <c r="M120" s="40"/>
    </row>
    <row r="121" spans="1:16" s="50" customFormat="1" x14ac:dyDescent="0.3">
      <c r="A121" s="97"/>
      <c r="B121" s="42">
        <v>70</v>
      </c>
      <c r="C121" s="52">
        <v>1.36</v>
      </c>
      <c r="D121" s="52">
        <v>2.23</v>
      </c>
      <c r="E121" s="181">
        <v>650</v>
      </c>
      <c r="F121" s="182">
        <v>5.85</v>
      </c>
      <c r="G121" s="52">
        <v>6.09</v>
      </c>
      <c r="H121" s="319"/>
      <c r="I121" s="320"/>
      <c r="J121" s="40"/>
      <c r="K121" s="40"/>
      <c r="L121" s="40"/>
      <c r="M121" s="40"/>
    </row>
    <row r="122" spans="1:16" s="50" customFormat="1" x14ac:dyDescent="0.3">
      <c r="A122" s="97"/>
      <c r="B122" s="42">
        <v>75</v>
      </c>
      <c r="C122" s="52">
        <v>1.41</v>
      </c>
      <c r="D122" s="52">
        <v>2.29</v>
      </c>
      <c r="E122" s="181">
        <v>700</v>
      </c>
      <c r="F122" s="182">
        <v>5.95</v>
      </c>
      <c r="G122" s="52">
        <v>6.35</v>
      </c>
      <c r="H122" s="319"/>
      <c r="I122" s="320"/>
      <c r="J122" s="40"/>
      <c r="K122" s="40"/>
      <c r="L122" s="40"/>
      <c r="M122" s="40"/>
    </row>
    <row r="123" spans="1:16" s="50" customFormat="1" x14ac:dyDescent="0.3">
      <c r="A123" s="97"/>
      <c r="B123" s="42">
        <v>80</v>
      </c>
      <c r="C123" s="52">
        <v>1.45</v>
      </c>
      <c r="D123" s="52">
        <v>2.35</v>
      </c>
      <c r="E123" s="42">
        <v>750</v>
      </c>
      <c r="F123" s="52">
        <v>6.2</v>
      </c>
      <c r="G123" s="52">
        <v>6.61</v>
      </c>
      <c r="H123" s="319"/>
      <c r="I123" s="320"/>
      <c r="J123" s="40"/>
      <c r="K123" s="40"/>
      <c r="L123" s="40"/>
      <c r="M123" s="40"/>
    </row>
    <row r="124" spans="1:16" s="50" customFormat="1" x14ac:dyDescent="0.3">
      <c r="A124" s="97"/>
      <c r="B124" s="42">
        <v>85</v>
      </c>
      <c r="C124" s="52">
        <v>1.5</v>
      </c>
      <c r="D124" s="52">
        <v>2.4</v>
      </c>
      <c r="E124" s="42">
        <v>800</v>
      </c>
      <c r="F124" s="52">
        <v>6.6</v>
      </c>
      <c r="G124" s="52">
        <v>6.84</v>
      </c>
      <c r="H124" s="319"/>
      <c r="I124" s="320"/>
      <c r="J124" s="40"/>
      <c r="K124" s="40"/>
      <c r="L124" s="40"/>
      <c r="M124" s="40"/>
    </row>
    <row r="125" spans="1:16" s="50" customFormat="1" x14ac:dyDescent="0.3">
      <c r="A125" s="97"/>
      <c r="B125" s="42">
        <v>90</v>
      </c>
      <c r="C125" s="52">
        <v>1.56</v>
      </c>
      <c r="D125" s="52">
        <v>2.4500000000000002</v>
      </c>
      <c r="E125" s="42">
        <v>850</v>
      </c>
      <c r="F125" s="52">
        <v>6.91</v>
      </c>
      <c r="G125" s="52">
        <v>7.11</v>
      </c>
      <c r="H125" s="319"/>
      <c r="I125" s="320"/>
      <c r="J125" s="40"/>
      <c r="K125" s="40"/>
      <c r="L125" s="40"/>
      <c r="M125" s="40"/>
    </row>
    <row r="126" spans="1:16" s="50" customFormat="1" x14ac:dyDescent="0.3">
      <c r="A126" s="97"/>
      <c r="B126" s="42">
        <v>95</v>
      </c>
      <c r="C126" s="52">
        <v>1.62</v>
      </c>
      <c r="D126" s="52">
        <v>2.5</v>
      </c>
      <c r="E126" s="42">
        <v>900</v>
      </c>
      <c r="F126" s="52">
        <v>7.22</v>
      </c>
      <c r="G126" s="52">
        <v>7.36</v>
      </c>
      <c r="H126" s="319"/>
      <c r="I126" s="320"/>
      <c r="J126" s="40"/>
      <c r="K126" s="40"/>
      <c r="L126" s="40"/>
      <c r="M126" s="40"/>
    </row>
    <row r="127" spans="1:16" s="50" customFormat="1" x14ac:dyDescent="0.3">
      <c r="A127" s="97"/>
      <c r="B127" s="42">
        <v>100</v>
      </c>
      <c r="C127" s="52">
        <v>1.67</v>
      </c>
      <c r="D127" s="52">
        <v>2.5499999999999998</v>
      </c>
      <c r="E127" s="42">
        <v>950</v>
      </c>
      <c r="F127" s="52">
        <v>7.53</v>
      </c>
      <c r="G127" s="52">
        <v>7.61</v>
      </c>
      <c r="H127" s="319"/>
      <c r="I127" s="320"/>
      <c r="J127" s="40"/>
      <c r="K127" s="40"/>
      <c r="L127" s="40"/>
      <c r="M127" s="40"/>
    </row>
    <row r="128" spans="1:16" s="50" customFormat="1" x14ac:dyDescent="0.3">
      <c r="A128" s="97"/>
      <c r="B128" s="48">
        <v>110</v>
      </c>
      <c r="C128" s="53">
        <v>1.75</v>
      </c>
      <c r="D128" s="53">
        <v>2.6</v>
      </c>
      <c r="E128" s="48">
        <v>1000</v>
      </c>
      <c r="F128" s="53">
        <v>7.84</v>
      </c>
      <c r="G128" s="53">
        <v>7.85</v>
      </c>
      <c r="H128" s="321"/>
      <c r="I128" s="322"/>
      <c r="J128" s="40"/>
      <c r="K128" s="40"/>
      <c r="L128" s="40"/>
      <c r="M128" s="40"/>
    </row>
    <row r="129" spans="1:31" customFormat="1" ht="14.4" x14ac:dyDescent="0.3">
      <c r="A129" s="98"/>
      <c r="B129" s="49" t="s">
        <v>160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s="50" customFormat="1" x14ac:dyDescent="0.3">
      <c r="A130" s="96"/>
      <c r="B130" s="49" t="s">
        <v>32</v>
      </c>
    </row>
    <row r="131" spans="1:31" s="50" customFormat="1" x14ac:dyDescent="0.3">
      <c r="A131" s="97"/>
      <c r="B131" s="40" t="s">
        <v>190</v>
      </c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s="50" customFormat="1" x14ac:dyDescent="0.3">
      <c r="A132" s="97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x14ac:dyDescent="0.3">
      <c r="A133" s="95" t="s">
        <v>174</v>
      </c>
      <c r="B133" s="8" t="s">
        <v>27</v>
      </c>
      <c r="D133" s="9"/>
      <c r="E133" s="9"/>
      <c r="F133" s="9"/>
      <c r="G133" s="9"/>
      <c r="H133" s="9"/>
      <c r="I133" s="9"/>
      <c r="S133" s="160"/>
      <c r="T133" s="160"/>
      <c r="U133" s="160"/>
      <c r="V133" s="160"/>
      <c r="W133" s="160"/>
      <c r="X133" s="160"/>
      <c r="Y133" s="160"/>
      <c r="Z133" s="160"/>
      <c r="AA133" s="160"/>
    </row>
    <row r="134" spans="1:31" x14ac:dyDescent="0.3">
      <c r="A134" s="91"/>
      <c r="O134" s="32"/>
      <c r="S134" s="160"/>
      <c r="T134" s="160"/>
      <c r="U134" s="160"/>
      <c r="V134" s="160"/>
      <c r="W134" s="160"/>
      <c r="X134" s="160"/>
      <c r="Y134" s="160"/>
      <c r="Z134" s="160"/>
      <c r="AA134" s="160"/>
    </row>
    <row r="135" spans="1:31" x14ac:dyDescent="0.3">
      <c r="A135" s="91"/>
      <c r="B135" s="8" t="s">
        <v>238</v>
      </c>
      <c r="O135" s="32"/>
      <c r="S135" s="160"/>
      <c r="T135" s="160"/>
      <c r="U135" s="160"/>
      <c r="V135" s="160"/>
      <c r="W135" s="160"/>
      <c r="X135" s="160"/>
      <c r="Y135" s="160"/>
      <c r="Z135" s="160"/>
      <c r="AA135" s="160"/>
    </row>
    <row r="136" spans="1:31" x14ac:dyDescent="0.3">
      <c r="A136" s="91"/>
      <c r="O136" s="32"/>
      <c r="S136" s="160"/>
      <c r="T136" s="160"/>
      <c r="U136" s="160"/>
      <c r="V136" s="160"/>
      <c r="W136" s="160"/>
      <c r="X136" s="160"/>
      <c r="Y136" s="160"/>
      <c r="Z136" s="160"/>
      <c r="AA136" s="160"/>
    </row>
    <row r="137" spans="1:31" ht="15" customHeight="1" x14ac:dyDescent="0.3">
      <c r="A137" s="91"/>
      <c r="B137" s="315" t="s">
        <v>147</v>
      </c>
      <c r="C137" s="315" t="s">
        <v>0</v>
      </c>
      <c r="D137" s="315" t="s">
        <v>148</v>
      </c>
      <c r="E137" s="315" t="s">
        <v>149</v>
      </c>
      <c r="F137" s="315" t="s">
        <v>157</v>
      </c>
      <c r="G137" s="315" t="s">
        <v>156</v>
      </c>
      <c r="H137" s="315" t="s">
        <v>155</v>
      </c>
      <c r="I137" s="299" t="s">
        <v>2</v>
      </c>
      <c r="J137" s="300"/>
      <c r="K137" s="301"/>
      <c r="S137" s="160"/>
      <c r="T137" s="160"/>
      <c r="U137" s="160"/>
      <c r="V137" s="160"/>
      <c r="W137" s="160"/>
      <c r="X137" s="160"/>
      <c r="Y137" s="160"/>
      <c r="Z137" s="160"/>
      <c r="AA137" s="160"/>
    </row>
    <row r="138" spans="1:31" ht="15.75" customHeight="1" x14ac:dyDescent="0.3">
      <c r="A138" s="91"/>
      <c r="B138" s="316"/>
      <c r="C138" s="316"/>
      <c r="D138" s="316"/>
      <c r="E138" s="316"/>
      <c r="F138" s="316"/>
      <c r="G138" s="316"/>
      <c r="H138" s="316"/>
      <c r="I138" s="244" t="s">
        <v>4</v>
      </c>
      <c r="J138" s="244" t="s">
        <v>5</v>
      </c>
      <c r="K138" s="211" t="s">
        <v>6</v>
      </c>
      <c r="S138" s="160"/>
      <c r="T138" s="160"/>
      <c r="U138" s="160"/>
      <c r="V138" s="160"/>
      <c r="W138" s="160"/>
      <c r="X138" s="160"/>
      <c r="Y138" s="160"/>
      <c r="Z138" s="160"/>
      <c r="AA138" s="160"/>
    </row>
    <row r="139" spans="1:31" x14ac:dyDescent="0.3">
      <c r="A139" s="187"/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S139" s="160"/>
      <c r="T139" s="160"/>
      <c r="U139" s="160"/>
      <c r="V139" s="160"/>
      <c r="W139" s="160"/>
      <c r="X139" s="160"/>
      <c r="Y139" s="160"/>
      <c r="Z139" s="160"/>
      <c r="AA139" s="160"/>
    </row>
    <row r="140" spans="1:31" x14ac:dyDescent="0.3">
      <c r="A140" s="187"/>
      <c r="B140" s="76" t="s">
        <v>195</v>
      </c>
      <c r="C140" s="54">
        <v>3</v>
      </c>
      <c r="D140" s="77">
        <f>VLOOKUP(C140,G.P!A1:B784,2,0)</f>
        <v>0.12</v>
      </c>
      <c r="E140" s="65" t="s">
        <v>129</v>
      </c>
      <c r="F140" s="55">
        <f t="shared" ref="F140:F145" si="15">VLOOKUP(E140,B$27:H$32,7,0)</f>
        <v>20.7</v>
      </c>
      <c r="G140" s="221">
        <f t="shared" ref="G140" si="16">(D140/1000)/(PI()/4*(F140/1000)^2)</f>
        <v>0.35657482174197647</v>
      </c>
      <c r="H140" s="223">
        <f>1.1+3.59</f>
        <v>4.6899999999999995</v>
      </c>
      <c r="I140" s="54">
        <v>2</v>
      </c>
      <c r="J140" s="55">
        <v>1</v>
      </c>
      <c r="K140" s="54">
        <v>0</v>
      </c>
      <c r="S140" s="160"/>
      <c r="T140" s="160"/>
      <c r="U140" s="160"/>
      <c r="V140" s="160"/>
      <c r="W140" s="160"/>
      <c r="X140" s="160"/>
      <c r="Y140" s="160"/>
      <c r="Z140" s="160"/>
      <c r="AA140" s="160"/>
    </row>
    <row r="141" spans="1:31" s="186" customFormat="1" x14ac:dyDescent="0.3">
      <c r="A141" s="187"/>
      <c r="B141" s="73" t="s">
        <v>196</v>
      </c>
      <c r="C141" s="58">
        <f>C140+3</f>
        <v>6</v>
      </c>
      <c r="D141" s="72">
        <f>VLOOKUP(C141,G.P!A1:B784,2,0)</f>
        <v>0.25</v>
      </c>
      <c r="E141" s="66" t="s">
        <v>26</v>
      </c>
      <c r="F141" s="59">
        <f>VLOOKUP(E141,B$27:H$32,7,0)</f>
        <v>26.2</v>
      </c>
      <c r="G141" s="203">
        <f>(D141/1000)/(PI()/4*(F141/1000)^2)</f>
        <v>0.46371115637752863</v>
      </c>
      <c r="H141" s="249">
        <f>0.58+12.629+0.792+0.35+0.3+0.35+0.792+13.861</f>
        <v>29.654</v>
      </c>
      <c r="I141" s="58">
        <v>7</v>
      </c>
      <c r="J141" s="59">
        <v>1</v>
      </c>
      <c r="K141" s="58">
        <v>1</v>
      </c>
      <c r="S141" s="160"/>
      <c r="T141" s="160"/>
      <c r="U141" s="160"/>
      <c r="V141" s="160"/>
      <c r="W141" s="160"/>
      <c r="X141" s="160"/>
      <c r="Y141" s="160"/>
      <c r="Z141" s="160"/>
      <c r="AA141" s="160"/>
    </row>
    <row r="142" spans="1:31" s="160" customFormat="1" x14ac:dyDescent="0.3">
      <c r="A142" s="187"/>
      <c r="B142" s="73" t="s">
        <v>197</v>
      </c>
      <c r="C142" s="58">
        <f>+C141+6</f>
        <v>12</v>
      </c>
      <c r="D142" s="72">
        <f>VLOOKUP(C142,G.P!A1:B784,2,0)</f>
        <v>0.38</v>
      </c>
      <c r="E142" s="66" t="s">
        <v>26</v>
      </c>
      <c r="F142" s="59">
        <f t="shared" si="15"/>
        <v>26.2</v>
      </c>
      <c r="G142" s="203">
        <f>(D142/1000)/(PI()/4*(F142/1000)^2)</f>
        <v>0.70484095769384358</v>
      </c>
      <c r="H142" s="249">
        <v>0.48</v>
      </c>
      <c r="I142" s="58">
        <v>1</v>
      </c>
      <c r="J142" s="59">
        <v>0</v>
      </c>
      <c r="K142" s="58">
        <v>0</v>
      </c>
    </row>
    <row r="143" spans="1:31" s="186" customFormat="1" x14ac:dyDescent="0.3">
      <c r="A143" s="187"/>
      <c r="B143" s="73" t="s">
        <v>198</v>
      </c>
      <c r="C143" s="58">
        <f>+C142</f>
        <v>12</v>
      </c>
      <c r="D143" s="72">
        <f>VLOOKUP(C143,G.P!A1:B784,2,0)</f>
        <v>0.38</v>
      </c>
      <c r="E143" s="66" t="s">
        <v>131</v>
      </c>
      <c r="F143" s="59">
        <f>VLOOKUP(E143,B$27:H$32,7,0)</f>
        <v>40.6</v>
      </c>
      <c r="G143" s="203">
        <f t="shared" ref="G143:G145" si="17">(D143/1000)/(PI()/4*(F143/1000)^2)</f>
        <v>0.29352266919808889</v>
      </c>
      <c r="H143" s="273">
        <f>12.35+6.845+3.809+7.319</f>
        <v>30.323</v>
      </c>
      <c r="I143" s="58">
        <v>3</v>
      </c>
      <c r="J143" s="58">
        <v>1</v>
      </c>
      <c r="K143" s="58">
        <v>0</v>
      </c>
    </row>
    <row r="144" spans="1:31" s="186" customFormat="1" x14ac:dyDescent="0.3">
      <c r="A144" s="187"/>
      <c r="B144" s="73" t="s">
        <v>199</v>
      </c>
      <c r="C144" s="58">
        <f>C143+59</f>
        <v>71</v>
      </c>
      <c r="D144" s="72">
        <f>VLOOKUP(C144,G.P!A1:B784,2,0)</f>
        <v>1.37</v>
      </c>
      <c r="E144" s="66" t="s">
        <v>132</v>
      </c>
      <c r="F144" s="59">
        <f t="shared" si="15"/>
        <v>52.2</v>
      </c>
      <c r="G144" s="203">
        <f t="shared" si="17"/>
        <v>0.64016168886509761</v>
      </c>
      <c r="H144" s="249">
        <v>3.5059999999999998</v>
      </c>
      <c r="I144" s="58">
        <v>0</v>
      </c>
      <c r="J144" s="59">
        <v>1</v>
      </c>
      <c r="K144" s="58">
        <v>0</v>
      </c>
    </row>
    <row r="145" spans="1:36" s="186" customFormat="1" x14ac:dyDescent="0.3">
      <c r="A145" s="187"/>
      <c r="B145" s="194" t="s">
        <v>200</v>
      </c>
      <c r="C145" s="62">
        <f>C144+(6+12+34+18+28)</f>
        <v>169</v>
      </c>
      <c r="D145" s="193">
        <f>VLOOKUP(C145,G.P!A1:B784,2,0)</f>
        <v>2.2120000000000002</v>
      </c>
      <c r="E145" s="78" t="s">
        <v>132</v>
      </c>
      <c r="F145" s="63">
        <f t="shared" si="15"/>
        <v>52.2</v>
      </c>
      <c r="G145" s="222">
        <f t="shared" si="17"/>
        <v>1.033604128298975</v>
      </c>
      <c r="H145" s="274">
        <v>1.91</v>
      </c>
      <c r="I145" s="62">
        <v>0</v>
      </c>
      <c r="J145" s="62">
        <v>1</v>
      </c>
      <c r="K145" s="62">
        <v>0</v>
      </c>
      <c r="S145" s="160"/>
      <c r="T145" s="160"/>
      <c r="U145" s="160"/>
      <c r="V145" s="160"/>
      <c r="W145" s="160"/>
      <c r="X145" s="160"/>
      <c r="Y145" s="160"/>
      <c r="Z145" s="160"/>
      <c r="AA145" s="160"/>
    </row>
    <row r="146" spans="1:36" x14ac:dyDescent="0.3">
      <c r="A146" s="187"/>
      <c r="H146" s="35"/>
      <c r="S146" s="160"/>
      <c r="T146" s="160"/>
      <c r="U146" s="160"/>
      <c r="V146" s="160"/>
      <c r="W146" s="160"/>
      <c r="X146" s="160"/>
      <c r="Y146" s="160"/>
      <c r="Z146" s="160"/>
      <c r="AA146" s="160"/>
      <c r="AE146" s="36"/>
      <c r="AF146" s="35"/>
      <c r="AG146" s="35"/>
    </row>
    <row r="147" spans="1:36" x14ac:dyDescent="0.3">
      <c r="A147" s="187"/>
      <c r="B147" s="299" t="s">
        <v>158</v>
      </c>
      <c r="C147" s="300"/>
      <c r="D147" s="301"/>
      <c r="E147" s="315" t="s">
        <v>152</v>
      </c>
      <c r="F147" s="315" t="s">
        <v>153</v>
      </c>
      <c r="G147" s="315" t="s">
        <v>154</v>
      </c>
      <c r="H147" s="315" t="s">
        <v>159</v>
      </c>
      <c r="S147" s="160"/>
      <c r="T147" s="160"/>
      <c r="U147" s="160"/>
      <c r="V147" s="160"/>
      <c r="W147" s="160"/>
      <c r="X147" s="160"/>
      <c r="Y147" s="160"/>
      <c r="Z147" s="160"/>
      <c r="AA147" s="160"/>
      <c r="AE147" s="36"/>
      <c r="AF147" s="35"/>
      <c r="AG147" s="35"/>
    </row>
    <row r="148" spans="1:36" x14ac:dyDescent="0.3">
      <c r="A148" s="187"/>
      <c r="B148" s="244" t="s">
        <v>4</v>
      </c>
      <c r="C148" s="244" t="s">
        <v>5</v>
      </c>
      <c r="D148" s="211" t="s">
        <v>6</v>
      </c>
      <c r="E148" s="316"/>
      <c r="F148" s="316"/>
      <c r="G148" s="316"/>
      <c r="H148" s="316"/>
      <c r="S148" s="160"/>
      <c r="T148" s="160"/>
      <c r="U148" s="160"/>
      <c r="V148" s="160"/>
      <c r="W148" s="160"/>
      <c r="X148" s="160"/>
      <c r="Y148" s="160"/>
      <c r="Z148" s="160"/>
      <c r="AA148" s="160"/>
      <c r="AE148" s="36"/>
      <c r="AF148" s="35"/>
      <c r="AG148" s="35"/>
    </row>
    <row r="149" spans="1:36" x14ac:dyDescent="0.3">
      <c r="A149" s="187"/>
      <c r="B149" s="207"/>
      <c r="C149" s="208"/>
      <c r="D149" s="208"/>
      <c r="E149" s="208"/>
      <c r="F149" s="208"/>
      <c r="G149" s="208"/>
      <c r="H149" s="209"/>
      <c r="I149" s="160"/>
      <c r="J149" s="160"/>
      <c r="K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E149" s="36"/>
      <c r="AF149" s="35"/>
      <c r="AG149" s="35"/>
    </row>
    <row r="150" spans="1:36" x14ac:dyDescent="0.3">
      <c r="A150" s="187"/>
      <c r="B150" s="81">
        <f>((0.9*G140*G140)/(2*9.81))*I140</f>
        <v>1.1664734266084614E-2</v>
      </c>
      <c r="C150" s="56">
        <f t="shared" ref="C150:C155" si="18">((0.1*G140*G140)/(2*9.81))*J140</f>
        <v>6.4804079256025626E-4</v>
      </c>
      <c r="D150" s="190">
        <f t="shared" ref="D150:D155" si="19">((10*G140*G140)/(2*9.81))*K140</f>
        <v>0</v>
      </c>
      <c r="E150" s="188">
        <f t="shared" ref="E150:E155" si="20">SUM(B150:D150)</f>
        <v>1.231277505864487E-2</v>
      </c>
      <c r="F150" s="57">
        <f>H140+E150</f>
        <v>4.702312775058644</v>
      </c>
      <c r="G150" s="218">
        <f>((D140/1000)/(0.2785*$D$22*(F140/1000)^2.63))^(1/0.54)</f>
        <v>8.6971210847929994E-3</v>
      </c>
      <c r="H150" s="80">
        <f>F150*G150</f>
        <v>4.0896583583254015E-2</v>
      </c>
      <c r="I150" s="160"/>
      <c r="J150" s="160"/>
      <c r="K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E150" s="36"/>
      <c r="AF150" s="35"/>
      <c r="AG150" s="35"/>
    </row>
    <row r="151" spans="1:36" x14ac:dyDescent="0.3">
      <c r="A151" s="187"/>
      <c r="B151" s="82">
        <f t="shared" ref="B151:B155" si="21">((0.9*G141*G141)/(2*9.81))*I141</f>
        <v>6.9045699809307054E-2</v>
      </c>
      <c r="C151" s="60">
        <f t="shared" si="18"/>
        <v>1.0959634890366199E-3</v>
      </c>
      <c r="D151" s="191">
        <f t="shared" si="19"/>
        <v>0.10959634890366197</v>
      </c>
      <c r="E151" s="189">
        <f t="shared" si="20"/>
        <v>0.17973801220200564</v>
      </c>
      <c r="F151" s="61">
        <f t="shared" ref="F151:F155" si="22">H141+E151</f>
        <v>29.833738012202005</v>
      </c>
      <c r="G151" s="219">
        <f t="shared" ref="G151:G155" si="23">((D141/1000)/(0.2785*$D$22*(F141/1000)^2.63))^(1/0.54)</f>
        <v>1.0746818510747561E-2</v>
      </c>
      <c r="H151" s="74">
        <f>F151*G151</f>
        <v>0.32061776791432561</v>
      </c>
      <c r="I151" s="160"/>
      <c r="J151" s="160"/>
      <c r="K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E151" s="36"/>
      <c r="AF151" s="35"/>
      <c r="AG151" s="35"/>
    </row>
    <row r="152" spans="1:36" s="186" customFormat="1" x14ac:dyDescent="0.3">
      <c r="A152" s="187"/>
      <c r="B152" s="82">
        <f t="shared" si="21"/>
        <v>2.2789026405631865E-2</v>
      </c>
      <c r="C152" s="60">
        <f t="shared" si="18"/>
        <v>0</v>
      </c>
      <c r="D152" s="191">
        <f t="shared" si="19"/>
        <v>0</v>
      </c>
      <c r="E152" s="189">
        <f t="shared" si="20"/>
        <v>2.2789026405631865E-2</v>
      </c>
      <c r="F152" s="61">
        <f t="shared" si="22"/>
        <v>0.50278902640563183</v>
      </c>
      <c r="G152" s="219">
        <f t="shared" si="23"/>
        <v>2.3336047482127465E-2</v>
      </c>
      <c r="H152" s="74">
        <f t="shared" ref="H152:H154" si="24">F152*G152</f>
        <v>1.1733108593694464E-2</v>
      </c>
      <c r="I152" s="160"/>
      <c r="J152" s="160"/>
      <c r="K152" s="160"/>
      <c r="AE152" s="234"/>
      <c r="AF152" s="235"/>
      <c r="AG152" s="235"/>
    </row>
    <row r="153" spans="1:36" s="186" customFormat="1" x14ac:dyDescent="0.3">
      <c r="A153" s="187"/>
      <c r="B153" s="82">
        <f t="shared" si="21"/>
        <v>1.1856269357775789E-2</v>
      </c>
      <c r="C153" s="60">
        <f t="shared" si="18"/>
        <v>4.3912108732502915E-4</v>
      </c>
      <c r="D153" s="191">
        <f t="shared" si="19"/>
        <v>0</v>
      </c>
      <c r="E153" s="189">
        <f t="shared" si="20"/>
        <v>1.2295390445100819E-2</v>
      </c>
      <c r="F153" s="61">
        <f t="shared" si="22"/>
        <v>30.335295390445101</v>
      </c>
      <c r="G153" s="219">
        <f t="shared" si="23"/>
        <v>2.7641547385840056E-3</v>
      </c>
      <c r="H153" s="74">
        <f>F153*G153</f>
        <v>8.3851450499844368E-2</v>
      </c>
      <c r="I153" s="160"/>
      <c r="J153" s="160"/>
      <c r="K153" s="160"/>
      <c r="AE153" s="234"/>
      <c r="AF153" s="235"/>
      <c r="AG153" s="235"/>
    </row>
    <row r="154" spans="1:36" s="186" customFormat="1" x14ac:dyDescent="0.3">
      <c r="A154" s="187"/>
      <c r="B154" s="82">
        <f t="shared" si="21"/>
        <v>0</v>
      </c>
      <c r="C154" s="60">
        <f t="shared" si="18"/>
        <v>2.0887206314506323E-3</v>
      </c>
      <c r="D154" s="191">
        <f t="shared" si="19"/>
        <v>0</v>
      </c>
      <c r="E154" s="189">
        <f t="shared" si="20"/>
        <v>2.0887206314506323E-3</v>
      </c>
      <c r="F154" s="61">
        <f t="shared" si="22"/>
        <v>3.5080887206314504</v>
      </c>
      <c r="G154" s="219">
        <f t="shared" si="23"/>
        <v>8.7368146365155198E-3</v>
      </c>
      <c r="H154" s="74">
        <f t="shared" si="24"/>
        <v>3.064952088060786E-2</v>
      </c>
      <c r="I154" s="160"/>
      <c r="J154" s="160"/>
      <c r="K154" s="160"/>
      <c r="AE154" s="234"/>
      <c r="AF154" s="235"/>
      <c r="AG154" s="235"/>
    </row>
    <row r="155" spans="1:36" x14ac:dyDescent="0.3">
      <c r="A155" s="187"/>
      <c r="B155" s="83">
        <f t="shared" si="21"/>
        <v>0</v>
      </c>
      <c r="C155" s="79">
        <f t="shared" si="18"/>
        <v>5.4451452295447705E-3</v>
      </c>
      <c r="D155" s="192">
        <f t="shared" si="19"/>
        <v>0</v>
      </c>
      <c r="E155" s="195">
        <f t="shared" si="20"/>
        <v>5.4451452295447705E-3</v>
      </c>
      <c r="F155" s="64">
        <f t="shared" si="22"/>
        <v>1.9154451452295447</v>
      </c>
      <c r="G155" s="220">
        <f t="shared" si="23"/>
        <v>2.1215723857916563E-2</v>
      </c>
      <c r="H155" s="75">
        <f>F155*G155</f>
        <v>4.0637555266176906E-2</v>
      </c>
      <c r="I155" s="160"/>
      <c r="J155" s="160"/>
      <c r="K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E155" s="36"/>
      <c r="AF155" s="35"/>
      <c r="AG155" s="35"/>
    </row>
    <row r="156" spans="1:36" x14ac:dyDescent="0.3">
      <c r="A156" s="187"/>
      <c r="S156" s="160"/>
      <c r="T156" s="160"/>
      <c r="U156" s="160"/>
      <c r="V156" s="160"/>
      <c r="W156" s="160"/>
      <c r="X156" s="160"/>
      <c r="Y156" s="160"/>
      <c r="Z156" s="160"/>
      <c r="AA156" s="160"/>
      <c r="AE156" s="36"/>
      <c r="AF156" s="35"/>
      <c r="AG156" s="35"/>
    </row>
    <row r="157" spans="1:36" x14ac:dyDescent="0.3">
      <c r="A157" s="196" t="s">
        <v>175</v>
      </c>
      <c r="B157" s="17" t="s">
        <v>167</v>
      </c>
      <c r="N157" s="35"/>
      <c r="O157" s="35"/>
      <c r="S157" s="160"/>
      <c r="T157" s="160"/>
      <c r="U157" s="160"/>
      <c r="V157" s="160"/>
      <c r="W157" s="160"/>
      <c r="X157" s="160"/>
      <c r="Y157" s="160"/>
      <c r="Z157" s="160"/>
      <c r="AA157" s="160"/>
      <c r="AE157" s="36"/>
      <c r="AF157" s="35"/>
      <c r="AG157" s="35"/>
      <c r="AH157" s="35"/>
      <c r="AI157" s="37"/>
      <c r="AJ157" s="35"/>
    </row>
    <row r="158" spans="1:36" ht="15" customHeight="1" x14ac:dyDescent="0.3">
      <c r="A158" s="187"/>
      <c r="N158" s="35"/>
      <c r="S158" s="160"/>
      <c r="T158" s="160"/>
      <c r="U158" s="160"/>
      <c r="V158" s="160"/>
      <c r="W158" s="160"/>
      <c r="X158" s="160"/>
      <c r="Y158" s="160"/>
      <c r="Z158" s="160"/>
      <c r="AA158" s="160"/>
      <c r="AE158" s="38"/>
      <c r="AH158" s="35"/>
      <c r="AI158" s="37"/>
      <c r="AJ158" s="35"/>
    </row>
    <row r="159" spans="1:36" ht="15" customHeight="1" x14ac:dyDescent="0.3">
      <c r="A159" s="91"/>
      <c r="B159" s="204" t="s">
        <v>203</v>
      </c>
      <c r="C159" s="39"/>
      <c r="D159" s="39"/>
      <c r="E159" s="323" t="s">
        <v>233</v>
      </c>
      <c r="G159" s="70" t="s">
        <v>207</v>
      </c>
      <c r="H159" s="35"/>
      <c r="I159" s="35"/>
      <c r="N159" s="35"/>
      <c r="R159" s="35"/>
      <c r="S159" s="39"/>
      <c r="T159" s="160"/>
      <c r="U159" s="160"/>
      <c r="V159" s="160"/>
      <c r="W159" s="160"/>
      <c r="X159" s="160"/>
      <c r="Y159" s="160"/>
      <c r="Z159" s="160"/>
      <c r="AA159" s="160"/>
      <c r="AB159" s="35"/>
      <c r="AC159" s="38"/>
      <c r="AF159" s="35"/>
      <c r="AG159" s="37"/>
      <c r="AH159" s="35"/>
    </row>
    <row r="160" spans="1:36" x14ac:dyDescent="0.3">
      <c r="A160" s="31"/>
      <c r="B160" s="39" t="s">
        <v>232</v>
      </c>
      <c r="C160" s="160"/>
      <c r="D160" s="88">
        <v>1</v>
      </c>
      <c r="E160" s="323"/>
      <c r="G160" s="247" t="s">
        <v>162</v>
      </c>
      <c r="I160" s="88">
        <f>+D175</f>
        <v>2.8732474600912745</v>
      </c>
      <c r="N160" s="35"/>
      <c r="R160" s="35"/>
      <c r="S160" s="39"/>
      <c r="T160" s="197"/>
      <c r="U160" s="39"/>
      <c r="V160" s="160"/>
      <c r="W160" s="160"/>
      <c r="X160" s="160"/>
      <c r="Y160" s="160"/>
      <c r="Z160" s="160"/>
      <c r="AA160" s="160"/>
    </row>
    <row r="161" spans="1:34" x14ac:dyDescent="0.3">
      <c r="A161" s="31"/>
      <c r="B161" s="39" t="s">
        <v>161</v>
      </c>
      <c r="C161" s="39"/>
      <c r="D161" s="88">
        <v>1.5</v>
      </c>
      <c r="E161" s="323"/>
      <c r="G161" s="247" t="s">
        <v>208</v>
      </c>
      <c r="H161" s="39"/>
      <c r="I161" s="88">
        <f>+H153</f>
        <v>8.3851450499844368E-2</v>
      </c>
      <c r="N161" s="35"/>
      <c r="R161" s="35"/>
      <c r="S161" s="39"/>
      <c r="T161" s="197"/>
      <c r="U161" s="39"/>
      <c r="V161" s="160"/>
      <c r="W161" s="160"/>
      <c r="X161" s="160"/>
      <c r="Y161" s="160"/>
      <c r="Z161" s="160"/>
      <c r="AA161" s="160"/>
    </row>
    <row r="162" spans="1:34" x14ac:dyDescent="0.3">
      <c r="A162" s="31"/>
      <c r="B162" s="39" t="s">
        <v>204</v>
      </c>
      <c r="C162" s="39"/>
      <c r="D162" s="88">
        <f>+H150</f>
        <v>4.0896583583254015E-2</v>
      </c>
      <c r="E162" s="323"/>
      <c r="G162" s="247" t="s">
        <v>194</v>
      </c>
      <c r="H162" s="35"/>
      <c r="I162" s="88">
        <v>12.35</v>
      </c>
      <c r="N162" s="35"/>
      <c r="R162" s="35"/>
      <c r="S162" s="39"/>
      <c r="T162" s="39"/>
      <c r="U162" s="39"/>
      <c r="V162" s="160"/>
      <c r="W162" s="160"/>
      <c r="X162" s="160"/>
      <c r="Y162" s="160"/>
      <c r="Z162" s="160"/>
      <c r="AA162" s="160"/>
    </row>
    <row r="163" spans="1:34" x14ac:dyDescent="0.3">
      <c r="A163" s="31"/>
      <c r="B163" s="160" t="s">
        <v>164</v>
      </c>
      <c r="C163" s="160"/>
      <c r="D163" s="212">
        <f>SUM(D160:D162)</f>
        <v>2.5408965835832542</v>
      </c>
      <c r="E163" s="323"/>
      <c r="G163" s="247" t="s">
        <v>192</v>
      </c>
      <c r="I163" s="212">
        <f>SUM(I160:I162)</f>
        <v>15.307098910591119</v>
      </c>
      <c r="N163" s="35"/>
      <c r="R163" s="35"/>
      <c r="S163" s="39"/>
      <c r="T163" s="39"/>
      <c r="U163" s="39"/>
      <c r="V163" s="160"/>
      <c r="W163" s="160"/>
      <c r="X163" s="160"/>
      <c r="Y163" s="160"/>
      <c r="Z163" s="160"/>
      <c r="AA163" s="160"/>
    </row>
    <row r="164" spans="1:34" x14ac:dyDescent="0.3">
      <c r="A164" s="31"/>
      <c r="D164" s="87"/>
      <c r="E164" s="323"/>
      <c r="N164" s="35"/>
      <c r="R164" s="35"/>
      <c r="S164" s="35"/>
      <c r="T164" s="35"/>
      <c r="U164" s="35"/>
    </row>
    <row r="165" spans="1:34" x14ac:dyDescent="0.3">
      <c r="A165" s="31"/>
      <c r="B165" s="70" t="s">
        <v>201</v>
      </c>
      <c r="C165" s="35"/>
      <c r="D165" s="35"/>
      <c r="E165" s="323"/>
      <c r="G165" s="70" t="s">
        <v>209</v>
      </c>
      <c r="H165" s="35"/>
      <c r="I165" s="35"/>
      <c r="N165" s="35"/>
      <c r="AB165" s="35"/>
      <c r="AC165" s="38"/>
      <c r="AF165" s="35"/>
      <c r="AG165" s="37"/>
      <c r="AH165" s="35"/>
    </row>
    <row r="166" spans="1:34" x14ac:dyDescent="0.3">
      <c r="A166" s="31"/>
      <c r="B166" s="247" t="s">
        <v>164</v>
      </c>
      <c r="D166" s="88">
        <f>+D163</f>
        <v>2.5408965835832542</v>
      </c>
      <c r="E166" s="323"/>
      <c r="G166" s="247" t="s">
        <v>192</v>
      </c>
      <c r="I166" s="88">
        <f>+I163</f>
        <v>15.307098910591119</v>
      </c>
      <c r="N166" s="35"/>
      <c r="T166" s="35"/>
      <c r="U166" s="35"/>
    </row>
    <row r="167" spans="1:34" x14ac:dyDescent="0.3">
      <c r="A167" s="31"/>
      <c r="B167" s="247" t="s">
        <v>202</v>
      </c>
      <c r="C167" s="39"/>
      <c r="D167" s="88">
        <f>+H151</f>
        <v>0.32061776791432561</v>
      </c>
      <c r="E167" s="323"/>
      <c r="G167" s="247" t="s">
        <v>210</v>
      </c>
      <c r="H167" s="39"/>
      <c r="I167" s="88">
        <f>+H154</f>
        <v>3.064952088060786E-2</v>
      </c>
      <c r="N167" s="35"/>
      <c r="T167" s="37"/>
      <c r="U167" s="35"/>
    </row>
    <row r="168" spans="1:34" x14ac:dyDescent="0.3">
      <c r="A168" s="31"/>
      <c r="B168" s="247" t="s">
        <v>194</v>
      </c>
      <c r="C168" s="35"/>
      <c r="D168" s="88">
        <v>0</v>
      </c>
      <c r="E168" s="323"/>
      <c r="G168" s="247" t="s">
        <v>194</v>
      </c>
      <c r="H168" s="35"/>
      <c r="I168" s="88">
        <v>0</v>
      </c>
      <c r="N168" s="35"/>
      <c r="T168" s="35"/>
      <c r="U168" s="35"/>
    </row>
    <row r="169" spans="1:34" x14ac:dyDescent="0.3">
      <c r="A169" s="31"/>
      <c r="B169" s="247" t="s">
        <v>163</v>
      </c>
      <c r="D169" s="212">
        <f>SUM(D166:D168)</f>
        <v>2.86151435149758</v>
      </c>
      <c r="E169" s="323"/>
      <c r="G169" s="247" t="s">
        <v>193</v>
      </c>
      <c r="I169" s="212">
        <f>SUM(I166:I168)</f>
        <v>15.337748431471727</v>
      </c>
      <c r="N169" s="35"/>
      <c r="T169" s="35"/>
      <c r="U169" s="35"/>
    </row>
    <row r="170" spans="1:34" x14ac:dyDescent="0.3">
      <c r="A170" s="31"/>
      <c r="D170" s="88"/>
      <c r="E170" s="323"/>
      <c r="F170" s="69"/>
      <c r="N170" s="35"/>
      <c r="R170" s="35"/>
      <c r="S170" s="35"/>
      <c r="T170" s="35"/>
      <c r="U170" s="35"/>
    </row>
    <row r="171" spans="1:34" x14ac:dyDescent="0.3">
      <c r="A171" s="31"/>
      <c r="B171" s="70" t="s">
        <v>205</v>
      </c>
      <c r="C171" s="35"/>
      <c r="D171" s="35"/>
      <c r="E171" s="323"/>
      <c r="G171" s="70" t="s">
        <v>211</v>
      </c>
      <c r="H171" s="35"/>
      <c r="I171" s="35"/>
      <c r="N171" s="35"/>
      <c r="R171" s="35"/>
      <c r="S171" s="35"/>
      <c r="T171" s="35"/>
      <c r="U171" s="35"/>
    </row>
    <row r="172" spans="1:34" x14ac:dyDescent="0.3">
      <c r="A172" s="31"/>
      <c r="B172" s="247" t="s">
        <v>163</v>
      </c>
      <c r="D172" s="88">
        <f>+D169</f>
        <v>2.86151435149758</v>
      </c>
      <c r="E172" s="323"/>
      <c r="G172" s="247" t="s">
        <v>193</v>
      </c>
      <c r="I172" s="88">
        <f>+I169</f>
        <v>15.337748431471727</v>
      </c>
      <c r="N172" s="35"/>
      <c r="R172" s="35"/>
      <c r="S172" s="35"/>
      <c r="T172" s="35"/>
      <c r="U172" s="35"/>
    </row>
    <row r="173" spans="1:34" x14ac:dyDescent="0.3">
      <c r="A173" s="31"/>
      <c r="B173" s="247" t="s">
        <v>206</v>
      </c>
      <c r="C173" s="39"/>
      <c r="D173" s="88">
        <f>+H152</f>
        <v>1.1733108593694464E-2</v>
      </c>
      <c r="E173" s="323"/>
      <c r="G173" s="247" t="s">
        <v>212</v>
      </c>
      <c r="H173" s="39"/>
      <c r="I173" s="88">
        <f>+H155</f>
        <v>4.0637555266176906E-2</v>
      </c>
      <c r="N173" s="35"/>
      <c r="R173" s="35"/>
      <c r="S173" s="35"/>
      <c r="T173" s="35"/>
      <c r="U173" s="35"/>
    </row>
    <row r="174" spans="1:34" x14ac:dyDescent="0.3">
      <c r="A174" s="31"/>
      <c r="B174" s="247" t="s">
        <v>194</v>
      </c>
      <c r="C174" s="35"/>
      <c r="D174" s="88">
        <v>0</v>
      </c>
      <c r="E174" s="323"/>
      <c r="G174" s="247" t="s">
        <v>194</v>
      </c>
      <c r="H174" s="35"/>
      <c r="I174" s="88">
        <v>0</v>
      </c>
      <c r="N174" s="35"/>
      <c r="R174" s="35"/>
      <c r="S174" s="35"/>
      <c r="T174" s="35"/>
      <c r="U174" s="35"/>
    </row>
    <row r="175" spans="1:34" x14ac:dyDescent="0.3">
      <c r="A175" s="31"/>
      <c r="B175" s="247" t="s">
        <v>162</v>
      </c>
      <c r="D175" s="212">
        <f>SUM(D172:D174)</f>
        <v>2.8732474600912745</v>
      </c>
      <c r="E175" s="323"/>
      <c r="G175" s="247" t="s">
        <v>234</v>
      </c>
      <c r="I175" s="212">
        <f>SUM(I172:I174)</f>
        <v>15.378385986737904</v>
      </c>
      <c r="N175" s="35"/>
      <c r="R175" s="35"/>
      <c r="S175" s="35"/>
      <c r="T175" s="35"/>
      <c r="U175" s="35"/>
    </row>
    <row r="176" spans="1:34" x14ac:dyDescent="0.3">
      <c r="A176" s="31"/>
      <c r="D176" s="88"/>
      <c r="E176" s="323"/>
      <c r="G176" s="39"/>
      <c r="H176" s="39"/>
      <c r="I176" s="39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</row>
    <row r="177" spans="1:23" x14ac:dyDescent="0.3">
      <c r="A177" s="31"/>
      <c r="D177" s="88"/>
      <c r="E177" s="69"/>
      <c r="F177" s="69"/>
      <c r="I177" s="198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</row>
    <row r="178" spans="1:23" x14ac:dyDescent="0.3">
      <c r="A178" s="31"/>
      <c r="B178" s="247" t="s">
        <v>235</v>
      </c>
      <c r="I178" s="198"/>
    </row>
    <row r="179" spans="1:23" x14ac:dyDescent="0.3">
      <c r="A179" s="31"/>
      <c r="B179" s="160" t="s">
        <v>165</v>
      </c>
      <c r="C179" s="205">
        <f>I175</f>
        <v>15.378385986737904</v>
      </c>
      <c r="D179" s="247" t="s">
        <v>166</v>
      </c>
    </row>
    <row r="180" spans="1:23" x14ac:dyDescent="0.3">
      <c r="A180" s="31"/>
      <c r="B180" s="167" t="s">
        <v>213</v>
      </c>
      <c r="C180" s="213">
        <v>15.5</v>
      </c>
      <c r="J180" s="198"/>
    </row>
    <row r="181" spans="1:23" x14ac:dyDescent="0.3">
      <c r="A181" s="31"/>
    </row>
    <row r="182" spans="1:23" x14ac:dyDescent="0.3">
      <c r="A182" s="31"/>
    </row>
    <row r="183" spans="1:23" x14ac:dyDescent="0.3">
      <c r="A183" s="31"/>
    </row>
    <row r="184" spans="1:23" x14ac:dyDescent="0.3">
      <c r="A184" s="31"/>
      <c r="R184" s="324"/>
      <c r="S184" s="324"/>
      <c r="T184" s="324"/>
      <c r="U184" s="324"/>
      <c r="V184" s="324"/>
      <c r="W184" s="324"/>
    </row>
    <row r="185" spans="1:23" x14ac:dyDescent="0.3">
      <c r="A185" s="31"/>
      <c r="R185" s="324"/>
      <c r="S185" s="324"/>
      <c r="T185" s="324"/>
      <c r="U185" s="324"/>
      <c r="V185" s="324"/>
      <c r="W185" s="324"/>
    </row>
    <row r="186" spans="1:23" x14ac:dyDescent="0.3">
      <c r="A186" s="31"/>
      <c r="R186" s="324"/>
      <c r="S186" s="324"/>
      <c r="T186" s="324"/>
      <c r="U186" s="324"/>
      <c r="V186" s="324"/>
      <c r="W186" s="324"/>
    </row>
    <row r="187" spans="1:23" x14ac:dyDescent="0.3">
      <c r="A187" s="31"/>
      <c r="B187" s="70"/>
      <c r="C187" s="35"/>
      <c r="D187" s="35"/>
      <c r="G187" s="201"/>
      <c r="I187" s="140"/>
      <c r="R187" s="324"/>
      <c r="S187" s="324"/>
      <c r="T187" s="324"/>
      <c r="U187" s="324"/>
      <c r="V187" s="324"/>
      <c r="W187" s="324"/>
    </row>
    <row r="188" spans="1:23" x14ac:dyDescent="0.3">
      <c r="A188" s="31"/>
      <c r="B188" s="39"/>
      <c r="D188" s="88"/>
      <c r="I188" s="198"/>
      <c r="R188" s="327"/>
      <c r="S188" s="327"/>
      <c r="T188" s="327"/>
      <c r="U188" s="327"/>
      <c r="V188" s="327"/>
      <c r="W188" s="327"/>
    </row>
    <row r="189" spans="1:23" x14ac:dyDescent="0.3">
      <c r="A189" s="31"/>
      <c r="B189" s="39"/>
      <c r="C189" s="39"/>
      <c r="D189" s="88"/>
      <c r="I189" s="198"/>
      <c r="R189" s="327"/>
      <c r="S189" s="327"/>
      <c r="T189" s="327"/>
      <c r="U189" s="327"/>
      <c r="V189" s="327"/>
      <c r="W189" s="327"/>
    </row>
    <row r="190" spans="1:23" x14ac:dyDescent="0.3">
      <c r="A190" s="31"/>
      <c r="B190" s="35"/>
      <c r="C190" s="35"/>
      <c r="D190" s="88"/>
      <c r="I190" s="198"/>
      <c r="R190" s="327"/>
      <c r="S190" s="327"/>
      <c r="T190" s="327"/>
      <c r="U190" s="327"/>
      <c r="V190" s="327"/>
      <c r="W190" s="327"/>
    </row>
    <row r="191" spans="1:23" x14ac:dyDescent="0.3">
      <c r="A191" s="31"/>
      <c r="D191" s="89"/>
      <c r="I191" s="202"/>
      <c r="R191" s="327"/>
      <c r="S191" s="327"/>
      <c r="T191" s="327"/>
      <c r="U191" s="327"/>
      <c r="V191" s="327"/>
      <c r="W191" s="327"/>
    </row>
    <row r="192" spans="1:23" x14ac:dyDescent="0.3">
      <c r="A192" s="31"/>
      <c r="R192" s="327"/>
      <c r="S192" s="327"/>
      <c r="T192" s="327"/>
      <c r="U192" s="327"/>
      <c r="V192" s="327"/>
      <c r="W192" s="327"/>
    </row>
    <row r="193" spans="1:23" x14ac:dyDescent="0.3">
      <c r="A193" s="31"/>
      <c r="R193" s="327"/>
      <c r="S193" s="327"/>
      <c r="T193" s="327"/>
      <c r="U193" s="327"/>
      <c r="V193" s="327"/>
      <c r="W193" s="327"/>
    </row>
    <row r="194" spans="1:23" x14ac:dyDescent="0.3">
      <c r="A194" s="31"/>
      <c r="R194" s="327"/>
      <c r="S194" s="327"/>
      <c r="T194" s="327"/>
      <c r="U194" s="327"/>
      <c r="V194" s="327"/>
      <c r="W194" s="327"/>
    </row>
    <row r="195" spans="1:23" x14ac:dyDescent="0.3">
      <c r="A195" s="31"/>
      <c r="R195" s="327"/>
      <c r="S195" s="327"/>
      <c r="T195" s="327"/>
      <c r="U195" s="327"/>
      <c r="V195" s="327"/>
      <c r="W195" s="327"/>
    </row>
    <row r="196" spans="1:23" x14ac:dyDescent="0.3">
      <c r="A196" s="31"/>
      <c r="R196" s="327"/>
      <c r="S196" s="327"/>
      <c r="T196" s="327"/>
      <c r="U196" s="327"/>
      <c r="V196" s="327"/>
      <c r="W196" s="327"/>
    </row>
    <row r="197" spans="1:23" x14ac:dyDescent="0.3">
      <c r="A197" s="31"/>
      <c r="R197" s="327"/>
      <c r="S197" s="327"/>
      <c r="T197" s="327"/>
      <c r="U197" s="327"/>
      <c r="V197" s="327"/>
      <c r="W197" s="327"/>
    </row>
    <row r="198" spans="1:23" x14ac:dyDescent="0.3">
      <c r="A198" s="31"/>
      <c r="R198" s="327"/>
      <c r="S198" s="327"/>
      <c r="T198" s="327"/>
      <c r="U198" s="327"/>
      <c r="V198" s="327"/>
      <c r="W198" s="327"/>
    </row>
    <row r="199" spans="1:23" x14ac:dyDescent="0.3">
      <c r="A199" s="31"/>
      <c r="R199" s="327"/>
      <c r="S199" s="327"/>
      <c r="T199" s="327"/>
      <c r="U199" s="327"/>
      <c r="V199" s="327"/>
      <c r="W199" s="327"/>
    </row>
    <row r="200" spans="1:23" x14ac:dyDescent="0.3">
      <c r="A200" s="31"/>
      <c r="R200" s="327"/>
      <c r="S200" s="327"/>
      <c r="T200" s="327"/>
      <c r="U200" s="327"/>
      <c r="V200" s="327"/>
      <c r="W200" s="327"/>
    </row>
    <row r="201" spans="1:23" x14ac:dyDescent="0.3">
      <c r="A201" s="31"/>
      <c r="R201" s="327"/>
      <c r="S201" s="327"/>
      <c r="T201" s="327"/>
      <c r="U201" s="327"/>
      <c r="V201" s="327"/>
      <c r="W201" s="327"/>
    </row>
    <row r="202" spans="1:23" x14ac:dyDescent="0.3">
      <c r="A202" s="31"/>
      <c r="R202" s="327"/>
      <c r="S202" s="327"/>
      <c r="T202" s="327"/>
      <c r="U202" s="327"/>
      <c r="V202" s="327"/>
      <c r="W202" s="327"/>
    </row>
    <row r="203" spans="1:23" x14ac:dyDescent="0.3">
      <c r="A203" s="31"/>
      <c r="R203" s="327"/>
      <c r="S203" s="327"/>
      <c r="T203" s="327"/>
      <c r="U203" s="327"/>
      <c r="V203" s="327"/>
      <c r="W203" s="327"/>
    </row>
    <row r="204" spans="1:23" x14ac:dyDescent="0.3">
      <c r="A204" s="31"/>
      <c r="R204" s="327"/>
      <c r="S204" s="327"/>
      <c r="T204" s="327"/>
      <c r="U204" s="327"/>
      <c r="V204" s="327"/>
      <c r="W204" s="327"/>
    </row>
    <row r="205" spans="1:23" x14ac:dyDescent="0.3">
      <c r="A205" s="31"/>
      <c r="R205" s="327"/>
      <c r="S205" s="327"/>
      <c r="T205" s="327"/>
      <c r="U205" s="327"/>
      <c r="V205" s="327"/>
      <c r="W205" s="327"/>
    </row>
    <row r="206" spans="1:23" x14ac:dyDescent="0.3">
      <c r="A206" s="31"/>
      <c r="R206" s="327"/>
      <c r="S206" s="327"/>
      <c r="T206" s="327"/>
      <c r="U206" s="327"/>
      <c r="V206" s="327"/>
      <c r="W206" s="327"/>
    </row>
    <row r="207" spans="1:23" x14ac:dyDescent="0.3">
      <c r="A207" s="31"/>
      <c r="R207" s="327"/>
      <c r="S207" s="327"/>
      <c r="T207" s="327"/>
      <c r="U207" s="327"/>
      <c r="V207" s="327"/>
      <c r="W207" s="327"/>
    </row>
    <row r="208" spans="1:23" x14ac:dyDescent="0.3">
      <c r="A208" s="31"/>
      <c r="R208" s="327"/>
      <c r="S208" s="327"/>
      <c r="T208" s="327"/>
      <c r="U208" s="327"/>
      <c r="V208" s="327"/>
      <c r="W208" s="327"/>
    </row>
    <row r="209" spans="1:23" x14ac:dyDescent="0.3">
      <c r="A209" s="31"/>
      <c r="R209" s="327"/>
      <c r="S209" s="327"/>
      <c r="T209" s="327"/>
      <c r="U209" s="327"/>
      <c r="V209" s="327"/>
      <c r="W209" s="327"/>
    </row>
    <row r="210" spans="1:23" x14ac:dyDescent="0.3">
      <c r="A210" s="31"/>
    </row>
    <row r="211" spans="1:23" x14ac:dyDescent="0.3">
      <c r="A211" s="31"/>
    </row>
    <row r="212" spans="1:23" x14ac:dyDescent="0.3">
      <c r="A212" s="31"/>
    </row>
    <row r="213" spans="1:23" x14ac:dyDescent="0.3">
      <c r="A213" s="31"/>
    </row>
    <row r="214" spans="1:23" x14ac:dyDescent="0.3">
      <c r="A214" s="31"/>
    </row>
    <row r="215" spans="1:23" x14ac:dyDescent="0.3">
      <c r="A215" s="31"/>
    </row>
    <row r="216" spans="1:23" x14ac:dyDescent="0.3">
      <c r="A216" s="31"/>
    </row>
    <row r="217" spans="1:23" x14ac:dyDescent="0.3">
      <c r="A217" s="31"/>
    </row>
    <row r="218" spans="1:23" x14ac:dyDescent="0.3">
      <c r="A218" s="31"/>
    </row>
    <row r="219" spans="1:23" x14ac:dyDescent="0.3">
      <c r="A219" s="31"/>
    </row>
    <row r="220" spans="1:23" x14ac:dyDescent="0.3">
      <c r="A220" s="31"/>
    </row>
    <row r="221" spans="1:23" x14ac:dyDescent="0.3">
      <c r="A221" s="31"/>
    </row>
    <row r="222" spans="1:23" x14ac:dyDescent="0.3">
      <c r="A222" s="31"/>
    </row>
    <row r="223" spans="1:23" x14ac:dyDescent="0.3">
      <c r="A223" s="31"/>
    </row>
    <row r="224" spans="1:23" x14ac:dyDescent="0.3">
      <c r="A224" s="31"/>
    </row>
    <row r="225" spans="1:1" x14ac:dyDescent="0.3">
      <c r="A225" s="31"/>
    </row>
    <row r="226" spans="1:1" x14ac:dyDescent="0.3">
      <c r="A226" s="31"/>
    </row>
    <row r="227" spans="1:1" x14ac:dyDescent="0.3">
      <c r="A227" s="31"/>
    </row>
  </sheetData>
  <mergeCells count="139">
    <mergeCell ref="R209:S209"/>
    <mergeCell ref="T209:U209"/>
    <mergeCell ref="V209:W209"/>
    <mergeCell ref="R207:S207"/>
    <mergeCell ref="T207:U207"/>
    <mergeCell ref="V207:W207"/>
    <mergeCell ref="R208:S208"/>
    <mergeCell ref="T208:U208"/>
    <mergeCell ref="V208:W208"/>
    <mergeCell ref="R205:S205"/>
    <mergeCell ref="T205:U205"/>
    <mergeCell ref="V205:W205"/>
    <mergeCell ref="R206:S206"/>
    <mergeCell ref="T206:U206"/>
    <mergeCell ref="V206:W206"/>
    <mergeCell ref="R203:S203"/>
    <mergeCell ref="T203:U203"/>
    <mergeCell ref="V203:W203"/>
    <mergeCell ref="R204:S204"/>
    <mergeCell ref="T204:U204"/>
    <mergeCell ref="V204:W204"/>
    <mergeCell ref="R201:S201"/>
    <mergeCell ref="T201:U201"/>
    <mergeCell ref="V201:W201"/>
    <mergeCell ref="R202:S202"/>
    <mergeCell ref="T202:U202"/>
    <mergeCell ref="V202:W202"/>
    <mergeCell ref="R199:S199"/>
    <mergeCell ref="T199:U199"/>
    <mergeCell ref="V199:W199"/>
    <mergeCell ref="R200:S200"/>
    <mergeCell ref="T200:U200"/>
    <mergeCell ref="V200:W200"/>
    <mergeCell ref="R197:S197"/>
    <mergeCell ref="T197:U197"/>
    <mergeCell ref="V197:W197"/>
    <mergeCell ref="R198:S198"/>
    <mergeCell ref="T198:U198"/>
    <mergeCell ref="V198:W198"/>
    <mergeCell ref="R195:S195"/>
    <mergeCell ref="T195:U195"/>
    <mergeCell ref="V195:W195"/>
    <mergeCell ref="R196:S196"/>
    <mergeCell ref="T196:U196"/>
    <mergeCell ref="V196:W196"/>
    <mergeCell ref="R193:S193"/>
    <mergeCell ref="T193:U193"/>
    <mergeCell ref="V193:W193"/>
    <mergeCell ref="R194:S194"/>
    <mergeCell ref="T194:U194"/>
    <mergeCell ref="V194:W194"/>
    <mergeCell ref="R191:S191"/>
    <mergeCell ref="T191:U191"/>
    <mergeCell ref="V191:W191"/>
    <mergeCell ref="R192:S192"/>
    <mergeCell ref="T192:U192"/>
    <mergeCell ref="V192:W192"/>
    <mergeCell ref="R189:S189"/>
    <mergeCell ref="T189:U189"/>
    <mergeCell ref="V189:W189"/>
    <mergeCell ref="R190:S190"/>
    <mergeCell ref="T190:U190"/>
    <mergeCell ref="V190:W190"/>
    <mergeCell ref="R187:S187"/>
    <mergeCell ref="T187:U187"/>
    <mergeCell ref="V187:W187"/>
    <mergeCell ref="R188:S188"/>
    <mergeCell ref="T188:U188"/>
    <mergeCell ref="V188:W188"/>
    <mergeCell ref="E159:E176"/>
    <mergeCell ref="R184:W184"/>
    <mergeCell ref="R185:S185"/>
    <mergeCell ref="T185:U185"/>
    <mergeCell ref="V185:W185"/>
    <mergeCell ref="R186:S186"/>
    <mergeCell ref="T186:U186"/>
    <mergeCell ref="V186:W186"/>
    <mergeCell ref="B139:K139"/>
    <mergeCell ref="B147:D147"/>
    <mergeCell ref="E147:E148"/>
    <mergeCell ref="F147:F148"/>
    <mergeCell ref="G147:G148"/>
    <mergeCell ref="H147:H148"/>
    <mergeCell ref="I87:I88"/>
    <mergeCell ref="H120:I128"/>
    <mergeCell ref="B137:B138"/>
    <mergeCell ref="C137:C138"/>
    <mergeCell ref="D137:D138"/>
    <mergeCell ref="E137:E138"/>
    <mergeCell ref="F137:F138"/>
    <mergeCell ref="G137:G138"/>
    <mergeCell ref="H137:H138"/>
    <mergeCell ref="I137:K137"/>
    <mergeCell ref="B83:G83"/>
    <mergeCell ref="B87:B88"/>
    <mergeCell ref="C87:D87"/>
    <mergeCell ref="E87:E88"/>
    <mergeCell ref="F87:G87"/>
    <mergeCell ref="H87:H88"/>
    <mergeCell ref="B74:B82"/>
    <mergeCell ref="C74:C80"/>
    <mergeCell ref="D74:D75"/>
    <mergeCell ref="D76:D77"/>
    <mergeCell ref="D78:D80"/>
    <mergeCell ref="C81:C82"/>
    <mergeCell ref="B41:B51"/>
    <mergeCell ref="C41:C47"/>
    <mergeCell ref="D41:D42"/>
    <mergeCell ref="D43:D44"/>
    <mergeCell ref="D45:D47"/>
    <mergeCell ref="D61:D63"/>
    <mergeCell ref="B65:B73"/>
    <mergeCell ref="C65:C71"/>
    <mergeCell ref="D65:D66"/>
    <mergeCell ref="D67:D68"/>
    <mergeCell ref="D69:D71"/>
    <mergeCell ref="C72:C73"/>
    <mergeCell ref="C48:C49"/>
    <mergeCell ref="D48:D49"/>
    <mergeCell ref="C50:C51"/>
    <mergeCell ref="B52:B64"/>
    <mergeCell ref="C52:C58"/>
    <mergeCell ref="D52:D53"/>
    <mergeCell ref="D54:D55"/>
    <mergeCell ref="D56:D58"/>
    <mergeCell ref="C59:C63"/>
    <mergeCell ref="D59:D60"/>
    <mergeCell ref="AJ24:AJ26"/>
    <mergeCell ref="B25:K25"/>
    <mergeCell ref="B26:C26"/>
    <mergeCell ref="D26:E26"/>
    <mergeCell ref="F26:G26"/>
    <mergeCell ref="H26:I26"/>
    <mergeCell ref="J26:K26"/>
    <mergeCell ref="AE27:AI27"/>
    <mergeCell ref="B39:B40"/>
    <mergeCell ref="C39:D40"/>
    <mergeCell ref="E39:E40"/>
    <mergeCell ref="F39:H39"/>
  </mergeCells>
  <dataValidations disablePrompts="1" count="1">
    <dataValidation type="list" allowBlank="1" showInputMessage="1" showErrorMessage="1" sqref="E140:E145" xr:uid="{900EAC59-F001-4BB5-BDE9-85F6651FDF46}">
      <formula1>$B$27:$B$32</formula1>
    </dataValidation>
  </dataValidations>
  <printOptions horizontalCentered="1"/>
  <pageMargins left="0.78740157480314965" right="0.78740157480314965" top="0.78740157480314965" bottom="0.78740157480314965" header="0" footer="0"/>
  <pageSetup paperSize="9" scale="92" orientation="portrait" verticalDpi="200" r:id="rId1"/>
  <rowBreaks count="2" manualBreakCount="2">
    <brk id="84" max="10" man="1"/>
    <brk id="132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27"/>
  <sheetViews>
    <sheetView view="pageBreakPreview" zoomScaleNormal="100" zoomScaleSheetLayoutView="100" workbookViewId="0">
      <selection activeCell="L159" sqref="L159"/>
    </sheetView>
  </sheetViews>
  <sheetFormatPr baseColWidth="10" defaultColWidth="11.44140625" defaultRowHeight="13.8" x14ac:dyDescent="0.3"/>
  <cols>
    <col min="1" max="1" width="6.109375" style="30" customWidth="1"/>
    <col min="2" max="2" width="8" style="30" customWidth="1"/>
    <col min="3" max="3" width="8.6640625" style="30" customWidth="1"/>
    <col min="4" max="4" width="8.33203125" style="30" customWidth="1"/>
    <col min="5" max="19" width="8.6640625" style="30" customWidth="1"/>
    <col min="20" max="31" width="8" style="30" customWidth="1"/>
    <col min="32" max="16384" width="11.44140625" style="30"/>
  </cols>
  <sheetData>
    <row r="1" spans="1:8" x14ac:dyDescent="0.3">
      <c r="A1" s="2" t="s">
        <v>39</v>
      </c>
      <c r="B1" s="3"/>
      <c r="C1" s="3" t="s">
        <v>214</v>
      </c>
    </row>
    <row r="2" spans="1:8" x14ac:dyDescent="0.3">
      <c r="A2" s="2" t="s">
        <v>40</v>
      </c>
      <c r="B2" s="3"/>
      <c r="C2" s="3" t="s">
        <v>125</v>
      </c>
    </row>
    <row r="3" spans="1:8" x14ac:dyDescent="0.3">
      <c r="A3" s="2" t="s">
        <v>126</v>
      </c>
      <c r="B3" s="3"/>
      <c r="C3" s="3" t="s">
        <v>215</v>
      </c>
    </row>
    <row r="4" spans="1:8" x14ac:dyDescent="0.3">
      <c r="A4" s="2" t="s">
        <v>41</v>
      </c>
      <c r="B4" s="3"/>
      <c r="C4" s="3" t="s">
        <v>127</v>
      </c>
    </row>
    <row r="5" spans="1:8" ht="15" customHeight="1" x14ac:dyDescent="0.3">
      <c r="A5" s="2" t="s">
        <v>42</v>
      </c>
      <c r="B5" s="3"/>
      <c r="C5" s="4" t="s">
        <v>216</v>
      </c>
      <c r="D5" s="5"/>
      <c r="E5" s="5"/>
      <c r="F5" s="6"/>
      <c r="G5" s="6"/>
    </row>
    <row r="6" spans="1:8" x14ac:dyDescent="0.3">
      <c r="A6" s="2"/>
      <c r="B6" s="3"/>
      <c r="C6" s="3"/>
      <c r="D6" s="3"/>
      <c r="E6" s="3"/>
    </row>
    <row r="7" spans="1:8" x14ac:dyDescent="0.3">
      <c r="A7" s="2" t="s">
        <v>236</v>
      </c>
      <c r="B7" s="3"/>
      <c r="C7" s="3"/>
      <c r="D7" s="3"/>
      <c r="E7" s="3"/>
    </row>
    <row r="8" spans="1:8" x14ac:dyDescent="0.3">
      <c r="A8" s="3"/>
      <c r="B8" s="3"/>
      <c r="C8" s="3"/>
      <c r="D8" s="3"/>
    </row>
    <row r="9" spans="1:8" x14ac:dyDescent="0.3">
      <c r="A9" s="90" t="s">
        <v>171</v>
      </c>
      <c r="B9" s="2" t="s">
        <v>10</v>
      </c>
      <c r="E9" s="3"/>
      <c r="F9" s="3"/>
      <c r="G9" s="3"/>
      <c r="H9" s="3"/>
    </row>
    <row r="10" spans="1:8" x14ac:dyDescent="0.3">
      <c r="A10" s="71"/>
      <c r="B10" s="90" t="s">
        <v>9</v>
      </c>
      <c r="C10" s="7" t="s">
        <v>12</v>
      </c>
      <c r="D10" s="3"/>
      <c r="E10" s="3"/>
    </row>
    <row r="11" spans="1:8" x14ac:dyDescent="0.3">
      <c r="A11" s="71"/>
      <c r="B11" s="7" t="s">
        <v>13</v>
      </c>
      <c r="C11" s="3"/>
      <c r="D11" s="3"/>
      <c r="E11" s="3"/>
      <c r="F11" s="3"/>
    </row>
    <row r="12" spans="1:8" ht="15.6" x14ac:dyDescent="0.3">
      <c r="A12" s="71"/>
      <c r="B12" s="3" t="s">
        <v>139</v>
      </c>
      <c r="C12" s="3"/>
      <c r="D12" s="3"/>
    </row>
    <row r="13" spans="1:8" x14ac:dyDescent="0.3">
      <c r="A13" s="71"/>
      <c r="B13" s="3" t="s">
        <v>14</v>
      </c>
    </row>
    <row r="14" spans="1:8" x14ac:dyDescent="0.3">
      <c r="A14" s="71"/>
      <c r="B14" s="3"/>
      <c r="C14" s="3" t="s">
        <v>15</v>
      </c>
    </row>
    <row r="15" spans="1:8" x14ac:dyDescent="0.3">
      <c r="A15" s="71"/>
      <c r="B15" s="3"/>
      <c r="C15" s="3" t="s">
        <v>16</v>
      </c>
    </row>
    <row r="16" spans="1:8" x14ac:dyDescent="0.3">
      <c r="A16" s="71"/>
      <c r="B16" s="3"/>
      <c r="C16" s="3" t="s">
        <v>17</v>
      </c>
    </row>
    <row r="17" spans="1:37" x14ac:dyDescent="0.3">
      <c r="A17" s="71"/>
      <c r="C17" s="3" t="s">
        <v>18</v>
      </c>
      <c r="D17" s="3"/>
      <c r="E17" s="3"/>
      <c r="F17" s="3"/>
      <c r="G17" s="3"/>
      <c r="H17" s="3"/>
      <c r="I17" s="3"/>
    </row>
    <row r="18" spans="1:37" x14ac:dyDescent="0.3">
      <c r="A18" s="71"/>
      <c r="G18" s="3"/>
      <c r="H18" s="3"/>
      <c r="I18" s="3"/>
      <c r="J18" s="3"/>
    </row>
    <row r="19" spans="1:37" x14ac:dyDescent="0.3">
      <c r="A19" s="71"/>
      <c r="B19" s="90" t="s">
        <v>11</v>
      </c>
      <c r="C19" s="7" t="s">
        <v>20</v>
      </c>
      <c r="D19" s="3"/>
      <c r="E19" s="3"/>
      <c r="F19" s="3"/>
      <c r="G19" s="3"/>
      <c r="H19" s="3"/>
    </row>
    <row r="20" spans="1:37" x14ac:dyDescent="0.3">
      <c r="A20" s="71"/>
      <c r="B20" s="90"/>
      <c r="C20" s="2" t="s">
        <v>21</v>
      </c>
      <c r="D20" s="3"/>
      <c r="E20" s="2"/>
      <c r="F20" s="3"/>
      <c r="G20" s="3"/>
    </row>
    <row r="21" spans="1:37" x14ac:dyDescent="0.3">
      <c r="A21" s="71"/>
      <c r="B21" s="92" t="s">
        <v>19</v>
      </c>
      <c r="C21" s="8" t="s">
        <v>23</v>
      </c>
      <c r="D21" s="9"/>
      <c r="E21" s="8"/>
      <c r="H21" s="9"/>
    </row>
    <row r="22" spans="1:37" x14ac:dyDescent="0.3">
      <c r="A22" s="71"/>
      <c r="B22" s="93"/>
      <c r="C22" s="10" t="s">
        <v>24</v>
      </c>
      <c r="D22" s="31">
        <v>150</v>
      </c>
    </row>
    <row r="23" spans="1:37" x14ac:dyDescent="0.3">
      <c r="A23" s="71"/>
      <c r="B23" s="92" t="s">
        <v>22</v>
      </c>
      <c r="C23" s="11" t="s">
        <v>25</v>
      </c>
      <c r="D23" s="9"/>
      <c r="E23" s="8"/>
      <c r="F23" s="9"/>
      <c r="G23" s="9"/>
      <c r="H23" s="9"/>
      <c r="I23" s="9"/>
    </row>
    <row r="24" spans="1:37" x14ac:dyDescent="0.3">
      <c r="A24" s="71"/>
      <c r="B24" s="9"/>
      <c r="C24" s="8"/>
      <c r="D24" s="9"/>
      <c r="E24" s="9"/>
      <c r="F24" s="9"/>
      <c r="G24" s="9"/>
      <c r="AJ24" s="287"/>
    </row>
    <row r="25" spans="1:37" ht="15" customHeight="1" x14ac:dyDescent="0.3">
      <c r="A25" s="71"/>
      <c r="B25" s="288" t="s">
        <v>185</v>
      </c>
      <c r="C25" s="289"/>
      <c r="D25" s="289"/>
      <c r="E25" s="289"/>
      <c r="F25" s="289"/>
      <c r="G25" s="289"/>
      <c r="H25" s="289"/>
      <c r="I25" s="289"/>
      <c r="J25" s="289"/>
      <c r="K25" s="290"/>
      <c r="AJ25" s="287"/>
    </row>
    <row r="26" spans="1:37" ht="24.75" customHeight="1" x14ac:dyDescent="0.3">
      <c r="A26" s="71"/>
      <c r="B26" s="291" t="s">
        <v>133</v>
      </c>
      <c r="C26" s="292"/>
      <c r="D26" s="291" t="s">
        <v>134</v>
      </c>
      <c r="E26" s="292"/>
      <c r="F26" s="291" t="s">
        <v>135</v>
      </c>
      <c r="G26" s="292"/>
      <c r="H26" s="291" t="s">
        <v>136</v>
      </c>
      <c r="I26" s="292"/>
      <c r="J26" s="291" t="s">
        <v>137</v>
      </c>
      <c r="K26" s="292"/>
      <c r="AJ26" s="287"/>
    </row>
    <row r="27" spans="1:37" x14ac:dyDescent="0.3">
      <c r="A27" s="71"/>
      <c r="B27" s="250" t="s">
        <v>128</v>
      </c>
      <c r="C27" s="251"/>
      <c r="D27" s="252">
        <v>21</v>
      </c>
      <c r="E27" s="253"/>
      <c r="F27" s="254">
        <v>2.9</v>
      </c>
      <c r="G27" s="255"/>
      <c r="H27" s="256">
        <v>15.2</v>
      </c>
      <c r="I27" s="253"/>
      <c r="J27" s="257">
        <v>1.18</v>
      </c>
      <c r="K27" s="258"/>
      <c r="AE27" s="287"/>
      <c r="AF27" s="287"/>
      <c r="AG27" s="287"/>
      <c r="AH27" s="287"/>
      <c r="AI27" s="287"/>
      <c r="AJ27" s="33"/>
      <c r="AK27" s="33"/>
    </row>
    <row r="28" spans="1:37" x14ac:dyDescent="0.3">
      <c r="A28" s="71"/>
      <c r="B28" s="259" t="s">
        <v>129</v>
      </c>
      <c r="C28" s="260"/>
      <c r="D28" s="256">
        <v>26.5</v>
      </c>
      <c r="E28" s="253"/>
      <c r="F28" s="261">
        <v>2.9</v>
      </c>
      <c r="G28" s="262"/>
      <c r="H28" s="256">
        <v>20.7</v>
      </c>
      <c r="I28" s="253"/>
      <c r="J28" s="263">
        <v>1.54</v>
      </c>
      <c r="K28" s="262"/>
      <c r="AE28" s="33"/>
      <c r="AF28" s="33"/>
      <c r="AG28" s="33"/>
      <c r="AH28" s="33"/>
      <c r="AI28" s="33"/>
      <c r="AJ28" s="33"/>
      <c r="AK28" s="33"/>
    </row>
    <row r="29" spans="1:37" x14ac:dyDescent="0.3">
      <c r="A29" s="71"/>
      <c r="B29" s="259" t="s">
        <v>26</v>
      </c>
      <c r="C29" s="260"/>
      <c r="D29" s="264">
        <v>33</v>
      </c>
      <c r="E29" s="253"/>
      <c r="F29" s="261">
        <v>3.4</v>
      </c>
      <c r="G29" s="262"/>
      <c r="H29" s="256">
        <v>26.2</v>
      </c>
      <c r="I29" s="253"/>
      <c r="J29" s="263">
        <v>2.2610000000000001</v>
      </c>
      <c r="K29" s="262"/>
      <c r="AE29" s="33"/>
      <c r="AF29" s="33"/>
      <c r="AG29" s="33"/>
      <c r="AH29" s="33"/>
      <c r="AI29" s="33"/>
      <c r="AJ29" s="33"/>
      <c r="AK29" s="33"/>
    </row>
    <row r="30" spans="1:37" x14ac:dyDescent="0.3">
      <c r="A30" s="71"/>
      <c r="B30" s="259" t="s">
        <v>130</v>
      </c>
      <c r="C30" s="260"/>
      <c r="D30" s="264">
        <v>42</v>
      </c>
      <c r="E30" s="253"/>
      <c r="F30" s="261">
        <v>3.6</v>
      </c>
      <c r="G30" s="262"/>
      <c r="H30" s="256">
        <v>34.799999999999997</v>
      </c>
      <c r="I30" s="253"/>
      <c r="J30" s="263">
        <v>3.11</v>
      </c>
      <c r="K30" s="262"/>
      <c r="AE30" s="33"/>
      <c r="AF30" s="33"/>
      <c r="AG30" s="33"/>
      <c r="AH30" s="33"/>
      <c r="AI30" s="33"/>
      <c r="AJ30" s="33"/>
      <c r="AK30" s="33"/>
    </row>
    <row r="31" spans="1:37" x14ac:dyDescent="0.3">
      <c r="A31" s="71"/>
      <c r="B31" s="259" t="s">
        <v>131</v>
      </c>
      <c r="C31" s="260"/>
      <c r="D31" s="264">
        <v>48</v>
      </c>
      <c r="E31" s="253"/>
      <c r="F31" s="261">
        <v>3.7</v>
      </c>
      <c r="G31" s="262"/>
      <c r="H31" s="256">
        <v>40.6</v>
      </c>
      <c r="I31" s="253"/>
      <c r="J31" s="263">
        <v>3.6819999999999999</v>
      </c>
      <c r="K31" s="262"/>
      <c r="AE31" s="33"/>
      <c r="AF31" s="33"/>
      <c r="AG31" s="33"/>
      <c r="AH31" s="33"/>
      <c r="AI31" s="33"/>
      <c r="AJ31" s="33"/>
      <c r="AK31" s="33"/>
    </row>
    <row r="32" spans="1:37" x14ac:dyDescent="0.3">
      <c r="A32" s="71"/>
      <c r="B32" s="265" t="s">
        <v>132</v>
      </c>
      <c r="C32" s="266"/>
      <c r="D32" s="267">
        <v>60</v>
      </c>
      <c r="E32" s="268"/>
      <c r="F32" s="269">
        <v>3.9</v>
      </c>
      <c r="G32" s="270"/>
      <c r="H32" s="271">
        <v>52.2</v>
      </c>
      <c r="I32" s="268"/>
      <c r="J32" s="272">
        <v>4.915</v>
      </c>
      <c r="K32" s="270"/>
    </row>
    <row r="33" spans="1:27" x14ac:dyDescent="0.3">
      <c r="A33" s="71"/>
      <c r="B33" s="12" t="s">
        <v>138</v>
      </c>
      <c r="C33" s="13"/>
      <c r="D33" s="8"/>
      <c r="E33" s="9"/>
      <c r="F33" s="9"/>
      <c r="G33" s="9"/>
      <c r="H33" s="9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</row>
    <row r="34" spans="1:27" ht="15" customHeight="1" x14ac:dyDescent="0.3">
      <c r="A34" s="71"/>
      <c r="B34" s="9"/>
      <c r="C34" s="15"/>
      <c r="D34" s="15"/>
      <c r="E34" s="15"/>
      <c r="F34" s="9"/>
      <c r="G34" s="9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27" ht="15.75" customHeight="1" x14ac:dyDescent="0.3">
      <c r="A35" s="92" t="s">
        <v>172</v>
      </c>
      <c r="B35" s="8" t="s">
        <v>50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 s="217" customFormat="1" ht="15.75" customHeight="1" x14ac:dyDescent="0.3">
      <c r="A36" s="92"/>
      <c r="B36" s="8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 s="217" customFormat="1" ht="15.75" customHeight="1" x14ac:dyDescent="0.3">
      <c r="A37" s="92"/>
      <c r="B37" s="8" t="s">
        <v>224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 s="217" customFormat="1" x14ac:dyDescent="0.3">
      <c r="A38" s="94"/>
      <c r="B38" s="9"/>
      <c r="C38" s="15"/>
      <c r="D38" s="15"/>
      <c r="E38" s="15"/>
      <c r="F38" s="9"/>
      <c r="G38" s="9"/>
      <c r="H38" s="14"/>
      <c r="I38" s="16"/>
      <c r="J38" s="16"/>
      <c r="K38" s="16"/>
      <c r="L38" s="14"/>
      <c r="M38" s="14"/>
      <c r="N38" s="14"/>
      <c r="O38" s="14"/>
      <c r="P38" s="14"/>
      <c r="Q38" s="14"/>
      <c r="R38" s="14"/>
      <c r="S38" s="14"/>
    </row>
    <row r="39" spans="1:27" s="217" customFormat="1" ht="15" customHeight="1" x14ac:dyDescent="0.3">
      <c r="A39" s="94"/>
      <c r="B39" s="293" t="s">
        <v>43</v>
      </c>
      <c r="C39" s="295" t="s">
        <v>47</v>
      </c>
      <c r="D39" s="296"/>
      <c r="E39" s="293" t="s">
        <v>44</v>
      </c>
      <c r="F39" s="299" t="s">
        <v>46</v>
      </c>
      <c r="G39" s="300"/>
      <c r="H39" s="301"/>
      <c r="J39" s="16"/>
      <c r="K39" s="16"/>
      <c r="L39" s="16"/>
    </row>
    <row r="40" spans="1:27" s="217" customFormat="1" ht="15" customHeight="1" x14ac:dyDescent="0.3">
      <c r="A40" s="94"/>
      <c r="B40" s="294"/>
      <c r="C40" s="297"/>
      <c r="D40" s="298"/>
      <c r="E40" s="294"/>
      <c r="F40" s="214" t="s">
        <v>94</v>
      </c>
      <c r="G40" s="214" t="s">
        <v>45</v>
      </c>
      <c r="H40" s="211" t="s">
        <v>7</v>
      </c>
      <c r="J40" s="16"/>
      <c r="K40" s="16"/>
      <c r="L40" s="16"/>
    </row>
    <row r="41" spans="1:27" s="217" customFormat="1" ht="16.5" customHeight="1" x14ac:dyDescent="0.3">
      <c r="A41" s="94"/>
      <c r="B41" s="302" t="s">
        <v>146</v>
      </c>
      <c r="C41" s="305" t="s">
        <v>220</v>
      </c>
      <c r="D41" s="308" t="s">
        <v>217</v>
      </c>
      <c r="E41" s="26" t="s">
        <v>33</v>
      </c>
      <c r="F41" s="236">
        <v>4</v>
      </c>
      <c r="G41" s="19">
        <v>2</v>
      </c>
      <c r="H41" s="23">
        <f>+PRODUCT(F41:G41)</f>
        <v>8</v>
      </c>
    </row>
    <row r="42" spans="1:27" s="217" customFormat="1" ht="17.25" customHeight="1" x14ac:dyDescent="0.3">
      <c r="A42" s="94"/>
      <c r="B42" s="303"/>
      <c r="C42" s="306"/>
      <c r="D42" s="309"/>
      <c r="E42" s="28" t="s">
        <v>28</v>
      </c>
      <c r="F42" s="237">
        <v>4</v>
      </c>
      <c r="G42" s="21">
        <v>5</v>
      </c>
      <c r="H42" s="29">
        <f t="shared" ref="H42" si="0">+PRODUCT(F42:G42)</f>
        <v>20</v>
      </c>
    </row>
    <row r="43" spans="1:27" s="217" customFormat="1" ht="16.5" customHeight="1" x14ac:dyDescent="0.3">
      <c r="A43" s="94"/>
      <c r="B43" s="303"/>
      <c r="C43" s="306"/>
      <c r="D43" s="308" t="s">
        <v>218</v>
      </c>
      <c r="E43" s="26" t="s">
        <v>33</v>
      </c>
      <c r="F43" s="236">
        <v>1</v>
      </c>
      <c r="G43" s="19">
        <v>2</v>
      </c>
      <c r="H43" s="23">
        <f>+PRODUCT(F43:G43)</f>
        <v>2</v>
      </c>
    </row>
    <row r="44" spans="1:27" s="217" customFormat="1" ht="16.5" customHeight="1" x14ac:dyDescent="0.3">
      <c r="A44" s="94"/>
      <c r="B44" s="303"/>
      <c r="C44" s="306"/>
      <c r="D44" s="309"/>
      <c r="E44" s="28" t="s">
        <v>28</v>
      </c>
      <c r="F44" s="237">
        <v>1</v>
      </c>
      <c r="G44" s="21">
        <v>5</v>
      </c>
      <c r="H44" s="29">
        <f t="shared" ref="H44" si="1">+PRODUCT(F44:G44)</f>
        <v>5</v>
      </c>
    </row>
    <row r="45" spans="1:27" s="217" customFormat="1" ht="16.5" customHeight="1" x14ac:dyDescent="0.3">
      <c r="A45" s="94"/>
      <c r="B45" s="303"/>
      <c r="C45" s="306"/>
      <c r="D45" s="308" t="s">
        <v>219</v>
      </c>
      <c r="E45" s="26" t="s">
        <v>33</v>
      </c>
      <c r="F45" s="236">
        <v>4</v>
      </c>
      <c r="G45" s="19">
        <v>2</v>
      </c>
      <c r="H45" s="23">
        <f>+PRODUCT(F45:G45)</f>
        <v>8</v>
      </c>
    </row>
    <row r="46" spans="1:27" s="217" customFormat="1" ht="17.25" customHeight="1" x14ac:dyDescent="0.3">
      <c r="A46" s="94"/>
      <c r="B46" s="303"/>
      <c r="C46" s="306"/>
      <c r="D46" s="310"/>
      <c r="E46" s="27" t="s">
        <v>191</v>
      </c>
      <c r="F46" s="238">
        <v>2</v>
      </c>
      <c r="G46" s="20">
        <v>3</v>
      </c>
      <c r="H46" s="25">
        <f t="shared" ref="H46:H47" si="2">+PRODUCT(F46:G46)</f>
        <v>6</v>
      </c>
    </row>
    <row r="47" spans="1:27" s="217" customFormat="1" ht="16.5" customHeight="1" x14ac:dyDescent="0.3">
      <c r="A47" s="94"/>
      <c r="B47" s="303"/>
      <c r="C47" s="307"/>
      <c r="D47" s="309"/>
      <c r="E47" s="28" t="s">
        <v>28</v>
      </c>
      <c r="F47" s="237">
        <v>2</v>
      </c>
      <c r="G47" s="21">
        <v>5</v>
      </c>
      <c r="H47" s="29">
        <f t="shared" si="2"/>
        <v>10</v>
      </c>
    </row>
    <row r="48" spans="1:27" s="217" customFormat="1" ht="21" customHeight="1" x14ac:dyDescent="0.3">
      <c r="A48" s="94"/>
      <c r="B48" s="303"/>
      <c r="C48" s="311" t="s">
        <v>221</v>
      </c>
      <c r="D48" s="308" t="s">
        <v>225</v>
      </c>
      <c r="E48" s="26" t="s">
        <v>33</v>
      </c>
      <c r="F48" s="236">
        <v>1</v>
      </c>
      <c r="G48" s="19">
        <v>2</v>
      </c>
      <c r="H48" s="23">
        <f>+PRODUCT(F48:G48)</f>
        <v>2</v>
      </c>
    </row>
    <row r="49" spans="1:8" s="217" customFormat="1" ht="21" customHeight="1" x14ac:dyDescent="0.3">
      <c r="A49" s="94"/>
      <c r="B49" s="303"/>
      <c r="C49" s="311"/>
      <c r="D49" s="309"/>
      <c r="E49" s="28" t="s">
        <v>28</v>
      </c>
      <c r="F49" s="237">
        <v>1</v>
      </c>
      <c r="G49" s="21">
        <v>5</v>
      </c>
      <c r="H49" s="29">
        <f t="shared" ref="H49:H50" si="3">+PRODUCT(F49:G49)</f>
        <v>5</v>
      </c>
    </row>
    <row r="50" spans="1:8" s="217" customFormat="1" ht="17.25" customHeight="1" x14ac:dyDescent="0.3">
      <c r="A50" s="94"/>
      <c r="B50" s="303"/>
      <c r="C50" s="311" t="s">
        <v>227</v>
      </c>
      <c r="D50" s="215" t="s">
        <v>226</v>
      </c>
      <c r="E50" s="24" t="s">
        <v>30</v>
      </c>
      <c r="F50" s="237">
        <v>6</v>
      </c>
      <c r="G50" s="21">
        <v>3</v>
      </c>
      <c r="H50" s="29">
        <f t="shared" si="3"/>
        <v>18</v>
      </c>
    </row>
    <row r="51" spans="1:8" s="217" customFormat="1" ht="17.25" customHeight="1" x14ac:dyDescent="0.3">
      <c r="A51" s="94"/>
      <c r="B51" s="304"/>
      <c r="C51" s="311"/>
      <c r="D51" s="215" t="s">
        <v>228</v>
      </c>
      <c r="E51" s="24" t="s">
        <v>30</v>
      </c>
      <c r="F51" s="237">
        <v>1</v>
      </c>
      <c r="G51" s="21">
        <v>3</v>
      </c>
      <c r="H51" s="29">
        <f t="shared" ref="H51" si="4">+PRODUCT(F51:G51)</f>
        <v>3</v>
      </c>
    </row>
    <row r="52" spans="1:8" s="217" customFormat="1" ht="16.5" customHeight="1" x14ac:dyDescent="0.3">
      <c r="A52" s="94"/>
      <c r="B52" s="302" t="s">
        <v>145</v>
      </c>
      <c r="C52" s="305" t="s">
        <v>220</v>
      </c>
      <c r="D52" s="308" t="s">
        <v>217</v>
      </c>
      <c r="E52" s="26" t="s">
        <v>33</v>
      </c>
      <c r="F52" s="236">
        <v>4</v>
      </c>
      <c r="G52" s="19">
        <v>2</v>
      </c>
      <c r="H52" s="23">
        <f>+PRODUCT(F52:G52)</f>
        <v>8</v>
      </c>
    </row>
    <row r="53" spans="1:8" s="217" customFormat="1" ht="17.25" customHeight="1" x14ac:dyDescent="0.3">
      <c r="A53" s="94"/>
      <c r="B53" s="303"/>
      <c r="C53" s="306"/>
      <c r="D53" s="309"/>
      <c r="E53" s="28" t="s">
        <v>28</v>
      </c>
      <c r="F53" s="237">
        <v>4</v>
      </c>
      <c r="G53" s="21">
        <v>5</v>
      </c>
      <c r="H53" s="29">
        <f t="shared" ref="H53" si="5">+PRODUCT(F53:G53)</f>
        <v>20</v>
      </c>
    </row>
    <row r="54" spans="1:8" s="217" customFormat="1" ht="16.5" customHeight="1" x14ac:dyDescent="0.3">
      <c r="A54" s="94"/>
      <c r="B54" s="303"/>
      <c r="C54" s="306"/>
      <c r="D54" s="308" t="s">
        <v>218</v>
      </c>
      <c r="E54" s="26" t="s">
        <v>33</v>
      </c>
      <c r="F54" s="236">
        <v>1</v>
      </c>
      <c r="G54" s="19">
        <v>2</v>
      </c>
      <c r="H54" s="23">
        <f>+PRODUCT(F54:G54)</f>
        <v>2</v>
      </c>
    </row>
    <row r="55" spans="1:8" s="217" customFormat="1" ht="16.5" customHeight="1" x14ac:dyDescent="0.3">
      <c r="A55" s="94"/>
      <c r="B55" s="303"/>
      <c r="C55" s="306"/>
      <c r="D55" s="309"/>
      <c r="E55" s="28" t="s">
        <v>28</v>
      </c>
      <c r="F55" s="237">
        <v>1</v>
      </c>
      <c r="G55" s="21">
        <v>5</v>
      </c>
      <c r="H55" s="29">
        <f t="shared" ref="H55" si="6">+PRODUCT(F55:G55)</f>
        <v>5</v>
      </c>
    </row>
    <row r="56" spans="1:8" s="217" customFormat="1" ht="16.5" customHeight="1" x14ac:dyDescent="0.3">
      <c r="A56" s="94"/>
      <c r="B56" s="303"/>
      <c r="C56" s="306"/>
      <c r="D56" s="308" t="s">
        <v>219</v>
      </c>
      <c r="E56" s="26" t="s">
        <v>33</v>
      </c>
      <c r="F56" s="236">
        <v>4</v>
      </c>
      <c r="G56" s="19">
        <v>2</v>
      </c>
      <c r="H56" s="23">
        <f>+PRODUCT(F56:G56)</f>
        <v>8</v>
      </c>
    </row>
    <row r="57" spans="1:8" s="217" customFormat="1" ht="17.25" customHeight="1" x14ac:dyDescent="0.3">
      <c r="A57" s="94"/>
      <c r="B57" s="303"/>
      <c r="C57" s="306"/>
      <c r="D57" s="310"/>
      <c r="E57" s="27" t="s">
        <v>191</v>
      </c>
      <c r="F57" s="238">
        <v>2</v>
      </c>
      <c r="G57" s="20">
        <v>3</v>
      </c>
      <c r="H57" s="25">
        <f t="shared" ref="H57:H58" si="7">+PRODUCT(F57:G57)</f>
        <v>6</v>
      </c>
    </row>
    <row r="58" spans="1:8" s="217" customFormat="1" ht="16.5" customHeight="1" x14ac:dyDescent="0.3">
      <c r="A58" s="94"/>
      <c r="B58" s="303"/>
      <c r="C58" s="307"/>
      <c r="D58" s="309"/>
      <c r="E58" s="28" t="s">
        <v>28</v>
      </c>
      <c r="F58" s="237">
        <v>2</v>
      </c>
      <c r="G58" s="21">
        <v>5</v>
      </c>
      <c r="H58" s="29">
        <f t="shared" si="7"/>
        <v>10</v>
      </c>
    </row>
    <row r="59" spans="1:8" s="217" customFormat="1" ht="16.5" customHeight="1" x14ac:dyDescent="0.3">
      <c r="A59" s="94"/>
      <c r="B59" s="303"/>
      <c r="C59" s="305" t="s">
        <v>222</v>
      </c>
      <c r="D59" s="308" t="s">
        <v>217</v>
      </c>
      <c r="E59" s="26" t="s">
        <v>33</v>
      </c>
      <c r="F59" s="236">
        <v>2</v>
      </c>
      <c r="G59" s="19">
        <v>2</v>
      </c>
      <c r="H59" s="23">
        <f>+PRODUCT(F59:G59)</f>
        <v>4</v>
      </c>
    </row>
    <row r="60" spans="1:8" s="217" customFormat="1" ht="17.25" customHeight="1" x14ac:dyDescent="0.3">
      <c r="A60" s="94"/>
      <c r="B60" s="303"/>
      <c r="C60" s="306"/>
      <c r="D60" s="309"/>
      <c r="E60" s="28" t="s">
        <v>28</v>
      </c>
      <c r="F60" s="237">
        <v>2</v>
      </c>
      <c r="G60" s="21">
        <v>5</v>
      </c>
      <c r="H60" s="29">
        <f t="shared" ref="H60" si="8">+PRODUCT(F60:G60)</f>
        <v>10</v>
      </c>
    </row>
    <row r="61" spans="1:8" s="217" customFormat="1" ht="16.5" customHeight="1" x14ac:dyDescent="0.3">
      <c r="A61" s="94"/>
      <c r="B61" s="303"/>
      <c r="C61" s="306"/>
      <c r="D61" s="308" t="s">
        <v>219</v>
      </c>
      <c r="E61" s="26" t="s">
        <v>33</v>
      </c>
      <c r="F61" s="236">
        <v>2</v>
      </c>
      <c r="G61" s="19">
        <v>2</v>
      </c>
      <c r="H61" s="23">
        <f>+PRODUCT(F61:G61)</f>
        <v>4</v>
      </c>
    </row>
    <row r="62" spans="1:8" s="217" customFormat="1" ht="17.25" customHeight="1" x14ac:dyDescent="0.3">
      <c r="A62" s="94"/>
      <c r="B62" s="303"/>
      <c r="C62" s="306"/>
      <c r="D62" s="310"/>
      <c r="E62" s="27" t="s">
        <v>191</v>
      </c>
      <c r="F62" s="238">
        <v>2</v>
      </c>
      <c r="G62" s="20">
        <v>3</v>
      </c>
      <c r="H62" s="25">
        <f t="shared" ref="H62:H64" si="9">+PRODUCT(F62:G62)</f>
        <v>6</v>
      </c>
    </row>
    <row r="63" spans="1:8" s="217" customFormat="1" ht="16.5" customHeight="1" x14ac:dyDescent="0.3">
      <c r="A63" s="94"/>
      <c r="B63" s="303"/>
      <c r="C63" s="307"/>
      <c r="D63" s="309"/>
      <c r="E63" s="28" t="s">
        <v>28</v>
      </c>
      <c r="F63" s="237">
        <v>2</v>
      </c>
      <c r="G63" s="21">
        <v>5</v>
      </c>
      <c r="H63" s="29">
        <f t="shared" si="9"/>
        <v>10</v>
      </c>
    </row>
    <row r="64" spans="1:8" s="217" customFormat="1" ht="17.25" customHeight="1" x14ac:dyDescent="0.3">
      <c r="A64" s="94"/>
      <c r="B64" s="304"/>
      <c r="C64" s="34" t="s">
        <v>227</v>
      </c>
      <c r="D64" s="215" t="s">
        <v>226</v>
      </c>
      <c r="E64" s="24" t="s">
        <v>30</v>
      </c>
      <c r="F64" s="237">
        <v>6</v>
      </c>
      <c r="G64" s="21">
        <v>3</v>
      </c>
      <c r="H64" s="29">
        <f t="shared" si="9"/>
        <v>18</v>
      </c>
    </row>
    <row r="65" spans="1:8" s="217" customFormat="1" ht="16.5" customHeight="1" x14ac:dyDescent="0.3">
      <c r="A65" s="94"/>
      <c r="B65" s="302" t="s">
        <v>223</v>
      </c>
      <c r="C65" s="305" t="s">
        <v>220</v>
      </c>
      <c r="D65" s="308" t="s">
        <v>217</v>
      </c>
      <c r="E65" s="26" t="s">
        <v>33</v>
      </c>
      <c r="F65" s="236">
        <v>4</v>
      </c>
      <c r="G65" s="19">
        <v>2</v>
      </c>
      <c r="H65" s="23">
        <f>+PRODUCT(F65:G65)</f>
        <v>8</v>
      </c>
    </row>
    <row r="66" spans="1:8" s="217" customFormat="1" ht="17.25" customHeight="1" x14ac:dyDescent="0.3">
      <c r="A66" s="94"/>
      <c r="B66" s="303"/>
      <c r="C66" s="306"/>
      <c r="D66" s="309"/>
      <c r="E66" s="28" t="s">
        <v>28</v>
      </c>
      <c r="F66" s="237">
        <v>4</v>
      </c>
      <c r="G66" s="21">
        <v>5</v>
      </c>
      <c r="H66" s="29">
        <f t="shared" ref="H66" si="10">+PRODUCT(F66:G66)</f>
        <v>20</v>
      </c>
    </row>
    <row r="67" spans="1:8" s="217" customFormat="1" ht="16.5" customHeight="1" x14ac:dyDescent="0.3">
      <c r="A67" s="94"/>
      <c r="B67" s="303"/>
      <c r="C67" s="306"/>
      <c r="D67" s="308" t="s">
        <v>218</v>
      </c>
      <c r="E67" s="26" t="s">
        <v>33</v>
      </c>
      <c r="F67" s="236">
        <v>1</v>
      </c>
      <c r="G67" s="19">
        <v>2</v>
      </c>
      <c r="H67" s="23">
        <f>+PRODUCT(F67:G67)</f>
        <v>2</v>
      </c>
    </row>
    <row r="68" spans="1:8" s="217" customFormat="1" ht="16.5" customHeight="1" x14ac:dyDescent="0.3">
      <c r="A68" s="94"/>
      <c r="B68" s="303"/>
      <c r="C68" s="306"/>
      <c r="D68" s="309"/>
      <c r="E68" s="28" t="s">
        <v>28</v>
      </c>
      <c r="F68" s="237">
        <v>1</v>
      </c>
      <c r="G68" s="21">
        <v>5</v>
      </c>
      <c r="H68" s="29">
        <f t="shared" ref="H68" si="11">+PRODUCT(F68:G68)</f>
        <v>5</v>
      </c>
    </row>
    <row r="69" spans="1:8" s="217" customFormat="1" ht="16.5" customHeight="1" x14ac:dyDescent="0.3">
      <c r="A69" s="94"/>
      <c r="B69" s="303"/>
      <c r="C69" s="306"/>
      <c r="D69" s="308" t="s">
        <v>219</v>
      </c>
      <c r="E69" s="26" t="s">
        <v>33</v>
      </c>
      <c r="F69" s="236">
        <v>4</v>
      </c>
      <c r="G69" s="19">
        <v>2</v>
      </c>
      <c r="H69" s="23">
        <f>+PRODUCT(F69:G69)</f>
        <v>8</v>
      </c>
    </row>
    <row r="70" spans="1:8" s="217" customFormat="1" ht="17.25" customHeight="1" x14ac:dyDescent="0.3">
      <c r="A70" s="94"/>
      <c r="B70" s="303"/>
      <c r="C70" s="306"/>
      <c r="D70" s="310"/>
      <c r="E70" s="27" t="s">
        <v>191</v>
      </c>
      <c r="F70" s="238">
        <v>2</v>
      </c>
      <c r="G70" s="20">
        <v>3</v>
      </c>
      <c r="H70" s="25">
        <f t="shared" ref="H70:H71" si="12">+PRODUCT(F70:G70)</f>
        <v>6</v>
      </c>
    </row>
    <row r="71" spans="1:8" s="217" customFormat="1" ht="16.5" customHeight="1" x14ac:dyDescent="0.3">
      <c r="A71" s="94"/>
      <c r="B71" s="303"/>
      <c r="C71" s="307"/>
      <c r="D71" s="309"/>
      <c r="E71" s="28" t="s">
        <v>28</v>
      </c>
      <c r="F71" s="237">
        <v>2</v>
      </c>
      <c r="G71" s="21">
        <v>5</v>
      </c>
      <c r="H71" s="29">
        <f t="shared" si="12"/>
        <v>10</v>
      </c>
    </row>
    <row r="72" spans="1:8" s="217" customFormat="1" ht="17.25" customHeight="1" x14ac:dyDescent="0.3">
      <c r="A72" s="94"/>
      <c r="B72" s="303"/>
      <c r="C72" s="311" t="s">
        <v>227</v>
      </c>
      <c r="D72" s="215" t="s">
        <v>229</v>
      </c>
      <c r="E72" s="24" t="s">
        <v>30</v>
      </c>
      <c r="F72" s="237">
        <v>2</v>
      </c>
      <c r="G72" s="21">
        <v>3</v>
      </c>
      <c r="H72" s="29">
        <f t="shared" ref="H72:H73" si="13">+PRODUCT(F72:G72)</f>
        <v>6</v>
      </c>
    </row>
    <row r="73" spans="1:8" s="217" customFormat="1" ht="17.25" customHeight="1" x14ac:dyDescent="0.3">
      <c r="A73" s="94"/>
      <c r="B73" s="304"/>
      <c r="C73" s="311"/>
      <c r="D73" s="215" t="s">
        <v>230</v>
      </c>
      <c r="E73" s="24" t="s">
        <v>30</v>
      </c>
      <c r="F73" s="237">
        <v>2</v>
      </c>
      <c r="G73" s="21">
        <v>3</v>
      </c>
      <c r="H73" s="29">
        <f t="shared" si="13"/>
        <v>6</v>
      </c>
    </row>
    <row r="74" spans="1:8" s="217" customFormat="1" ht="16.5" customHeight="1" x14ac:dyDescent="0.3">
      <c r="A74" s="94"/>
      <c r="B74" s="302" t="s">
        <v>231</v>
      </c>
      <c r="C74" s="305" t="s">
        <v>220</v>
      </c>
      <c r="D74" s="308" t="s">
        <v>217</v>
      </c>
      <c r="E74" s="26" t="s">
        <v>33</v>
      </c>
      <c r="F74" s="236">
        <v>4</v>
      </c>
      <c r="G74" s="19">
        <v>2</v>
      </c>
      <c r="H74" s="23">
        <f>+PRODUCT(F74:G74)</f>
        <v>8</v>
      </c>
    </row>
    <row r="75" spans="1:8" s="217" customFormat="1" ht="17.25" customHeight="1" x14ac:dyDescent="0.3">
      <c r="A75" s="94"/>
      <c r="B75" s="303"/>
      <c r="C75" s="306"/>
      <c r="D75" s="309"/>
      <c r="E75" s="28" t="s">
        <v>28</v>
      </c>
      <c r="F75" s="237">
        <v>4</v>
      </c>
      <c r="G75" s="21">
        <v>5</v>
      </c>
      <c r="H75" s="29">
        <f t="shared" ref="H75" si="14">+PRODUCT(F75:G75)</f>
        <v>20</v>
      </c>
    </row>
    <row r="76" spans="1:8" s="217" customFormat="1" ht="16.5" customHeight="1" x14ac:dyDescent="0.3">
      <c r="A76" s="94"/>
      <c r="B76" s="303"/>
      <c r="C76" s="306"/>
      <c r="D76" s="308" t="s">
        <v>218</v>
      </c>
      <c r="E76" s="26" t="s">
        <v>33</v>
      </c>
      <c r="F76" s="236">
        <v>1</v>
      </c>
      <c r="G76" s="19">
        <v>2</v>
      </c>
      <c r="H76" s="23">
        <f>+PRODUCT(F76:G76)</f>
        <v>2</v>
      </c>
    </row>
    <row r="77" spans="1:8" s="217" customFormat="1" ht="16.5" customHeight="1" x14ac:dyDescent="0.3">
      <c r="A77" s="94"/>
      <c r="B77" s="303"/>
      <c r="C77" s="306"/>
      <c r="D77" s="309"/>
      <c r="E77" s="28" t="s">
        <v>28</v>
      </c>
      <c r="F77" s="237">
        <v>1</v>
      </c>
      <c r="G77" s="21">
        <v>5</v>
      </c>
      <c r="H77" s="29">
        <f t="shared" ref="H77" si="15">+PRODUCT(F77:G77)</f>
        <v>5</v>
      </c>
    </row>
    <row r="78" spans="1:8" s="217" customFormat="1" ht="16.5" customHeight="1" x14ac:dyDescent="0.3">
      <c r="A78" s="94"/>
      <c r="B78" s="303"/>
      <c r="C78" s="306"/>
      <c r="D78" s="308" t="s">
        <v>219</v>
      </c>
      <c r="E78" s="26" t="s">
        <v>33</v>
      </c>
      <c r="F78" s="236">
        <v>4</v>
      </c>
      <c r="G78" s="19">
        <v>2</v>
      </c>
      <c r="H78" s="23">
        <f>+PRODUCT(F78:G78)</f>
        <v>8</v>
      </c>
    </row>
    <row r="79" spans="1:8" s="217" customFormat="1" ht="17.25" customHeight="1" x14ac:dyDescent="0.3">
      <c r="A79" s="94"/>
      <c r="B79" s="303"/>
      <c r="C79" s="306"/>
      <c r="D79" s="310"/>
      <c r="E79" s="27" t="s">
        <v>191</v>
      </c>
      <c r="F79" s="238">
        <v>2</v>
      </c>
      <c r="G79" s="20">
        <v>3</v>
      </c>
      <c r="H79" s="25">
        <f t="shared" ref="H79:H82" si="16">+PRODUCT(F79:G79)</f>
        <v>6</v>
      </c>
    </row>
    <row r="80" spans="1:8" s="217" customFormat="1" ht="16.5" customHeight="1" x14ac:dyDescent="0.3">
      <c r="A80" s="94"/>
      <c r="B80" s="303"/>
      <c r="C80" s="307"/>
      <c r="D80" s="309"/>
      <c r="E80" s="28" t="s">
        <v>28</v>
      </c>
      <c r="F80" s="237">
        <v>2</v>
      </c>
      <c r="G80" s="21">
        <v>5</v>
      </c>
      <c r="H80" s="29">
        <f t="shared" si="16"/>
        <v>10</v>
      </c>
    </row>
    <row r="81" spans="1:31" s="228" customFormat="1" ht="17.25" customHeight="1" x14ac:dyDescent="0.3">
      <c r="A81" s="94"/>
      <c r="B81" s="303"/>
      <c r="C81" s="311" t="s">
        <v>227</v>
      </c>
      <c r="D81" s="227" t="s">
        <v>229</v>
      </c>
      <c r="E81" s="24" t="s">
        <v>30</v>
      </c>
      <c r="F81" s="237">
        <v>4</v>
      </c>
      <c r="G81" s="21">
        <v>3</v>
      </c>
      <c r="H81" s="29">
        <f t="shared" si="16"/>
        <v>12</v>
      </c>
    </row>
    <row r="82" spans="1:31" s="228" customFormat="1" ht="17.25" customHeight="1" x14ac:dyDescent="0.3">
      <c r="A82" s="94"/>
      <c r="B82" s="304"/>
      <c r="C82" s="311"/>
      <c r="D82" s="227" t="s">
        <v>230</v>
      </c>
      <c r="E82" s="24" t="s">
        <v>30</v>
      </c>
      <c r="F82" s="237">
        <v>2</v>
      </c>
      <c r="G82" s="21">
        <v>3</v>
      </c>
      <c r="H82" s="29">
        <f t="shared" si="16"/>
        <v>6</v>
      </c>
    </row>
    <row r="83" spans="1:31" s="217" customFormat="1" ht="15" customHeight="1" x14ac:dyDescent="0.3">
      <c r="A83" s="94"/>
      <c r="B83" s="312" t="s">
        <v>143</v>
      </c>
      <c r="C83" s="313"/>
      <c r="D83" s="313"/>
      <c r="E83" s="313"/>
      <c r="F83" s="313"/>
      <c r="G83" s="314"/>
      <c r="H83" s="216">
        <f>SUM(H41:H82)</f>
        <v>346</v>
      </c>
    </row>
    <row r="84" spans="1:31" s="217" customFormat="1" ht="15" customHeight="1" x14ac:dyDescent="0.3">
      <c r="A84" s="240"/>
      <c r="B84" s="241"/>
      <c r="C84" s="241"/>
      <c r="D84" s="241"/>
      <c r="E84" s="241"/>
      <c r="F84" s="241"/>
      <c r="G84" s="241"/>
      <c r="H84" s="239"/>
      <c r="I84" s="160"/>
      <c r="J84" s="160"/>
    </row>
    <row r="85" spans="1:31" x14ac:dyDescent="0.3">
      <c r="A85" s="95" t="s">
        <v>173</v>
      </c>
      <c r="B85" s="8" t="s">
        <v>35</v>
      </c>
      <c r="D85" s="9"/>
      <c r="E85" s="9"/>
      <c r="F85" s="9"/>
      <c r="G85" s="9"/>
      <c r="H85" s="9"/>
      <c r="I85" s="9"/>
    </row>
    <row r="86" spans="1:31" s="50" customFormat="1" x14ac:dyDescent="0.3">
      <c r="A86" s="96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s="50" customFormat="1" ht="15.75" customHeight="1" x14ac:dyDescent="0.3">
      <c r="A87" s="96"/>
      <c r="B87" s="315" t="s">
        <v>150</v>
      </c>
      <c r="C87" s="299" t="s">
        <v>36</v>
      </c>
      <c r="D87" s="301"/>
      <c r="E87" s="315" t="s">
        <v>150</v>
      </c>
      <c r="F87" s="299" t="s">
        <v>36</v>
      </c>
      <c r="G87" s="301"/>
      <c r="H87" s="315" t="s">
        <v>150</v>
      </c>
      <c r="I87" s="315" t="s">
        <v>36</v>
      </c>
      <c r="J87" s="41"/>
      <c r="K87" s="40"/>
      <c r="L87" s="40"/>
      <c r="M87" s="40"/>
    </row>
    <row r="88" spans="1:31" s="50" customFormat="1" x14ac:dyDescent="0.3">
      <c r="A88" s="96"/>
      <c r="B88" s="316"/>
      <c r="C88" s="210" t="s">
        <v>37</v>
      </c>
      <c r="D88" s="210" t="s">
        <v>38</v>
      </c>
      <c r="E88" s="316"/>
      <c r="F88" s="210" t="s">
        <v>37</v>
      </c>
      <c r="G88" s="210" t="s">
        <v>38</v>
      </c>
      <c r="H88" s="316"/>
      <c r="I88" s="316"/>
      <c r="J88" s="41"/>
      <c r="K88" s="40"/>
      <c r="L88" s="40"/>
      <c r="M88" s="40"/>
    </row>
    <row r="89" spans="1:31" s="50" customFormat="1" x14ac:dyDescent="0.3">
      <c r="A89" s="96"/>
      <c r="B89" s="42">
        <v>0</v>
      </c>
      <c r="C89" s="43">
        <v>0</v>
      </c>
      <c r="D89" s="44" t="s">
        <v>29</v>
      </c>
      <c r="E89" s="44">
        <v>120</v>
      </c>
      <c r="F89" s="43">
        <v>1.83</v>
      </c>
      <c r="G89" s="43">
        <v>2.72</v>
      </c>
      <c r="H89" s="45">
        <v>1100</v>
      </c>
      <c r="I89" s="43">
        <v>8.27</v>
      </c>
      <c r="J89" s="40"/>
      <c r="K89" s="40"/>
      <c r="L89" s="40"/>
      <c r="M89" s="40"/>
    </row>
    <row r="90" spans="1:31" s="50" customFormat="1" x14ac:dyDescent="0.3">
      <c r="A90" s="96"/>
      <c r="B90" s="42">
        <v>3</v>
      </c>
      <c r="C90" s="52">
        <v>0.12</v>
      </c>
      <c r="D90" s="42" t="s">
        <v>29</v>
      </c>
      <c r="E90" s="42">
        <v>120</v>
      </c>
      <c r="F90" s="52">
        <v>1.83</v>
      </c>
      <c r="G90" s="52">
        <v>2.72</v>
      </c>
      <c r="H90" s="46">
        <v>1100</v>
      </c>
      <c r="I90" s="52">
        <v>8.27</v>
      </c>
      <c r="J90" s="40"/>
      <c r="K90" s="40"/>
      <c r="L90" s="40"/>
      <c r="M90" s="40"/>
    </row>
    <row r="91" spans="1:31" s="50" customFormat="1" x14ac:dyDescent="0.3">
      <c r="A91" s="96"/>
      <c r="B91" s="42">
        <v>4</v>
      </c>
      <c r="C91" s="52">
        <v>0.16</v>
      </c>
      <c r="D91" s="42" t="s">
        <v>29</v>
      </c>
      <c r="E91" s="42">
        <v>130</v>
      </c>
      <c r="F91" s="52">
        <v>1.91</v>
      </c>
      <c r="G91" s="52">
        <v>2.8</v>
      </c>
      <c r="H91" s="46">
        <v>1200</v>
      </c>
      <c r="I91" s="52">
        <v>8.6999999999999993</v>
      </c>
      <c r="J91" s="40"/>
      <c r="K91" s="40"/>
      <c r="L91" s="40"/>
      <c r="M91" s="40"/>
    </row>
    <row r="92" spans="1:31" s="50" customFormat="1" x14ac:dyDescent="0.3">
      <c r="A92" s="96"/>
      <c r="B92" s="42">
        <v>5</v>
      </c>
      <c r="C92" s="52">
        <v>0.23</v>
      </c>
      <c r="D92" s="52">
        <v>0.91</v>
      </c>
      <c r="E92" s="42">
        <v>140</v>
      </c>
      <c r="F92" s="52">
        <v>1.96</v>
      </c>
      <c r="G92" s="52">
        <v>2.85</v>
      </c>
      <c r="H92" s="46">
        <v>1300</v>
      </c>
      <c r="I92" s="52">
        <v>9.15</v>
      </c>
      <c r="J92" s="40"/>
      <c r="K92" s="40"/>
      <c r="L92" s="40"/>
      <c r="M92" s="40"/>
    </row>
    <row r="93" spans="1:31" s="50" customFormat="1" x14ac:dyDescent="0.3">
      <c r="A93" s="96"/>
      <c r="B93" s="42">
        <v>6</v>
      </c>
      <c r="C93" s="52">
        <v>0.25</v>
      </c>
      <c r="D93" s="52">
        <v>0.94</v>
      </c>
      <c r="E93" s="42">
        <v>150</v>
      </c>
      <c r="F93" s="52">
        <v>2.06</v>
      </c>
      <c r="G93" s="52">
        <v>2.95</v>
      </c>
      <c r="H93" s="46">
        <v>1400</v>
      </c>
      <c r="I93" s="52">
        <v>9.56</v>
      </c>
      <c r="J93" s="40"/>
      <c r="K93" s="40"/>
      <c r="L93" s="40"/>
      <c r="M93" s="40"/>
    </row>
    <row r="94" spans="1:31" s="50" customFormat="1" x14ac:dyDescent="0.3">
      <c r="A94" s="96"/>
      <c r="B94" s="42">
        <v>7</v>
      </c>
      <c r="C94" s="52">
        <v>0.26</v>
      </c>
      <c r="D94" s="52">
        <v>0.97</v>
      </c>
      <c r="E94" s="42">
        <v>160</v>
      </c>
      <c r="F94" s="52">
        <v>2.14</v>
      </c>
      <c r="G94" s="52">
        <v>3.04</v>
      </c>
      <c r="H94" s="46">
        <v>1500</v>
      </c>
      <c r="I94" s="52">
        <v>9.9</v>
      </c>
      <c r="J94" s="40"/>
      <c r="K94" s="40"/>
      <c r="L94" s="40"/>
      <c r="M94" s="40"/>
    </row>
    <row r="95" spans="1:31" s="50" customFormat="1" x14ac:dyDescent="0.3">
      <c r="A95" s="96"/>
      <c r="B95" s="42">
        <v>8</v>
      </c>
      <c r="C95" s="52">
        <v>0.28999999999999998</v>
      </c>
      <c r="D95" s="52">
        <v>1</v>
      </c>
      <c r="E95" s="42">
        <v>170</v>
      </c>
      <c r="F95" s="52">
        <v>2.2200000000000002</v>
      </c>
      <c r="G95" s="52">
        <v>3.12</v>
      </c>
      <c r="H95" s="46">
        <v>1600</v>
      </c>
      <c r="I95" s="52">
        <v>10.42</v>
      </c>
      <c r="J95" s="40"/>
      <c r="K95" s="40"/>
      <c r="L95" s="40"/>
      <c r="M95" s="40"/>
    </row>
    <row r="96" spans="1:31" s="50" customFormat="1" x14ac:dyDescent="0.3">
      <c r="A96" s="96"/>
      <c r="B96" s="42">
        <v>9</v>
      </c>
      <c r="C96" s="52">
        <v>0.32</v>
      </c>
      <c r="D96" s="52">
        <v>1.03</v>
      </c>
      <c r="E96" s="42">
        <v>180</v>
      </c>
      <c r="F96" s="52">
        <v>2.29</v>
      </c>
      <c r="G96" s="52">
        <v>3.2</v>
      </c>
      <c r="H96" s="46">
        <v>1700</v>
      </c>
      <c r="I96" s="52">
        <v>10.89</v>
      </c>
      <c r="J96" s="40"/>
      <c r="K96" s="40"/>
      <c r="L96" s="40"/>
      <c r="M96" s="40"/>
    </row>
    <row r="97" spans="1:13" s="50" customFormat="1" x14ac:dyDescent="0.3">
      <c r="A97" s="96"/>
      <c r="B97" s="42">
        <v>10</v>
      </c>
      <c r="C97" s="52">
        <v>0.34</v>
      </c>
      <c r="D97" s="52">
        <v>1.06</v>
      </c>
      <c r="E97" s="42">
        <v>190</v>
      </c>
      <c r="F97" s="52">
        <v>2.37</v>
      </c>
      <c r="G97" s="52">
        <v>3.25</v>
      </c>
      <c r="H97" s="46">
        <v>1800</v>
      </c>
      <c r="I97" s="52">
        <v>11.25</v>
      </c>
      <c r="J97" s="40"/>
      <c r="K97" s="40"/>
      <c r="L97" s="40"/>
      <c r="M97" s="40"/>
    </row>
    <row r="98" spans="1:13" s="50" customFormat="1" x14ac:dyDescent="0.3">
      <c r="A98" s="96"/>
      <c r="B98" s="42">
        <v>12</v>
      </c>
      <c r="C98" s="52">
        <v>0.38</v>
      </c>
      <c r="D98" s="52">
        <v>1.1200000000000001</v>
      </c>
      <c r="E98" s="42">
        <v>200</v>
      </c>
      <c r="F98" s="52">
        <v>2.4500000000000002</v>
      </c>
      <c r="G98" s="52">
        <v>3.36</v>
      </c>
      <c r="H98" s="46">
        <v>1900</v>
      </c>
      <c r="I98" s="52">
        <v>11.71</v>
      </c>
      <c r="J98" s="40"/>
      <c r="K98" s="40"/>
      <c r="L98" s="40"/>
      <c r="M98" s="40"/>
    </row>
    <row r="99" spans="1:13" s="50" customFormat="1" x14ac:dyDescent="0.3">
      <c r="A99" s="96"/>
      <c r="B99" s="42">
        <v>14</v>
      </c>
      <c r="C99" s="52">
        <v>0.42</v>
      </c>
      <c r="D99" s="52">
        <v>1.17</v>
      </c>
      <c r="E99" s="42">
        <v>210</v>
      </c>
      <c r="F99" s="52">
        <v>2.5299999999999998</v>
      </c>
      <c r="G99" s="52">
        <v>3.44</v>
      </c>
      <c r="H99" s="46">
        <v>2000</v>
      </c>
      <c r="I99" s="52">
        <v>12.14</v>
      </c>
      <c r="J99" s="40"/>
      <c r="K99" s="40"/>
      <c r="L99" s="40"/>
      <c r="M99" s="40"/>
    </row>
    <row r="100" spans="1:13" s="50" customFormat="1" x14ac:dyDescent="0.3">
      <c r="A100" s="96"/>
      <c r="B100" s="181">
        <v>16</v>
      </c>
      <c r="C100" s="182">
        <v>0.46</v>
      </c>
      <c r="D100" s="182">
        <v>1.22</v>
      </c>
      <c r="E100" s="42">
        <v>220</v>
      </c>
      <c r="F100" s="52">
        <v>2.6</v>
      </c>
      <c r="G100" s="52">
        <v>3.51</v>
      </c>
      <c r="H100" s="46">
        <v>2100</v>
      </c>
      <c r="I100" s="52">
        <v>12.57</v>
      </c>
    </row>
    <row r="101" spans="1:13" s="50" customFormat="1" x14ac:dyDescent="0.3">
      <c r="A101" s="96"/>
      <c r="B101" s="181">
        <v>18</v>
      </c>
      <c r="C101" s="182">
        <v>0.5</v>
      </c>
      <c r="D101" s="182">
        <v>1.27</v>
      </c>
      <c r="E101" s="42">
        <v>230</v>
      </c>
      <c r="F101" s="52">
        <v>2.65</v>
      </c>
      <c r="G101" s="52">
        <v>3.58</v>
      </c>
      <c r="H101" s="46">
        <v>2200</v>
      </c>
      <c r="I101" s="52">
        <v>13</v>
      </c>
    </row>
    <row r="102" spans="1:13" s="50" customFormat="1" x14ac:dyDescent="0.3">
      <c r="A102" s="96"/>
      <c r="B102" s="181">
        <v>20</v>
      </c>
      <c r="C102" s="182">
        <v>0.54</v>
      </c>
      <c r="D102" s="182">
        <v>1.33</v>
      </c>
      <c r="E102" s="42">
        <v>240</v>
      </c>
      <c r="F102" s="52">
        <v>2.75</v>
      </c>
      <c r="G102" s="52">
        <v>3.65</v>
      </c>
      <c r="H102" s="46">
        <v>2300</v>
      </c>
      <c r="I102" s="52">
        <v>13.42</v>
      </c>
    </row>
    <row r="103" spans="1:13" s="50" customFormat="1" x14ac:dyDescent="0.3">
      <c r="A103" s="96"/>
      <c r="B103" s="181">
        <v>22</v>
      </c>
      <c r="C103" s="182">
        <v>0.57999999999999996</v>
      </c>
      <c r="D103" s="182">
        <v>1.37</v>
      </c>
      <c r="E103" s="42">
        <v>250</v>
      </c>
      <c r="F103" s="52">
        <v>2.84</v>
      </c>
      <c r="G103" s="52">
        <v>3.71</v>
      </c>
      <c r="H103" s="46">
        <v>2400</v>
      </c>
      <c r="I103" s="52">
        <v>13.86</v>
      </c>
    </row>
    <row r="104" spans="1:13" s="50" customFormat="1" x14ac:dyDescent="0.3">
      <c r="A104" s="96"/>
      <c r="B104" s="181">
        <v>24</v>
      </c>
      <c r="C104" s="182">
        <v>0.61</v>
      </c>
      <c r="D104" s="182">
        <v>1.42</v>
      </c>
      <c r="E104" s="42">
        <v>260</v>
      </c>
      <c r="F104" s="52">
        <v>2.91</v>
      </c>
      <c r="G104" s="52">
        <v>3.79</v>
      </c>
      <c r="H104" s="46">
        <v>2500</v>
      </c>
      <c r="I104" s="52">
        <v>14.29</v>
      </c>
    </row>
    <row r="105" spans="1:13" s="50" customFormat="1" x14ac:dyDescent="0.3">
      <c r="A105" s="96"/>
      <c r="B105" s="181">
        <v>26</v>
      </c>
      <c r="C105" s="182">
        <v>0.67</v>
      </c>
      <c r="D105" s="182">
        <v>1.45</v>
      </c>
      <c r="E105" s="42">
        <v>270</v>
      </c>
      <c r="F105" s="52">
        <v>2.99</v>
      </c>
      <c r="G105" s="52">
        <v>3.87</v>
      </c>
      <c r="H105" s="46">
        <v>2600</v>
      </c>
      <c r="I105" s="52">
        <v>14.71</v>
      </c>
    </row>
    <row r="106" spans="1:13" s="50" customFormat="1" x14ac:dyDescent="0.3">
      <c r="A106" s="96"/>
      <c r="B106" s="42">
        <v>28</v>
      </c>
      <c r="C106" s="52">
        <v>0.71</v>
      </c>
      <c r="D106" s="52">
        <v>1.51</v>
      </c>
      <c r="E106" s="42">
        <v>280</v>
      </c>
      <c r="F106" s="52">
        <v>3.07</v>
      </c>
      <c r="G106" s="52">
        <v>3.94</v>
      </c>
      <c r="H106" s="46">
        <v>2700</v>
      </c>
      <c r="I106" s="52">
        <v>15.12</v>
      </c>
    </row>
    <row r="107" spans="1:13" s="50" customFormat="1" x14ac:dyDescent="0.3">
      <c r="A107" s="96"/>
      <c r="B107" s="42">
        <v>30</v>
      </c>
      <c r="C107" s="52">
        <v>0.75</v>
      </c>
      <c r="D107" s="52">
        <v>1.55</v>
      </c>
      <c r="E107" s="42">
        <v>290</v>
      </c>
      <c r="F107" s="52">
        <v>3.15</v>
      </c>
      <c r="G107" s="52">
        <v>4.04</v>
      </c>
      <c r="H107" s="46">
        <v>2800</v>
      </c>
      <c r="I107" s="52">
        <v>15.53</v>
      </c>
    </row>
    <row r="108" spans="1:13" s="50" customFormat="1" x14ac:dyDescent="0.3">
      <c r="A108" s="96"/>
      <c r="B108" s="42">
        <v>32</v>
      </c>
      <c r="C108" s="52">
        <v>0.79</v>
      </c>
      <c r="D108" s="52">
        <v>1.59</v>
      </c>
      <c r="E108" s="42">
        <v>300</v>
      </c>
      <c r="F108" s="52">
        <v>3.32</v>
      </c>
      <c r="G108" s="52">
        <v>4.12</v>
      </c>
      <c r="H108" s="46">
        <v>2900</v>
      </c>
      <c r="I108" s="52">
        <v>15.97</v>
      </c>
    </row>
    <row r="109" spans="1:13" s="50" customFormat="1" x14ac:dyDescent="0.3">
      <c r="A109" s="96"/>
      <c r="B109" s="42">
        <v>34</v>
      </c>
      <c r="C109" s="52">
        <v>0.82</v>
      </c>
      <c r="D109" s="52">
        <v>1.63</v>
      </c>
      <c r="E109" s="42">
        <v>320</v>
      </c>
      <c r="F109" s="52">
        <v>3.37</v>
      </c>
      <c r="G109" s="52">
        <v>4.24</v>
      </c>
      <c r="H109" s="46">
        <v>3000</v>
      </c>
      <c r="I109" s="52">
        <v>16.2</v>
      </c>
    </row>
    <row r="110" spans="1:13" s="50" customFormat="1" x14ac:dyDescent="0.3">
      <c r="A110" s="96"/>
      <c r="B110" s="42">
        <v>36</v>
      </c>
      <c r="C110" s="52">
        <v>0.85</v>
      </c>
      <c r="D110" s="52">
        <v>1.67</v>
      </c>
      <c r="E110" s="181">
        <v>340</v>
      </c>
      <c r="F110" s="182">
        <v>3.52</v>
      </c>
      <c r="G110" s="52">
        <v>4.3499999999999996</v>
      </c>
      <c r="H110" s="46">
        <v>3100</v>
      </c>
      <c r="I110" s="52">
        <v>16.510000000000002</v>
      </c>
    </row>
    <row r="111" spans="1:13" s="50" customFormat="1" x14ac:dyDescent="0.3">
      <c r="A111" s="96"/>
      <c r="B111" s="42">
        <v>38</v>
      </c>
      <c r="C111" s="52">
        <v>0.88</v>
      </c>
      <c r="D111" s="52">
        <v>1.7</v>
      </c>
      <c r="E111" s="242">
        <v>380</v>
      </c>
      <c r="F111" s="243">
        <v>3.67</v>
      </c>
      <c r="G111" s="52">
        <v>4.46</v>
      </c>
      <c r="H111" s="46">
        <v>3200</v>
      </c>
      <c r="I111" s="52">
        <v>17.23</v>
      </c>
    </row>
    <row r="112" spans="1:13" s="50" customFormat="1" x14ac:dyDescent="0.3">
      <c r="A112" s="96"/>
      <c r="B112" s="42">
        <v>40</v>
      </c>
      <c r="C112" s="52">
        <v>0.91</v>
      </c>
      <c r="D112" s="52">
        <v>1.74</v>
      </c>
      <c r="E112" s="42">
        <v>390</v>
      </c>
      <c r="F112" s="52">
        <v>3.83</v>
      </c>
      <c r="G112" s="52">
        <v>4.5999999999999996</v>
      </c>
      <c r="H112" s="46">
        <v>3300</v>
      </c>
      <c r="I112" s="52">
        <v>17.850000000000001</v>
      </c>
    </row>
    <row r="113" spans="1:16" s="50" customFormat="1" x14ac:dyDescent="0.3">
      <c r="A113" s="96"/>
      <c r="B113" s="42">
        <v>42</v>
      </c>
      <c r="C113" s="52">
        <v>0.95</v>
      </c>
      <c r="D113" s="52">
        <v>1.78</v>
      </c>
      <c r="E113" s="42">
        <v>400</v>
      </c>
      <c r="F113" s="52">
        <v>3.97</v>
      </c>
      <c r="G113" s="52">
        <v>4.72</v>
      </c>
      <c r="H113" s="46">
        <v>3400</v>
      </c>
      <c r="I113" s="52">
        <v>18.07</v>
      </c>
    </row>
    <row r="114" spans="1:16" s="50" customFormat="1" x14ac:dyDescent="0.3">
      <c r="A114" s="96"/>
      <c r="B114" s="42">
        <v>44</v>
      </c>
      <c r="C114" s="52">
        <v>1</v>
      </c>
      <c r="D114" s="52">
        <v>1.82</v>
      </c>
      <c r="E114" s="42">
        <v>420</v>
      </c>
      <c r="F114" s="52">
        <v>4.12</v>
      </c>
      <c r="G114" s="52">
        <v>4.84</v>
      </c>
      <c r="H114" s="46">
        <v>3500</v>
      </c>
      <c r="I114" s="52">
        <v>18.399999999999999</v>
      </c>
      <c r="P114" s="51"/>
    </row>
    <row r="115" spans="1:16" s="50" customFormat="1" x14ac:dyDescent="0.3">
      <c r="A115" s="96"/>
      <c r="B115" s="42">
        <v>46</v>
      </c>
      <c r="C115" s="52">
        <v>1.03</v>
      </c>
      <c r="D115" s="52">
        <v>1.84</v>
      </c>
      <c r="E115" s="42">
        <v>440</v>
      </c>
      <c r="F115" s="52">
        <v>4.2699999999999996</v>
      </c>
      <c r="G115" s="52">
        <v>4.96</v>
      </c>
      <c r="H115" s="46">
        <v>3600</v>
      </c>
      <c r="I115" s="52">
        <v>18.91</v>
      </c>
    </row>
    <row r="116" spans="1:16" s="50" customFormat="1" x14ac:dyDescent="0.3">
      <c r="A116" s="97"/>
      <c r="B116" s="42">
        <v>48</v>
      </c>
      <c r="C116" s="52">
        <v>1.0900000000000001</v>
      </c>
      <c r="D116" s="52">
        <v>1.92</v>
      </c>
      <c r="E116" s="42">
        <v>450</v>
      </c>
      <c r="F116" s="52">
        <v>4.42</v>
      </c>
      <c r="G116" s="52">
        <v>5.08</v>
      </c>
      <c r="H116" s="46">
        <v>3700</v>
      </c>
      <c r="I116" s="52">
        <v>19.23</v>
      </c>
      <c r="J116" s="40"/>
      <c r="K116" s="40"/>
      <c r="L116" s="40"/>
      <c r="M116" s="40"/>
    </row>
    <row r="117" spans="1:16" s="50" customFormat="1" x14ac:dyDescent="0.3">
      <c r="A117" s="97"/>
      <c r="B117" s="42">
        <v>50</v>
      </c>
      <c r="C117" s="52">
        <v>1.1299999999999999</v>
      </c>
      <c r="D117" s="52">
        <v>1.97</v>
      </c>
      <c r="E117" s="42">
        <v>480</v>
      </c>
      <c r="F117" s="52">
        <v>4.57</v>
      </c>
      <c r="G117" s="52">
        <v>5.2</v>
      </c>
      <c r="H117" s="46">
        <v>3800</v>
      </c>
      <c r="I117" s="52">
        <v>19.75</v>
      </c>
      <c r="J117" s="40"/>
      <c r="K117" s="40"/>
      <c r="L117" s="40"/>
      <c r="M117" s="40"/>
    </row>
    <row r="118" spans="1:16" s="50" customFormat="1" x14ac:dyDescent="0.3">
      <c r="A118" s="97"/>
      <c r="B118" s="42">
        <v>55</v>
      </c>
      <c r="C118" s="52">
        <v>1.19</v>
      </c>
      <c r="D118" s="52">
        <v>2.04</v>
      </c>
      <c r="E118" s="42">
        <v>500</v>
      </c>
      <c r="F118" s="52">
        <v>4.71</v>
      </c>
      <c r="G118" s="52">
        <v>5.31</v>
      </c>
      <c r="H118" s="46">
        <v>3900</v>
      </c>
      <c r="I118" s="52">
        <v>20.170000000000002</v>
      </c>
      <c r="J118" s="40"/>
      <c r="K118" s="40"/>
      <c r="L118" s="40"/>
      <c r="M118" s="40"/>
    </row>
    <row r="119" spans="1:16" s="50" customFormat="1" x14ac:dyDescent="0.3">
      <c r="A119" s="97"/>
      <c r="B119" s="42">
        <v>60</v>
      </c>
      <c r="C119" s="52">
        <v>1.25</v>
      </c>
      <c r="D119" s="52">
        <v>2.11</v>
      </c>
      <c r="E119" s="42">
        <v>550</v>
      </c>
      <c r="F119" s="52">
        <v>5.0199999999999996</v>
      </c>
      <c r="G119" s="52">
        <v>5.57</v>
      </c>
      <c r="H119" s="47">
        <v>4000</v>
      </c>
      <c r="I119" s="53">
        <v>20.5</v>
      </c>
      <c r="J119" s="40"/>
      <c r="K119" s="40"/>
      <c r="L119" s="40"/>
      <c r="M119" s="40"/>
    </row>
    <row r="120" spans="1:16" s="50" customFormat="1" x14ac:dyDescent="0.3">
      <c r="A120" s="97"/>
      <c r="B120" s="42">
        <v>65</v>
      </c>
      <c r="C120" s="52">
        <v>1.31</v>
      </c>
      <c r="D120" s="52">
        <v>2.17</v>
      </c>
      <c r="E120" s="42">
        <v>600</v>
      </c>
      <c r="F120" s="52">
        <v>5.34</v>
      </c>
      <c r="G120" s="52">
        <v>5.83</v>
      </c>
      <c r="H120" s="317" t="s">
        <v>151</v>
      </c>
      <c r="I120" s="318"/>
      <c r="J120" s="40"/>
      <c r="K120" s="40"/>
      <c r="L120" s="40"/>
      <c r="M120" s="40"/>
    </row>
    <row r="121" spans="1:16" s="50" customFormat="1" x14ac:dyDescent="0.3">
      <c r="A121" s="97"/>
      <c r="B121" s="42">
        <v>70</v>
      </c>
      <c r="C121" s="52">
        <v>1.36</v>
      </c>
      <c r="D121" s="52">
        <v>2.23</v>
      </c>
      <c r="E121" s="181">
        <v>650</v>
      </c>
      <c r="F121" s="182">
        <v>5.85</v>
      </c>
      <c r="G121" s="52">
        <v>6.09</v>
      </c>
      <c r="H121" s="319"/>
      <c r="I121" s="320"/>
      <c r="J121" s="40"/>
      <c r="K121" s="40"/>
      <c r="L121" s="40"/>
      <c r="M121" s="40"/>
    </row>
    <row r="122" spans="1:16" s="50" customFormat="1" x14ac:dyDescent="0.3">
      <c r="A122" s="97"/>
      <c r="B122" s="42">
        <v>75</v>
      </c>
      <c r="C122" s="52">
        <v>1.41</v>
      </c>
      <c r="D122" s="52">
        <v>2.29</v>
      </c>
      <c r="E122" s="181">
        <v>700</v>
      </c>
      <c r="F122" s="182">
        <v>5.95</v>
      </c>
      <c r="G122" s="52">
        <v>6.35</v>
      </c>
      <c r="H122" s="319"/>
      <c r="I122" s="320"/>
      <c r="J122" s="40"/>
      <c r="K122" s="40"/>
      <c r="L122" s="40"/>
      <c r="M122" s="40"/>
    </row>
    <row r="123" spans="1:16" s="50" customFormat="1" x14ac:dyDescent="0.3">
      <c r="A123" s="97"/>
      <c r="B123" s="42">
        <v>80</v>
      </c>
      <c r="C123" s="52">
        <v>1.45</v>
      </c>
      <c r="D123" s="52">
        <v>2.35</v>
      </c>
      <c r="E123" s="42">
        <v>750</v>
      </c>
      <c r="F123" s="52">
        <v>6.2</v>
      </c>
      <c r="G123" s="52">
        <v>6.61</v>
      </c>
      <c r="H123" s="319"/>
      <c r="I123" s="320"/>
      <c r="J123" s="40"/>
      <c r="K123" s="40"/>
      <c r="L123" s="40"/>
      <c r="M123" s="40"/>
    </row>
    <row r="124" spans="1:16" s="50" customFormat="1" x14ac:dyDescent="0.3">
      <c r="A124" s="97"/>
      <c r="B124" s="42">
        <v>85</v>
      </c>
      <c r="C124" s="52">
        <v>1.5</v>
      </c>
      <c r="D124" s="52">
        <v>2.4</v>
      </c>
      <c r="E124" s="42">
        <v>800</v>
      </c>
      <c r="F124" s="52">
        <v>6.6</v>
      </c>
      <c r="G124" s="52">
        <v>6.84</v>
      </c>
      <c r="H124" s="319"/>
      <c r="I124" s="320"/>
      <c r="J124" s="40"/>
      <c r="K124" s="40"/>
      <c r="L124" s="40"/>
      <c r="M124" s="40"/>
    </row>
    <row r="125" spans="1:16" s="50" customFormat="1" x14ac:dyDescent="0.3">
      <c r="A125" s="97"/>
      <c r="B125" s="42">
        <v>90</v>
      </c>
      <c r="C125" s="52">
        <v>1.56</v>
      </c>
      <c r="D125" s="52">
        <v>2.4500000000000002</v>
      </c>
      <c r="E125" s="42">
        <v>850</v>
      </c>
      <c r="F125" s="52">
        <v>6.91</v>
      </c>
      <c r="G125" s="52">
        <v>7.11</v>
      </c>
      <c r="H125" s="319"/>
      <c r="I125" s="320"/>
      <c r="J125" s="40"/>
      <c r="K125" s="40"/>
      <c r="L125" s="40"/>
      <c r="M125" s="40"/>
    </row>
    <row r="126" spans="1:16" s="50" customFormat="1" x14ac:dyDescent="0.3">
      <c r="A126" s="97"/>
      <c r="B126" s="42">
        <v>95</v>
      </c>
      <c r="C126" s="52">
        <v>1.62</v>
      </c>
      <c r="D126" s="52">
        <v>2.5</v>
      </c>
      <c r="E126" s="42">
        <v>900</v>
      </c>
      <c r="F126" s="52">
        <v>7.22</v>
      </c>
      <c r="G126" s="52">
        <v>7.36</v>
      </c>
      <c r="H126" s="319"/>
      <c r="I126" s="320"/>
      <c r="J126" s="40"/>
      <c r="K126" s="40"/>
      <c r="L126" s="40"/>
      <c r="M126" s="40"/>
    </row>
    <row r="127" spans="1:16" s="50" customFormat="1" x14ac:dyDescent="0.3">
      <c r="A127" s="97"/>
      <c r="B127" s="42">
        <v>100</v>
      </c>
      <c r="C127" s="52">
        <v>1.67</v>
      </c>
      <c r="D127" s="52">
        <v>2.5499999999999998</v>
      </c>
      <c r="E127" s="42">
        <v>950</v>
      </c>
      <c r="F127" s="52">
        <v>7.53</v>
      </c>
      <c r="G127" s="52">
        <v>7.61</v>
      </c>
      <c r="H127" s="319"/>
      <c r="I127" s="320"/>
      <c r="J127" s="40"/>
      <c r="K127" s="40"/>
      <c r="L127" s="40"/>
      <c r="M127" s="40"/>
    </row>
    <row r="128" spans="1:16" s="50" customFormat="1" x14ac:dyDescent="0.3">
      <c r="A128" s="97"/>
      <c r="B128" s="48">
        <v>110</v>
      </c>
      <c r="C128" s="53">
        <v>1.75</v>
      </c>
      <c r="D128" s="53">
        <v>2.6</v>
      </c>
      <c r="E128" s="48">
        <v>1000</v>
      </c>
      <c r="F128" s="53">
        <v>7.84</v>
      </c>
      <c r="G128" s="53">
        <v>7.85</v>
      </c>
      <c r="H128" s="321"/>
      <c r="I128" s="322"/>
      <c r="J128" s="40"/>
      <c r="K128" s="40"/>
      <c r="L128" s="40"/>
      <c r="M128" s="40"/>
    </row>
    <row r="129" spans="1:31" customFormat="1" ht="14.4" x14ac:dyDescent="0.3">
      <c r="A129" s="98"/>
      <c r="B129" s="49" t="s">
        <v>160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s="50" customFormat="1" x14ac:dyDescent="0.3">
      <c r="A130" s="96"/>
      <c r="B130" s="49" t="s">
        <v>32</v>
      </c>
    </row>
    <row r="131" spans="1:31" s="50" customFormat="1" x14ac:dyDescent="0.3">
      <c r="A131" s="97"/>
      <c r="B131" s="40" t="s">
        <v>190</v>
      </c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s="50" customFormat="1" x14ac:dyDescent="0.3">
      <c r="A132" s="97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x14ac:dyDescent="0.3">
      <c r="A133" s="95" t="s">
        <v>174</v>
      </c>
      <c r="B133" s="8" t="s">
        <v>27</v>
      </c>
      <c r="D133" s="9"/>
      <c r="E133" s="9"/>
      <c r="F133" s="9"/>
      <c r="G133" s="9"/>
      <c r="H133" s="9"/>
      <c r="I133" s="9"/>
      <c r="S133" s="160"/>
      <c r="T133" s="160"/>
      <c r="U133" s="160"/>
      <c r="V133" s="160"/>
      <c r="W133" s="160"/>
      <c r="X133" s="160"/>
      <c r="Y133" s="160"/>
      <c r="Z133" s="160"/>
      <c r="AA133" s="160"/>
    </row>
    <row r="134" spans="1:31" x14ac:dyDescent="0.3">
      <c r="A134" s="91"/>
      <c r="O134" s="32"/>
      <c r="S134" s="160"/>
      <c r="T134" s="160"/>
      <c r="U134" s="160"/>
      <c r="V134" s="160"/>
      <c r="W134" s="160"/>
      <c r="X134" s="160"/>
      <c r="Y134" s="160"/>
      <c r="Z134" s="160"/>
      <c r="AA134" s="160"/>
    </row>
    <row r="135" spans="1:31" s="228" customFormat="1" x14ac:dyDescent="0.3">
      <c r="A135" s="91"/>
      <c r="B135" s="8" t="s">
        <v>239</v>
      </c>
      <c r="O135" s="32"/>
      <c r="S135" s="160"/>
      <c r="T135" s="160"/>
      <c r="U135" s="160"/>
      <c r="V135" s="160"/>
      <c r="W135" s="160"/>
      <c r="X135" s="160"/>
      <c r="Y135" s="160"/>
      <c r="Z135" s="160"/>
      <c r="AA135" s="160"/>
    </row>
    <row r="136" spans="1:31" s="228" customFormat="1" x14ac:dyDescent="0.3">
      <c r="A136" s="91"/>
      <c r="O136" s="32"/>
      <c r="S136" s="160"/>
      <c r="T136" s="160"/>
      <c r="U136" s="160"/>
      <c r="V136" s="160"/>
      <c r="W136" s="160"/>
      <c r="X136" s="160"/>
      <c r="Y136" s="160"/>
      <c r="Z136" s="160"/>
      <c r="AA136" s="160"/>
    </row>
    <row r="137" spans="1:31" ht="15" customHeight="1" x14ac:dyDescent="0.3">
      <c r="A137" s="91"/>
      <c r="B137" s="315" t="s">
        <v>147</v>
      </c>
      <c r="C137" s="315" t="s">
        <v>0</v>
      </c>
      <c r="D137" s="315" t="s">
        <v>148</v>
      </c>
      <c r="E137" s="315" t="s">
        <v>149</v>
      </c>
      <c r="F137" s="315" t="s">
        <v>157</v>
      </c>
      <c r="G137" s="315" t="s">
        <v>156</v>
      </c>
      <c r="H137" s="315" t="s">
        <v>155</v>
      </c>
      <c r="I137" s="299" t="s">
        <v>2</v>
      </c>
      <c r="J137" s="300"/>
      <c r="K137" s="301"/>
      <c r="S137" s="160"/>
      <c r="T137" s="160"/>
      <c r="U137" s="160"/>
      <c r="V137" s="160"/>
      <c r="W137" s="160"/>
      <c r="X137" s="160"/>
      <c r="Y137" s="160"/>
      <c r="Z137" s="160"/>
      <c r="AA137" s="160"/>
    </row>
    <row r="138" spans="1:31" ht="15.75" customHeight="1" x14ac:dyDescent="0.3">
      <c r="A138" s="91"/>
      <c r="B138" s="316"/>
      <c r="C138" s="316"/>
      <c r="D138" s="316"/>
      <c r="E138" s="316"/>
      <c r="F138" s="316"/>
      <c r="G138" s="316"/>
      <c r="H138" s="316"/>
      <c r="I138" s="210" t="s">
        <v>4</v>
      </c>
      <c r="J138" s="210" t="s">
        <v>5</v>
      </c>
      <c r="K138" s="211" t="s">
        <v>6</v>
      </c>
      <c r="S138" s="160"/>
      <c r="T138" s="160"/>
      <c r="U138" s="160"/>
      <c r="V138" s="160"/>
      <c r="W138" s="160"/>
      <c r="X138" s="160"/>
      <c r="Y138" s="160"/>
      <c r="Z138" s="160"/>
      <c r="AA138" s="160"/>
    </row>
    <row r="139" spans="1:31" x14ac:dyDescent="0.3">
      <c r="A139" s="187"/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S139" s="160"/>
      <c r="T139" s="160"/>
      <c r="U139" s="160"/>
      <c r="V139" s="160"/>
      <c r="W139" s="160"/>
      <c r="X139" s="160"/>
      <c r="Y139" s="160"/>
      <c r="Z139" s="160"/>
      <c r="AA139" s="160"/>
    </row>
    <row r="140" spans="1:31" x14ac:dyDescent="0.3">
      <c r="A140" s="187"/>
      <c r="B140" s="76" t="s">
        <v>195</v>
      </c>
      <c r="C140" s="54">
        <v>3</v>
      </c>
      <c r="D140" s="77">
        <f>VLOOKUP(C140,G.P!A1:B784,2,0)</f>
        <v>0.12</v>
      </c>
      <c r="E140" s="65" t="s">
        <v>128</v>
      </c>
      <c r="F140" s="55">
        <f t="shared" ref="F140:F144" si="17">VLOOKUP(E140,B$27:H$32,7,0)</f>
        <v>15.2</v>
      </c>
      <c r="G140" s="221">
        <f t="shared" ref="G140" si="18">(D140/1000)/(PI()/4*(F140/1000)^2)</f>
        <v>0.66130862780565924</v>
      </c>
      <c r="H140" s="223">
        <f>1.1+3.59+0.58+16.34+1.15+0.35+0.3+0.35+0.14+0.64</f>
        <v>24.540000000000003</v>
      </c>
      <c r="I140" s="54">
        <f>10</f>
        <v>10</v>
      </c>
      <c r="J140" s="55">
        <v>1</v>
      </c>
      <c r="K140" s="54">
        <v>1</v>
      </c>
      <c r="S140" s="160"/>
      <c r="T140" s="160"/>
      <c r="U140" s="160"/>
      <c r="V140" s="160"/>
      <c r="W140" s="160"/>
      <c r="X140" s="160"/>
      <c r="Y140" s="160"/>
      <c r="Z140" s="160"/>
      <c r="AA140" s="160"/>
    </row>
    <row r="141" spans="1:31" s="186" customFormat="1" x14ac:dyDescent="0.3">
      <c r="A141" s="187"/>
      <c r="B141" s="73" t="s">
        <v>196</v>
      </c>
      <c r="C141" s="58">
        <v>6</v>
      </c>
      <c r="D141" s="72">
        <f>VLOOKUP(C141,G.P!A1:B784,2,0)</f>
        <v>0.25</v>
      </c>
      <c r="E141" s="66" t="s">
        <v>129</v>
      </c>
      <c r="F141" s="59">
        <f>VLOOKUP(E141,B$27:H$32,7,0)</f>
        <v>20.7</v>
      </c>
      <c r="G141" s="203">
        <f>(D141/1000)/(PI()/4*(F141/1000)^2)</f>
        <v>0.74286421196245112</v>
      </c>
      <c r="H141" s="224">
        <f>12.35+0.29+1.99</f>
        <v>14.629999999999999</v>
      </c>
      <c r="I141" s="58">
        <v>2</v>
      </c>
      <c r="J141" s="59">
        <v>1</v>
      </c>
      <c r="K141" s="58">
        <v>0</v>
      </c>
      <c r="S141" s="160"/>
      <c r="T141" s="160"/>
      <c r="U141" s="160"/>
      <c r="V141" s="160"/>
      <c r="W141" s="160"/>
      <c r="X141" s="160"/>
      <c r="Y141" s="160"/>
      <c r="Z141" s="160"/>
      <c r="AA141" s="160"/>
    </row>
    <row r="142" spans="1:31" s="186" customFormat="1" x14ac:dyDescent="0.3">
      <c r="A142" s="233"/>
      <c r="B142" s="73" t="s">
        <v>197</v>
      </c>
      <c r="C142" s="58">
        <f>+C141+6+18+18</f>
        <v>48</v>
      </c>
      <c r="D142" s="72">
        <f>VLOOKUP(C142,G.P!A1:B784,2,0)</f>
        <v>1.0900000000000001</v>
      </c>
      <c r="E142" s="66" t="s">
        <v>131</v>
      </c>
      <c r="F142" s="59">
        <f t="shared" si="17"/>
        <v>40.6</v>
      </c>
      <c r="G142" s="203">
        <f>(D142/1000)/(PI()/4*(F142/1000)^2)</f>
        <v>0.84194660375241281</v>
      </c>
      <c r="H142" s="224">
        <f>23.42</f>
        <v>23.42</v>
      </c>
      <c r="I142" s="58">
        <v>0</v>
      </c>
      <c r="J142" s="59">
        <v>1</v>
      </c>
      <c r="K142" s="58">
        <v>0</v>
      </c>
    </row>
    <row r="143" spans="1:31" s="186" customFormat="1" x14ac:dyDescent="0.3">
      <c r="A143" s="233"/>
      <c r="B143" s="73" t="s">
        <v>198</v>
      </c>
      <c r="C143" s="58">
        <f>C142+7</f>
        <v>55</v>
      </c>
      <c r="D143" s="72">
        <f>VLOOKUP(C143,G.P!A1:B784,2,0)</f>
        <v>1.19</v>
      </c>
      <c r="E143" s="66" t="s">
        <v>131</v>
      </c>
      <c r="F143" s="59">
        <f>VLOOKUP(E143,B$27:H$32,7,0)</f>
        <v>40.6</v>
      </c>
      <c r="G143" s="203">
        <f t="shared" ref="G143" si="19">(D143/1000)/(PI()/4*(F143/1000)^2)</f>
        <v>0.91918941143612032</v>
      </c>
      <c r="H143" s="225">
        <v>13.73</v>
      </c>
      <c r="I143" s="58">
        <v>0</v>
      </c>
      <c r="J143" s="58">
        <v>1</v>
      </c>
      <c r="K143" s="58">
        <v>0</v>
      </c>
    </row>
    <row r="144" spans="1:31" s="186" customFormat="1" x14ac:dyDescent="0.3">
      <c r="A144" s="233"/>
      <c r="B144" s="73" t="s">
        <v>199</v>
      </c>
      <c r="C144" s="58">
        <f>C143+6+34+3</f>
        <v>98</v>
      </c>
      <c r="D144" s="72">
        <f>VLOOKUP(C144,G.P!A1:B784,2,0)</f>
        <v>1.65</v>
      </c>
      <c r="E144" s="66" t="s">
        <v>132</v>
      </c>
      <c r="F144" s="59">
        <f t="shared" si="17"/>
        <v>52.2</v>
      </c>
      <c r="G144" s="203">
        <f t="shared" ref="G144" si="20">(D144/1000)/(PI()/4*(F144/1000)^2)</f>
        <v>0.77099765447256274</v>
      </c>
      <c r="H144" s="249">
        <v>6.9</v>
      </c>
      <c r="I144" s="58">
        <v>0</v>
      </c>
      <c r="J144" s="59">
        <v>1</v>
      </c>
      <c r="K144" s="58">
        <v>0</v>
      </c>
    </row>
    <row r="145" spans="1:36" s="186" customFormat="1" x14ac:dyDescent="0.3">
      <c r="A145" s="187"/>
      <c r="B145" s="194" t="s">
        <v>200</v>
      </c>
      <c r="C145" s="62">
        <f>C144+71+59+59+59</f>
        <v>346</v>
      </c>
      <c r="D145" s="193">
        <f>VLOOKUP(C145,G.P!A1:B784,2,0)</f>
        <v>3.5425</v>
      </c>
      <c r="E145" s="78" t="s">
        <v>132</v>
      </c>
      <c r="F145" s="63">
        <f t="shared" ref="F145" si="21">VLOOKUP(E145,B$27:H$32,7,0)</f>
        <v>52.2</v>
      </c>
      <c r="G145" s="222">
        <f t="shared" ref="G145" si="22">(D145/1000)/(PI()/4*(F145/1000)^2)</f>
        <v>1.6553086005873052</v>
      </c>
      <c r="H145" s="226">
        <v>1.91</v>
      </c>
      <c r="I145" s="62">
        <v>0</v>
      </c>
      <c r="J145" s="62">
        <v>1</v>
      </c>
      <c r="K145" s="62">
        <v>0</v>
      </c>
      <c r="S145" s="160"/>
      <c r="T145" s="160"/>
      <c r="U145" s="160"/>
      <c r="V145" s="160"/>
      <c r="W145" s="160"/>
      <c r="X145" s="160"/>
      <c r="Y145" s="160"/>
      <c r="Z145" s="160"/>
      <c r="AA145" s="160"/>
    </row>
    <row r="146" spans="1:36" x14ac:dyDescent="0.3">
      <c r="A146" s="187"/>
      <c r="H146" s="35"/>
      <c r="S146" s="160"/>
      <c r="T146" s="160"/>
      <c r="U146" s="160"/>
      <c r="V146" s="160"/>
      <c r="W146" s="160"/>
      <c r="X146" s="160"/>
      <c r="Y146" s="160"/>
      <c r="Z146" s="160"/>
      <c r="AA146" s="160"/>
      <c r="AE146" s="36"/>
      <c r="AF146" s="35"/>
      <c r="AG146" s="35"/>
    </row>
    <row r="147" spans="1:36" s="206" customFormat="1" x14ac:dyDescent="0.3">
      <c r="A147" s="187"/>
      <c r="B147" s="299" t="s">
        <v>158</v>
      </c>
      <c r="C147" s="300"/>
      <c r="D147" s="301"/>
      <c r="E147" s="315" t="s">
        <v>152</v>
      </c>
      <c r="F147" s="315" t="s">
        <v>153</v>
      </c>
      <c r="G147" s="315" t="s">
        <v>154</v>
      </c>
      <c r="H147" s="315" t="s">
        <v>159</v>
      </c>
      <c r="S147" s="160"/>
      <c r="T147" s="160"/>
      <c r="U147" s="160"/>
      <c r="V147" s="160"/>
      <c r="W147" s="160"/>
      <c r="X147" s="160"/>
      <c r="Y147" s="160"/>
      <c r="Z147" s="160"/>
      <c r="AA147" s="160"/>
      <c r="AE147" s="36"/>
      <c r="AF147" s="35"/>
      <c r="AG147" s="35"/>
    </row>
    <row r="148" spans="1:36" s="206" customFormat="1" x14ac:dyDescent="0.3">
      <c r="A148" s="187"/>
      <c r="B148" s="210" t="s">
        <v>4</v>
      </c>
      <c r="C148" s="210" t="s">
        <v>5</v>
      </c>
      <c r="D148" s="211" t="s">
        <v>6</v>
      </c>
      <c r="E148" s="316"/>
      <c r="F148" s="316"/>
      <c r="G148" s="316"/>
      <c r="H148" s="316"/>
      <c r="S148" s="160"/>
      <c r="T148" s="160"/>
      <c r="U148" s="160"/>
      <c r="V148" s="160"/>
      <c r="W148" s="160"/>
      <c r="X148" s="160"/>
      <c r="Y148" s="160"/>
      <c r="Z148" s="160"/>
      <c r="AA148" s="160"/>
      <c r="AE148" s="36"/>
      <c r="AF148" s="35"/>
      <c r="AG148" s="35"/>
    </row>
    <row r="149" spans="1:36" s="206" customFormat="1" x14ac:dyDescent="0.3">
      <c r="A149" s="187"/>
      <c r="B149" s="207"/>
      <c r="C149" s="208"/>
      <c r="D149" s="208"/>
      <c r="E149" s="208"/>
      <c r="F149" s="208"/>
      <c r="G149" s="208"/>
      <c r="H149" s="209"/>
      <c r="I149" s="247"/>
      <c r="J149" s="247"/>
      <c r="K149" s="247"/>
      <c r="S149" s="160"/>
      <c r="T149" s="160"/>
      <c r="U149" s="160"/>
      <c r="V149" s="160"/>
      <c r="W149" s="160"/>
      <c r="X149" s="160"/>
      <c r="Y149" s="160"/>
      <c r="Z149" s="160"/>
      <c r="AA149" s="160"/>
      <c r="AE149" s="36"/>
      <c r="AF149" s="35"/>
      <c r="AG149" s="35"/>
    </row>
    <row r="150" spans="1:36" s="206" customFormat="1" x14ac:dyDescent="0.3">
      <c r="A150" s="187"/>
      <c r="B150" s="81">
        <f>((0.9*G140*G140)/(2*9.81))*I140</f>
        <v>0.20060967945422201</v>
      </c>
      <c r="C150" s="56">
        <f t="shared" ref="C150:C155" si="23">((0.1*G140*G140)/(2*9.81))*J140</f>
        <v>2.2289964383802444E-3</v>
      </c>
      <c r="D150" s="190">
        <f t="shared" ref="D150:D155" si="24">((10*G140*G140)/(2*9.81))*K140</f>
        <v>0.22289964383802444</v>
      </c>
      <c r="E150" s="188">
        <f t="shared" ref="E150:E155" si="25">SUM(B150:D150)</f>
        <v>0.4257383197306267</v>
      </c>
      <c r="F150" s="57">
        <f>H140+E150</f>
        <v>24.96573831973063</v>
      </c>
      <c r="G150" s="218">
        <f>((D140/1000)/(0.2785*$D$22*(F140/1000)^2.63))^(1/0.54)</f>
        <v>3.9140151486273374E-2</v>
      </c>
      <c r="H150" s="80">
        <f>F150*G150</f>
        <v>0.97716277980091693</v>
      </c>
      <c r="I150" s="247"/>
      <c r="J150" s="247"/>
      <c r="K150" s="247"/>
      <c r="S150" s="160"/>
      <c r="T150" s="160"/>
      <c r="U150" s="160"/>
      <c r="V150" s="160"/>
      <c r="W150" s="160"/>
      <c r="X150" s="160"/>
      <c r="Y150" s="160"/>
      <c r="Z150" s="160"/>
      <c r="AA150" s="160"/>
      <c r="AE150" s="36"/>
      <c r="AF150" s="35"/>
      <c r="AG150" s="35"/>
    </row>
    <row r="151" spans="1:36" s="206" customFormat="1" x14ac:dyDescent="0.3">
      <c r="A151" s="187"/>
      <c r="B151" s="82">
        <f t="shared" ref="B151:B155" si="26">((0.9*G141*G141)/(2*9.81))*I141</f>
        <v>5.0628186918770045E-2</v>
      </c>
      <c r="C151" s="60">
        <f t="shared" si="23"/>
        <v>2.8126770510427802E-3</v>
      </c>
      <c r="D151" s="191">
        <f t="shared" si="24"/>
        <v>0</v>
      </c>
      <c r="E151" s="189">
        <f t="shared" si="25"/>
        <v>5.3440863969812825E-2</v>
      </c>
      <c r="F151" s="61">
        <f t="shared" ref="F151:F155" si="27">H141+E151</f>
        <v>14.683440863969812</v>
      </c>
      <c r="G151" s="219">
        <f t="shared" ref="G151:G155" si="28">((D141/1000)/(0.2785*$D$22*(F141/1000)^2.63))^(1/0.54)</f>
        <v>3.3858640902904857E-2</v>
      </c>
      <c r="H151" s="74">
        <f>F151*G151</f>
        <v>0.49716135143219292</v>
      </c>
      <c r="I151" s="247"/>
      <c r="J151" s="247"/>
      <c r="K151" s="247"/>
      <c r="S151" s="160"/>
      <c r="T151" s="160"/>
      <c r="U151" s="160"/>
      <c r="V151" s="160"/>
      <c r="W151" s="160"/>
      <c r="X151" s="160"/>
      <c r="Y151" s="160"/>
      <c r="Z151" s="160"/>
      <c r="AA151" s="160"/>
      <c r="AE151" s="36"/>
      <c r="AF151" s="35"/>
      <c r="AG151" s="35"/>
    </row>
    <row r="152" spans="1:36" s="186" customFormat="1" x14ac:dyDescent="0.3">
      <c r="A152" s="187"/>
      <c r="B152" s="82">
        <f>((0.9*G142*G142)/(2*9.81))*I142</f>
        <v>0</v>
      </c>
      <c r="C152" s="60">
        <f t="shared" si="23"/>
        <v>3.6130177551999105E-3</v>
      </c>
      <c r="D152" s="191">
        <f t="shared" si="24"/>
        <v>0</v>
      </c>
      <c r="E152" s="189">
        <f t="shared" si="25"/>
        <v>3.6130177551999105E-3</v>
      </c>
      <c r="F152" s="61">
        <f t="shared" si="27"/>
        <v>23.423613017755201</v>
      </c>
      <c r="G152" s="219">
        <f t="shared" si="28"/>
        <v>1.9455805039224387E-2</v>
      </c>
      <c r="H152" s="74">
        <f t="shared" ref="H152:H154" si="29">F152*G152</f>
        <v>0.45572524818768362</v>
      </c>
      <c r="I152" s="247"/>
      <c r="J152" s="247"/>
      <c r="K152" s="247"/>
      <c r="AE152" s="234"/>
      <c r="AF152" s="235"/>
      <c r="AG152" s="235"/>
    </row>
    <row r="153" spans="1:36" s="186" customFormat="1" x14ac:dyDescent="0.3">
      <c r="A153" s="187"/>
      <c r="B153" s="82">
        <f t="shared" si="26"/>
        <v>0</v>
      </c>
      <c r="C153" s="60">
        <f t="shared" si="23"/>
        <v>4.306366840449956E-3</v>
      </c>
      <c r="D153" s="191">
        <f t="shared" si="24"/>
        <v>0</v>
      </c>
      <c r="E153" s="189">
        <f t="shared" si="25"/>
        <v>4.306366840449956E-3</v>
      </c>
      <c r="F153" s="61">
        <f t="shared" si="27"/>
        <v>13.73430636684045</v>
      </c>
      <c r="G153" s="219">
        <f t="shared" si="28"/>
        <v>2.2889834705725892E-2</v>
      </c>
      <c r="H153" s="74">
        <f>F153*G153</f>
        <v>0.3143760025347766</v>
      </c>
      <c r="I153" s="247"/>
      <c r="J153" s="247"/>
      <c r="K153" s="247"/>
      <c r="AE153" s="234"/>
      <c r="AF153" s="235"/>
      <c r="AG153" s="235"/>
    </row>
    <row r="154" spans="1:36" s="186" customFormat="1" x14ac:dyDescent="0.3">
      <c r="A154" s="187"/>
      <c r="B154" s="82">
        <f t="shared" si="26"/>
        <v>0</v>
      </c>
      <c r="C154" s="60">
        <f t="shared" si="23"/>
        <v>3.0297522079622487E-3</v>
      </c>
      <c r="D154" s="191">
        <f t="shared" si="24"/>
        <v>0</v>
      </c>
      <c r="E154" s="189">
        <f t="shared" si="25"/>
        <v>3.0297522079622487E-3</v>
      </c>
      <c r="F154" s="61">
        <f t="shared" si="27"/>
        <v>6.9030297522079627</v>
      </c>
      <c r="G154" s="219">
        <f t="shared" si="28"/>
        <v>1.2328633180870808E-2</v>
      </c>
      <c r="H154" s="74">
        <f t="shared" si="29"/>
        <v>8.5104921651609489E-2</v>
      </c>
      <c r="I154" s="247"/>
      <c r="J154" s="247"/>
      <c r="K154" s="247"/>
      <c r="AE154" s="234"/>
      <c r="AF154" s="235"/>
      <c r="AG154" s="235"/>
    </row>
    <row r="155" spans="1:36" s="206" customFormat="1" x14ac:dyDescent="0.3">
      <c r="A155" s="187"/>
      <c r="B155" s="83">
        <f t="shared" si="26"/>
        <v>0</v>
      </c>
      <c r="C155" s="79">
        <f t="shared" si="23"/>
        <v>1.3965578813345069E-2</v>
      </c>
      <c r="D155" s="192">
        <f t="shared" si="24"/>
        <v>0</v>
      </c>
      <c r="E155" s="195">
        <f t="shared" si="25"/>
        <v>1.3965578813345069E-2</v>
      </c>
      <c r="F155" s="64">
        <f t="shared" si="27"/>
        <v>1.923965578813345</v>
      </c>
      <c r="G155" s="220">
        <f t="shared" si="28"/>
        <v>5.0746648567288083E-2</v>
      </c>
      <c r="H155" s="75">
        <f>F155*G155</f>
        <v>9.7634805083599813E-2</v>
      </c>
      <c r="I155" s="247"/>
      <c r="J155" s="247"/>
      <c r="K155" s="247"/>
      <c r="S155" s="160"/>
      <c r="T155" s="160"/>
      <c r="U155" s="160"/>
      <c r="V155" s="160"/>
      <c r="W155" s="160"/>
      <c r="X155" s="160"/>
      <c r="Y155" s="160"/>
      <c r="Z155" s="160"/>
      <c r="AA155" s="160"/>
      <c r="AE155" s="36"/>
      <c r="AF155" s="35"/>
      <c r="AG155" s="35"/>
    </row>
    <row r="156" spans="1:36" s="206" customFormat="1" x14ac:dyDescent="0.3">
      <c r="A156" s="187"/>
      <c r="S156" s="160"/>
      <c r="T156" s="160"/>
      <c r="U156" s="160"/>
      <c r="V156" s="160"/>
      <c r="W156" s="160"/>
      <c r="X156" s="160"/>
      <c r="Y156" s="160"/>
      <c r="Z156" s="160"/>
      <c r="AA156" s="160"/>
      <c r="AE156" s="36"/>
      <c r="AF156" s="35"/>
      <c r="AG156" s="35"/>
    </row>
    <row r="157" spans="1:36" s="67" customFormat="1" x14ac:dyDescent="0.3">
      <c r="A157" s="196" t="s">
        <v>175</v>
      </c>
      <c r="B157" s="17" t="s">
        <v>167</v>
      </c>
      <c r="M157" s="68"/>
      <c r="N157" s="35"/>
      <c r="O157" s="35"/>
      <c r="S157" s="160"/>
      <c r="T157" s="160"/>
      <c r="U157" s="160"/>
      <c r="V157" s="160"/>
      <c r="W157" s="160"/>
      <c r="X157" s="160"/>
      <c r="Y157" s="160"/>
      <c r="Z157" s="160"/>
      <c r="AA157" s="160"/>
      <c r="AE157" s="36"/>
      <c r="AF157" s="35"/>
      <c r="AG157" s="35"/>
      <c r="AH157" s="35"/>
      <c r="AI157" s="37"/>
      <c r="AJ157" s="35"/>
    </row>
    <row r="158" spans="1:36" s="67" customFormat="1" ht="15" customHeight="1" x14ac:dyDescent="0.3">
      <c r="A158" s="187"/>
      <c r="M158" s="68"/>
      <c r="N158" s="35"/>
      <c r="S158" s="160"/>
      <c r="T158" s="160"/>
      <c r="U158" s="160"/>
      <c r="V158" s="160"/>
      <c r="W158" s="160"/>
      <c r="X158" s="160"/>
      <c r="Y158" s="160"/>
      <c r="Z158" s="160"/>
      <c r="AA158" s="160"/>
      <c r="AE158" s="38"/>
      <c r="AH158" s="35"/>
      <c r="AI158" s="37"/>
      <c r="AJ158" s="35"/>
    </row>
    <row r="159" spans="1:36" s="67" customFormat="1" ht="15" customHeight="1" x14ac:dyDescent="0.3">
      <c r="A159" s="91"/>
      <c r="B159" s="204" t="s">
        <v>203</v>
      </c>
      <c r="C159" s="39"/>
      <c r="D159" s="39"/>
      <c r="E159" s="323" t="s">
        <v>233</v>
      </c>
      <c r="G159" s="70" t="s">
        <v>207</v>
      </c>
      <c r="H159" s="35"/>
      <c r="I159" s="35"/>
      <c r="J159" s="200"/>
      <c r="K159" s="200"/>
      <c r="L159" s="200"/>
      <c r="M159" s="200"/>
      <c r="N159" s="35"/>
      <c r="O159" s="200"/>
      <c r="P159" s="200"/>
      <c r="Q159" s="200"/>
      <c r="R159" s="35"/>
      <c r="S159" s="39"/>
      <c r="T159" s="160"/>
      <c r="U159" s="160"/>
      <c r="V159" s="160"/>
      <c r="W159" s="160"/>
      <c r="X159" s="160"/>
      <c r="Y159" s="160"/>
      <c r="Z159" s="160"/>
      <c r="AA159" s="160"/>
      <c r="AB159" s="35"/>
      <c r="AC159" s="38"/>
      <c r="AF159" s="35"/>
      <c r="AG159" s="37"/>
      <c r="AH159" s="35"/>
    </row>
    <row r="160" spans="1:36" s="67" customFormat="1" x14ac:dyDescent="0.3">
      <c r="A160" s="31"/>
      <c r="B160" s="39" t="s">
        <v>232</v>
      </c>
      <c r="C160" s="160"/>
      <c r="D160" s="88">
        <v>1</v>
      </c>
      <c r="E160" s="323"/>
      <c r="G160" s="200" t="s">
        <v>162</v>
      </c>
      <c r="H160" s="180"/>
      <c r="I160" s="88">
        <f>+D175</f>
        <v>16.780049379420792</v>
      </c>
      <c r="J160" s="200"/>
      <c r="K160" s="200"/>
      <c r="L160" s="200"/>
      <c r="M160" s="200"/>
      <c r="N160" s="35"/>
      <c r="O160" s="200"/>
      <c r="P160" s="200"/>
      <c r="Q160" s="200"/>
      <c r="R160" s="35"/>
      <c r="S160" s="39"/>
      <c r="T160" s="197"/>
      <c r="U160" s="39"/>
      <c r="V160" s="160"/>
      <c r="W160" s="160"/>
      <c r="X160" s="160"/>
      <c r="Y160" s="160"/>
      <c r="Z160" s="160"/>
      <c r="AA160" s="160"/>
    </row>
    <row r="161" spans="1:34" s="67" customFormat="1" x14ac:dyDescent="0.3">
      <c r="A161" s="31"/>
      <c r="B161" s="39" t="s">
        <v>161</v>
      </c>
      <c r="C161" s="39"/>
      <c r="D161" s="88">
        <v>1.5</v>
      </c>
      <c r="E161" s="323"/>
      <c r="G161" s="200" t="s">
        <v>208</v>
      </c>
      <c r="H161" s="39"/>
      <c r="I161" s="88">
        <f>+H153</f>
        <v>0.3143760025347766</v>
      </c>
      <c r="J161" s="200"/>
      <c r="K161" s="200"/>
      <c r="L161" s="200"/>
      <c r="M161" s="200"/>
      <c r="N161" s="35"/>
      <c r="O161" s="200"/>
      <c r="P161" s="200"/>
      <c r="Q161" s="200"/>
      <c r="R161" s="35"/>
      <c r="S161" s="39"/>
      <c r="T161" s="197"/>
      <c r="U161" s="39"/>
      <c r="V161" s="160"/>
      <c r="W161" s="160"/>
      <c r="X161" s="160"/>
      <c r="Y161" s="160"/>
      <c r="Z161" s="160"/>
      <c r="AA161" s="160"/>
    </row>
    <row r="162" spans="1:34" s="67" customFormat="1" x14ac:dyDescent="0.3">
      <c r="A162" s="31"/>
      <c r="B162" s="39" t="s">
        <v>204</v>
      </c>
      <c r="C162" s="39"/>
      <c r="D162" s="88">
        <f>+H150</f>
        <v>0.97716277980091693</v>
      </c>
      <c r="E162" s="323"/>
      <c r="G162" s="200" t="s">
        <v>194</v>
      </c>
      <c r="H162" s="35"/>
      <c r="I162" s="88">
        <v>0</v>
      </c>
      <c r="J162" s="200"/>
      <c r="K162" s="200"/>
      <c r="L162" s="200"/>
      <c r="M162" s="200"/>
      <c r="N162" s="35"/>
      <c r="O162" s="200"/>
      <c r="P162" s="200"/>
      <c r="Q162" s="200"/>
      <c r="R162" s="35"/>
      <c r="S162" s="39"/>
      <c r="T162" s="39"/>
      <c r="U162" s="39"/>
      <c r="V162" s="160"/>
      <c r="W162" s="160"/>
      <c r="X162" s="160"/>
      <c r="Y162" s="160"/>
      <c r="Z162" s="160"/>
      <c r="AA162" s="160"/>
    </row>
    <row r="163" spans="1:34" s="67" customFormat="1" x14ac:dyDescent="0.3">
      <c r="A163" s="31"/>
      <c r="B163" s="160" t="s">
        <v>164</v>
      </c>
      <c r="C163" s="160"/>
      <c r="D163" s="212">
        <f>SUM(D160:D162)</f>
        <v>3.477162779800917</v>
      </c>
      <c r="E163" s="323"/>
      <c r="G163" s="200" t="s">
        <v>192</v>
      </c>
      <c r="H163" s="180"/>
      <c r="I163" s="212">
        <f>SUM(I160:I162)</f>
        <v>17.094425381955567</v>
      </c>
      <c r="J163" s="200"/>
      <c r="K163" s="200"/>
      <c r="L163" s="200"/>
      <c r="M163" s="200"/>
      <c r="N163" s="35"/>
      <c r="O163" s="200"/>
      <c r="P163" s="200"/>
      <c r="Q163" s="200"/>
      <c r="R163" s="35"/>
      <c r="S163" s="39"/>
      <c r="T163" s="39"/>
      <c r="U163" s="39"/>
      <c r="V163" s="160"/>
      <c r="W163" s="160"/>
      <c r="X163" s="160"/>
      <c r="Y163" s="160"/>
      <c r="Z163" s="160"/>
      <c r="AA163" s="160"/>
    </row>
    <row r="164" spans="1:34" s="71" customFormat="1" x14ac:dyDescent="0.3">
      <c r="A164" s="31"/>
      <c r="D164" s="87"/>
      <c r="E164" s="323"/>
      <c r="J164" s="200"/>
      <c r="K164" s="200"/>
      <c r="L164" s="200"/>
      <c r="M164" s="200"/>
      <c r="N164" s="35"/>
      <c r="O164" s="200"/>
      <c r="P164" s="200"/>
      <c r="Q164" s="200"/>
      <c r="R164" s="35"/>
      <c r="S164" s="35"/>
      <c r="T164" s="35"/>
      <c r="U164" s="35"/>
    </row>
    <row r="165" spans="1:34" s="71" customFormat="1" x14ac:dyDescent="0.3">
      <c r="A165" s="31"/>
      <c r="B165" s="70" t="s">
        <v>201</v>
      </c>
      <c r="C165" s="35"/>
      <c r="D165" s="35"/>
      <c r="E165" s="323"/>
      <c r="G165" s="70" t="s">
        <v>209</v>
      </c>
      <c r="H165" s="35"/>
      <c r="I165" s="35"/>
      <c r="J165" s="200"/>
      <c r="K165" s="200"/>
      <c r="L165" s="200"/>
      <c r="M165" s="200"/>
      <c r="N165" s="35"/>
      <c r="O165" s="200"/>
      <c r="P165" s="200"/>
      <c r="Q165" s="200"/>
      <c r="AB165" s="35"/>
      <c r="AC165" s="38"/>
      <c r="AF165" s="35"/>
      <c r="AG165" s="37"/>
      <c r="AH165" s="35"/>
    </row>
    <row r="166" spans="1:34" s="67" customFormat="1" x14ac:dyDescent="0.3">
      <c r="A166" s="31"/>
      <c r="B166" s="200" t="s">
        <v>164</v>
      </c>
      <c r="C166" s="180"/>
      <c r="D166" s="88">
        <f>+D163</f>
        <v>3.477162779800917</v>
      </c>
      <c r="E166" s="323"/>
      <c r="G166" s="200" t="s">
        <v>192</v>
      </c>
      <c r="H166" s="180"/>
      <c r="I166" s="88">
        <f>+I163</f>
        <v>17.094425381955567</v>
      </c>
      <c r="J166" s="200"/>
      <c r="K166" s="200"/>
      <c r="L166" s="200"/>
      <c r="M166" s="200"/>
      <c r="N166" s="35"/>
      <c r="O166" s="200"/>
      <c r="P166" s="200"/>
      <c r="Q166" s="200"/>
      <c r="T166" s="35"/>
      <c r="U166" s="35"/>
    </row>
    <row r="167" spans="1:34" s="67" customFormat="1" x14ac:dyDescent="0.3">
      <c r="A167" s="31"/>
      <c r="B167" s="200" t="s">
        <v>202</v>
      </c>
      <c r="C167" s="39"/>
      <c r="D167" s="88">
        <f>+H151</f>
        <v>0.49716135143219292</v>
      </c>
      <c r="E167" s="323"/>
      <c r="G167" s="200" t="s">
        <v>210</v>
      </c>
      <c r="H167" s="39"/>
      <c r="I167" s="88">
        <f>+H154</f>
        <v>8.5104921651609489E-2</v>
      </c>
      <c r="J167" s="200"/>
      <c r="K167" s="200"/>
      <c r="L167" s="200"/>
      <c r="M167" s="200"/>
      <c r="N167" s="35"/>
      <c r="O167" s="200"/>
      <c r="P167" s="200"/>
      <c r="Q167" s="200"/>
      <c r="T167" s="37"/>
      <c r="U167" s="35"/>
    </row>
    <row r="168" spans="1:34" s="67" customFormat="1" x14ac:dyDescent="0.3">
      <c r="A168" s="31"/>
      <c r="B168" s="200" t="s">
        <v>194</v>
      </c>
      <c r="C168" s="35"/>
      <c r="D168" s="88">
        <v>12.35</v>
      </c>
      <c r="E168" s="323"/>
      <c r="G168" s="200" t="s">
        <v>194</v>
      </c>
      <c r="H168" s="35"/>
      <c r="I168" s="88">
        <v>0</v>
      </c>
      <c r="J168" s="200"/>
      <c r="K168" s="200"/>
      <c r="L168" s="200"/>
      <c r="M168" s="200"/>
      <c r="N168" s="35"/>
      <c r="O168" s="200"/>
      <c r="P168" s="200"/>
      <c r="Q168" s="200"/>
      <c r="T168" s="35"/>
      <c r="U168" s="35"/>
    </row>
    <row r="169" spans="1:34" s="67" customFormat="1" x14ac:dyDescent="0.3">
      <c r="A169" s="31"/>
      <c r="B169" s="200" t="s">
        <v>163</v>
      </c>
      <c r="C169" s="180"/>
      <c r="D169" s="212">
        <f>SUM(D166:D168)</f>
        <v>16.324324131233109</v>
      </c>
      <c r="E169" s="323"/>
      <c r="G169" s="200" t="s">
        <v>193</v>
      </c>
      <c r="H169" s="180"/>
      <c r="I169" s="212">
        <f>SUM(I166:I168)</f>
        <v>17.179530303607176</v>
      </c>
      <c r="J169" s="200"/>
      <c r="K169" s="200"/>
      <c r="L169" s="200"/>
      <c r="M169" s="200"/>
      <c r="N169" s="35"/>
      <c r="O169" s="200"/>
      <c r="P169" s="200"/>
      <c r="Q169" s="200"/>
      <c r="T169" s="35"/>
      <c r="U169" s="35"/>
    </row>
    <row r="170" spans="1:34" s="71" customFormat="1" x14ac:dyDescent="0.3">
      <c r="A170" s="31"/>
      <c r="B170" s="67"/>
      <c r="C170" s="67"/>
      <c r="D170" s="88"/>
      <c r="E170" s="323"/>
      <c r="F170" s="69"/>
      <c r="J170" s="200"/>
      <c r="K170" s="200"/>
      <c r="L170" s="200"/>
      <c r="M170" s="200"/>
      <c r="N170" s="35"/>
      <c r="O170" s="200"/>
      <c r="P170" s="200"/>
      <c r="Q170" s="200"/>
      <c r="R170" s="35"/>
      <c r="S170" s="35"/>
      <c r="T170" s="35"/>
      <c r="U170" s="35"/>
    </row>
    <row r="171" spans="1:34" s="180" customFormat="1" x14ac:dyDescent="0.3">
      <c r="A171" s="31"/>
      <c r="B171" s="70" t="s">
        <v>205</v>
      </c>
      <c r="C171" s="35"/>
      <c r="D171" s="35"/>
      <c r="E171" s="323"/>
      <c r="G171" s="70" t="s">
        <v>211</v>
      </c>
      <c r="H171" s="35"/>
      <c r="I171" s="35"/>
      <c r="J171" s="200"/>
      <c r="K171" s="200"/>
      <c r="L171" s="200"/>
      <c r="M171" s="200"/>
      <c r="N171" s="35"/>
      <c r="O171" s="200"/>
      <c r="P171" s="200"/>
      <c r="Q171" s="200"/>
      <c r="R171" s="35"/>
      <c r="S171" s="35"/>
      <c r="T171" s="35"/>
      <c r="U171" s="35"/>
    </row>
    <row r="172" spans="1:34" s="180" customFormat="1" x14ac:dyDescent="0.3">
      <c r="A172" s="31"/>
      <c r="B172" s="200" t="s">
        <v>163</v>
      </c>
      <c r="D172" s="88">
        <f>+D169</f>
        <v>16.324324131233109</v>
      </c>
      <c r="E172" s="323"/>
      <c r="G172" s="200" t="s">
        <v>193</v>
      </c>
      <c r="I172" s="88">
        <f>+I169</f>
        <v>17.179530303607176</v>
      </c>
      <c r="J172" s="200"/>
      <c r="K172" s="200"/>
      <c r="L172" s="200"/>
      <c r="M172" s="200"/>
      <c r="N172" s="35"/>
      <c r="O172" s="200"/>
      <c r="P172" s="200"/>
      <c r="Q172" s="200"/>
      <c r="R172" s="35"/>
      <c r="S172" s="35"/>
      <c r="T172" s="35"/>
      <c r="U172" s="35"/>
    </row>
    <row r="173" spans="1:34" s="180" customFormat="1" x14ac:dyDescent="0.3">
      <c r="A173" s="31"/>
      <c r="B173" s="200" t="s">
        <v>206</v>
      </c>
      <c r="C173" s="39"/>
      <c r="D173" s="88">
        <f>+H152</f>
        <v>0.45572524818768362</v>
      </c>
      <c r="E173" s="323"/>
      <c r="G173" s="200" t="s">
        <v>212</v>
      </c>
      <c r="H173" s="39"/>
      <c r="I173" s="88">
        <f>+H155</f>
        <v>9.7634805083599813E-2</v>
      </c>
      <c r="J173" s="200"/>
      <c r="K173" s="200"/>
      <c r="L173" s="200"/>
      <c r="M173" s="200"/>
      <c r="N173" s="35"/>
      <c r="O173" s="200"/>
      <c r="P173" s="200"/>
      <c r="Q173" s="200"/>
      <c r="R173" s="35"/>
      <c r="S173" s="35"/>
      <c r="T173" s="35"/>
      <c r="U173" s="35"/>
    </row>
    <row r="174" spans="1:34" s="180" customFormat="1" x14ac:dyDescent="0.3">
      <c r="A174" s="31"/>
      <c r="B174" s="200" t="s">
        <v>194</v>
      </c>
      <c r="C174" s="35"/>
      <c r="D174" s="88">
        <v>0</v>
      </c>
      <c r="E174" s="323"/>
      <c r="G174" s="200" t="s">
        <v>194</v>
      </c>
      <c r="H174" s="35"/>
      <c r="I174" s="88">
        <v>0</v>
      </c>
      <c r="J174" s="200"/>
      <c r="K174" s="200"/>
      <c r="L174" s="200"/>
      <c r="M174" s="200"/>
      <c r="N174" s="35"/>
      <c r="O174" s="200"/>
      <c r="P174" s="200"/>
      <c r="Q174" s="200"/>
      <c r="R174" s="35"/>
      <c r="S174" s="35"/>
      <c r="T174" s="35"/>
      <c r="U174" s="35"/>
    </row>
    <row r="175" spans="1:34" s="180" customFormat="1" x14ac:dyDescent="0.3">
      <c r="A175" s="31"/>
      <c r="B175" s="200" t="s">
        <v>162</v>
      </c>
      <c r="D175" s="212">
        <f>SUM(D172:D174)</f>
        <v>16.780049379420792</v>
      </c>
      <c r="E175" s="323"/>
      <c r="G175" s="200" t="s">
        <v>234</v>
      </c>
      <c r="I175" s="212">
        <f>SUM(I172:I174)</f>
        <v>17.277165108690777</v>
      </c>
      <c r="J175" s="200"/>
      <c r="K175" s="200"/>
      <c r="L175" s="200"/>
      <c r="M175" s="200"/>
      <c r="N175" s="35"/>
      <c r="O175" s="200"/>
      <c r="P175" s="200"/>
      <c r="Q175" s="200"/>
      <c r="R175" s="35"/>
      <c r="S175" s="35"/>
      <c r="T175" s="35"/>
      <c r="U175" s="35"/>
    </row>
    <row r="176" spans="1:34" s="180" customFormat="1" x14ac:dyDescent="0.3">
      <c r="A176" s="31"/>
      <c r="D176" s="88"/>
      <c r="E176" s="323"/>
      <c r="G176" s="39"/>
      <c r="H176" s="39"/>
      <c r="I176" s="39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</row>
    <row r="177" spans="1:23" s="180" customFormat="1" x14ac:dyDescent="0.3">
      <c r="A177" s="31"/>
      <c r="D177" s="88"/>
      <c r="E177" s="69"/>
      <c r="F177" s="69"/>
      <c r="I177" s="198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</row>
    <row r="178" spans="1:23" x14ac:dyDescent="0.3">
      <c r="A178" s="31"/>
      <c r="B178" s="30" t="s">
        <v>235</v>
      </c>
      <c r="G178" s="180"/>
      <c r="I178" s="198"/>
    </row>
    <row r="179" spans="1:23" x14ac:dyDescent="0.3">
      <c r="A179" s="31"/>
      <c r="B179" s="160" t="s">
        <v>165</v>
      </c>
      <c r="C179" s="205">
        <f>I175</f>
        <v>17.277165108690777</v>
      </c>
      <c r="D179" s="30" t="s">
        <v>166</v>
      </c>
      <c r="G179" s="180"/>
    </row>
    <row r="180" spans="1:23" x14ac:dyDescent="0.3">
      <c r="A180" s="31"/>
      <c r="B180" s="167" t="s">
        <v>213</v>
      </c>
      <c r="C180" s="213">
        <v>17.5</v>
      </c>
      <c r="G180" s="180"/>
      <c r="I180" s="67"/>
      <c r="J180" s="198"/>
    </row>
    <row r="181" spans="1:23" x14ac:dyDescent="0.3">
      <c r="A181" s="31"/>
    </row>
    <row r="182" spans="1:23" x14ac:dyDescent="0.3">
      <c r="A182" s="31"/>
    </row>
    <row r="183" spans="1:23" x14ac:dyDescent="0.3">
      <c r="A183" s="31"/>
    </row>
    <row r="184" spans="1:23" x14ac:dyDescent="0.3">
      <c r="A184" s="31"/>
      <c r="R184" s="324"/>
      <c r="S184" s="324"/>
      <c r="T184" s="324"/>
      <c r="U184" s="324"/>
      <c r="V184" s="324"/>
      <c r="W184" s="324"/>
    </row>
    <row r="185" spans="1:23" x14ac:dyDescent="0.3">
      <c r="A185" s="31"/>
      <c r="R185" s="324"/>
      <c r="S185" s="324"/>
      <c r="T185" s="324"/>
      <c r="U185" s="324"/>
      <c r="V185" s="324"/>
      <c r="W185" s="324"/>
    </row>
    <row r="186" spans="1:23" x14ac:dyDescent="0.3">
      <c r="A186" s="31"/>
      <c r="R186" s="324"/>
      <c r="S186" s="324"/>
      <c r="T186" s="324"/>
      <c r="U186" s="324"/>
      <c r="V186" s="324"/>
      <c r="W186" s="324"/>
    </row>
    <row r="187" spans="1:23" x14ac:dyDescent="0.3">
      <c r="A187" s="31"/>
      <c r="B187" s="70"/>
      <c r="C187" s="35"/>
      <c r="D187" s="35"/>
      <c r="G187" s="201"/>
      <c r="H187" s="199"/>
      <c r="I187" s="140"/>
      <c r="R187" s="324"/>
      <c r="S187" s="324"/>
      <c r="T187" s="324"/>
      <c r="U187" s="324"/>
      <c r="V187" s="324"/>
      <c r="W187" s="324"/>
    </row>
    <row r="188" spans="1:23" x14ac:dyDescent="0.3">
      <c r="A188" s="31"/>
      <c r="B188" s="39"/>
      <c r="C188" s="199"/>
      <c r="D188" s="88"/>
      <c r="G188" s="199"/>
      <c r="H188" s="199"/>
      <c r="I188" s="198"/>
      <c r="R188" s="327"/>
      <c r="S188" s="327"/>
      <c r="T188" s="327"/>
      <c r="U188" s="327"/>
      <c r="V188" s="327"/>
      <c r="W188" s="327"/>
    </row>
    <row r="189" spans="1:23" x14ac:dyDescent="0.3">
      <c r="A189" s="31"/>
      <c r="B189" s="39"/>
      <c r="C189" s="39"/>
      <c r="D189" s="88"/>
      <c r="G189" s="199"/>
      <c r="H189" s="199"/>
      <c r="I189" s="198"/>
      <c r="R189" s="327"/>
      <c r="S189" s="327"/>
      <c r="T189" s="327"/>
      <c r="U189" s="327"/>
      <c r="V189" s="327"/>
      <c r="W189" s="327"/>
    </row>
    <row r="190" spans="1:23" x14ac:dyDescent="0.3">
      <c r="A190" s="31"/>
      <c r="B190" s="35"/>
      <c r="C190" s="35"/>
      <c r="D190" s="88"/>
      <c r="G190" s="199"/>
      <c r="H190" s="199"/>
      <c r="I190" s="198"/>
      <c r="R190" s="327"/>
      <c r="S190" s="327"/>
      <c r="T190" s="327"/>
      <c r="U190" s="327"/>
      <c r="V190" s="327"/>
      <c r="W190" s="327"/>
    </row>
    <row r="191" spans="1:23" x14ac:dyDescent="0.3">
      <c r="A191" s="31"/>
      <c r="B191" s="199"/>
      <c r="C191" s="199"/>
      <c r="D191" s="89"/>
      <c r="G191" s="199"/>
      <c r="H191" s="199"/>
      <c r="I191" s="202"/>
      <c r="R191" s="327"/>
      <c r="S191" s="327"/>
      <c r="T191" s="327"/>
      <c r="U191" s="327"/>
      <c r="V191" s="327"/>
      <c r="W191" s="327"/>
    </row>
    <row r="192" spans="1:23" x14ac:dyDescent="0.3">
      <c r="A192" s="31"/>
      <c r="R192" s="327"/>
      <c r="S192" s="327"/>
      <c r="T192" s="327"/>
      <c r="U192" s="327"/>
      <c r="V192" s="327"/>
      <c r="W192" s="327"/>
    </row>
    <row r="193" spans="1:23" x14ac:dyDescent="0.3">
      <c r="A193" s="31"/>
      <c r="R193" s="327"/>
      <c r="S193" s="327"/>
      <c r="T193" s="327"/>
      <c r="U193" s="327"/>
      <c r="V193" s="327"/>
      <c r="W193" s="327"/>
    </row>
    <row r="194" spans="1:23" x14ac:dyDescent="0.3">
      <c r="A194" s="31"/>
      <c r="R194" s="327"/>
      <c r="S194" s="327"/>
      <c r="T194" s="327"/>
      <c r="U194" s="327"/>
      <c r="V194" s="327"/>
      <c r="W194" s="327"/>
    </row>
    <row r="195" spans="1:23" x14ac:dyDescent="0.3">
      <c r="A195" s="31"/>
      <c r="R195" s="327"/>
      <c r="S195" s="327"/>
      <c r="T195" s="327"/>
      <c r="U195" s="327"/>
      <c r="V195" s="327"/>
      <c r="W195" s="327"/>
    </row>
    <row r="196" spans="1:23" x14ac:dyDescent="0.3">
      <c r="A196" s="31"/>
      <c r="R196" s="327"/>
      <c r="S196" s="327"/>
      <c r="T196" s="327"/>
      <c r="U196" s="327"/>
      <c r="V196" s="327"/>
      <c r="W196" s="327"/>
    </row>
    <row r="197" spans="1:23" x14ac:dyDescent="0.3">
      <c r="A197" s="31"/>
      <c r="R197" s="327"/>
      <c r="S197" s="327"/>
      <c r="T197" s="327"/>
      <c r="U197" s="327"/>
      <c r="V197" s="327"/>
      <c r="W197" s="327"/>
    </row>
    <row r="198" spans="1:23" x14ac:dyDescent="0.3">
      <c r="A198" s="31"/>
      <c r="R198" s="327"/>
      <c r="S198" s="327"/>
      <c r="T198" s="327"/>
      <c r="U198" s="327"/>
      <c r="V198" s="327"/>
      <c r="W198" s="327"/>
    </row>
    <row r="199" spans="1:23" x14ac:dyDescent="0.3">
      <c r="A199" s="31"/>
      <c r="R199" s="327"/>
      <c r="S199" s="327"/>
      <c r="T199" s="327"/>
      <c r="U199" s="327"/>
      <c r="V199" s="327"/>
      <c r="W199" s="327"/>
    </row>
    <row r="200" spans="1:23" x14ac:dyDescent="0.3">
      <c r="A200" s="31"/>
      <c r="R200" s="327"/>
      <c r="S200" s="327"/>
      <c r="T200" s="327"/>
      <c r="U200" s="327"/>
      <c r="V200" s="327"/>
      <c r="W200" s="327"/>
    </row>
    <row r="201" spans="1:23" x14ac:dyDescent="0.3">
      <c r="A201" s="31"/>
      <c r="R201" s="327"/>
      <c r="S201" s="327"/>
      <c r="T201" s="327"/>
      <c r="U201" s="327"/>
      <c r="V201" s="327"/>
      <c r="W201" s="327"/>
    </row>
    <row r="202" spans="1:23" x14ac:dyDescent="0.3">
      <c r="A202" s="31"/>
      <c r="R202" s="327"/>
      <c r="S202" s="327"/>
      <c r="T202" s="327"/>
      <c r="U202" s="327"/>
      <c r="V202" s="327"/>
      <c r="W202" s="327"/>
    </row>
    <row r="203" spans="1:23" x14ac:dyDescent="0.3">
      <c r="A203" s="31"/>
      <c r="R203" s="327"/>
      <c r="S203" s="327"/>
      <c r="T203" s="327"/>
      <c r="U203" s="327"/>
      <c r="V203" s="327"/>
      <c r="W203" s="327"/>
    </row>
    <row r="204" spans="1:23" x14ac:dyDescent="0.3">
      <c r="A204" s="31"/>
      <c r="R204" s="327"/>
      <c r="S204" s="327"/>
      <c r="T204" s="327"/>
      <c r="U204" s="327"/>
      <c r="V204" s="327"/>
      <c r="W204" s="327"/>
    </row>
    <row r="205" spans="1:23" x14ac:dyDescent="0.3">
      <c r="A205" s="31"/>
      <c r="R205" s="327"/>
      <c r="S205" s="327"/>
      <c r="T205" s="327"/>
      <c r="U205" s="327"/>
      <c r="V205" s="327"/>
      <c r="W205" s="327"/>
    </row>
    <row r="206" spans="1:23" x14ac:dyDescent="0.3">
      <c r="A206" s="31"/>
      <c r="R206" s="327"/>
      <c r="S206" s="327"/>
      <c r="T206" s="327"/>
      <c r="U206" s="327"/>
      <c r="V206" s="327"/>
      <c r="W206" s="327"/>
    </row>
    <row r="207" spans="1:23" x14ac:dyDescent="0.3">
      <c r="A207" s="31"/>
      <c r="R207" s="327"/>
      <c r="S207" s="327"/>
      <c r="T207" s="327"/>
      <c r="U207" s="327"/>
      <c r="V207" s="327"/>
      <c r="W207" s="327"/>
    </row>
    <row r="208" spans="1:23" x14ac:dyDescent="0.3">
      <c r="A208" s="31"/>
      <c r="R208" s="327"/>
      <c r="S208" s="327"/>
      <c r="T208" s="327"/>
      <c r="U208" s="327"/>
      <c r="V208" s="327"/>
      <c r="W208" s="327"/>
    </row>
    <row r="209" spans="1:23" x14ac:dyDescent="0.3">
      <c r="A209" s="31"/>
      <c r="R209" s="327"/>
      <c r="S209" s="327"/>
      <c r="T209" s="327"/>
      <c r="U209" s="327"/>
      <c r="V209" s="327"/>
      <c r="W209" s="327"/>
    </row>
    <row r="210" spans="1:23" x14ac:dyDescent="0.3">
      <c r="A210" s="31"/>
    </row>
    <row r="211" spans="1:23" x14ac:dyDescent="0.3">
      <c r="A211" s="31"/>
    </row>
    <row r="212" spans="1:23" x14ac:dyDescent="0.3">
      <c r="A212" s="31"/>
    </row>
    <row r="213" spans="1:23" x14ac:dyDescent="0.3">
      <c r="A213" s="31"/>
    </row>
    <row r="214" spans="1:23" x14ac:dyDescent="0.3">
      <c r="A214" s="31"/>
    </row>
    <row r="215" spans="1:23" x14ac:dyDescent="0.3">
      <c r="A215" s="31"/>
    </row>
    <row r="216" spans="1:23" x14ac:dyDescent="0.3">
      <c r="A216" s="31"/>
    </row>
    <row r="217" spans="1:23" x14ac:dyDescent="0.3">
      <c r="A217" s="31"/>
    </row>
    <row r="218" spans="1:23" x14ac:dyDescent="0.3">
      <c r="A218" s="31"/>
    </row>
    <row r="219" spans="1:23" x14ac:dyDescent="0.3">
      <c r="A219" s="31"/>
    </row>
    <row r="220" spans="1:23" x14ac:dyDescent="0.3">
      <c r="A220" s="31"/>
    </row>
    <row r="221" spans="1:23" x14ac:dyDescent="0.3">
      <c r="A221" s="31"/>
    </row>
    <row r="222" spans="1:23" x14ac:dyDescent="0.3">
      <c r="A222" s="31"/>
    </row>
    <row r="223" spans="1:23" x14ac:dyDescent="0.3">
      <c r="A223" s="31"/>
    </row>
    <row r="224" spans="1:23" x14ac:dyDescent="0.3">
      <c r="A224" s="31"/>
    </row>
    <row r="225" spans="1:1" x14ac:dyDescent="0.3">
      <c r="A225" s="31"/>
    </row>
    <row r="226" spans="1:1" x14ac:dyDescent="0.3">
      <c r="A226" s="31"/>
    </row>
    <row r="227" spans="1:1" x14ac:dyDescent="0.3">
      <c r="A227" s="31"/>
    </row>
  </sheetData>
  <mergeCells count="139">
    <mergeCell ref="B74:B82"/>
    <mergeCell ref="B139:K139"/>
    <mergeCell ref="D137:D138"/>
    <mergeCell ref="C137:C138"/>
    <mergeCell ref="E137:E138"/>
    <mergeCell ref="B87:B88"/>
    <mergeCell ref="C87:D87"/>
    <mergeCell ref="E87:E88"/>
    <mergeCell ref="B137:B138"/>
    <mergeCell ref="F87:G87"/>
    <mergeCell ref="H87:H88"/>
    <mergeCell ref="H120:I128"/>
    <mergeCell ref="I137:K137"/>
    <mergeCell ref="F137:F138"/>
    <mergeCell ref="G137:G138"/>
    <mergeCell ref="H137:H138"/>
    <mergeCell ref="I87:I88"/>
    <mergeCell ref="B83:G83"/>
    <mergeCell ref="C74:C80"/>
    <mergeCell ref="D74:D75"/>
    <mergeCell ref="D76:D77"/>
    <mergeCell ref="D78:D80"/>
    <mergeCell ref="D43:D44"/>
    <mergeCell ref="D45:D47"/>
    <mergeCell ref="C48:C49"/>
    <mergeCell ref="D48:D49"/>
    <mergeCell ref="C52:C58"/>
    <mergeCell ref="D52:D53"/>
    <mergeCell ref="D54:D55"/>
    <mergeCell ref="D56:D58"/>
    <mergeCell ref="E159:E176"/>
    <mergeCell ref="C81:C82"/>
    <mergeCell ref="B39:B40"/>
    <mergeCell ref="C39:D40"/>
    <mergeCell ref="E39:E40"/>
    <mergeCell ref="F39:H39"/>
    <mergeCell ref="D67:D68"/>
    <mergeCell ref="D69:D71"/>
    <mergeCell ref="J26:K26"/>
    <mergeCell ref="B25:K25"/>
    <mergeCell ref="B26:C26"/>
    <mergeCell ref="D26:E26"/>
    <mergeCell ref="F26:G26"/>
    <mergeCell ref="H26:I26"/>
    <mergeCell ref="C50:C51"/>
    <mergeCell ref="C59:C63"/>
    <mergeCell ref="D59:D60"/>
    <mergeCell ref="D61:D63"/>
    <mergeCell ref="B52:B64"/>
    <mergeCell ref="B65:B73"/>
    <mergeCell ref="C72:C73"/>
    <mergeCell ref="C65:C71"/>
    <mergeCell ref="D65:D66"/>
    <mergeCell ref="B41:B51"/>
    <mergeCell ref="C41:C47"/>
    <mergeCell ref="D41:D42"/>
    <mergeCell ref="V191:W191"/>
    <mergeCell ref="R184:W184"/>
    <mergeCell ref="R185:S185"/>
    <mergeCell ref="T185:U185"/>
    <mergeCell ref="V185:W185"/>
    <mergeCell ref="V189:W189"/>
    <mergeCell ref="R190:S190"/>
    <mergeCell ref="T190:U190"/>
    <mergeCell ref="V190:W190"/>
    <mergeCell ref="T189:U189"/>
    <mergeCell ref="V186:W186"/>
    <mergeCell ref="R187:S187"/>
    <mergeCell ref="T187:U187"/>
    <mergeCell ref="V187:W187"/>
    <mergeCell ref="R188:S188"/>
    <mergeCell ref="T188:U188"/>
    <mergeCell ref="R191:S191"/>
    <mergeCell ref="T191:U191"/>
    <mergeCell ref="R186:S186"/>
    <mergeCell ref="T186:U186"/>
    <mergeCell ref="V188:W188"/>
    <mergeCell ref="R189:S189"/>
    <mergeCell ref="T197:U197"/>
    <mergeCell ref="V197:W197"/>
    <mergeCell ref="R203:S203"/>
    <mergeCell ref="T203:U203"/>
    <mergeCell ref="V203:W203"/>
    <mergeCell ref="V200:W200"/>
    <mergeCell ref="R192:S192"/>
    <mergeCell ref="T192:U192"/>
    <mergeCell ref="V192:W192"/>
    <mergeCell ref="T195:U195"/>
    <mergeCell ref="V195:W195"/>
    <mergeCell ref="R197:S197"/>
    <mergeCell ref="R193:S193"/>
    <mergeCell ref="V193:W193"/>
    <mergeCell ref="R194:S194"/>
    <mergeCell ref="T194:U194"/>
    <mergeCell ref="V194:W194"/>
    <mergeCell ref="R195:S195"/>
    <mergeCell ref="R202:S202"/>
    <mergeCell ref="T202:U202"/>
    <mergeCell ref="V202:W202"/>
    <mergeCell ref="R198:S198"/>
    <mergeCell ref="V209:W209"/>
    <mergeCell ref="R209:S209"/>
    <mergeCell ref="T205:U205"/>
    <mergeCell ref="V205:W205"/>
    <mergeCell ref="R206:S206"/>
    <mergeCell ref="T206:U206"/>
    <mergeCell ref="V206:W206"/>
    <mergeCell ref="R207:S207"/>
    <mergeCell ref="T207:U207"/>
    <mergeCell ref="V207:W207"/>
    <mergeCell ref="R208:S208"/>
    <mergeCell ref="T208:U208"/>
    <mergeCell ref="V208:W208"/>
    <mergeCell ref="R205:S205"/>
    <mergeCell ref="T209:U209"/>
    <mergeCell ref="AJ24:AJ26"/>
    <mergeCell ref="AE27:AI27"/>
    <mergeCell ref="T193:U193"/>
    <mergeCell ref="R204:S204"/>
    <mergeCell ref="T204:U204"/>
    <mergeCell ref="F147:F148"/>
    <mergeCell ref="B147:D147"/>
    <mergeCell ref="E147:E148"/>
    <mergeCell ref="G147:G148"/>
    <mergeCell ref="H147:H148"/>
    <mergeCell ref="R196:S196"/>
    <mergeCell ref="T196:U196"/>
    <mergeCell ref="T198:U198"/>
    <mergeCell ref="V196:W196"/>
    <mergeCell ref="V198:W198"/>
    <mergeCell ref="R199:S199"/>
    <mergeCell ref="T199:U199"/>
    <mergeCell ref="V199:W199"/>
    <mergeCell ref="R200:S200"/>
    <mergeCell ref="T200:U200"/>
    <mergeCell ref="R201:S201"/>
    <mergeCell ref="T201:U201"/>
    <mergeCell ref="V201:W201"/>
    <mergeCell ref="V204:W204"/>
  </mergeCells>
  <phoneticPr fontId="0" type="noConversion"/>
  <dataValidations disablePrompts="1" count="1">
    <dataValidation type="list" allowBlank="1" showInputMessage="1" showErrorMessage="1" sqref="E140:E145" xr:uid="{00000000-0002-0000-0000-000000000000}">
      <formula1>$B$27:$B$32</formula1>
    </dataValidation>
  </dataValidations>
  <printOptions horizontalCentered="1"/>
  <pageMargins left="0.78740157480314965" right="0.78740157480314965" top="0.78740157480314965" bottom="0.78740157480314965" header="0" footer="0"/>
  <pageSetup paperSize="9" scale="92" orientation="portrait" verticalDpi="200" r:id="rId1"/>
  <rowBreaks count="2" manualBreakCount="2">
    <brk id="84" max="10" man="1"/>
    <brk id="132" max="10" man="1"/>
  </rowBreaks>
  <ignoredErrors>
    <ignoredError sqref="B20 B22 A86:A132 A178:A185 A158:A170 A146 A196:A227 A144 A142 A137:A140 A13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CECA5-7624-430D-9106-C293FF72B848}">
  <dimension ref="A1:AK225"/>
  <sheetViews>
    <sheetView tabSelected="1" view="pageBreakPreview" zoomScaleNormal="100" zoomScaleSheetLayoutView="100" workbookViewId="0">
      <selection activeCell="K149" sqref="K149"/>
    </sheetView>
  </sheetViews>
  <sheetFormatPr baseColWidth="10" defaultColWidth="11.44140625" defaultRowHeight="13.8" x14ac:dyDescent="0.3"/>
  <cols>
    <col min="1" max="1" width="6.109375" style="247" customWidth="1"/>
    <col min="2" max="2" width="8" style="247" customWidth="1"/>
    <col min="3" max="3" width="8.6640625" style="247" customWidth="1"/>
    <col min="4" max="4" width="8.33203125" style="247" customWidth="1"/>
    <col min="5" max="19" width="8.6640625" style="247" customWidth="1"/>
    <col min="20" max="31" width="8" style="247" customWidth="1"/>
    <col min="32" max="16384" width="11.44140625" style="247"/>
  </cols>
  <sheetData>
    <row r="1" spans="1:8" x14ac:dyDescent="0.3">
      <c r="A1" s="2" t="s">
        <v>39</v>
      </c>
      <c r="B1" s="3"/>
      <c r="C1" s="3" t="s">
        <v>214</v>
      </c>
    </row>
    <row r="2" spans="1:8" x14ac:dyDescent="0.3">
      <c r="A2" s="2" t="s">
        <v>40</v>
      </c>
      <c r="B2" s="3"/>
      <c r="C2" s="3" t="s">
        <v>125</v>
      </c>
    </row>
    <row r="3" spans="1:8" x14ac:dyDescent="0.3">
      <c r="A3" s="2" t="s">
        <v>126</v>
      </c>
      <c r="B3" s="3"/>
      <c r="C3" s="3" t="s">
        <v>215</v>
      </c>
    </row>
    <row r="4" spans="1:8" x14ac:dyDescent="0.3">
      <c r="A4" s="2" t="s">
        <v>41</v>
      </c>
      <c r="B4" s="3"/>
      <c r="C4" s="3" t="s">
        <v>127</v>
      </c>
    </row>
    <row r="5" spans="1:8" ht="15" customHeight="1" x14ac:dyDescent="0.3">
      <c r="A5" s="2" t="s">
        <v>42</v>
      </c>
      <c r="B5" s="3"/>
      <c r="C5" s="4" t="s">
        <v>216</v>
      </c>
      <c r="D5" s="5"/>
      <c r="E5" s="5"/>
      <c r="F5" s="6"/>
      <c r="G5" s="6"/>
    </row>
    <row r="6" spans="1:8" x14ac:dyDescent="0.3">
      <c r="A6" s="2"/>
      <c r="B6" s="3"/>
      <c r="C6" s="3"/>
      <c r="D6" s="3"/>
      <c r="E6" s="3"/>
    </row>
    <row r="7" spans="1:8" x14ac:dyDescent="0.3">
      <c r="A7" s="2" t="s">
        <v>236</v>
      </c>
      <c r="B7" s="3"/>
      <c r="C7" s="3"/>
      <c r="D7" s="3"/>
      <c r="E7" s="3"/>
    </row>
    <row r="8" spans="1:8" x14ac:dyDescent="0.3">
      <c r="A8" s="3"/>
      <c r="B8" s="3"/>
      <c r="C8" s="3"/>
      <c r="D8" s="3"/>
    </row>
    <row r="9" spans="1:8" x14ac:dyDescent="0.3">
      <c r="A9" s="90" t="s">
        <v>171</v>
      </c>
      <c r="B9" s="2" t="s">
        <v>10</v>
      </c>
      <c r="E9" s="3"/>
      <c r="F9" s="3"/>
      <c r="G9" s="3"/>
      <c r="H9" s="3"/>
    </row>
    <row r="10" spans="1:8" x14ac:dyDescent="0.3">
      <c r="B10" s="90" t="s">
        <v>9</v>
      </c>
      <c r="C10" s="7" t="s">
        <v>12</v>
      </c>
      <c r="D10" s="3"/>
      <c r="E10" s="3"/>
    </row>
    <row r="11" spans="1:8" x14ac:dyDescent="0.3">
      <c r="B11" s="7" t="s">
        <v>13</v>
      </c>
      <c r="C11" s="3"/>
      <c r="D11" s="3"/>
      <c r="E11" s="3"/>
      <c r="F11" s="3"/>
    </row>
    <row r="12" spans="1:8" ht="15.6" x14ac:dyDescent="0.3">
      <c r="B12" s="3" t="s">
        <v>139</v>
      </c>
      <c r="C12" s="3"/>
      <c r="D12" s="3"/>
    </row>
    <row r="13" spans="1:8" x14ac:dyDescent="0.3">
      <c r="B13" s="3" t="s">
        <v>14</v>
      </c>
    </row>
    <row r="14" spans="1:8" x14ac:dyDescent="0.3">
      <c r="B14" s="3"/>
      <c r="C14" s="3" t="s">
        <v>15</v>
      </c>
    </row>
    <row r="15" spans="1:8" x14ac:dyDescent="0.3">
      <c r="B15" s="3"/>
      <c r="C15" s="3" t="s">
        <v>16</v>
      </c>
    </row>
    <row r="16" spans="1:8" x14ac:dyDescent="0.3">
      <c r="B16" s="3"/>
      <c r="C16" s="3" t="s">
        <v>17</v>
      </c>
    </row>
    <row r="17" spans="2:37" x14ac:dyDescent="0.3">
      <c r="C17" s="3" t="s">
        <v>18</v>
      </c>
      <c r="D17" s="3"/>
      <c r="E17" s="3"/>
      <c r="F17" s="3"/>
      <c r="G17" s="3"/>
      <c r="H17" s="3"/>
      <c r="I17" s="3"/>
    </row>
    <row r="18" spans="2:37" x14ac:dyDescent="0.3">
      <c r="G18" s="3"/>
      <c r="H18" s="3"/>
      <c r="I18" s="3"/>
      <c r="J18" s="3"/>
    </row>
    <row r="19" spans="2:37" x14ac:dyDescent="0.3">
      <c r="B19" s="90" t="s">
        <v>11</v>
      </c>
      <c r="C19" s="7" t="s">
        <v>20</v>
      </c>
      <c r="D19" s="3"/>
      <c r="E19" s="3"/>
      <c r="F19" s="3"/>
      <c r="G19" s="3"/>
      <c r="H19" s="3"/>
    </row>
    <row r="20" spans="2:37" x14ac:dyDescent="0.3">
      <c r="B20" s="90"/>
      <c r="C20" s="2" t="s">
        <v>21</v>
      </c>
      <c r="D20" s="3"/>
      <c r="E20" s="2"/>
      <c r="F20" s="3"/>
      <c r="G20" s="3"/>
    </row>
    <row r="21" spans="2:37" x14ac:dyDescent="0.3">
      <c r="B21" s="92" t="s">
        <v>19</v>
      </c>
      <c r="C21" s="8" t="s">
        <v>23</v>
      </c>
      <c r="D21" s="9"/>
      <c r="E21" s="8"/>
      <c r="H21" s="9"/>
    </row>
    <row r="22" spans="2:37" x14ac:dyDescent="0.3">
      <c r="B22" s="93"/>
      <c r="C22" s="10" t="s">
        <v>24</v>
      </c>
      <c r="D22" s="31">
        <v>150</v>
      </c>
    </row>
    <row r="23" spans="2:37" x14ac:dyDescent="0.3">
      <c r="B23" s="92" t="s">
        <v>22</v>
      </c>
      <c r="C23" s="11" t="s">
        <v>25</v>
      </c>
      <c r="D23" s="9"/>
      <c r="E23" s="8"/>
      <c r="F23" s="9"/>
      <c r="G23" s="9"/>
      <c r="H23" s="9"/>
      <c r="I23" s="9"/>
    </row>
    <row r="24" spans="2:37" x14ac:dyDescent="0.3">
      <c r="B24" s="9"/>
      <c r="C24" s="8"/>
      <c r="D24" s="9"/>
      <c r="E24" s="9"/>
      <c r="F24" s="9"/>
      <c r="G24" s="9"/>
      <c r="AJ24" s="287"/>
    </row>
    <row r="25" spans="2:37" ht="15" customHeight="1" x14ac:dyDescent="0.3">
      <c r="B25" s="288" t="s">
        <v>185</v>
      </c>
      <c r="C25" s="289"/>
      <c r="D25" s="289"/>
      <c r="E25" s="289"/>
      <c r="F25" s="289"/>
      <c r="G25" s="289"/>
      <c r="H25" s="289"/>
      <c r="I25" s="289"/>
      <c r="J25" s="289"/>
      <c r="K25" s="290"/>
      <c r="AJ25" s="287"/>
    </row>
    <row r="26" spans="2:37" ht="24.75" customHeight="1" x14ac:dyDescent="0.3">
      <c r="B26" s="291" t="s">
        <v>133</v>
      </c>
      <c r="C26" s="292"/>
      <c r="D26" s="291" t="s">
        <v>134</v>
      </c>
      <c r="E26" s="292"/>
      <c r="F26" s="291" t="s">
        <v>135</v>
      </c>
      <c r="G26" s="292"/>
      <c r="H26" s="291" t="s">
        <v>136</v>
      </c>
      <c r="I26" s="292"/>
      <c r="J26" s="291" t="s">
        <v>137</v>
      </c>
      <c r="K26" s="292"/>
      <c r="AJ26" s="287"/>
    </row>
    <row r="27" spans="2:37" x14ac:dyDescent="0.3">
      <c r="B27" s="250" t="s">
        <v>128</v>
      </c>
      <c r="C27" s="251"/>
      <c r="D27" s="252">
        <v>21</v>
      </c>
      <c r="E27" s="253"/>
      <c r="F27" s="254">
        <v>2.9</v>
      </c>
      <c r="G27" s="255"/>
      <c r="H27" s="256">
        <v>15.2</v>
      </c>
      <c r="I27" s="253"/>
      <c r="J27" s="257">
        <v>1.18</v>
      </c>
      <c r="K27" s="258"/>
      <c r="AE27" s="287"/>
      <c r="AF27" s="287"/>
      <c r="AG27" s="287"/>
      <c r="AH27" s="287"/>
      <c r="AI27" s="287"/>
      <c r="AJ27" s="248"/>
      <c r="AK27" s="248"/>
    </row>
    <row r="28" spans="2:37" x14ac:dyDescent="0.3">
      <c r="B28" s="259" t="s">
        <v>129</v>
      </c>
      <c r="C28" s="260"/>
      <c r="D28" s="256">
        <v>26.5</v>
      </c>
      <c r="E28" s="253"/>
      <c r="F28" s="261">
        <v>2.9</v>
      </c>
      <c r="G28" s="262"/>
      <c r="H28" s="256">
        <v>20.7</v>
      </c>
      <c r="I28" s="253"/>
      <c r="J28" s="263">
        <v>1.54</v>
      </c>
      <c r="K28" s="262"/>
      <c r="AE28" s="248"/>
      <c r="AF28" s="248"/>
      <c r="AG28" s="248"/>
      <c r="AH28" s="248"/>
      <c r="AI28" s="248"/>
      <c r="AJ28" s="248"/>
      <c r="AK28" s="248"/>
    </row>
    <row r="29" spans="2:37" x14ac:dyDescent="0.3">
      <c r="B29" s="259" t="s">
        <v>26</v>
      </c>
      <c r="C29" s="260"/>
      <c r="D29" s="264">
        <v>33</v>
      </c>
      <c r="E29" s="253"/>
      <c r="F29" s="261">
        <v>3.4</v>
      </c>
      <c r="G29" s="262"/>
      <c r="H29" s="256">
        <v>26.2</v>
      </c>
      <c r="I29" s="253"/>
      <c r="J29" s="263">
        <v>2.2610000000000001</v>
      </c>
      <c r="K29" s="262"/>
      <c r="AE29" s="248"/>
      <c r="AF29" s="248"/>
      <c r="AG29" s="248"/>
      <c r="AH29" s="248"/>
      <c r="AI29" s="248"/>
      <c r="AJ29" s="248"/>
      <c r="AK29" s="248"/>
    </row>
    <row r="30" spans="2:37" x14ac:dyDescent="0.3">
      <c r="B30" s="259" t="s">
        <v>130</v>
      </c>
      <c r="C30" s="260"/>
      <c r="D30" s="264">
        <v>42</v>
      </c>
      <c r="E30" s="253"/>
      <c r="F30" s="261">
        <v>3.6</v>
      </c>
      <c r="G30" s="262"/>
      <c r="H30" s="256">
        <v>34.799999999999997</v>
      </c>
      <c r="I30" s="253"/>
      <c r="J30" s="263">
        <v>3.11</v>
      </c>
      <c r="K30" s="262"/>
      <c r="AE30" s="248"/>
      <c r="AF30" s="248"/>
      <c r="AG30" s="248"/>
      <c r="AH30" s="248"/>
      <c r="AI30" s="248"/>
      <c r="AJ30" s="248"/>
      <c r="AK30" s="248"/>
    </row>
    <row r="31" spans="2:37" x14ac:dyDescent="0.3">
      <c r="B31" s="259" t="s">
        <v>131</v>
      </c>
      <c r="C31" s="260"/>
      <c r="D31" s="264">
        <v>48</v>
      </c>
      <c r="E31" s="253"/>
      <c r="F31" s="261">
        <v>3.7</v>
      </c>
      <c r="G31" s="262"/>
      <c r="H31" s="256">
        <v>40.6</v>
      </c>
      <c r="I31" s="253"/>
      <c r="J31" s="263">
        <v>3.6819999999999999</v>
      </c>
      <c r="K31" s="262"/>
      <c r="AE31" s="248"/>
      <c r="AF31" s="248"/>
      <c r="AG31" s="248"/>
      <c r="AH31" s="248"/>
      <c r="AI31" s="248"/>
      <c r="AJ31" s="248"/>
      <c r="AK31" s="248"/>
    </row>
    <row r="32" spans="2:37" x14ac:dyDescent="0.3">
      <c r="B32" s="265" t="s">
        <v>132</v>
      </c>
      <c r="C32" s="266"/>
      <c r="D32" s="267">
        <v>60</v>
      </c>
      <c r="E32" s="268"/>
      <c r="F32" s="269">
        <v>3.9</v>
      </c>
      <c r="G32" s="270"/>
      <c r="H32" s="271">
        <v>52.2</v>
      </c>
      <c r="I32" s="268"/>
      <c r="J32" s="272">
        <v>4.915</v>
      </c>
      <c r="K32" s="270"/>
    </row>
    <row r="33" spans="1:27" x14ac:dyDescent="0.3">
      <c r="B33" s="12" t="s">
        <v>138</v>
      </c>
      <c r="C33" s="13"/>
      <c r="D33" s="8"/>
      <c r="E33" s="9"/>
      <c r="F33" s="9"/>
      <c r="G33" s="9"/>
      <c r="H33" s="9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</row>
    <row r="34" spans="1:27" ht="15" customHeight="1" x14ac:dyDescent="0.3">
      <c r="B34" s="9"/>
      <c r="C34" s="15"/>
      <c r="D34" s="15"/>
      <c r="E34" s="15"/>
      <c r="F34" s="9"/>
      <c r="G34" s="9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27" ht="15.75" customHeight="1" x14ac:dyDescent="0.3">
      <c r="A35" s="92" t="s">
        <v>172</v>
      </c>
      <c r="B35" s="8" t="s">
        <v>50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 ht="15.75" customHeight="1" x14ac:dyDescent="0.3">
      <c r="A36" s="92"/>
      <c r="B36" s="8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 ht="15.75" customHeight="1" x14ac:dyDescent="0.3">
      <c r="A37" s="92"/>
      <c r="B37" s="8" t="s">
        <v>224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 x14ac:dyDescent="0.3">
      <c r="A38" s="94"/>
      <c r="B38" s="9"/>
      <c r="C38" s="15"/>
      <c r="D38" s="15"/>
      <c r="E38" s="15"/>
      <c r="F38" s="9"/>
      <c r="G38" s="9"/>
      <c r="H38" s="14"/>
      <c r="I38" s="16"/>
      <c r="J38" s="16"/>
      <c r="K38" s="16"/>
      <c r="L38" s="14"/>
      <c r="M38" s="14"/>
      <c r="N38" s="14"/>
      <c r="O38" s="14"/>
      <c r="P38" s="14"/>
      <c r="Q38" s="14"/>
      <c r="R38" s="14"/>
      <c r="S38" s="14"/>
    </row>
    <row r="39" spans="1:27" ht="15" customHeight="1" x14ac:dyDescent="0.3">
      <c r="A39" s="94"/>
      <c r="B39" s="293" t="s">
        <v>43</v>
      </c>
      <c r="C39" s="295" t="s">
        <v>47</v>
      </c>
      <c r="D39" s="296"/>
      <c r="E39" s="293" t="s">
        <v>44</v>
      </c>
      <c r="F39" s="299" t="s">
        <v>46</v>
      </c>
      <c r="G39" s="300"/>
      <c r="H39" s="301"/>
      <c r="J39" s="16"/>
      <c r="K39" s="16"/>
      <c r="L39" s="16"/>
    </row>
    <row r="40" spans="1:27" ht="15" customHeight="1" x14ac:dyDescent="0.3">
      <c r="A40" s="94"/>
      <c r="B40" s="294"/>
      <c r="C40" s="297"/>
      <c r="D40" s="298"/>
      <c r="E40" s="294"/>
      <c r="F40" s="244" t="s">
        <v>94</v>
      </c>
      <c r="G40" s="244" t="s">
        <v>45</v>
      </c>
      <c r="H40" s="211" t="s">
        <v>7</v>
      </c>
      <c r="J40" s="16"/>
      <c r="K40" s="16"/>
      <c r="L40" s="16"/>
    </row>
    <row r="41" spans="1:27" ht="16.5" customHeight="1" x14ac:dyDescent="0.3">
      <c r="A41" s="94"/>
      <c r="B41" s="302" t="s">
        <v>146</v>
      </c>
      <c r="C41" s="305" t="s">
        <v>220</v>
      </c>
      <c r="D41" s="308" t="s">
        <v>217</v>
      </c>
      <c r="E41" s="26" t="s">
        <v>33</v>
      </c>
      <c r="F41" s="236">
        <v>4</v>
      </c>
      <c r="G41" s="19">
        <v>2</v>
      </c>
      <c r="H41" s="23">
        <f>+PRODUCT(F41:G41)</f>
        <v>8</v>
      </c>
    </row>
    <row r="42" spans="1:27" ht="17.25" customHeight="1" x14ac:dyDescent="0.3">
      <c r="A42" s="94"/>
      <c r="B42" s="303"/>
      <c r="C42" s="306"/>
      <c r="D42" s="309"/>
      <c r="E42" s="28" t="s">
        <v>28</v>
      </c>
      <c r="F42" s="237">
        <v>4</v>
      </c>
      <c r="G42" s="21">
        <v>5</v>
      </c>
      <c r="H42" s="29">
        <f t="shared" ref="H42" si="0">+PRODUCT(F42:G42)</f>
        <v>20</v>
      </c>
    </row>
    <row r="43" spans="1:27" ht="16.5" customHeight="1" x14ac:dyDescent="0.3">
      <c r="A43" s="94"/>
      <c r="B43" s="303"/>
      <c r="C43" s="306"/>
      <c r="D43" s="308" t="s">
        <v>218</v>
      </c>
      <c r="E43" s="26" t="s">
        <v>33</v>
      </c>
      <c r="F43" s="236">
        <v>1</v>
      </c>
      <c r="G43" s="19">
        <v>2</v>
      </c>
      <c r="H43" s="23">
        <f>+PRODUCT(F43:G43)</f>
        <v>2</v>
      </c>
    </row>
    <row r="44" spans="1:27" ht="16.5" customHeight="1" x14ac:dyDescent="0.3">
      <c r="A44" s="94"/>
      <c r="B44" s="303"/>
      <c r="C44" s="306"/>
      <c r="D44" s="309"/>
      <c r="E44" s="28" t="s">
        <v>28</v>
      </c>
      <c r="F44" s="237">
        <v>1</v>
      </c>
      <c r="G44" s="21">
        <v>5</v>
      </c>
      <c r="H44" s="29">
        <f t="shared" ref="H44" si="1">+PRODUCT(F44:G44)</f>
        <v>5</v>
      </c>
    </row>
    <row r="45" spans="1:27" ht="16.5" customHeight="1" x14ac:dyDescent="0.3">
      <c r="A45" s="94"/>
      <c r="B45" s="303"/>
      <c r="C45" s="306"/>
      <c r="D45" s="308" t="s">
        <v>219</v>
      </c>
      <c r="E45" s="26" t="s">
        <v>33</v>
      </c>
      <c r="F45" s="236">
        <v>4</v>
      </c>
      <c r="G45" s="19">
        <v>2</v>
      </c>
      <c r="H45" s="23">
        <f>+PRODUCT(F45:G45)</f>
        <v>8</v>
      </c>
    </row>
    <row r="46" spans="1:27" ht="17.25" customHeight="1" x14ac:dyDescent="0.3">
      <c r="A46" s="94"/>
      <c r="B46" s="303"/>
      <c r="C46" s="306"/>
      <c r="D46" s="310"/>
      <c r="E46" s="27" t="s">
        <v>191</v>
      </c>
      <c r="F46" s="238">
        <v>2</v>
      </c>
      <c r="G46" s="20">
        <v>3</v>
      </c>
      <c r="H46" s="25">
        <f t="shared" ref="H46:H47" si="2">+PRODUCT(F46:G46)</f>
        <v>6</v>
      </c>
    </row>
    <row r="47" spans="1:27" ht="16.5" customHeight="1" x14ac:dyDescent="0.3">
      <c r="A47" s="94"/>
      <c r="B47" s="303"/>
      <c r="C47" s="307"/>
      <c r="D47" s="309"/>
      <c r="E47" s="28" t="s">
        <v>28</v>
      </c>
      <c r="F47" s="237">
        <v>2</v>
      </c>
      <c r="G47" s="21">
        <v>5</v>
      </c>
      <c r="H47" s="29">
        <f t="shared" si="2"/>
        <v>10</v>
      </c>
    </row>
    <row r="48" spans="1:27" ht="21" customHeight="1" x14ac:dyDescent="0.3">
      <c r="A48" s="94"/>
      <c r="B48" s="303"/>
      <c r="C48" s="311" t="s">
        <v>221</v>
      </c>
      <c r="D48" s="308" t="s">
        <v>225</v>
      </c>
      <c r="E48" s="26" t="s">
        <v>33</v>
      </c>
      <c r="F48" s="236">
        <v>1</v>
      </c>
      <c r="G48" s="19">
        <v>2</v>
      </c>
      <c r="H48" s="23">
        <f>+PRODUCT(F48:G48)</f>
        <v>2</v>
      </c>
    </row>
    <row r="49" spans="1:8" ht="21" customHeight="1" x14ac:dyDescent="0.3">
      <c r="A49" s="94"/>
      <c r="B49" s="303"/>
      <c r="C49" s="311"/>
      <c r="D49" s="309"/>
      <c r="E49" s="28" t="s">
        <v>28</v>
      </c>
      <c r="F49" s="237">
        <v>1</v>
      </c>
      <c r="G49" s="21">
        <v>5</v>
      </c>
      <c r="H49" s="29">
        <f t="shared" ref="H49:H51" si="3">+PRODUCT(F49:G49)</f>
        <v>5</v>
      </c>
    </row>
    <row r="50" spans="1:8" ht="17.25" customHeight="1" x14ac:dyDescent="0.3">
      <c r="A50" s="94"/>
      <c r="B50" s="303"/>
      <c r="C50" s="311" t="s">
        <v>227</v>
      </c>
      <c r="D50" s="245" t="s">
        <v>226</v>
      </c>
      <c r="E50" s="24" t="s">
        <v>30</v>
      </c>
      <c r="F50" s="237">
        <v>6</v>
      </c>
      <c r="G50" s="21">
        <v>3</v>
      </c>
      <c r="H50" s="29">
        <f t="shared" si="3"/>
        <v>18</v>
      </c>
    </row>
    <row r="51" spans="1:8" ht="17.25" customHeight="1" x14ac:dyDescent="0.3">
      <c r="A51" s="94"/>
      <c r="B51" s="304"/>
      <c r="C51" s="311"/>
      <c r="D51" s="245" t="s">
        <v>228</v>
      </c>
      <c r="E51" s="24" t="s">
        <v>30</v>
      </c>
      <c r="F51" s="237">
        <v>1</v>
      </c>
      <c r="G51" s="21">
        <v>3</v>
      </c>
      <c r="H51" s="29">
        <f t="shared" si="3"/>
        <v>3</v>
      </c>
    </row>
    <row r="52" spans="1:8" ht="16.5" customHeight="1" x14ac:dyDescent="0.3">
      <c r="A52" s="94"/>
      <c r="B52" s="302" t="s">
        <v>145</v>
      </c>
      <c r="C52" s="305" t="s">
        <v>220</v>
      </c>
      <c r="D52" s="308" t="s">
        <v>217</v>
      </c>
      <c r="E52" s="26" t="s">
        <v>33</v>
      </c>
      <c r="F52" s="236">
        <v>4</v>
      </c>
      <c r="G52" s="19">
        <v>2</v>
      </c>
      <c r="H52" s="23">
        <f>+PRODUCT(F52:G52)</f>
        <v>8</v>
      </c>
    </row>
    <row r="53" spans="1:8" ht="17.25" customHeight="1" x14ac:dyDescent="0.3">
      <c r="A53" s="94"/>
      <c r="B53" s="303"/>
      <c r="C53" s="306"/>
      <c r="D53" s="309"/>
      <c r="E53" s="28" t="s">
        <v>28</v>
      </c>
      <c r="F53" s="237">
        <v>4</v>
      </c>
      <c r="G53" s="21">
        <v>5</v>
      </c>
      <c r="H53" s="29">
        <f t="shared" ref="H53" si="4">+PRODUCT(F53:G53)</f>
        <v>20</v>
      </c>
    </row>
    <row r="54" spans="1:8" ht="16.5" customHeight="1" x14ac:dyDescent="0.3">
      <c r="A54" s="94"/>
      <c r="B54" s="303"/>
      <c r="C54" s="306"/>
      <c r="D54" s="308" t="s">
        <v>218</v>
      </c>
      <c r="E54" s="26" t="s">
        <v>33</v>
      </c>
      <c r="F54" s="236">
        <v>1</v>
      </c>
      <c r="G54" s="19">
        <v>2</v>
      </c>
      <c r="H54" s="23">
        <f>+PRODUCT(F54:G54)</f>
        <v>2</v>
      </c>
    </row>
    <row r="55" spans="1:8" ht="16.5" customHeight="1" x14ac:dyDescent="0.3">
      <c r="A55" s="94"/>
      <c r="B55" s="303"/>
      <c r="C55" s="306"/>
      <c r="D55" s="309"/>
      <c r="E55" s="28" t="s">
        <v>28</v>
      </c>
      <c r="F55" s="237">
        <v>1</v>
      </c>
      <c r="G55" s="21">
        <v>5</v>
      </c>
      <c r="H55" s="29">
        <f t="shared" ref="H55" si="5">+PRODUCT(F55:G55)</f>
        <v>5</v>
      </c>
    </row>
    <row r="56" spans="1:8" ht="16.5" customHeight="1" x14ac:dyDescent="0.3">
      <c r="A56" s="94"/>
      <c r="B56" s="303"/>
      <c r="C56" s="306"/>
      <c r="D56" s="308" t="s">
        <v>219</v>
      </c>
      <c r="E56" s="26" t="s">
        <v>33</v>
      </c>
      <c r="F56" s="236">
        <v>4</v>
      </c>
      <c r="G56" s="19">
        <v>2</v>
      </c>
      <c r="H56" s="23">
        <f>+PRODUCT(F56:G56)</f>
        <v>8</v>
      </c>
    </row>
    <row r="57" spans="1:8" ht="17.25" customHeight="1" x14ac:dyDescent="0.3">
      <c r="A57" s="94"/>
      <c r="B57" s="303"/>
      <c r="C57" s="306"/>
      <c r="D57" s="310"/>
      <c r="E57" s="27" t="s">
        <v>191</v>
      </c>
      <c r="F57" s="238">
        <v>2</v>
      </c>
      <c r="G57" s="20">
        <v>3</v>
      </c>
      <c r="H57" s="25">
        <f t="shared" ref="H57:H58" si="6">+PRODUCT(F57:G57)</f>
        <v>6</v>
      </c>
    </row>
    <row r="58" spans="1:8" ht="16.5" customHeight="1" x14ac:dyDescent="0.3">
      <c r="A58" s="94"/>
      <c r="B58" s="303"/>
      <c r="C58" s="307"/>
      <c r="D58" s="309"/>
      <c r="E58" s="28" t="s">
        <v>28</v>
      </c>
      <c r="F58" s="237">
        <v>2</v>
      </c>
      <c r="G58" s="21">
        <v>5</v>
      </c>
      <c r="H58" s="29">
        <f t="shared" si="6"/>
        <v>10</v>
      </c>
    </row>
    <row r="59" spans="1:8" ht="16.5" customHeight="1" x14ac:dyDescent="0.3">
      <c r="A59" s="94"/>
      <c r="B59" s="303"/>
      <c r="C59" s="305" t="s">
        <v>222</v>
      </c>
      <c r="D59" s="308" t="s">
        <v>217</v>
      </c>
      <c r="E59" s="26" t="s">
        <v>33</v>
      </c>
      <c r="F59" s="236">
        <v>2</v>
      </c>
      <c r="G59" s="19">
        <v>2</v>
      </c>
      <c r="H59" s="23">
        <f>+PRODUCT(F59:G59)</f>
        <v>4</v>
      </c>
    </row>
    <row r="60" spans="1:8" ht="17.25" customHeight="1" x14ac:dyDescent="0.3">
      <c r="A60" s="94"/>
      <c r="B60" s="303"/>
      <c r="C60" s="306"/>
      <c r="D60" s="309"/>
      <c r="E60" s="28" t="s">
        <v>28</v>
      </c>
      <c r="F60" s="237">
        <v>2</v>
      </c>
      <c r="G60" s="21">
        <v>5</v>
      </c>
      <c r="H60" s="29">
        <f t="shared" ref="H60" si="7">+PRODUCT(F60:G60)</f>
        <v>10</v>
      </c>
    </row>
    <row r="61" spans="1:8" ht="16.5" customHeight="1" x14ac:dyDescent="0.3">
      <c r="A61" s="94"/>
      <c r="B61" s="303"/>
      <c r="C61" s="306"/>
      <c r="D61" s="308" t="s">
        <v>219</v>
      </c>
      <c r="E61" s="26" t="s">
        <v>33</v>
      </c>
      <c r="F61" s="236">
        <v>2</v>
      </c>
      <c r="G61" s="19">
        <v>2</v>
      </c>
      <c r="H61" s="23">
        <f>+PRODUCT(F61:G61)</f>
        <v>4</v>
      </c>
    </row>
    <row r="62" spans="1:8" ht="17.25" customHeight="1" x14ac:dyDescent="0.3">
      <c r="A62" s="94"/>
      <c r="B62" s="303"/>
      <c r="C62" s="306"/>
      <c r="D62" s="310"/>
      <c r="E62" s="27" t="s">
        <v>191</v>
      </c>
      <c r="F62" s="238">
        <v>2</v>
      </c>
      <c r="G62" s="20">
        <v>3</v>
      </c>
      <c r="H62" s="25">
        <f t="shared" ref="H62:H64" si="8">+PRODUCT(F62:G62)</f>
        <v>6</v>
      </c>
    </row>
    <row r="63" spans="1:8" ht="16.5" customHeight="1" x14ac:dyDescent="0.3">
      <c r="A63" s="94"/>
      <c r="B63" s="303"/>
      <c r="C63" s="307"/>
      <c r="D63" s="309"/>
      <c r="E63" s="28" t="s">
        <v>28</v>
      </c>
      <c r="F63" s="237">
        <v>2</v>
      </c>
      <c r="G63" s="21">
        <v>5</v>
      </c>
      <c r="H63" s="29">
        <f t="shared" si="8"/>
        <v>10</v>
      </c>
    </row>
    <row r="64" spans="1:8" ht="17.25" customHeight="1" x14ac:dyDescent="0.3">
      <c r="A64" s="94"/>
      <c r="B64" s="304"/>
      <c r="C64" s="34" t="s">
        <v>227</v>
      </c>
      <c r="D64" s="245" t="s">
        <v>226</v>
      </c>
      <c r="E64" s="24" t="s">
        <v>30</v>
      </c>
      <c r="F64" s="237">
        <v>6</v>
      </c>
      <c r="G64" s="21">
        <v>3</v>
      </c>
      <c r="H64" s="29">
        <f t="shared" si="8"/>
        <v>18</v>
      </c>
    </row>
    <row r="65" spans="1:8" ht="16.5" customHeight="1" x14ac:dyDescent="0.3">
      <c r="A65" s="94"/>
      <c r="B65" s="302" t="s">
        <v>223</v>
      </c>
      <c r="C65" s="305" t="s">
        <v>220</v>
      </c>
      <c r="D65" s="308" t="s">
        <v>217</v>
      </c>
      <c r="E65" s="26" t="s">
        <v>33</v>
      </c>
      <c r="F65" s="236">
        <v>4</v>
      </c>
      <c r="G65" s="19">
        <v>2</v>
      </c>
      <c r="H65" s="23">
        <f>+PRODUCT(F65:G65)</f>
        <v>8</v>
      </c>
    </row>
    <row r="66" spans="1:8" ht="17.25" customHeight="1" x14ac:dyDescent="0.3">
      <c r="A66" s="94"/>
      <c r="B66" s="303"/>
      <c r="C66" s="306"/>
      <c r="D66" s="309"/>
      <c r="E66" s="28" t="s">
        <v>28</v>
      </c>
      <c r="F66" s="237">
        <v>4</v>
      </c>
      <c r="G66" s="21">
        <v>5</v>
      </c>
      <c r="H66" s="29">
        <f t="shared" ref="H66" si="9">+PRODUCT(F66:G66)</f>
        <v>20</v>
      </c>
    </row>
    <row r="67" spans="1:8" ht="16.5" customHeight="1" x14ac:dyDescent="0.3">
      <c r="A67" s="94"/>
      <c r="B67" s="303"/>
      <c r="C67" s="306"/>
      <c r="D67" s="308" t="s">
        <v>218</v>
      </c>
      <c r="E67" s="26" t="s">
        <v>33</v>
      </c>
      <c r="F67" s="236">
        <v>1</v>
      </c>
      <c r="G67" s="19">
        <v>2</v>
      </c>
      <c r="H67" s="23">
        <f>+PRODUCT(F67:G67)</f>
        <v>2</v>
      </c>
    </row>
    <row r="68" spans="1:8" ht="16.5" customHeight="1" x14ac:dyDescent="0.3">
      <c r="A68" s="94"/>
      <c r="B68" s="303"/>
      <c r="C68" s="306"/>
      <c r="D68" s="309"/>
      <c r="E68" s="28" t="s">
        <v>28</v>
      </c>
      <c r="F68" s="237">
        <v>1</v>
      </c>
      <c r="G68" s="21">
        <v>5</v>
      </c>
      <c r="H68" s="29">
        <f t="shared" ref="H68" si="10">+PRODUCT(F68:G68)</f>
        <v>5</v>
      </c>
    </row>
    <row r="69" spans="1:8" ht="16.5" customHeight="1" x14ac:dyDescent="0.3">
      <c r="A69" s="94"/>
      <c r="B69" s="303"/>
      <c r="C69" s="306"/>
      <c r="D69" s="308" t="s">
        <v>219</v>
      </c>
      <c r="E69" s="26" t="s">
        <v>33</v>
      </c>
      <c r="F69" s="236">
        <v>4</v>
      </c>
      <c r="G69" s="19">
        <v>2</v>
      </c>
      <c r="H69" s="23">
        <f>+PRODUCT(F69:G69)</f>
        <v>8</v>
      </c>
    </row>
    <row r="70" spans="1:8" ht="17.25" customHeight="1" x14ac:dyDescent="0.3">
      <c r="A70" s="94"/>
      <c r="B70" s="303"/>
      <c r="C70" s="306"/>
      <c r="D70" s="310"/>
      <c r="E70" s="27" t="s">
        <v>191</v>
      </c>
      <c r="F70" s="238">
        <v>2</v>
      </c>
      <c r="G70" s="20">
        <v>3</v>
      </c>
      <c r="H70" s="25">
        <f t="shared" ref="H70:H73" si="11">+PRODUCT(F70:G70)</f>
        <v>6</v>
      </c>
    </row>
    <row r="71" spans="1:8" ht="16.5" customHeight="1" x14ac:dyDescent="0.3">
      <c r="A71" s="94"/>
      <c r="B71" s="303"/>
      <c r="C71" s="307"/>
      <c r="D71" s="309"/>
      <c r="E71" s="28" t="s">
        <v>28</v>
      </c>
      <c r="F71" s="237">
        <v>2</v>
      </c>
      <c r="G71" s="21">
        <v>5</v>
      </c>
      <c r="H71" s="29">
        <f t="shared" si="11"/>
        <v>10</v>
      </c>
    </row>
    <row r="72" spans="1:8" ht="17.25" customHeight="1" x14ac:dyDescent="0.3">
      <c r="A72" s="94"/>
      <c r="B72" s="303"/>
      <c r="C72" s="311" t="s">
        <v>227</v>
      </c>
      <c r="D72" s="245" t="s">
        <v>229</v>
      </c>
      <c r="E72" s="24" t="s">
        <v>30</v>
      </c>
      <c r="F72" s="237">
        <v>2</v>
      </c>
      <c r="G72" s="21">
        <v>3</v>
      </c>
      <c r="H72" s="29">
        <f t="shared" si="11"/>
        <v>6</v>
      </c>
    </row>
    <row r="73" spans="1:8" ht="17.25" customHeight="1" x14ac:dyDescent="0.3">
      <c r="A73" s="94"/>
      <c r="B73" s="304"/>
      <c r="C73" s="311"/>
      <c r="D73" s="245" t="s">
        <v>230</v>
      </c>
      <c r="E73" s="24" t="s">
        <v>30</v>
      </c>
      <c r="F73" s="237">
        <v>2</v>
      </c>
      <c r="G73" s="21">
        <v>3</v>
      </c>
      <c r="H73" s="29">
        <f t="shared" si="11"/>
        <v>6</v>
      </c>
    </row>
    <row r="74" spans="1:8" ht="16.5" customHeight="1" x14ac:dyDescent="0.3">
      <c r="A74" s="94"/>
      <c r="B74" s="302" t="s">
        <v>231</v>
      </c>
      <c r="C74" s="305" t="s">
        <v>220</v>
      </c>
      <c r="D74" s="308" t="s">
        <v>217</v>
      </c>
      <c r="E74" s="26" t="s">
        <v>33</v>
      </c>
      <c r="F74" s="236">
        <v>4</v>
      </c>
      <c r="G74" s="19">
        <v>2</v>
      </c>
      <c r="H74" s="23">
        <f>+PRODUCT(F74:G74)</f>
        <v>8</v>
      </c>
    </row>
    <row r="75" spans="1:8" ht="17.25" customHeight="1" x14ac:dyDescent="0.3">
      <c r="A75" s="94"/>
      <c r="B75" s="303"/>
      <c r="C75" s="306"/>
      <c r="D75" s="309"/>
      <c r="E75" s="28" t="s">
        <v>28</v>
      </c>
      <c r="F75" s="237">
        <v>4</v>
      </c>
      <c r="G75" s="21">
        <v>5</v>
      </c>
      <c r="H75" s="29">
        <f t="shared" ref="H75" si="12">+PRODUCT(F75:G75)</f>
        <v>20</v>
      </c>
    </row>
    <row r="76" spans="1:8" ht="16.5" customHeight="1" x14ac:dyDescent="0.3">
      <c r="A76" s="94"/>
      <c r="B76" s="303"/>
      <c r="C76" s="306"/>
      <c r="D76" s="308" t="s">
        <v>218</v>
      </c>
      <c r="E76" s="26" t="s">
        <v>33</v>
      </c>
      <c r="F76" s="236">
        <v>1</v>
      </c>
      <c r="G76" s="19">
        <v>2</v>
      </c>
      <c r="H76" s="23">
        <f>+PRODUCT(F76:G76)</f>
        <v>2</v>
      </c>
    </row>
    <row r="77" spans="1:8" ht="16.5" customHeight="1" x14ac:dyDescent="0.3">
      <c r="A77" s="94"/>
      <c r="B77" s="303"/>
      <c r="C77" s="306"/>
      <c r="D77" s="309"/>
      <c r="E77" s="28" t="s">
        <v>28</v>
      </c>
      <c r="F77" s="237">
        <v>1</v>
      </c>
      <c r="G77" s="21">
        <v>5</v>
      </c>
      <c r="H77" s="29">
        <f t="shared" ref="H77" si="13">+PRODUCT(F77:G77)</f>
        <v>5</v>
      </c>
    </row>
    <row r="78" spans="1:8" ht="16.5" customHeight="1" x14ac:dyDescent="0.3">
      <c r="A78" s="94"/>
      <c r="B78" s="303"/>
      <c r="C78" s="306"/>
      <c r="D78" s="308" t="s">
        <v>219</v>
      </c>
      <c r="E78" s="26" t="s">
        <v>33</v>
      </c>
      <c r="F78" s="236">
        <v>4</v>
      </c>
      <c r="G78" s="19">
        <v>2</v>
      </c>
      <c r="H78" s="23">
        <f>+PRODUCT(F78:G78)</f>
        <v>8</v>
      </c>
    </row>
    <row r="79" spans="1:8" ht="17.25" customHeight="1" x14ac:dyDescent="0.3">
      <c r="A79" s="94"/>
      <c r="B79" s="303"/>
      <c r="C79" s="306"/>
      <c r="D79" s="310"/>
      <c r="E79" s="27" t="s">
        <v>191</v>
      </c>
      <c r="F79" s="238">
        <v>2</v>
      </c>
      <c r="G79" s="20">
        <v>3</v>
      </c>
      <c r="H79" s="25">
        <f t="shared" ref="H79:H82" si="14">+PRODUCT(F79:G79)</f>
        <v>6</v>
      </c>
    </row>
    <row r="80" spans="1:8" ht="16.5" customHeight="1" x14ac:dyDescent="0.3">
      <c r="A80" s="94"/>
      <c r="B80" s="303"/>
      <c r="C80" s="307"/>
      <c r="D80" s="309"/>
      <c r="E80" s="28" t="s">
        <v>28</v>
      </c>
      <c r="F80" s="237">
        <v>2</v>
      </c>
      <c r="G80" s="21">
        <v>5</v>
      </c>
      <c r="H80" s="29">
        <f t="shared" si="14"/>
        <v>10</v>
      </c>
    </row>
    <row r="81" spans="1:31" ht="17.25" customHeight="1" x14ac:dyDescent="0.3">
      <c r="A81" s="94"/>
      <c r="B81" s="303"/>
      <c r="C81" s="311" t="s">
        <v>227</v>
      </c>
      <c r="D81" s="245" t="s">
        <v>229</v>
      </c>
      <c r="E81" s="24" t="s">
        <v>30</v>
      </c>
      <c r="F81" s="237">
        <v>4</v>
      </c>
      <c r="G81" s="21">
        <v>3</v>
      </c>
      <c r="H81" s="29">
        <f t="shared" si="14"/>
        <v>12</v>
      </c>
    </row>
    <row r="82" spans="1:31" ht="17.25" customHeight="1" x14ac:dyDescent="0.3">
      <c r="A82" s="94"/>
      <c r="B82" s="304"/>
      <c r="C82" s="311"/>
      <c r="D82" s="245" t="s">
        <v>230</v>
      </c>
      <c r="E82" s="24" t="s">
        <v>30</v>
      </c>
      <c r="F82" s="237">
        <v>2</v>
      </c>
      <c r="G82" s="21">
        <v>3</v>
      </c>
      <c r="H82" s="29">
        <f t="shared" si="14"/>
        <v>6</v>
      </c>
    </row>
    <row r="83" spans="1:31" ht="15" customHeight="1" x14ac:dyDescent="0.3">
      <c r="A83" s="94"/>
      <c r="B83" s="312" t="s">
        <v>143</v>
      </c>
      <c r="C83" s="313"/>
      <c r="D83" s="313"/>
      <c r="E83" s="313"/>
      <c r="F83" s="313"/>
      <c r="G83" s="314"/>
      <c r="H83" s="216">
        <f>SUM(H41:H82)</f>
        <v>346</v>
      </c>
    </row>
    <row r="84" spans="1:31" ht="15" customHeight="1" x14ac:dyDescent="0.3">
      <c r="A84" s="240"/>
      <c r="B84" s="241"/>
      <c r="C84" s="241"/>
      <c r="D84" s="241"/>
      <c r="E84" s="241"/>
      <c r="F84" s="241"/>
      <c r="G84" s="241"/>
      <c r="H84" s="246"/>
      <c r="I84" s="160"/>
      <c r="J84" s="160"/>
    </row>
    <row r="85" spans="1:31" x14ac:dyDescent="0.3">
      <c r="A85" s="95" t="s">
        <v>173</v>
      </c>
      <c r="B85" s="8" t="s">
        <v>35</v>
      </c>
      <c r="D85" s="9"/>
      <c r="E85" s="9"/>
      <c r="F85" s="9"/>
      <c r="G85" s="9"/>
      <c r="H85" s="9"/>
      <c r="I85" s="9"/>
    </row>
    <row r="86" spans="1:31" s="50" customFormat="1" x14ac:dyDescent="0.3">
      <c r="A86" s="96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s="50" customFormat="1" ht="15.75" customHeight="1" x14ac:dyDescent="0.3">
      <c r="A87" s="96"/>
      <c r="B87" s="315" t="s">
        <v>150</v>
      </c>
      <c r="C87" s="299" t="s">
        <v>36</v>
      </c>
      <c r="D87" s="301"/>
      <c r="E87" s="315" t="s">
        <v>150</v>
      </c>
      <c r="F87" s="299" t="s">
        <v>36</v>
      </c>
      <c r="G87" s="301"/>
      <c r="H87" s="315" t="s">
        <v>150</v>
      </c>
      <c r="I87" s="315" t="s">
        <v>36</v>
      </c>
      <c r="J87" s="41"/>
      <c r="K87" s="40"/>
      <c r="L87" s="40"/>
      <c r="M87" s="40"/>
    </row>
    <row r="88" spans="1:31" s="50" customFormat="1" x14ac:dyDescent="0.3">
      <c r="A88" s="96"/>
      <c r="B88" s="316"/>
      <c r="C88" s="244" t="s">
        <v>37</v>
      </c>
      <c r="D88" s="244" t="s">
        <v>38</v>
      </c>
      <c r="E88" s="316"/>
      <c r="F88" s="244" t="s">
        <v>37</v>
      </c>
      <c r="G88" s="244" t="s">
        <v>38</v>
      </c>
      <c r="H88" s="316"/>
      <c r="I88" s="316"/>
      <c r="J88" s="41"/>
      <c r="K88" s="40"/>
      <c r="L88" s="40"/>
      <c r="M88" s="40"/>
    </row>
    <row r="89" spans="1:31" s="50" customFormat="1" x14ac:dyDescent="0.3">
      <c r="A89" s="96"/>
      <c r="B89" s="42">
        <v>0</v>
      </c>
      <c r="C89" s="43">
        <v>0</v>
      </c>
      <c r="D89" s="44" t="s">
        <v>29</v>
      </c>
      <c r="E89" s="44">
        <v>120</v>
      </c>
      <c r="F89" s="43">
        <v>1.83</v>
      </c>
      <c r="G89" s="43">
        <v>2.72</v>
      </c>
      <c r="H89" s="45">
        <v>1100</v>
      </c>
      <c r="I89" s="43">
        <v>8.27</v>
      </c>
      <c r="J89" s="40"/>
      <c r="K89" s="40"/>
      <c r="L89" s="40"/>
      <c r="M89" s="40"/>
    </row>
    <row r="90" spans="1:31" s="50" customFormat="1" x14ac:dyDescent="0.3">
      <c r="A90" s="96"/>
      <c r="B90" s="42">
        <v>3</v>
      </c>
      <c r="C90" s="52">
        <v>0.12</v>
      </c>
      <c r="D90" s="42" t="s">
        <v>29</v>
      </c>
      <c r="E90" s="42">
        <v>120</v>
      </c>
      <c r="F90" s="52">
        <v>1.83</v>
      </c>
      <c r="G90" s="52">
        <v>2.72</v>
      </c>
      <c r="H90" s="46">
        <v>1100</v>
      </c>
      <c r="I90" s="52">
        <v>8.27</v>
      </c>
      <c r="J90" s="40"/>
      <c r="K90" s="40"/>
      <c r="L90" s="40"/>
      <c r="M90" s="40"/>
    </row>
    <row r="91" spans="1:31" s="50" customFormat="1" x14ac:dyDescent="0.3">
      <c r="A91" s="96"/>
      <c r="B91" s="42">
        <v>4</v>
      </c>
      <c r="C91" s="52">
        <v>0.16</v>
      </c>
      <c r="D91" s="42" t="s">
        <v>29</v>
      </c>
      <c r="E91" s="42">
        <v>130</v>
      </c>
      <c r="F91" s="52">
        <v>1.91</v>
      </c>
      <c r="G91" s="52">
        <v>2.8</v>
      </c>
      <c r="H91" s="46">
        <v>1200</v>
      </c>
      <c r="I91" s="52">
        <v>8.6999999999999993</v>
      </c>
      <c r="J91" s="40"/>
      <c r="K91" s="40"/>
      <c r="L91" s="40"/>
      <c r="M91" s="40"/>
    </row>
    <row r="92" spans="1:31" s="50" customFormat="1" x14ac:dyDescent="0.3">
      <c r="A92" s="96"/>
      <c r="B92" s="42">
        <v>5</v>
      </c>
      <c r="C92" s="52">
        <v>0.23</v>
      </c>
      <c r="D92" s="52">
        <v>0.91</v>
      </c>
      <c r="E92" s="42">
        <v>140</v>
      </c>
      <c r="F92" s="52">
        <v>1.96</v>
      </c>
      <c r="G92" s="52">
        <v>2.85</v>
      </c>
      <c r="H92" s="46">
        <v>1300</v>
      </c>
      <c r="I92" s="52">
        <v>9.15</v>
      </c>
      <c r="J92" s="40"/>
      <c r="K92" s="40"/>
      <c r="L92" s="40"/>
      <c r="M92" s="40"/>
    </row>
    <row r="93" spans="1:31" s="50" customFormat="1" x14ac:dyDescent="0.3">
      <c r="A93" s="96"/>
      <c r="B93" s="42">
        <v>6</v>
      </c>
      <c r="C93" s="52">
        <v>0.25</v>
      </c>
      <c r="D93" s="52">
        <v>0.94</v>
      </c>
      <c r="E93" s="42">
        <v>150</v>
      </c>
      <c r="F93" s="52">
        <v>2.06</v>
      </c>
      <c r="G93" s="52">
        <v>2.95</v>
      </c>
      <c r="H93" s="46">
        <v>1400</v>
      </c>
      <c r="I93" s="52">
        <v>9.56</v>
      </c>
      <c r="J93" s="40"/>
      <c r="K93" s="40"/>
      <c r="L93" s="40"/>
      <c r="M93" s="40"/>
    </row>
    <row r="94" spans="1:31" s="50" customFormat="1" x14ac:dyDescent="0.3">
      <c r="A94" s="96"/>
      <c r="B94" s="42">
        <v>7</v>
      </c>
      <c r="C94" s="52">
        <v>0.26</v>
      </c>
      <c r="D94" s="52">
        <v>0.97</v>
      </c>
      <c r="E94" s="42">
        <v>160</v>
      </c>
      <c r="F94" s="52">
        <v>2.14</v>
      </c>
      <c r="G94" s="52">
        <v>3.04</v>
      </c>
      <c r="H94" s="46">
        <v>1500</v>
      </c>
      <c r="I94" s="52">
        <v>9.9</v>
      </c>
      <c r="J94" s="40"/>
      <c r="K94" s="40"/>
      <c r="L94" s="40"/>
      <c r="M94" s="40"/>
    </row>
    <row r="95" spans="1:31" s="50" customFormat="1" x14ac:dyDescent="0.3">
      <c r="A95" s="96"/>
      <c r="B95" s="42">
        <v>8</v>
      </c>
      <c r="C95" s="52">
        <v>0.28999999999999998</v>
      </c>
      <c r="D95" s="52">
        <v>1</v>
      </c>
      <c r="E95" s="42">
        <v>170</v>
      </c>
      <c r="F95" s="52">
        <v>2.2200000000000002</v>
      </c>
      <c r="G95" s="52">
        <v>3.12</v>
      </c>
      <c r="H95" s="46">
        <v>1600</v>
      </c>
      <c r="I95" s="52">
        <v>10.42</v>
      </c>
      <c r="J95" s="40"/>
      <c r="K95" s="40"/>
      <c r="L95" s="40"/>
      <c r="M95" s="40"/>
    </row>
    <row r="96" spans="1:31" s="50" customFormat="1" x14ac:dyDescent="0.3">
      <c r="A96" s="96"/>
      <c r="B96" s="42">
        <v>9</v>
      </c>
      <c r="C96" s="52">
        <v>0.32</v>
      </c>
      <c r="D96" s="52">
        <v>1.03</v>
      </c>
      <c r="E96" s="42">
        <v>180</v>
      </c>
      <c r="F96" s="52">
        <v>2.29</v>
      </c>
      <c r="G96" s="52">
        <v>3.2</v>
      </c>
      <c r="H96" s="46">
        <v>1700</v>
      </c>
      <c r="I96" s="52">
        <v>10.89</v>
      </c>
      <c r="J96" s="40"/>
      <c r="K96" s="40"/>
      <c r="L96" s="40"/>
      <c r="M96" s="40"/>
    </row>
    <row r="97" spans="1:13" s="50" customFormat="1" x14ac:dyDescent="0.3">
      <c r="A97" s="96"/>
      <c r="B97" s="42">
        <v>10</v>
      </c>
      <c r="C97" s="52">
        <v>0.34</v>
      </c>
      <c r="D97" s="52">
        <v>1.06</v>
      </c>
      <c r="E97" s="42">
        <v>190</v>
      </c>
      <c r="F97" s="52">
        <v>2.37</v>
      </c>
      <c r="G97" s="52">
        <v>3.25</v>
      </c>
      <c r="H97" s="46">
        <v>1800</v>
      </c>
      <c r="I97" s="52">
        <v>11.25</v>
      </c>
      <c r="J97" s="40"/>
      <c r="K97" s="40"/>
      <c r="L97" s="40"/>
      <c r="M97" s="40"/>
    </row>
    <row r="98" spans="1:13" s="50" customFormat="1" x14ac:dyDescent="0.3">
      <c r="A98" s="96"/>
      <c r="B98" s="42">
        <v>12</v>
      </c>
      <c r="C98" s="52">
        <v>0.38</v>
      </c>
      <c r="D98" s="52">
        <v>1.1200000000000001</v>
      </c>
      <c r="E98" s="42">
        <v>200</v>
      </c>
      <c r="F98" s="52">
        <v>2.4500000000000002</v>
      </c>
      <c r="G98" s="52">
        <v>3.36</v>
      </c>
      <c r="H98" s="46">
        <v>1900</v>
      </c>
      <c r="I98" s="52">
        <v>11.71</v>
      </c>
      <c r="J98" s="40"/>
      <c r="K98" s="40"/>
      <c r="L98" s="40"/>
      <c r="M98" s="40"/>
    </row>
    <row r="99" spans="1:13" s="50" customFormat="1" x14ac:dyDescent="0.3">
      <c r="A99" s="96"/>
      <c r="B99" s="42">
        <v>14</v>
      </c>
      <c r="C99" s="52">
        <v>0.42</v>
      </c>
      <c r="D99" s="52">
        <v>1.17</v>
      </c>
      <c r="E99" s="42">
        <v>210</v>
      </c>
      <c r="F99" s="52">
        <v>2.5299999999999998</v>
      </c>
      <c r="G99" s="52">
        <v>3.44</v>
      </c>
      <c r="H99" s="46">
        <v>2000</v>
      </c>
      <c r="I99" s="52">
        <v>12.14</v>
      </c>
      <c r="J99" s="40"/>
      <c r="K99" s="40"/>
      <c r="L99" s="40"/>
      <c r="M99" s="40"/>
    </row>
    <row r="100" spans="1:13" s="50" customFormat="1" x14ac:dyDescent="0.3">
      <c r="A100" s="96"/>
      <c r="B100" s="181">
        <v>16</v>
      </c>
      <c r="C100" s="182">
        <v>0.46</v>
      </c>
      <c r="D100" s="182">
        <v>1.22</v>
      </c>
      <c r="E100" s="42">
        <v>220</v>
      </c>
      <c r="F100" s="52">
        <v>2.6</v>
      </c>
      <c r="G100" s="52">
        <v>3.51</v>
      </c>
      <c r="H100" s="46">
        <v>2100</v>
      </c>
      <c r="I100" s="52">
        <v>12.57</v>
      </c>
    </row>
    <row r="101" spans="1:13" s="50" customFormat="1" x14ac:dyDescent="0.3">
      <c r="A101" s="96"/>
      <c r="B101" s="181">
        <v>18</v>
      </c>
      <c r="C101" s="182">
        <v>0.5</v>
      </c>
      <c r="D101" s="182">
        <v>1.27</v>
      </c>
      <c r="E101" s="42">
        <v>230</v>
      </c>
      <c r="F101" s="52">
        <v>2.65</v>
      </c>
      <c r="G101" s="52">
        <v>3.58</v>
      </c>
      <c r="H101" s="46">
        <v>2200</v>
      </c>
      <c r="I101" s="52">
        <v>13</v>
      </c>
    </row>
    <row r="102" spans="1:13" s="50" customFormat="1" x14ac:dyDescent="0.3">
      <c r="A102" s="96"/>
      <c r="B102" s="181">
        <v>20</v>
      </c>
      <c r="C102" s="182">
        <v>0.54</v>
      </c>
      <c r="D102" s="182">
        <v>1.33</v>
      </c>
      <c r="E102" s="42">
        <v>240</v>
      </c>
      <c r="F102" s="52">
        <v>2.75</v>
      </c>
      <c r="G102" s="52">
        <v>3.65</v>
      </c>
      <c r="H102" s="46">
        <v>2300</v>
      </c>
      <c r="I102" s="52">
        <v>13.42</v>
      </c>
    </row>
    <row r="103" spans="1:13" s="50" customFormat="1" x14ac:dyDescent="0.3">
      <c r="A103" s="96"/>
      <c r="B103" s="181">
        <v>22</v>
      </c>
      <c r="C103" s="182">
        <v>0.57999999999999996</v>
      </c>
      <c r="D103" s="182">
        <v>1.37</v>
      </c>
      <c r="E103" s="42">
        <v>250</v>
      </c>
      <c r="F103" s="52">
        <v>2.84</v>
      </c>
      <c r="G103" s="52">
        <v>3.71</v>
      </c>
      <c r="H103" s="46">
        <v>2400</v>
      </c>
      <c r="I103" s="52">
        <v>13.86</v>
      </c>
    </row>
    <row r="104" spans="1:13" s="50" customFormat="1" x14ac:dyDescent="0.3">
      <c r="A104" s="96"/>
      <c r="B104" s="181">
        <v>24</v>
      </c>
      <c r="C104" s="182">
        <v>0.61</v>
      </c>
      <c r="D104" s="182">
        <v>1.42</v>
      </c>
      <c r="E104" s="42">
        <v>260</v>
      </c>
      <c r="F104" s="52">
        <v>2.91</v>
      </c>
      <c r="G104" s="52">
        <v>3.79</v>
      </c>
      <c r="H104" s="46">
        <v>2500</v>
      </c>
      <c r="I104" s="52">
        <v>14.29</v>
      </c>
    </row>
    <row r="105" spans="1:13" s="50" customFormat="1" x14ac:dyDescent="0.3">
      <c r="A105" s="96"/>
      <c r="B105" s="181">
        <v>26</v>
      </c>
      <c r="C105" s="182">
        <v>0.67</v>
      </c>
      <c r="D105" s="182">
        <v>1.45</v>
      </c>
      <c r="E105" s="42">
        <v>270</v>
      </c>
      <c r="F105" s="52">
        <v>2.99</v>
      </c>
      <c r="G105" s="52">
        <v>3.87</v>
      </c>
      <c r="H105" s="46">
        <v>2600</v>
      </c>
      <c r="I105" s="52">
        <v>14.71</v>
      </c>
    </row>
    <row r="106" spans="1:13" s="50" customFormat="1" x14ac:dyDescent="0.3">
      <c r="A106" s="96"/>
      <c r="B106" s="42">
        <v>28</v>
      </c>
      <c r="C106" s="52">
        <v>0.71</v>
      </c>
      <c r="D106" s="52">
        <v>1.51</v>
      </c>
      <c r="E106" s="42">
        <v>280</v>
      </c>
      <c r="F106" s="52">
        <v>3.07</v>
      </c>
      <c r="G106" s="52">
        <v>3.94</v>
      </c>
      <c r="H106" s="46">
        <v>2700</v>
      </c>
      <c r="I106" s="52">
        <v>15.12</v>
      </c>
    </row>
    <row r="107" spans="1:13" s="50" customFormat="1" x14ac:dyDescent="0.3">
      <c r="A107" s="96"/>
      <c r="B107" s="42">
        <v>30</v>
      </c>
      <c r="C107" s="52">
        <v>0.75</v>
      </c>
      <c r="D107" s="52">
        <v>1.55</v>
      </c>
      <c r="E107" s="42">
        <v>290</v>
      </c>
      <c r="F107" s="52">
        <v>3.15</v>
      </c>
      <c r="G107" s="52">
        <v>4.04</v>
      </c>
      <c r="H107" s="46">
        <v>2800</v>
      </c>
      <c r="I107" s="52">
        <v>15.53</v>
      </c>
    </row>
    <row r="108" spans="1:13" s="50" customFormat="1" x14ac:dyDescent="0.3">
      <c r="A108" s="96"/>
      <c r="B108" s="42">
        <v>32</v>
      </c>
      <c r="C108" s="52">
        <v>0.79</v>
      </c>
      <c r="D108" s="52">
        <v>1.59</v>
      </c>
      <c r="E108" s="42">
        <v>300</v>
      </c>
      <c r="F108" s="52">
        <v>3.32</v>
      </c>
      <c r="G108" s="52">
        <v>4.12</v>
      </c>
      <c r="H108" s="46">
        <v>2900</v>
      </c>
      <c r="I108" s="52">
        <v>15.97</v>
      </c>
    </row>
    <row r="109" spans="1:13" s="50" customFormat="1" x14ac:dyDescent="0.3">
      <c r="A109" s="96"/>
      <c r="B109" s="42">
        <v>34</v>
      </c>
      <c r="C109" s="52">
        <v>0.82</v>
      </c>
      <c r="D109" s="52">
        <v>1.63</v>
      </c>
      <c r="E109" s="42">
        <v>320</v>
      </c>
      <c r="F109" s="52">
        <v>3.37</v>
      </c>
      <c r="G109" s="52">
        <v>4.24</v>
      </c>
      <c r="H109" s="46">
        <v>3000</v>
      </c>
      <c r="I109" s="52">
        <v>16.2</v>
      </c>
    </row>
    <row r="110" spans="1:13" s="50" customFormat="1" x14ac:dyDescent="0.3">
      <c r="A110" s="96"/>
      <c r="B110" s="42">
        <v>36</v>
      </c>
      <c r="C110" s="52">
        <v>0.85</v>
      </c>
      <c r="D110" s="52">
        <v>1.67</v>
      </c>
      <c r="E110" s="181">
        <v>340</v>
      </c>
      <c r="F110" s="182">
        <v>3.52</v>
      </c>
      <c r="G110" s="52">
        <v>4.3499999999999996</v>
      </c>
      <c r="H110" s="46">
        <v>3100</v>
      </c>
      <c r="I110" s="52">
        <v>16.510000000000002</v>
      </c>
    </row>
    <row r="111" spans="1:13" s="50" customFormat="1" x14ac:dyDescent="0.3">
      <c r="A111" s="96"/>
      <c r="B111" s="42">
        <v>38</v>
      </c>
      <c r="C111" s="52">
        <v>0.88</v>
      </c>
      <c r="D111" s="52">
        <v>1.7</v>
      </c>
      <c r="E111" s="242">
        <v>380</v>
      </c>
      <c r="F111" s="243">
        <v>3.67</v>
      </c>
      <c r="G111" s="52">
        <v>4.46</v>
      </c>
      <c r="H111" s="46">
        <v>3200</v>
      </c>
      <c r="I111" s="52">
        <v>17.23</v>
      </c>
    </row>
    <row r="112" spans="1:13" s="50" customFormat="1" x14ac:dyDescent="0.3">
      <c r="A112" s="96"/>
      <c r="B112" s="42">
        <v>40</v>
      </c>
      <c r="C112" s="52">
        <v>0.91</v>
      </c>
      <c r="D112" s="52">
        <v>1.74</v>
      </c>
      <c r="E112" s="42">
        <v>390</v>
      </c>
      <c r="F112" s="52">
        <v>3.83</v>
      </c>
      <c r="G112" s="52">
        <v>4.5999999999999996</v>
      </c>
      <c r="H112" s="46">
        <v>3300</v>
      </c>
      <c r="I112" s="52">
        <v>17.850000000000001</v>
      </c>
    </row>
    <row r="113" spans="1:16" s="50" customFormat="1" x14ac:dyDescent="0.3">
      <c r="A113" s="96"/>
      <c r="B113" s="42">
        <v>42</v>
      </c>
      <c r="C113" s="52">
        <v>0.95</v>
      </c>
      <c r="D113" s="52">
        <v>1.78</v>
      </c>
      <c r="E113" s="42">
        <v>400</v>
      </c>
      <c r="F113" s="52">
        <v>3.97</v>
      </c>
      <c r="G113" s="52">
        <v>4.72</v>
      </c>
      <c r="H113" s="46">
        <v>3400</v>
      </c>
      <c r="I113" s="52">
        <v>18.07</v>
      </c>
    </row>
    <row r="114" spans="1:16" s="50" customFormat="1" x14ac:dyDescent="0.3">
      <c r="A114" s="96"/>
      <c r="B114" s="42">
        <v>44</v>
      </c>
      <c r="C114" s="52">
        <v>1</v>
      </c>
      <c r="D114" s="52">
        <v>1.82</v>
      </c>
      <c r="E114" s="42">
        <v>420</v>
      </c>
      <c r="F114" s="52">
        <v>4.12</v>
      </c>
      <c r="G114" s="52">
        <v>4.84</v>
      </c>
      <c r="H114" s="46">
        <v>3500</v>
      </c>
      <c r="I114" s="52">
        <v>18.399999999999999</v>
      </c>
      <c r="P114" s="51"/>
    </row>
    <row r="115" spans="1:16" s="50" customFormat="1" x14ac:dyDescent="0.3">
      <c r="A115" s="96"/>
      <c r="B115" s="42">
        <v>46</v>
      </c>
      <c r="C115" s="52">
        <v>1.03</v>
      </c>
      <c r="D115" s="52">
        <v>1.84</v>
      </c>
      <c r="E115" s="42">
        <v>440</v>
      </c>
      <c r="F115" s="52">
        <v>4.2699999999999996</v>
      </c>
      <c r="G115" s="52">
        <v>4.96</v>
      </c>
      <c r="H115" s="46">
        <v>3600</v>
      </c>
      <c r="I115" s="52">
        <v>18.91</v>
      </c>
    </row>
    <row r="116" spans="1:16" s="50" customFormat="1" x14ac:dyDescent="0.3">
      <c r="A116" s="97"/>
      <c r="B116" s="42">
        <v>48</v>
      </c>
      <c r="C116" s="52">
        <v>1.0900000000000001</v>
      </c>
      <c r="D116" s="52">
        <v>1.92</v>
      </c>
      <c r="E116" s="42">
        <v>450</v>
      </c>
      <c r="F116" s="52">
        <v>4.42</v>
      </c>
      <c r="G116" s="52">
        <v>5.08</v>
      </c>
      <c r="H116" s="46">
        <v>3700</v>
      </c>
      <c r="I116" s="52">
        <v>19.23</v>
      </c>
      <c r="J116" s="40"/>
      <c r="K116" s="40"/>
      <c r="L116" s="40"/>
      <c r="M116" s="40"/>
    </row>
    <row r="117" spans="1:16" s="50" customFormat="1" x14ac:dyDescent="0.3">
      <c r="A117" s="97"/>
      <c r="B117" s="42">
        <v>50</v>
      </c>
      <c r="C117" s="52">
        <v>1.1299999999999999</v>
      </c>
      <c r="D117" s="52">
        <v>1.97</v>
      </c>
      <c r="E117" s="42">
        <v>480</v>
      </c>
      <c r="F117" s="52">
        <v>4.57</v>
      </c>
      <c r="G117" s="52">
        <v>5.2</v>
      </c>
      <c r="H117" s="46">
        <v>3800</v>
      </c>
      <c r="I117" s="52">
        <v>19.75</v>
      </c>
      <c r="J117" s="40"/>
      <c r="K117" s="40"/>
      <c r="L117" s="40"/>
      <c r="M117" s="40"/>
    </row>
    <row r="118" spans="1:16" s="50" customFormat="1" x14ac:dyDescent="0.3">
      <c r="A118" s="97"/>
      <c r="B118" s="42">
        <v>55</v>
      </c>
      <c r="C118" s="52">
        <v>1.19</v>
      </c>
      <c r="D118" s="52">
        <v>2.04</v>
      </c>
      <c r="E118" s="42">
        <v>500</v>
      </c>
      <c r="F118" s="52">
        <v>4.71</v>
      </c>
      <c r="G118" s="52">
        <v>5.31</v>
      </c>
      <c r="H118" s="46">
        <v>3900</v>
      </c>
      <c r="I118" s="52">
        <v>20.170000000000002</v>
      </c>
      <c r="J118" s="40"/>
      <c r="K118" s="40"/>
      <c r="L118" s="40"/>
      <c r="M118" s="40"/>
    </row>
    <row r="119" spans="1:16" s="50" customFormat="1" x14ac:dyDescent="0.3">
      <c r="A119" s="97"/>
      <c r="B119" s="42">
        <v>60</v>
      </c>
      <c r="C119" s="52">
        <v>1.25</v>
      </c>
      <c r="D119" s="52">
        <v>2.11</v>
      </c>
      <c r="E119" s="42">
        <v>550</v>
      </c>
      <c r="F119" s="52">
        <v>5.0199999999999996</v>
      </c>
      <c r="G119" s="52">
        <v>5.57</v>
      </c>
      <c r="H119" s="47">
        <v>4000</v>
      </c>
      <c r="I119" s="53">
        <v>20.5</v>
      </c>
      <c r="J119" s="40"/>
      <c r="K119" s="40"/>
      <c r="L119" s="40"/>
      <c r="M119" s="40"/>
    </row>
    <row r="120" spans="1:16" s="50" customFormat="1" x14ac:dyDescent="0.3">
      <c r="A120" s="97"/>
      <c r="B120" s="42">
        <v>65</v>
      </c>
      <c r="C120" s="52">
        <v>1.31</v>
      </c>
      <c r="D120" s="52">
        <v>2.17</v>
      </c>
      <c r="E120" s="42">
        <v>600</v>
      </c>
      <c r="F120" s="52">
        <v>5.34</v>
      </c>
      <c r="G120" s="52">
        <v>5.83</v>
      </c>
      <c r="H120" s="317" t="s">
        <v>151</v>
      </c>
      <c r="I120" s="318"/>
      <c r="J120" s="40"/>
      <c r="K120" s="40"/>
      <c r="L120" s="40"/>
      <c r="M120" s="40"/>
    </row>
    <row r="121" spans="1:16" s="50" customFormat="1" x14ac:dyDescent="0.3">
      <c r="A121" s="97"/>
      <c r="B121" s="42">
        <v>70</v>
      </c>
      <c r="C121" s="52">
        <v>1.36</v>
      </c>
      <c r="D121" s="52">
        <v>2.23</v>
      </c>
      <c r="E121" s="181">
        <v>650</v>
      </c>
      <c r="F121" s="182">
        <v>5.85</v>
      </c>
      <c r="G121" s="52">
        <v>6.09</v>
      </c>
      <c r="H121" s="319"/>
      <c r="I121" s="320"/>
      <c r="J121" s="40"/>
      <c r="K121" s="40"/>
      <c r="L121" s="40"/>
      <c r="M121" s="40"/>
    </row>
    <row r="122" spans="1:16" s="50" customFormat="1" x14ac:dyDescent="0.3">
      <c r="A122" s="97"/>
      <c r="B122" s="42">
        <v>75</v>
      </c>
      <c r="C122" s="52">
        <v>1.41</v>
      </c>
      <c r="D122" s="52">
        <v>2.29</v>
      </c>
      <c r="E122" s="181">
        <v>700</v>
      </c>
      <c r="F122" s="182">
        <v>5.95</v>
      </c>
      <c r="G122" s="52">
        <v>6.35</v>
      </c>
      <c r="H122" s="319"/>
      <c r="I122" s="320"/>
      <c r="J122" s="40"/>
      <c r="K122" s="40"/>
      <c r="L122" s="40"/>
      <c r="M122" s="40"/>
    </row>
    <row r="123" spans="1:16" s="50" customFormat="1" x14ac:dyDescent="0.3">
      <c r="A123" s="97"/>
      <c r="B123" s="42">
        <v>80</v>
      </c>
      <c r="C123" s="52">
        <v>1.45</v>
      </c>
      <c r="D123" s="52">
        <v>2.35</v>
      </c>
      <c r="E123" s="42">
        <v>750</v>
      </c>
      <c r="F123" s="52">
        <v>6.2</v>
      </c>
      <c r="G123" s="52">
        <v>6.61</v>
      </c>
      <c r="H123" s="319"/>
      <c r="I123" s="320"/>
      <c r="J123" s="40"/>
      <c r="K123" s="40"/>
      <c r="L123" s="40"/>
      <c r="M123" s="40"/>
    </row>
    <row r="124" spans="1:16" s="50" customFormat="1" x14ac:dyDescent="0.3">
      <c r="A124" s="97"/>
      <c r="B124" s="42">
        <v>85</v>
      </c>
      <c r="C124" s="52">
        <v>1.5</v>
      </c>
      <c r="D124" s="52">
        <v>2.4</v>
      </c>
      <c r="E124" s="42">
        <v>800</v>
      </c>
      <c r="F124" s="52">
        <v>6.6</v>
      </c>
      <c r="G124" s="52">
        <v>6.84</v>
      </c>
      <c r="H124" s="319"/>
      <c r="I124" s="320"/>
      <c r="J124" s="40"/>
      <c r="K124" s="40"/>
      <c r="L124" s="40"/>
      <c r="M124" s="40"/>
    </row>
    <row r="125" spans="1:16" s="50" customFormat="1" x14ac:dyDescent="0.3">
      <c r="A125" s="97"/>
      <c r="B125" s="42">
        <v>90</v>
      </c>
      <c r="C125" s="52">
        <v>1.56</v>
      </c>
      <c r="D125" s="52">
        <v>2.4500000000000002</v>
      </c>
      <c r="E125" s="42">
        <v>850</v>
      </c>
      <c r="F125" s="52">
        <v>6.91</v>
      </c>
      <c r="G125" s="52">
        <v>7.11</v>
      </c>
      <c r="H125" s="319"/>
      <c r="I125" s="320"/>
      <c r="J125" s="40"/>
      <c r="K125" s="40"/>
      <c r="L125" s="40"/>
      <c r="M125" s="40"/>
    </row>
    <row r="126" spans="1:16" s="50" customFormat="1" x14ac:dyDescent="0.3">
      <c r="A126" s="97"/>
      <c r="B126" s="42">
        <v>95</v>
      </c>
      <c r="C126" s="52">
        <v>1.62</v>
      </c>
      <c r="D126" s="52">
        <v>2.5</v>
      </c>
      <c r="E126" s="42">
        <v>900</v>
      </c>
      <c r="F126" s="52">
        <v>7.22</v>
      </c>
      <c r="G126" s="52">
        <v>7.36</v>
      </c>
      <c r="H126" s="319"/>
      <c r="I126" s="320"/>
      <c r="J126" s="40"/>
      <c r="K126" s="40"/>
      <c r="L126" s="40"/>
      <c r="M126" s="40"/>
    </row>
    <row r="127" spans="1:16" s="50" customFormat="1" x14ac:dyDescent="0.3">
      <c r="A127" s="97"/>
      <c r="B127" s="42">
        <v>100</v>
      </c>
      <c r="C127" s="52">
        <v>1.67</v>
      </c>
      <c r="D127" s="52">
        <v>2.5499999999999998</v>
      </c>
      <c r="E127" s="42">
        <v>950</v>
      </c>
      <c r="F127" s="52">
        <v>7.53</v>
      </c>
      <c r="G127" s="52">
        <v>7.61</v>
      </c>
      <c r="H127" s="319"/>
      <c r="I127" s="320"/>
      <c r="J127" s="40"/>
      <c r="K127" s="40"/>
      <c r="L127" s="40"/>
      <c r="M127" s="40"/>
    </row>
    <row r="128" spans="1:16" s="50" customFormat="1" x14ac:dyDescent="0.3">
      <c r="A128" s="97"/>
      <c r="B128" s="48">
        <v>110</v>
      </c>
      <c r="C128" s="53">
        <v>1.75</v>
      </c>
      <c r="D128" s="53">
        <v>2.6</v>
      </c>
      <c r="E128" s="48">
        <v>1000</v>
      </c>
      <c r="F128" s="53">
        <v>7.84</v>
      </c>
      <c r="G128" s="53">
        <v>7.85</v>
      </c>
      <c r="H128" s="321"/>
      <c r="I128" s="322"/>
      <c r="J128" s="40"/>
      <c r="K128" s="40"/>
      <c r="L128" s="40"/>
      <c r="M128" s="40"/>
    </row>
    <row r="129" spans="1:31" customFormat="1" ht="14.4" x14ac:dyDescent="0.3">
      <c r="A129" s="98"/>
      <c r="B129" s="49" t="s">
        <v>160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s="50" customFormat="1" x14ac:dyDescent="0.3">
      <c r="A130" s="96"/>
      <c r="B130" s="49" t="s">
        <v>32</v>
      </c>
    </row>
    <row r="131" spans="1:31" s="50" customFormat="1" x14ac:dyDescent="0.3">
      <c r="A131" s="97"/>
      <c r="B131" s="40" t="s">
        <v>190</v>
      </c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s="50" customFormat="1" x14ac:dyDescent="0.3">
      <c r="A132" s="97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x14ac:dyDescent="0.3">
      <c r="A133" s="95" t="s">
        <v>174</v>
      </c>
      <c r="B133" s="8" t="s">
        <v>27</v>
      </c>
      <c r="D133" s="9"/>
      <c r="E133" s="9"/>
      <c r="F133" s="9"/>
      <c r="G133" s="9"/>
      <c r="H133" s="9"/>
      <c r="I133" s="9"/>
      <c r="S133" s="160"/>
      <c r="T133" s="160"/>
      <c r="U133" s="160"/>
      <c r="V133" s="160"/>
      <c r="W133" s="160"/>
      <c r="X133" s="160"/>
      <c r="Y133" s="160"/>
      <c r="Z133" s="160"/>
      <c r="AA133" s="160"/>
    </row>
    <row r="134" spans="1:31" x14ac:dyDescent="0.3">
      <c r="A134" s="91"/>
      <c r="O134" s="32"/>
      <c r="S134" s="160"/>
      <c r="T134" s="160"/>
      <c r="U134" s="160"/>
      <c r="V134" s="160"/>
      <c r="W134" s="160"/>
      <c r="X134" s="160"/>
      <c r="Y134" s="160"/>
      <c r="Z134" s="160"/>
      <c r="AA134" s="160"/>
    </row>
    <row r="135" spans="1:31" x14ac:dyDescent="0.3">
      <c r="A135" s="91"/>
      <c r="B135" s="8" t="s">
        <v>240</v>
      </c>
      <c r="O135" s="32"/>
      <c r="S135" s="160"/>
      <c r="T135" s="160"/>
      <c r="U135" s="160"/>
      <c r="V135" s="160"/>
      <c r="W135" s="160"/>
      <c r="X135" s="160"/>
      <c r="Y135" s="160"/>
      <c r="Z135" s="160"/>
      <c r="AA135" s="160"/>
    </row>
    <row r="136" spans="1:31" x14ac:dyDescent="0.3">
      <c r="A136" s="91"/>
      <c r="O136" s="32"/>
      <c r="S136" s="160"/>
      <c r="T136" s="160"/>
      <c r="U136" s="160"/>
      <c r="V136" s="160"/>
      <c r="W136" s="160"/>
      <c r="X136" s="160"/>
      <c r="Y136" s="160"/>
      <c r="Z136" s="160"/>
      <c r="AA136" s="160"/>
    </row>
    <row r="137" spans="1:31" ht="15" customHeight="1" x14ac:dyDescent="0.3">
      <c r="A137" s="91"/>
      <c r="B137" s="315" t="s">
        <v>147</v>
      </c>
      <c r="C137" s="315" t="s">
        <v>0</v>
      </c>
      <c r="D137" s="315" t="s">
        <v>148</v>
      </c>
      <c r="E137" s="315" t="s">
        <v>149</v>
      </c>
      <c r="F137" s="315" t="s">
        <v>157</v>
      </c>
      <c r="G137" s="315" t="s">
        <v>156</v>
      </c>
      <c r="H137" s="315" t="s">
        <v>155</v>
      </c>
      <c r="I137" s="299" t="s">
        <v>2</v>
      </c>
      <c r="J137" s="300"/>
      <c r="K137" s="301"/>
      <c r="S137" s="160"/>
      <c r="T137" s="160"/>
      <c r="U137" s="160"/>
      <c r="V137" s="160"/>
      <c r="W137" s="160"/>
      <c r="X137" s="160"/>
      <c r="Y137" s="160"/>
      <c r="Z137" s="160"/>
      <c r="AA137" s="160"/>
    </row>
    <row r="138" spans="1:31" ht="15.75" customHeight="1" x14ac:dyDescent="0.3">
      <c r="A138" s="91"/>
      <c r="B138" s="316"/>
      <c r="C138" s="316"/>
      <c r="D138" s="316"/>
      <c r="E138" s="316"/>
      <c r="F138" s="316"/>
      <c r="G138" s="316"/>
      <c r="H138" s="316"/>
      <c r="I138" s="244" t="s">
        <v>4</v>
      </c>
      <c r="J138" s="244" t="s">
        <v>5</v>
      </c>
      <c r="K138" s="211" t="s">
        <v>6</v>
      </c>
      <c r="S138" s="160"/>
      <c r="T138" s="160"/>
      <c r="U138" s="160"/>
      <c r="V138" s="160"/>
      <c r="W138" s="160"/>
      <c r="X138" s="160"/>
      <c r="Y138" s="160"/>
      <c r="Z138" s="160"/>
      <c r="AA138" s="160"/>
    </row>
    <row r="139" spans="1:31" x14ac:dyDescent="0.3">
      <c r="A139" s="187"/>
      <c r="B139" s="325"/>
      <c r="C139" s="326"/>
      <c r="D139" s="326"/>
      <c r="E139" s="326"/>
      <c r="F139" s="326"/>
      <c r="G139" s="326"/>
      <c r="H139" s="326"/>
      <c r="I139" s="326"/>
      <c r="J139" s="326"/>
      <c r="K139" s="326"/>
      <c r="S139" s="160"/>
      <c r="T139" s="160"/>
      <c r="U139" s="160"/>
      <c r="V139" s="160"/>
      <c r="W139" s="160"/>
      <c r="X139" s="160"/>
      <c r="Y139" s="160"/>
      <c r="Z139" s="160"/>
      <c r="AA139" s="160"/>
    </row>
    <row r="140" spans="1:31" x14ac:dyDescent="0.3">
      <c r="A140" s="187"/>
      <c r="B140" s="76" t="s">
        <v>196</v>
      </c>
      <c r="C140" s="54">
        <v>5</v>
      </c>
      <c r="D140" s="77">
        <f>VLOOKUP(C140,G.P!A1:B784,2,0)</f>
        <v>0.23</v>
      </c>
      <c r="E140" s="65" t="s">
        <v>128</v>
      </c>
      <c r="F140" s="55">
        <f t="shared" ref="F140:F144" si="15">VLOOKUP(E140,B$27:H$32,7,0)</f>
        <v>15.2</v>
      </c>
      <c r="G140" s="221">
        <f t="shared" ref="G140" si="16">(D140/1000)/(PI()/4*(F140/1000)^2)</f>
        <v>1.2675082032941802</v>
      </c>
      <c r="H140" s="223">
        <f>0.25+0.1+1.14</f>
        <v>1.4899999999999998</v>
      </c>
      <c r="I140" s="54">
        <v>3</v>
      </c>
      <c r="J140" s="55">
        <v>1</v>
      </c>
      <c r="K140" s="54">
        <v>0</v>
      </c>
      <c r="S140" s="160"/>
      <c r="T140" s="160"/>
      <c r="U140" s="160"/>
      <c r="V140" s="160"/>
      <c r="W140" s="160"/>
      <c r="X140" s="160"/>
      <c r="Y140" s="160"/>
      <c r="Z140" s="160"/>
      <c r="AA140" s="160"/>
    </row>
    <row r="141" spans="1:31" s="186" customFormat="1" x14ac:dyDescent="0.3">
      <c r="A141" s="187"/>
      <c r="B141" s="73" t="s">
        <v>197</v>
      </c>
      <c r="C141" s="58">
        <f>+C140+5</f>
        <v>10</v>
      </c>
      <c r="D141" s="72">
        <f>VLOOKUP(C141,G.P!A1:B784,2,0)</f>
        <v>0.34</v>
      </c>
      <c r="E141" s="66" t="s">
        <v>128</v>
      </c>
      <c r="F141" s="59">
        <f>VLOOKUP(E141,B$27:H$32,7,0)</f>
        <v>15.2</v>
      </c>
      <c r="G141" s="203">
        <f>(D141/1000)/(PI()/4*(F141/1000)^2)</f>
        <v>1.8737077787827014</v>
      </c>
      <c r="H141" s="224">
        <f>1.44</f>
        <v>1.44</v>
      </c>
      <c r="I141" s="58">
        <v>0</v>
      </c>
      <c r="J141" s="59">
        <v>1</v>
      </c>
      <c r="K141" s="58">
        <v>0</v>
      </c>
      <c r="S141" s="160"/>
      <c r="T141" s="160"/>
      <c r="U141" s="160"/>
      <c r="V141" s="160"/>
      <c r="W141" s="160"/>
      <c r="X141" s="160"/>
      <c r="Y141" s="160"/>
      <c r="Z141" s="160"/>
      <c r="AA141" s="160"/>
    </row>
    <row r="142" spans="1:31" s="186" customFormat="1" x14ac:dyDescent="0.3">
      <c r="A142" s="187"/>
      <c r="B142" s="73" t="s">
        <v>198</v>
      </c>
      <c r="C142" s="58">
        <f>C141+6+8</f>
        <v>24</v>
      </c>
      <c r="D142" s="72">
        <f>VLOOKUP(C142,G.P!A1:B784,2,0)</f>
        <v>0.61</v>
      </c>
      <c r="E142" s="66" t="s">
        <v>26</v>
      </c>
      <c r="F142" s="59">
        <f t="shared" si="15"/>
        <v>26.2</v>
      </c>
      <c r="G142" s="203">
        <f>(D142/1000)/(PI()/4*(F142/1000)^2)</f>
        <v>1.1314552215611697</v>
      </c>
      <c r="H142" s="224">
        <f>0.1+0.35+0.3+0.35+0.22+1.51</f>
        <v>2.83</v>
      </c>
      <c r="I142" s="58">
        <v>5</v>
      </c>
      <c r="J142" s="59">
        <v>1</v>
      </c>
      <c r="K142" s="58">
        <v>1</v>
      </c>
    </row>
    <row r="143" spans="1:31" s="186" customFormat="1" x14ac:dyDescent="0.3">
      <c r="A143" s="187"/>
      <c r="B143" s="73" t="s">
        <v>199</v>
      </c>
      <c r="C143" s="58">
        <f>C142+7</f>
        <v>31</v>
      </c>
      <c r="D143" s="72">
        <f>VLOOKUP(C143,G.P!A1:B784,2,0)</f>
        <v>0.77</v>
      </c>
      <c r="E143" s="66" t="s">
        <v>26</v>
      </c>
      <c r="F143" s="59">
        <f>VLOOKUP(E143,B$27:H$32,7,0)</f>
        <v>26.2</v>
      </c>
      <c r="G143" s="203">
        <f t="shared" ref="G143:G144" si="17">(D143/1000)/(PI()/4*(F143/1000)^2)</f>
        <v>1.4282303616427883</v>
      </c>
      <c r="H143" s="225">
        <v>3.18</v>
      </c>
      <c r="I143" s="58">
        <v>0</v>
      </c>
      <c r="J143" s="58">
        <v>1</v>
      </c>
      <c r="K143" s="58">
        <v>0</v>
      </c>
    </row>
    <row r="144" spans="1:31" s="186" customFormat="1" x14ac:dyDescent="0.3">
      <c r="A144" s="187"/>
      <c r="B144" s="194" t="s">
        <v>200</v>
      </c>
      <c r="C144" s="62">
        <f>C143+28</f>
        <v>59</v>
      </c>
      <c r="D144" s="193">
        <f>VLOOKUP(C144,G.P!A1:B784,2,0)</f>
        <v>1.24</v>
      </c>
      <c r="E144" s="78" t="s">
        <v>131</v>
      </c>
      <c r="F144" s="63">
        <f t="shared" si="15"/>
        <v>40.6</v>
      </c>
      <c r="G144" s="222">
        <f t="shared" si="17"/>
        <v>0.95781081527797418</v>
      </c>
      <c r="H144" s="275">
        <f>4.25+3.48</f>
        <v>7.73</v>
      </c>
      <c r="I144" s="62">
        <v>1</v>
      </c>
      <c r="J144" s="63">
        <v>1</v>
      </c>
      <c r="K144" s="62">
        <v>0</v>
      </c>
    </row>
    <row r="145" spans="1:36" x14ac:dyDescent="0.3">
      <c r="A145" s="187"/>
      <c r="H145" s="35"/>
      <c r="S145" s="160"/>
      <c r="T145" s="160"/>
      <c r="U145" s="160"/>
      <c r="V145" s="160"/>
      <c r="W145" s="160"/>
      <c r="X145" s="160"/>
      <c r="Y145" s="160"/>
      <c r="Z145" s="160"/>
      <c r="AA145" s="160"/>
      <c r="AE145" s="36"/>
      <c r="AF145" s="35"/>
      <c r="AG145" s="35"/>
    </row>
    <row r="146" spans="1:36" x14ac:dyDescent="0.3">
      <c r="A146" s="187"/>
      <c r="B146" s="299" t="s">
        <v>158</v>
      </c>
      <c r="C146" s="300"/>
      <c r="D146" s="301"/>
      <c r="E146" s="315" t="s">
        <v>152</v>
      </c>
      <c r="F146" s="315" t="s">
        <v>153</v>
      </c>
      <c r="G146" s="315" t="s">
        <v>154</v>
      </c>
      <c r="H146" s="315" t="s">
        <v>159</v>
      </c>
      <c r="S146" s="160"/>
      <c r="T146" s="160"/>
      <c r="U146" s="160"/>
      <c r="V146" s="160"/>
      <c r="W146" s="160"/>
      <c r="X146" s="160"/>
      <c r="Y146" s="160"/>
      <c r="Z146" s="160"/>
      <c r="AA146" s="160"/>
      <c r="AE146" s="36"/>
      <c r="AF146" s="35"/>
      <c r="AG146" s="35"/>
    </row>
    <row r="147" spans="1:36" x14ac:dyDescent="0.3">
      <c r="A147" s="187"/>
      <c r="B147" s="244" t="s">
        <v>4</v>
      </c>
      <c r="C147" s="244" t="s">
        <v>5</v>
      </c>
      <c r="D147" s="211" t="s">
        <v>6</v>
      </c>
      <c r="E147" s="316"/>
      <c r="F147" s="316"/>
      <c r="G147" s="316"/>
      <c r="H147" s="316"/>
      <c r="S147" s="160"/>
      <c r="T147" s="160"/>
      <c r="U147" s="160"/>
      <c r="V147" s="160"/>
      <c r="W147" s="160"/>
      <c r="X147" s="160"/>
      <c r="Y147" s="160"/>
      <c r="Z147" s="160"/>
      <c r="AA147" s="160"/>
      <c r="AE147" s="36"/>
      <c r="AF147" s="35"/>
      <c r="AG147" s="35"/>
    </row>
    <row r="148" spans="1:36" x14ac:dyDescent="0.3">
      <c r="A148" s="187"/>
      <c r="B148" s="207"/>
      <c r="C148" s="208"/>
      <c r="D148" s="208"/>
      <c r="E148" s="208"/>
      <c r="F148" s="208"/>
      <c r="G148" s="208"/>
      <c r="H148" s="209"/>
      <c r="S148" s="160"/>
      <c r="T148" s="160"/>
      <c r="U148" s="160"/>
      <c r="V148" s="160"/>
      <c r="W148" s="160"/>
      <c r="X148" s="160"/>
      <c r="Y148" s="160"/>
      <c r="Z148" s="160"/>
      <c r="AA148" s="160"/>
      <c r="AE148" s="36"/>
      <c r="AF148" s="35"/>
      <c r="AG148" s="35"/>
    </row>
    <row r="149" spans="1:36" x14ac:dyDescent="0.3">
      <c r="A149" s="187"/>
      <c r="B149" s="81">
        <f>((0.9*G140*G140)/(2*9.81))*I140</f>
        <v>0.22108858423184047</v>
      </c>
      <c r="C149" s="56">
        <f>((0.1*G140*G140)/(2*9.81))*J140</f>
        <v>8.1884660826607603E-3</v>
      </c>
      <c r="D149" s="190">
        <f>((10*G140*G140)/(2*9.81))*K140</f>
        <v>0</v>
      </c>
      <c r="E149" s="188">
        <f t="shared" ref="E149:E153" si="18">SUM(B149:D149)</f>
        <v>0.22927705031450124</v>
      </c>
      <c r="F149" s="57">
        <f>H140+E149</f>
        <v>1.719277050314501</v>
      </c>
      <c r="G149" s="218">
        <f>((D140/1000)/(0.2785*$D$22*(F140/1000)^2.63))^(1/0.54)</f>
        <v>0.13057406602101432</v>
      </c>
      <c r="H149" s="80">
        <f>F149*G149</f>
        <v>0.2244929950761804</v>
      </c>
      <c r="S149" s="160"/>
      <c r="T149" s="160"/>
      <c r="U149" s="160"/>
      <c r="V149" s="160"/>
      <c r="W149" s="160"/>
      <c r="X149" s="160"/>
      <c r="Y149" s="160"/>
      <c r="Z149" s="160"/>
      <c r="AA149" s="160"/>
      <c r="AE149" s="36"/>
      <c r="AF149" s="35"/>
      <c r="AG149" s="35"/>
    </row>
    <row r="150" spans="1:36" x14ac:dyDescent="0.3">
      <c r="A150" s="187"/>
      <c r="B150" s="82">
        <f>((0.9*G141*G141)/(2*9.81))*I141</f>
        <v>0</v>
      </c>
      <c r="C150" s="60">
        <f>((0.1*G141*G141)/(2*9.81))*J141</f>
        <v>1.7893888074774746E-2</v>
      </c>
      <c r="D150" s="191">
        <f>((10*G141*G141)/(2*9.81))*K141</f>
        <v>0</v>
      </c>
      <c r="E150" s="189">
        <f t="shared" si="18"/>
        <v>1.7893888074774746E-2</v>
      </c>
      <c r="F150" s="61">
        <f>H141+E150</f>
        <v>1.4578938880747747</v>
      </c>
      <c r="G150" s="219">
        <f>((D141/1000)/(0.2785*$D$22*(F141/1000)^2.63))^(1/0.54)</f>
        <v>0.26928414387585481</v>
      </c>
      <c r="H150" s="74">
        <f>F150*G150</f>
        <v>0.39258770751205702</v>
      </c>
      <c r="S150" s="160"/>
      <c r="T150" s="160"/>
      <c r="U150" s="160"/>
      <c r="V150" s="160"/>
      <c r="W150" s="160"/>
      <c r="X150" s="160"/>
      <c r="Y150" s="160"/>
      <c r="Z150" s="160"/>
      <c r="AA150" s="160"/>
      <c r="AE150" s="36"/>
      <c r="AF150" s="35"/>
      <c r="AG150" s="35"/>
    </row>
    <row r="151" spans="1:36" s="186" customFormat="1" x14ac:dyDescent="0.3">
      <c r="A151" s="187"/>
      <c r="B151" s="82">
        <f>((0.9*G142*G142)/(2*9.81))*I142</f>
        <v>0.29362177027477887</v>
      </c>
      <c r="C151" s="60">
        <f>((0.1*G142*G142)/(2*9.81))*J142</f>
        <v>6.524928228328418E-3</v>
      </c>
      <c r="D151" s="191">
        <f>((10*G142*G142)/(2*9.81))*K142</f>
        <v>0.65249282283284182</v>
      </c>
      <c r="E151" s="189">
        <f t="shared" si="18"/>
        <v>0.95263952133594909</v>
      </c>
      <c r="F151" s="61">
        <f>H142+E151</f>
        <v>3.7826395213359492</v>
      </c>
      <c r="G151" s="219">
        <f>((D142/1000)/(0.2785*$D$22*(F142/1000)^2.63))^(1/0.54)</f>
        <v>5.6061986436151262E-2</v>
      </c>
      <c r="H151" s="74">
        <f t="shared" ref="H151:H153" si="19">F151*G151</f>
        <v>0.21206228553798567</v>
      </c>
      <c r="I151" s="247"/>
      <c r="J151" s="247"/>
      <c r="K151" s="247"/>
      <c r="AE151" s="234"/>
      <c r="AF151" s="235"/>
      <c r="AG151" s="235"/>
    </row>
    <row r="152" spans="1:36" s="186" customFormat="1" x14ac:dyDescent="0.3">
      <c r="A152" s="187"/>
      <c r="B152" s="82">
        <f>((0.9*G143*G143)/(2*9.81))*I143</f>
        <v>0</v>
      </c>
      <c r="C152" s="60">
        <f>((0.1*G143*G143)/(2*9.81))*J143</f>
        <v>1.0396748042396991E-2</v>
      </c>
      <c r="D152" s="191">
        <f>((10*G143*G143)/(2*9.81))*K143</f>
        <v>0</v>
      </c>
      <c r="E152" s="189">
        <f t="shared" si="18"/>
        <v>1.0396748042396991E-2</v>
      </c>
      <c r="F152" s="61">
        <f>H143+E152</f>
        <v>3.1903967480423971</v>
      </c>
      <c r="G152" s="219">
        <f>((D143/1000)/(0.2785*$D$22*(F143/1000)^2.63))^(1/0.54)</f>
        <v>8.6298543058902999E-2</v>
      </c>
      <c r="H152" s="74">
        <f>F152*G152</f>
        <v>0.2753265911359209</v>
      </c>
      <c r="I152" s="247"/>
      <c r="J152" s="247"/>
      <c r="K152" s="247"/>
      <c r="AE152" s="234"/>
      <c r="AF152" s="235"/>
      <c r="AG152" s="235"/>
    </row>
    <row r="153" spans="1:36" s="186" customFormat="1" x14ac:dyDescent="0.3">
      <c r="A153" s="187"/>
      <c r="B153" s="83">
        <f>((0.9*G144*G144)/(2*9.81))*I144</f>
        <v>4.2082640268965944E-2</v>
      </c>
      <c r="C153" s="79">
        <f>((0.1*G144*G144)/(2*9.81))*J144</f>
        <v>4.6758489187739933E-3</v>
      </c>
      <c r="D153" s="192">
        <f>((10*G144*G144)/(2*9.81))*K144</f>
        <v>0</v>
      </c>
      <c r="E153" s="195">
        <f t="shared" si="18"/>
        <v>4.6758489187739935E-2</v>
      </c>
      <c r="F153" s="64">
        <f>H144+E153</f>
        <v>7.7767584891877402</v>
      </c>
      <c r="G153" s="220">
        <f>((D144/1000)/(0.2785*$D$22*(F144/1000)^2.63))^(1/0.54)</f>
        <v>2.4702675694024304E-2</v>
      </c>
      <c r="H153" s="75">
        <f t="shared" si="19"/>
        <v>0.19210674290915516</v>
      </c>
      <c r="I153" s="247"/>
      <c r="J153" s="247"/>
      <c r="K153" s="247"/>
      <c r="AE153" s="234"/>
      <c r="AF153" s="235"/>
      <c r="AG153" s="235"/>
    </row>
    <row r="154" spans="1:36" x14ac:dyDescent="0.3">
      <c r="A154" s="187"/>
      <c r="S154" s="160"/>
      <c r="T154" s="160"/>
      <c r="U154" s="160"/>
      <c r="V154" s="160"/>
      <c r="W154" s="160"/>
      <c r="X154" s="160"/>
      <c r="Y154" s="160"/>
      <c r="Z154" s="160"/>
      <c r="AA154" s="160"/>
      <c r="AE154" s="36"/>
      <c r="AF154" s="35"/>
      <c r="AG154" s="35"/>
    </row>
    <row r="155" spans="1:36" x14ac:dyDescent="0.3">
      <c r="A155" s="196" t="s">
        <v>175</v>
      </c>
      <c r="B155" s="17" t="s">
        <v>167</v>
      </c>
      <c r="N155" s="35"/>
      <c r="O155" s="35"/>
      <c r="S155" s="160"/>
      <c r="T155" s="160"/>
      <c r="U155" s="160"/>
      <c r="V155" s="160"/>
      <c r="W155" s="160"/>
      <c r="X155" s="160"/>
      <c r="Y155" s="160"/>
      <c r="Z155" s="160"/>
      <c r="AA155" s="160"/>
      <c r="AE155" s="36"/>
      <c r="AF155" s="35"/>
      <c r="AG155" s="35"/>
      <c r="AH155" s="35"/>
      <c r="AI155" s="37"/>
      <c r="AJ155" s="35"/>
    </row>
    <row r="156" spans="1:36" ht="15" customHeight="1" x14ac:dyDescent="0.3">
      <c r="A156" s="187"/>
      <c r="N156" s="35"/>
      <c r="S156" s="160"/>
      <c r="T156" s="160"/>
      <c r="U156" s="160"/>
      <c r="V156" s="160"/>
      <c r="W156" s="160"/>
      <c r="X156" s="160"/>
      <c r="Y156" s="160"/>
      <c r="Z156" s="160"/>
      <c r="AA156" s="160"/>
      <c r="AE156" s="38"/>
      <c r="AH156" s="35"/>
      <c r="AI156" s="37"/>
      <c r="AJ156" s="35"/>
    </row>
    <row r="157" spans="1:36" ht="15" customHeight="1" x14ac:dyDescent="0.3">
      <c r="A157" s="91"/>
      <c r="B157" s="204" t="s">
        <v>201</v>
      </c>
      <c r="C157" s="39"/>
      <c r="D157" s="39"/>
      <c r="E157" s="323" t="s">
        <v>233</v>
      </c>
      <c r="G157" s="70" t="s">
        <v>209</v>
      </c>
      <c r="H157" s="35"/>
      <c r="I157" s="35"/>
      <c r="N157" s="35"/>
      <c r="R157" s="35"/>
      <c r="S157" s="39"/>
      <c r="T157" s="160"/>
      <c r="U157" s="160"/>
      <c r="V157" s="160"/>
      <c r="W157" s="160"/>
      <c r="X157" s="160"/>
      <c r="Y157" s="160"/>
      <c r="Z157" s="160"/>
      <c r="AA157" s="160"/>
      <c r="AB157" s="35"/>
      <c r="AC157" s="38"/>
      <c r="AF157" s="35"/>
      <c r="AG157" s="37"/>
      <c r="AH157" s="35"/>
    </row>
    <row r="158" spans="1:36" x14ac:dyDescent="0.3">
      <c r="A158" s="31"/>
      <c r="B158" s="39" t="s">
        <v>237</v>
      </c>
      <c r="C158" s="160"/>
      <c r="D158" s="88">
        <v>0.3</v>
      </c>
      <c r="E158" s="323"/>
      <c r="G158" s="247" t="str">
        <f>B173</f>
        <v>Presion en el Pto C</v>
      </c>
      <c r="I158" s="88">
        <f>+D173</f>
        <v>2.6291429881262234</v>
      </c>
      <c r="N158" s="35"/>
      <c r="R158" s="35"/>
      <c r="S158" s="39"/>
      <c r="T158" s="197"/>
      <c r="U158" s="39"/>
      <c r="V158" s="160"/>
      <c r="W158" s="160"/>
      <c r="X158" s="160"/>
      <c r="Y158" s="160"/>
      <c r="Z158" s="160"/>
      <c r="AA158" s="160"/>
    </row>
    <row r="159" spans="1:36" x14ac:dyDescent="0.3">
      <c r="A159" s="31"/>
      <c r="B159" s="39" t="s">
        <v>161</v>
      </c>
      <c r="C159" s="39"/>
      <c r="D159" s="88">
        <v>1.5</v>
      </c>
      <c r="E159" s="323"/>
      <c r="G159" s="247" t="s">
        <v>210</v>
      </c>
      <c r="H159" s="39"/>
      <c r="I159" s="88">
        <f>+H152</f>
        <v>0.2753265911359209</v>
      </c>
      <c r="N159" s="35"/>
      <c r="R159" s="35"/>
      <c r="S159" s="39"/>
      <c r="T159" s="197"/>
      <c r="U159" s="39"/>
      <c r="V159" s="160"/>
      <c r="W159" s="160"/>
      <c r="X159" s="160"/>
      <c r="Y159" s="160"/>
      <c r="Z159" s="160"/>
      <c r="AA159" s="160"/>
    </row>
    <row r="160" spans="1:36" x14ac:dyDescent="0.3">
      <c r="A160" s="31"/>
      <c r="B160" s="39" t="s">
        <v>202</v>
      </c>
      <c r="C160" s="39"/>
      <c r="D160" s="88">
        <f>+H149</f>
        <v>0.2244929950761804</v>
      </c>
      <c r="E160" s="323"/>
      <c r="G160" s="247" t="s">
        <v>194</v>
      </c>
      <c r="H160" s="35"/>
      <c r="I160" s="88">
        <v>0</v>
      </c>
      <c r="N160" s="35"/>
      <c r="R160" s="35"/>
      <c r="S160" s="39"/>
      <c r="T160" s="39"/>
      <c r="U160" s="39"/>
      <c r="V160" s="160"/>
      <c r="W160" s="160"/>
      <c r="X160" s="160"/>
      <c r="Y160" s="160"/>
      <c r="Z160" s="160"/>
      <c r="AA160" s="160"/>
    </row>
    <row r="161" spans="1:34" x14ac:dyDescent="0.3">
      <c r="A161" s="31"/>
      <c r="B161" s="160" t="s">
        <v>163</v>
      </c>
      <c r="C161" s="160"/>
      <c r="D161" s="212">
        <f>SUM(D158:D160)</f>
        <v>2.0244929950761805</v>
      </c>
      <c r="E161" s="323"/>
      <c r="G161" s="247" t="s">
        <v>193</v>
      </c>
      <c r="I161" s="212">
        <f>SUM(I158:I160)</f>
        <v>2.9044695792621442</v>
      </c>
      <c r="N161" s="35"/>
      <c r="R161" s="35"/>
      <c r="S161" s="39"/>
      <c r="T161" s="39"/>
      <c r="U161" s="39"/>
      <c r="V161" s="160"/>
      <c r="W161" s="160"/>
      <c r="X161" s="160"/>
      <c r="Y161" s="160"/>
      <c r="Z161" s="160"/>
      <c r="AA161" s="160"/>
    </row>
    <row r="162" spans="1:34" x14ac:dyDescent="0.3">
      <c r="A162" s="31"/>
      <c r="D162" s="87"/>
      <c r="E162" s="323"/>
      <c r="N162" s="35"/>
      <c r="R162" s="35"/>
      <c r="S162" s="35"/>
      <c r="T162" s="35"/>
      <c r="U162" s="35"/>
    </row>
    <row r="163" spans="1:34" x14ac:dyDescent="0.3">
      <c r="A163" s="31"/>
      <c r="B163" s="70" t="s">
        <v>205</v>
      </c>
      <c r="C163" s="35"/>
      <c r="D163" s="35"/>
      <c r="E163" s="323"/>
      <c r="G163" s="70" t="s">
        <v>211</v>
      </c>
      <c r="H163" s="35"/>
      <c r="I163" s="35"/>
      <c r="N163" s="35"/>
      <c r="AB163" s="35"/>
      <c r="AC163" s="38"/>
      <c r="AF163" s="35"/>
      <c r="AG163" s="37"/>
      <c r="AH163" s="35"/>
    </row>
    <row r="164" spans="1:34" x14ac:dyDescent="0.3">
      <c r="A164" s="31"/>
      <c r="B164" s="247" t="str">
        <f>B161</f>
        <v>Presion en el Pto E</v>
      </c>
      <c r="D164" s="88">
        <f>+D161</f>
        <v>2.0244929950761805</v>
      </c>
      <c r="E164" s="323"/>
      <c r="G164" s="247" t="str">
        <f>G161</f>
        <v>Presion en el Pto B</v>
      </c>
      <c r="I164" s="88">
        <f>+I161</f>
        <v>2.9044695792621442</v>
      </c>
      <c r="N164" s="35"/>
      <c r="T164" s="35"/>
      <c r="U164" s="35"/>
    </row>
    <row r="165" spans="1:34" x14ac:dyDescent="0.3">
      <c r="A165" s="31"/>
      <c r="B165" s="247" t="s">
        <v>206</v>
      </c>
      <c r="C165" s="39"/>
      <c r="D165" s="88">
        <f>+H150</f>
        <v>0.39258770751205702</v>
      </c>
      <c r="E165" s="323"/>
      <c r="G165" s="247" t="s">
        <v>212</v>
      </c>
      <c r="H165" s="39"/>
      <c r="I165" s="88">
        <f>+H153</f>
        <v>0.19210674290915516</v>
      </c>
      <c r="N165" s="35"/>
      <c r="T165" s="37"/>
      <c r="U165" s="35"/>
    </row>
    <row r="166" spans="1:34" x14ac:dyDescent="0.3">
      <c r="A166" s="31"/>
      <c r="B166" s="247" t="s">
        <v>194</v>
      </c>
      <c r="C166" s="35"/>
      <c r="D166" s="88">
        <v>0</v>
      </c>
      <c r="E166" s="323"/>
      <c r="G166" s="247" t="s">
        <v>194</v>
      </c>
      <c r="H166" s="35"/>
      <c r="I166" s="88">
        <v>0</v>
      </c>
      <c r="N166" s="35"/>
      <c r="T166" s="35"/>
      <c r="U166" s="35"/>
    </row>
    <row r="167" spans="1:34" x14ac:dyDescent="0.3">
      <c r="A167" s="31"/>
      <c r="B167" s="247" t="s">
        <v>162</v>
      </c>
      <c r="D167" s="212">
        <f>SUM(D164:D166)</f>
        <v>2.4170807025882377</v>
      </c>
      <c r="E167" s="323"/>
      <c r="G167" s="247" t="s">
        <v>234</v>
      </c>
      <c r="I167" s="212">
        <f>SUM(I164:I166)</f>
        <v>3.0965763221712992</v>
      </c>
      <c r="N167" s="35"/>
      <c r="T167" s="35"/>
      <c r="U167" s="35"/>
    </row>
    <row r="168" spans="1:34" x14ac:dyDescent="0.3">
      <c r="A168" s="31"/>
      <c r="D168" s="88"/>
      <c r="E168" s="323"/>
      <c r="F168" s="69"/>
      <c r="N168" s="35"/>
      <c r="R168" s="35"/>
      <c r="S168" s="35"/>
      <c r="T168" s="35"/>
      <c r="U168" s="35"/>
    </row>
    <row r="169" spans="1:34" x14ac:dyDescent="0.3">
      <c r="A169" s="31"/>
      <c r="B169" s="70" t="s">
        <v>207</v>
      </c>
      <c r="C169" s="35"/>
      <c r="D169" s="35"/>
      <c r="E169" s="323"/>
      <c r="G169" s="204"/>
      <c r="H169" s="39"/>
      <c r="I169" s="39"/>
      <c r="N169" s="35"/>
      <c r="R169" s="35"/>
      <c r="S169" s="35"/>
      <c r="T169" s="35"/>
      <c r="U169" s="35"/>
    </row>
    <row r="170" spans="1:34" x14ac:dyDescent="0.3">
      <c r="A170" s="31"/>
      <c r="B170" s="247" t="str">
        <f>B167</f>
        <v>Presion en el Pto D</v>
      </c>
      <c r="D170" s="88">
        <f>+D167</f>
        <v>2.4170807025882377</v>
      </c>
      <c r="E170" s="323"/>
      <c r="G170" s="39"/>
      <c r="H170" s="39"/>
      <c r="I170" s="88"/>
      <c r="N170" s="35"/>
      <c r="R170" s="35"/>
      <c r="S170" s="35"/>
      <c r="T170" s="35"/>
      <c r="U170" s="35"/>
    </row>
    <row r="171" spans="1:34" x14ac:dyDescent="0.3">
      <c r="A171" s="31"/>
      <c r="B171" s="247" t="s">
        <v>208</v>
      </c>
      <c r="C171" s="39"/>
      <c r="D171" s="88">
        <f>+H151</f>
        <v>0.21206228553798567</v>
      </c>
      <c r="E171" s="323"/>
      <c r="G171" s="39"/>
      <c r="H171" s="39"/>
      <c r="I171" s="88"/>
      <c r="N171" s="35"/>
      <c r="R171" s="35"/>
      <c r="S171" s="35"/>
      <c r="T171" s="35"/>
      <c r="U171" s="35"/>
    </row>
    <row r="172" spans="1:34" x14ac:dyDescent="0.3">
      <c r="A172" s="31"/>
      <c r="B172" s="247" t="s">
        <v>194</v>
      </c>
      <c r="C172" s="35"/>
      <c r="D172" s="88">
        <v>0</v>
      </c>
      <c r="E172" s="323"/>
      <c r="G172" s="39"/>
      <c r="H172" s="39"/>
      <c r="I172" s="88"/>
      <c r="N172" s="35"/>
      <c r="R172" s="35"/>
      <c r="S172" s="35"/>
      <c r="T172" s="35"/>
      <c r="U172" s="35"/>
    </row>
    <row r="173" spans="1:34" x14ac:dyDescent="0.3">
      <c r="A173" s="31"/>
      <c r="B173" s="247" t="s">
        <v>192</v>
      </c>
      <c r="D173" s="212">
        <f>SUM(D170:D172)</f>
        <v>2.6291429881262234</v>
      </c>
      <c r="E173" s="323"/>
      <c r="G173" s="39"/>
      <c r="H173" s="39"/>
      <c r="I173" s="88"/>
      <c r="N173" s="35"/>
      <c r="R173" s="35"/>
      <c r="S173" s="35"/>
      <c r="T173" s="35"/>
      <c r="U173" s="35"/>
    </row>
    <row r="174" spans="1:34" x14ac:dyDescent="0.3">
      <c r="A174" s="31"/>
      <c r="D174" s="88"/>
      <c r="E174" s="323"/>
      <c r="G174" s="39"/>
      <c r="H174" s="39"/>
      <c r="I174" s="39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</row>
    <row r="175" spans="1:34" x14ac:dyDescent="0.3">
      <c r="A175" s="31"/>
      <c r="D175" s="88"/>
      <c r="E175" s="69"/>
      <c r="F175" s="69"/>
      <c r="I175" s="198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</row>
    <row r="176" spans="1:34" x14ac:dyDescent="0.3">
      <c r="A176" s="31"/>
      <c r="B176" s="247" t="s">
        <v>235</v>
      </c>
      <c r="I176" s="198"/>
    </row>
    <row r="177" spans="1:23" x14ac:dyDescent="0.3">
      <c r="A177" s="31"/>
      <c r="B177" s="160" t="s">
        <v>165</v>
      </c>
      <c r="C177" s="205">
        <f>I167</f>
        <v>3.0965763221712992</v>
      </c>
      <c r="D177" s="247" t="s">
        <v>166</v>
      </c>
    </row>
    <row r="178" spans="1:23" x14ac:dyDescent="0.3">
      <c r="A178" s="31"/>
      <c r="B178" s="167" t="s">
        <v>213</v>
      </c>
      <c r="C178" s="213">
        <v>3.1</v>
      </c>
      <c r="J178" s="198"/>
    </row>
    <row r="179" spans="1:23" x14ac:dyDescent="0.3">
      <c r="A179" s="31"/>
    </row>
    <row r="180" spans="1:23" x14ac:dyDescent="0.3">
      <c r="A180" s="31"/>
    </row>
    <row r="181" spans="1:23" x14ac:dyDescent="0.3">
      <c r="A181" s="31"/>
    </row>
    <row r="182" spans="1:23" x14ac:dyDescent="0.3">
      <c r="A182" s="31"/>
      <c r="R182" s="324"/>
      <c r="S182" s="324"/>
      <c r="T182" s="324"/>
      <c r="U182" s="324"/>
      <c r="V182" s="324"/>
      <c r="W182" s="324"/>
    </row>
    <row r="183" spans="1:23" x14ac:dyDescent="0.3">
      <c r="A183" s="31"/>
      <c r="R183" s="324"/>
      <c r="S183" s="324"/>
      <c r="T183" s="324"/>
      <c r="U183" s="324"/>
      <c r="V183" s="324"/>
      <c r="W183" s="324"/>
    </row>
    <row r="184" spans="1:23" x14ac:dyDescent="0.3">
      <c r="A184" s="31"/>
      <c r="R184" s="324"/>
      <c r="S184" s="324"/>
      <c r="T184" s="324"/>
      <c r="U184" s="324"/>
      <c r="V184" s="324"/>
      <c r="W184" s="324"/>
    </row>
    <row r="185" spans="1:23" x14ac:dyDescent="0.3">
      <c r="A185" s="31"/>
      <c r="B185" s="70"/>
      <c r="C185" s="35"/>
      <c r="D185" s="35"/>
      <c r="G185" s="201"/>
      <c r="I185" s="140"/>
      <c r="R185" s="324"/>
      <c r="S185" s="324"/>
      <c r="T185" s="324"/>
      <c r="U185" s="324"/>
      <c r="V185" s="324"/>
      <c r="W185" s="324"/>
    </row>
    <row r="186" spans="1:23" x14ac:dyDescent="0.3">
      <c r="A186" s="31"/>
      <c r="B186" s="39"/>
      <c r="D186" s="88"/>
      <c r="I186" s="198"/>
      <c r="R186" s="327"/>
      <c r="S186" s="327"/>
      <c r="T186" s="327"/>
      <c r="U186" s="327"/>
      <c r="V186" s="327"/>
      <c r="W186" s="327"/>
    </row>
    <row r="187" spans="1:23" x14ac:dyDescent="0.3">
      <c r="A187" s="31"/>
      <c r="B187" s="39"/>
      <c r="C187" s="39"/>
      <c r="D187" s="88"/>
      <c r="I187" s="198"/>
      <c r="R187" s="327"/>
      <c r="S187" s="327"/>
      <c r="T187" s="327"/>
      <c r="U187" s="327"/>
      <c r="V187" s="327"/>
      <c r="W187" s="327"/>
    </row>
    <row r="188" spans="1:23" x14ac:dyDescent="0.3">
      <c r="A188" s="31"/>
      <c r="B188" s="35"/>
      <c r="C188" s="35"/>
      <c r="D188" s="88"/>
      <c r="I188" s="198"/>
      <c r="R188" s="327"/>
      <c r="S188" s="327"/>
      <c r="T188" s="327"/>
      <c r="U188" s="327"/>
      <c r="V188" s="327"/>
      <c r="W188" s="327"/>
    </row>
    <row r="189" spans="1:23" x14ac:dyDescent="0.3">
      <c r="A189" s="31"/>
      <c r="D189" s="89"/>
      <c r="I189" s="202"/>
      <c r="R189" s="327"/>
      <c r="S189" s="327"/>
      <c r="T189" s="327"/>
      <c r="U189" s="327"/>
      <c r="V189" s="327"/>
      <c r="W189" s="327"/>
    </row>
    <row r="190" spans="1:23" x14ac:dyDescent="0.3">
      <c r="A190" s="31"/>
      <c r="R190" s="327"/>
      <c r="S190" s="327"/>
      <c r="T190" s="327"/>
      <c r="U190" s="327"/>
      <c r="V190" s="327"/>
      <c r="W190" s="327"/>
    </row>
    <row r="191" spans="1:23" x14ac:dyDescent="0.3">
      <c r="A191" s="31"/>
      <c r="R191" s="327"/>
      <c r="S191" s="327"/>
      <c r="T191" s="327"/>
      <c r="U191" s="327"/>
      <c r="V191" s="327"/>
      <c r="W191" s="327"/>
    </row>
    <row r="192" spans="1:23" x14ac:dyDescent="0.3">
      <c r="A192" s="31"/>
      <c r="R192" s="327"/>
      <c r="S192" s="327"/>
      <c r="T192" s="327"/>
      <c r="U192" s="327"/>
      <c r="V192" s="327"/>
      <c r="W192" s="327"/>
    </row>
    <row r="193" spans="1:23" x14ac:dyDescent="0.3">
      <c r="A193" s="31"/>
      <c r="R193" s="327"/>
      <c r="S193" s="327"/>
      <c r="T193" s="327"/>
      <c r="U193" s="327"/>
      <c r="V193" s="327"/>
      <c r="W193" s="327"/>
    </row>
    <row r="194" spans="1:23" x14ac:dyDescent="0.3">
      <c r="A194" s="31"/>
      <c r="R194" s="327"/>
      <c r="S194" s="327"/>
      <c r="T194" s="327"/>
      <c r="U194" s="327"/>
      <c r="V194" s="327"/>
      <c r="W194" s="327"/>
    </row>
    <row r="195" spans="1:23" x14ac:dyDescent="0.3">
      <c r="A195" s="31"/>
      <c r="R195" s="327"/>
      <c r="S195" s="327"/>
      <c r="T195" s="327"/>
      <c r="U195" s="327"/>
      <c r="V195" s="327"/>
      <c r="W195" s="327"/>
    </row>
    <row r="196" spans="1:23" x14ac:dyDescent="0.3">
      <c r="A196" s="31"/>
      <c r="R196" s="327"/>
      <c r="S196" s="327"/>
      <c r="T196" s="327"/>
      <c r="U196" s="327"/>
      <c r="V196" s="327"/>
      <c r="W196" s="327"/>
    </row>
    <row r="197" spans="1:23" x14ac:dyDescent="0.3">
      <c r="A197" s="31"/>
      <c r="R197" s="327"/>
      <c r="S197" s="327"/>
      <c r="T197" s="327"/>
      <c r="U197" s="327"/>
      <c r="V197" s="327"/>
      <c r="W197" s="327"/>
    </row>
    <row r="198" spans="1:23" x14ac:dyDescent="0.3">
      <c r="A198" s="31"/>
      <c r="R198" s="327"/>
      <c r="S198" s="327"/>
      <c r="T198" s="327"/>
      <c r="U198" s="327"/>
      <c r="V198" s="327"/>
      <c r="W198" s="327"/>
    </row>
    <row r="199" spans="1:23" x14ac:dyDescent="0.3">
      <c r="A199" s="31"/>
      <c r="R199" s="327"/>
      <c r="S199" s="327"/>
      <c r="T199" s="327"/>
      <c r="U199" s="327"/>
      <c r="V199" s="327"/>
      <c r="W199" s="327"/>
    </row>
    <row r="200" spans="1:23" x14ac:dyDescent="0.3">
      <c r="A200" s="31"/>
      <c r="R200" s="327"/>
      <c r="S200" s="327"/>
      <c r="T200" s="327"/>
      <c r="U200" s="327"/>
      <c r="V200" s="327"/>
      <c r="W200" s="327"/>
    </row>
    <row r="201" spans="1:23" x14ac:dyDescent="0.3">
      <c r="A201" s="31"/>
      <c r="R201" s="327"/>
      <c r="S201" s="327"/>
      <c r="T201" s="327"/>
      <c r="U201" s="327"/>
      <c r="V201" s="327"/>
      <c r="W201" s="327"/>
    </row>
    <row r="202" spans="1:23" x14ac:dyDescent="0.3">
      <c r="A202" s="31"/>
      <c r="R202" s="327"/>
      <c r="S202" s="327"/>
      <c r="T202" s="327"/>
      <c r="U202" s="327"/>
      <c r="V202" s="327"/>
      <c r="W202" s="327"/>
    </row>
    <row r="203" spans="1:23" x14ac:dyDescent="0.3">
      <c r="A203" s="31"/>
      <c r="R203" s="327"/>
      <c r="S203" s="327"/>
      <c r="T203" s="327"/>
      <c r="U203" s="327"/>
      <c r="V203" s="327"/>
      <c r="W203" s="327"/>
    </row>
    <row r="204" spans="1:23" x14ac:dyDescent="0.3">
      <c r="A204" s="31"/>
      <c r="R204" s="327"/>
      <c r="S204" s="327"/>
      <c r="T204" s="327"/>
      <c r="U204" s="327"/>
      <c r="V204" s="327"/>
      <c r="W204" s="327"/>
    </row>
    <row r="205" spans="1:23" x14ac:dyDescent="0.3">
      <c r="A205" s="31"/>
      <c r="R205" s="327"/>
      <c r="S205" s="327"/>
      <c r="T205" s="327"/>
      <c r="U205" s="327"/>
      <c r="V205" s="327"/>
      <c r="W205" s="327"/>
    </row>
    <row r="206" spans="1:23" x14ac:dyDescent="0.3">
      <c r="A206" s="31"/>
      <c r="R206" s="327"/>
      <c r="S206" s="327"/>
      <c r="T206" s="327"/>
      <c r="U206" s="327"/>
      <c r="V206" s="327"/>
      <c r="W206" s="327"/>
    </row>
    <row r="207" spans="1:23" x14ac:dyDescent="0.3">
      <c r="A207" s="31"/>
      <c r="R207" s="327"/>
      <c r="S207" s="327"/>
      <c r="T207" s="327"/>
      <c r="U207" s="327"/>
      <c r="V207" s="327"/>
      <c r="W207" s="327"/>
    </row>
    <row r="208" spans="1:23" x14ac:dyDescent="0.3">
      <c r="A208" s="31"/>
    </row>
    <row r="209" spans="1:1" x14ac:dyDescent="0.3">
      <c r="A209" s="31"/>
    </row>
    <row r="210" spans="1:1" x14ac:dyDescent="0.3">
      <c r="A210" s="31"/>
    </row>
    <row r="211" spans="1:1" x14ac:dyDescent="0.3">
      <c r="A211" s="31"/>
    </row>
    <row r="212" spans="1:1" x14ac:dyDescent="0.3">
      <c r="A212" s="31"/>
    </row>
    <row r="213" spans="1:1" x14ac:dyDescent="0.3">
      <c r="A213" s="31"/>
    </row>
    <row r="214" spans="1:1" x14ac:dyDescent="0.3">
      <c r="A214" s="31"/>
    </row>
    <row r="215" spans="1:1" x14ac:dyDescent="0.3">
      <c r="A215" s="31"/>
    </row>
    <row r="216" spans="1:1" x14ac:dyDescent="0.3">
      <c r="A216" s="31"/>
    </row>
    <row r="217" spans="1:1" x14ac:dyDescent="0.3">
      <c r="A217" s="31"/>
    </row>
    <row r="218" spans="1:1" x14ac:dyDescent="0.3">
      <c r="A218" s="31"/>
    </row>
    <row r="219" spans="1:1" x14ac:dyDescent="0.3">
      <c r="A219" s="31"/>
    </row>
    <row r="220" spans="1:1" x14ac:dyDescent="0.3">
      <c r="A220" s="31"/>
    </row>
    <row r="221" spans="1:1" x14ac:dyDescent="0.3">
      <c r="A221" s="31"/>
    </row>
    <row r="222" spans="1:1" x14ac:dyDescent="0.3">
      <c r="A222" s="31"/>
    </row>
    <row r="223" spans="1:1" x14ac:dyDescent="0.3">
      <c r="A223" s="31"/>
    </row>
    <row r="224" spans="1:1" x14ac:dyDescent="0.3">
      <c r="A224" s="31"/>
    </row>
    <row r="225" spans="1:1" x14ac:dyDescent="0.3">
      <c r="A225" s="31"/>
    </row>
  </sheetData>
  <mergeCells count="139">
    <mergeCell ref="R207:S207"/>
    <mergeCell ref="T207:U207"/>
    <mergeCell ref="V207:W207"/>
    <mergeCell ref="R205:S205"/>
    <mergeCell ref="T205:U205"/>
    <mergeCell ref="V205:W205"/>
    <mergeCell ref="R206:S206"/>
    <mergeCell ref="T206:U206"/>
    <mergeCell ref="V206:W206"/>
    <mergeCell ref="R203:S203"/>
    <mergeCell ref="T203:U203"/>
    <mergeCell ref="V203:W203"/>
    <mergeCell ref="R204:S204"/>
    <mergeCell ref="T204:U204"/>
    <mergeCell ref="V204:W204"/>
    <mergeCell ref="R201:S201"/>
    <mergeCell ref="T201:U201"/>
    <mergeCell ref="V201:W201"/>
    <mergeCell ref="R202:S202"/>
    <mergeCell ref="T202:U202"/>
    <mergeCell ref="V202:W202"/>
    <mergeCell ref="R199:S199"/>
    <mergeCell ref="T199:U199"/>
    <mergeCell ref="V199:W199"/>
    <mergeCell ref="R200:S200"/>
    <mergeCell ref="T200:U200"/>
    <mergeCell ref="V200:W200"/>
    <mergeCell ref="R197:S197"/>
    <mergeCell ref="T197:U197"/>
    <mergeCell ref="V197:W197"/>
    <mergeCell ref="R198:S198"/>
    <mergeCell ref="T198:U198"/>
    <mergeCell ref="V198:W198"/>
    <mergeCell ref="R195:S195"/>
    <mergeCell ref="T195:U195"/>
    <mergeCell ref="V195:W195"/>
    <mergeCell ref="R196:S196"/>
    <mergeCell ref="T196:U196"/>
    <mergeCell ref="V196:W196"/>
    <mergeCell ref="R193:S193"/>
    <mergeCell ref="T193:U193"/>
    <mergeCell ref="V193:W193"/>
    <mergeCell ref="R194:S194"/>
    <mergeCell ref="T194:U194"/>
    <mergeCell ref="V194:W194"/>
    <mergeCell ref="R191:S191"/>
    <mergeCell ref="T191:U191"/>
    <mergeCell ref="V191:W191"/>
    <mergeCell ref="R192:S192"/>
    <mergeCell ref="T192:U192"/>
    <mergeCell ref="V192:W192"/>
    <mergeCell ref="R189:S189"/>
    <mergeCell ref="T189:U189"/>
    <mergeCell ref="V189:W189"/>
    <mergeCell ref="R190:S190"/>
    <mergeCell ref="T190:U190"/>
    <mergeCell ref="V190:W190"/>
    <mergeCell ref="R187:S187"/>
    <mergeCell ref="T187:U187"/>
    <mergeCell ref="V187:W187"/>
    <mergeCell ref="R188:S188"/>
    <mergeCell ref="T188:U188"/>
    <mergeCell ref="V188:W188"/>
    <mergeCell ref="R185:S185"/>
    <mergeCell ref="T185:U185"/>
    <mergeCell ref="V185:W185"/>
    <mergeCell ref="R186:S186"/>
    <mergeCell ref="T186:U186"/>
    <mergeCell ref="V186:W186"/>
    <mergeCell ref="E157:E174"/>
    <mergeCell ref="R182:W182"/>
    <mergeCell ref="R183:S183"/>
    <mergeCell ref="T183:U183"/>
    <mergeCell ref="V183:W183"/>
    <mergeCell ref="R184:S184"/>
    <mergeCell ref="T184:U184"/>
    <mergeCell ref="V184:W184"/>
    <mergeCell ref="B139:K139"/>
    <mergeCell ref="B146:D146"/>
    <mergeCell ref="E146:E147"/>
    <mergeCell ref="F146:F147"/>
    <mergeCell ref="G146:G147"/>
    <mergeCell ref="H146:H147"/>
    <mergeCell ref="I87:I88"/>
    <mergeCell ref="H120:I128"/>
    <mergeCell ref="B137:B138"/>
    <mergeCell ref="C137:C138"/>
    <mergeCell ref="D137:D138"/>
    <mergeCell ref="E137:E138"/>
    <mergeCell ref="F137:F138"/>
    <mergeCell ref="G137:G138"/>
    <mergeCell ref="H137:H138"/>
    <mergeCell ref="I137:K137"/>
    <mergeCell ref="B83:G83"/>
    <mergeCell ref="B87:B88"/>
    <mergeCell ref="C87:D87"/>
    <mergeCell ref="E87:E88"/>
    <mergeCell ref="F87:G87"/>
    <mergeCell ref="H87:H88"/>
    <mergeCell ref="B74:B82"/>
    <mergeCell ref="C74:C80"/>
    <mergeCell ref="D74:D75"/>
    <mergeCell ref="D76:D77"/>
    <mergeCell ref="D78:D80"/>
    <mergeCell ref="C81:C82"/>
    <mergeCell ref="B41:B51"/>
    <mergeCell ref="C41:C47"/>
    <mergeCell ref="D41:D42"/>
    <mergeCell ref="D43:D44"/>
    <mergeCell ref="D45:D47"/>
    <mergeCell ref="D61:D63"/>
    <mergeCell ref="B65:B73"/>
    <mergeCell ref="C65:C71"/>
    <mergeCell ref="D65:D66"/>
    <mergeCell ref="D67:D68"/>
    <mergeCell ref="D69:D71"/>
    <mergeCell ref="C72:C73"/>
    <mergeCell ref="C48:C49"/>
    <mergeCell ref="D48:D49"/>
    <mergeCell ref="C50:C51"/>
    <mergeCell ref="B52:B64"/>
    <mergeCell ref="C52:C58"/>
    <mergeCell ref="D52:D53"/>
    <mergeCell ref="D54:D55"/>
    <mergeCell ref="D56:D58"/>
    <mergeCell ref="C59:C63"/>
    <mergeCell ref="D59:D60"/>
    <mergeCell ref="AJ24:AJ26"/>
    <mergeCell ref="B25:K25"/>
    <mergeCell ref="B26:C26"/>
    <mergeCell ref="D26:E26"/>
    <mergeCell ref="F26:G26"/>
    <mergeCell ref="H26:I26"/>
    <mergeCell ref="J26:K26"/>
    <mergeCell ref="AE27:AI27"/>
    <mergeCell ref="B39:B40"/>
    <mergeCell ref="C39:D40"/>
    <mergeCell ref="E39:E40"/>
    <mergeCell ref="F39:H39"/>
  </mergeCells>
  <dataValidations disablePrompts="1" count="1">
    <dataValidation type="list" allowBlank="1" showInputMessage="1" showErrorMessage="1" sqref="E140:E144" xr:uid="{5D0EAFDE-2F28-4099-A93B-1E14E6C180DF}">
      <formula1>$B$27:$B$32</formula1>
    </dataValidation>
  </dataValidations>
  <printOptions horizontalCentered="1"/>
  <pageMargins left="0.78740157480314965" right="0.78740157480314965" top="0.78740157480314965" bottom="0.78740157480314965" header="0" footer="0"/>
  <pageSetup paperSize="9" scale="92" orientation="portrait" verticalDpi="200" r:id="rId1"/>
  <rowBreaks count="2" manualBreakCount="2">
    <brk id="84" max="10" man="1"/>
    <brk id="132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37"/>
  <sheetViews>
    <sheetView view="pageBreakPreview" zoomScaleNormal="100" zoomScaleSheetLayoutView="100" workbookViewId="0">
      <selection activeCell="H10" sqref="H10"/>
    </sheetView>
  </sheetViews>
  <sheetFormatPr baseColWidth="10" defaultColWidth="11.44140625" defaultRowHeight="13.8" x14ac:dyDescent="0.3"/>
  <cols>
    <col min="1" max="1" width="11.6640625" style="84" customWidth="1"/>
    <col min="2" max="2" width="7.44140625" style="84" customWidth="1"/>
    <col min="3" max="8" width="11.44140625" style="84"/>
    <col min="9" max="9" width="7" style="84" customWidth="1"/>
    <col min="10" max="16384" width="11.44140625" style="84"/>
  </cols>
  <sheetData>
    <row r="1" spans="1:28" s="160" customFormat="1" x14ac:dyDescent="0.3">
      <c r="A1" s="328" t="s">
        <v>182</v>
      </c>
      <c r="B1" s="328"/>
      <c r="C1" s="328"/>
      <c r="D1" s="328"/>
      <c r="E1" s="328"/>
      <c r="F1" s="328"/>
      <c r="G1" s="328"/>
      <c r="H1" s="328"/>
      <c r="I1" s="328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</row>
    <row r="2" spans="1:28" x14ac:dyDescent="0.3">
      <c r="A2" s="2" t="s">
        <v>39</v>
      </c>
      <c r="B2" s="3" t="s">
        <v>214</v>
      </c>
    </row>
    <row r="3" spans="1:28" x14ac:dyDescent="0.3">
      <c r="A3" s="2" t="s">
        <v>40</v>
      </c>
      <c r="B3" s="3" t="s">
        <v>241</v>
      </c>
    </row>
    <row r="4" spans="1:28" x14ac:dyDescent="0.3">
      <c r="A4" s="2" t="s">
        <v>126</v>
      </c>
      <c r="B4" s="3" t="s">
        <v>215</v>
      </c>
    </row>
    <row r="5" spans="1:28" x14ac:dyDescent="0.3">
      <c r="A5" s="2" t="s">
        <v>41</v>
      </c>
      <c r="B5" s="3" t="s">
        <v>127</v>
      </c>
    </row>
    <row r="6" spans="1:28" ht="15" customHeight="1" x14ac:dyDescent="0.3">
      <c r="A6" s="2" t="s">
        <v>42</v>
      </c>
      <c r="B6" s="4" t="s">
        <v>216</v>
      </c>
      <c r="C6" s="5"/>
      <c r="D6" s="5"/>
      <c r="E6" s="6"/>
      <c r="F6" s="6"/>
    </row>
    <row r="7" spans="1:28" x14ac:dyDescent="0.3">
      <c r="B7" s="161"/>
      <c r="D7" s="163"/>
      <c r="E7" s="163"/>
      <c r="AB7" s="162"/>
    </row>
    <row r="8" spans="1:28" ht="15.75" customHeight="1" x14ac:dyDescent="0.3">
      <c r="A8" s="158" t="s">
        <v>171</v>
      </c>
      <c r="B8" s="8" t="s">
        <v>186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9" spans="1:28" x14ac:dyDescent="0.3">
      <c r="A9" s="94"/>
      <c r="B9" s="9"/>
      <c r="C9" s="15"/>
      <c r="D9" s="15"/>
      <c r="E9" s="15"/>
      <c r="F9" s="9"/>
      <c r="G9" s="9"/>
      <c r="H9" s="14"/>
      <c r="I9" s="16"/>
      <c r="J9" s="16"/>
      <c r="K9" s="16"/>
      <c r="L9" s="14"/>
      <c r="M9" s="14"/>
      <c r="N9" s="14"/>
      <c r="O9" s="14"/>
      <c r="P9" s="14"/>
      <c r="Q9" s="14"/>
      <c r="R9" s="14"/>
      <c r="S9" s="14"/>
    </row>
    <row r="10" spans="1:28" ht="15" customHeight="1" x14ac:dyDescent="0.3">
      <c r="A10" s="94"/>
      <c r="B10" s="293" t="s">
        <v>43</v>
      </c>
      <c r="C10" s="295" t="s">
        <v>47</v>
      </c>
      <c r="D10" s="296"/>
      <c r="E10" s="293" t="s">
        <v>44</v>
      </c>
      <c r="F10" s="315" t="s">
        <v>242</v>
      </c>
      <c r="G10" s="279"/>
      <c r="H10" s="279"/>
      <c r="I10" s="16"/>
    </row>
    <row r="11" spans="1:28" s="277" customFormat="1" ht="15" customHeight="1" x14ac:dyDescent="0.3">
      <c r="A11" s="94"/>
      <c r="B11" s="294"/>
      <c r="C11" s="297"/>
      <c r="D11" s="298"/>
      <c r="E11" s="294"/>
      <c r="F11" s="316"/>
      <c r="G11" s="280"/>
      <c r="H11" s="280"/>
      <c r="I11" s="16"/>
    </row>
    <row r="12" spans="1:28" s="277" customFormat="1" ht="17.25" customHeight="1" x14ac:dyDescent="0.3">
      <c r="A12" s="94"/>
      <c r="B12" s="302" t="s">
        <v>146</v>
      </c>
      <c r="C12" s="305" t="s">
        <v>220</v>
      </c>
      <c r="D12" s="308" t="s">
        <v>217</v>
      </c>
      <c r="E12" s="26" t="s">
        <v>33</v>
      </c>
      <c r="F12" s="236">
        <v>2</v>
      </c>
      <c r="G12" s="276"/>
      <c r="H12" s="276"/>
      <c r="I12" s="16"/>
    </row>
    <row r="13" spans="1:28" s="277" customFormat="1" ht="17.25" customHeight="1" x14ac:dyDescent="0.3">
      <c r="A13" s="94"/>
      <c r="B13" s="303"/>
      <c r="C13" s="306"/>
      <c r="D13" s="310"/>
      <c r="E13" s="27" t="s">
        <v>34</v>
      </c>
      <c r="F13" s="238">
        <v>2</v>
      </c>
      <c r="G13" s="276"/>
      <c r="H13" s="276"/>
      <c r="I13" s="16"/>
    </row>
    <row r="14" spans="1:28" s="277" customFormat="1" ht="17.25" customHeight="1" x14ac:dyDescent="0.3">
      <c r="A14" s="94"/>
      <c r="B14" s="303"/>
      <c r="C14" s="306"/>
      <c r="D14" s="309"/>
      <c r="E14" s="28" t="s">
        <v>28</v>
      </c>
      <c r="F14" s="237">
        <v>4</v>
      </c>
      <c r="G14" s="276"/>
      <c r="H14" s="276">
        <f>25-2.12</f>
        <v>22.88</v>
      </c>
      <c r="I14" s="16"/>
    </row>
    <row r="15" spans="1:28" s="277" customFormat="1" ht="17.25" customHeight="1" x14ac:dyDescent="0.3">
      <c r="A15" s="94"/>
      <c r="B15" s="303"/>
      <c r="C15" s="306"/>
      <c r="D15" s="308" t="s">
        <v>218</v>
      </c>
      <c r="E15" s="26" t="s">
        <v>33</v>
      </c>
      <c r="F15" s="236">
        <v>2</v>
      </c>
      <c r="G15" s="276"/>
      <c r="H15" s="276"/>
      <c r="I15" s="16"/>
    </row>
    <row r="16" spans="1:28" s="277" customFormat="1" ht="17.25" customHeight="1" x14ac:dyDescent="0.3">
      <c r="A16" s="94"/>
      <c r="B16" s="303"/>
      <c r="C16" s="306"/>
      <c r="D16" s="309"/>
      <c r="E16" s="28" t="s">
        <v>28</v>
      </c>
      <c r="F16" s="237">
        <v>4</v>
      </c>
      <c r="G16" s="276"/>
      <c r="H16" s="276"/>
      <c r="I16" s="16"/>
    </row>
    <row r="17" spans="1:9" s="277" customFormat="1" ht="17.25" customHeight="1" x14ac:dyDescent="0.3">
      <c r="A17" s="94"/>
      <c r="B17" s="303"/>
      <c r="C17" s="306"/>
      <c r="D17" s="308" t="s">
        <v>219</v>
      </c>
      <c r="E17" s="26" t="s">
        <v>33</v>
      </c>
      <c r="F17" s="236">
        <v>2</v>
      </c>
      <c r="G17" s="276"/>
      <c r="H17" s="276"/>
      <c r="I17" s="16"/>
    </row>
    <row r="18" spans="1:9" s="277" customFormat="1" ht="17.25" customHeight="1" x14ac:dyDescent="0.3">
      <c r="A18" s="94"/>
      <c r="B18" s="303"/>
      <c r="C18" s="306"/>
      <c r="D18" s="310"/>
      <c r="E18" s="27" t="s">
        <v>34</v>
      </c>
      <c r="F18" s="238">
        <v>2</v>
      </c>
      <c r="G18" s="276"/>
      <c r="H18" s="276"/>
      <c r="I18" s="16"/>
    </row>
    <row r="19" spans="1:9" s="277" customFormat="1" ht="17.25" customHeight="1" x14ac:dyDescent="0.3">
      <c r="A19" s="94"/>
      <c r="B19" s="303"/>
      <c r="C19" s="306"/>
      <c r="D19" s="310"/>
      <c r="E19" s="27" t="s">
        <v>191</v>
      </c>
      <c r="F19" s="238">
        <v>4</v>
      </c>
      <c r="G19" s="276"/>
      <c r="H19" s="276"/>
      <c r="I19" s="16"/>
    </row>
    <row r="20" spans="1:9" s="277" customFormat="1" ht="17.25" customHeight="1" x14ac:dyDescent="0.3">
      <c r="A20" s="94"/>
      <c r="B20" s="303"/>
      <c r="C20" s="307"/>
      <c r="D20" s="309"/>
      <c r="E20" s="28" t="s">
        <v>28</v>
      </c>
      <c r="F20" s="237">
        <v>4</v>
      </c>
      <c r="G20" s="276"/>
      <c r="H20" s="276"/>
      <c r="I20" s="16"/>
    </row>
    <row r="21" spans="1:9" s="277" customFormat="1" ht="21" customHeight="1" x14ac:dyDescent="0.3">
      <c r="A21" s="94"/>
      <c r="B21" s="303"/>
      <c r="C21" s="311" t="s">
        <v>221</v>
      </c>
      <c r="D21" s="308" t="s">
        <v>225</v>
      </c>
      <c r="E21" s="26" t="s">
        <v>33</v>
      </c>
      <c r="F21" s="236">
        <v>2</v>
      </c>
      <c r="G21" s="276"/>
      <c r="H21" s="276"/>
      <c r="I21" s="16"/>
    </row>
    <row r="22" spans="1:9" s="277" customFormat="1" ht="21" customHeight="1" x14ac:dyDescent="0.3">
      <c r="A22" s="94"/>
      <c r="B22" s="303"/>
      <c r="C22" s="311"/>
      <c r="D22" s="309"/>
      <c r="E22" s="28" t="s">
        <v>28</v>
      </c>
      <c r="F22" s="237">
        <v>4</v>
      </c>
      <c r="G22" s="276"/>
      <c r="H22" s="276"/>
      <c r="I22" s="16"/>
    </row>
    <row r="23" spans="1:9" s="277" customFormat="1" ht="17.25" customHeight="1" x14ac:dyDescent="0.3">
      <c r="A23" s="94"/>
      <c r="B23" s="303"/>
      <c r="C23" s="311" t="s">
        <v>227</v>
      </c>
      <c r="D23" s="278" t="s">
        <v>226</v>
      </c>
      <c r="E23" s="24" t="s">
        <v>30</v>
      </c>
      <c r="F23" s="237">
        <v>2</v>
      </c>
      <c r="G23" s="276"/>
      <c r="H23" s="276"/>
      <c r="I23" s="16"/>
    </row>
    <row r="24" spans="1:9" s="277" customFormat="1" ht="17.25" customHeight="1" x14ac:dyDescent="0.3">
      <c r="A24" s="94"/>
      <c r="B24" s="304"/>
      <c r="C24" s="311"/>
      <c r="D24" s="278" t="s">
        <v>228</v>
      </c>
      <c r="E24" s="24" t="s">
        <v>30</v>
      </c>
      <c r="F24" s="237">
        <v>2</v>
      </c>
      <c r="G24" s="276"/>
      <c r="H24" s="276"/>
      <c r="I24" s="16"/>
    </row>
    <row r="25" spans="1:9" s="277" customFormat="1" ht="17.25" customHeight="1" x14ac:dyDescent="0.3">
      <c r="A25" s="94"/>
      <c r="B25" s="302" t="s">
        <v>145</v>
      </c>
      <c r="C25" s="305" t="s">
        <v>220</v>
      </c>
      <c r="D25" s="308" t="s">
        <v>217</v>
      </c>
      <c r="E25" s="26" t="s">
        <v>33</v>
      </c>
      <c r="F25" s="236">
        <v>2</v>
      </c>
      <c r="G25" s="276"/>
      <c r="H25" s="276"/>
      <c r="I25" s="16"/>
    </row>
    <row r="26" spans="1:9" s="277" customFormat="1" ht="17.25" customHeight="1" x14ac:dyDescent="0.3">
      <c r="A26" s="94"/>
      <c r="B26" s="303"/>
      <c r="C26" s="306"/>
      <c r="D26" s="310"/>
      <c r="E26" s="27" t="s">
        <v>34</v>
      </c>
      <c r="F26" s="238">
        <v>2</v>
      </c>
      <c r="G26" s="276"/>
      <c r="H26" s="276"/>
      <c r="I26" s="16"/>
    </row>
    <row r="27" spans="1:9" s="277" customFormat="1" ht="17.25" customHeight="1" x14ac:dyDescent="0.3">
      <c r="A27" s="94"/>
      <c r="B27" s="303"/>
      <c r="C27" s="306"/>
      <c r="D27" s="309"/>
      <c r="E27" s="28" t="s">
        <v>28</v>
      </c>
      <c r="F27" s="237">
        <v>4</v>
      </c>
      <c r="G27" s="276"/>
      <c r="H27" s="276"/>
      <c r="I27" s="16"/>
    </row>
    <row r="28" spans="1:9" s="277" customFormat="1" ht="17.25" customHeight="1" x14ac:dyDescent="0.3">
      <c r="A28" s="94"/>
      <c r="B28" s="303"/>
      <c r="C28" s="306"/>
      <c r="D28" s="308" t="s">
        <v>218</v>
      </c>
      <c r="E28" s="26" t="s">
        <v>33</v>
      </c>
      <c r="F28" s="236">
        <v>2</v>
      </c>
      <c r="G28" s="276"/>
      <c r="H28" s="276"/>
      <c r="I28" s="16"/>
    </row>
    <row r="29" spans="1:9" s="277" customFormat="1" ht="17.25" customHeight="1" x14ac:dyDescent="0.3">
      <c r="A29" s="94"/>
      <c r="B29" s="303"/>
      <c r="C29" s="306"/>
      <c r="D29" s="309"/>
      <c r="E29" s="28" t="s">
        <v>28</v>
      </c>
      <c r="F29" s="237">
        <v>4</v>
      </c>
      <c r="G29" s="276"/>
      <c r="H29" s="276"/>
      <c r="I29" s="16"/>
    </row>
    <row r="30" spans="1:9" s="277" customFormat="1" ht="17.25" customHeight="1" x14ac:dyDescent="0.3">
      <c r="A30" s="94"/>
      <c r="B30" s="303"/>
      <c r="C30" s="306"/>
      <c r="D30" s="308" t="s">
        <v>219</v>
      </c>
      <c r="E30" s="26" t="s">
        <v>33</v>
      </c>
      <c r="F30" s="236">
        <v>2</v>
      </c>
      <c r="G30" s="276"/>
      <c r="H30" s="276"/>
      <c r="I30" s="16"/>
    </row>
    <row r="31" spans="1:9" s="277" customFormat="1" ht="17.25" customHeight="1" x14ac:dyDescent="0.3">
      <c r="A31" s="94"/>
      <c r="B31" s="303"/>
      <c r="C31" s="306"/>
      <c r="D31" s="310"/>
      <c r="E31" s="27" t="s">
        <v>34</v>
      </c>
      <c r="F31" s="238">
        <v>2</v>
      </c>
      <c r="G31" s="276"/>
      <c r="H31" s="276"/>
      <c r="I31" s="16"/>
    </row>
    <row r="32" spans="1:9" s="277" customFormat="1" ht="17.25" customHeight="1" x14ac:dyDescent="0.3">
      <c r="A32" s="94"/>
      <c r="B32" s="303"/>
      <c r="C32" s="306"/>
      <c r="D32" s="310"/>
      <c r="E32" s="27" t="s">
        <v>191</v>
      </c>
      <c r="F32" s="238">
        <v>4</v>
      </c>
      <c r="G32" s="276"/>
      <c r="H32" s="276"/>
      <c r="I32" s="16"/>
    </row>
    <row r="33" spans="1:9" s="277" customFormat="1" ht="17.25" customHeight="1" x14ac:dyDescent="0.3">
      <c r="A33" s="94"/>
      <c r="B33" s="303"/>
      <c r="C33" s="307"/>
      <c r="D33" s="309"/>
      <c r="E33" s="28" t="s">
        <v>28</v>
      </c>
      <c r="F33" s="237">
        <v>4</v>
      </c>
      <c r="G33" s="276"/>
      <c r="H33" s="276"/>
      <c r="I33" s="16"/>
    </row>
    <row r="34" spans="1:9" s="277" customFormat="1" ht="17.25" customHeight="1" x14ac:dyDescent="0.3">
      <c r="A34" s="94"/>
      <c r="B34" s="303"/>
      <c r="C34" s="305" t="s">
        <v>222</v>
      </c>
      <c r="D34" s="308" t="s">
        <v>217</v>
      </c>
      <c r="E34" s="26" t="s">
        <v>33</v>
      </c>
      <c r="F34" s="236">
        <v>2</v>
      </c>
      <c r="G34" s="276"/>
      <c r="H34" s="276"/>
      <c r="I34" s="16"/>
    </row>
    <row r="35" spans="1:9" s="277" customFormat="1" ht="17.25" customHeight="1" x14ac:dyDescent="0.3">
      <c r="A35" s="94"/>
      <c r="B35" s="303"/>
      <c r="C35" s="306"/>
      <c r="D35" s="309"/>
      <c r="E35" s="28" t="s">
        <v>28</v>
      </c>
      <c r="F35" s="237">
        <v>4</v>
      </c>
      <c r="G35" s="276"/>
      <c r="H35" s="276"/>
      <c r="I35" s="16"/>
    </row>
    <row r="36" spans="1:9" s="277" customFormat="1" ht="17.25" customHeight="1" x14ac:dyDescent="0.3">
      <c r="A36" s="94"/>
      <c r="B36" s="303"/>
      <c r="C36" s="306"/>
      <c r="D36" s="308" t="s">
        <v>219</v>
      </c>
      <c r="E36" s="26" t="s">
        <v>33</v>
      </c>
      <c r="F36" s="236">
        <v>2</v>
      </c>
      <c r="G36" s="276"/>
      <c r="H36" s="276"/>
      <c r="I36" s="16"/>
    </row>
    <row r="37" spans="1:9" s="277" customFormat="1" ht="17.25" customHeight="1" x14ac:dyDescent="0.3">
      <c r="A37" s="94"/>
      <c r="B37" s="303"/>
      <c r="C37" s="306"/>
      <c r="D37" s="310"/>
      <c r="E37" s="27" t="s">
        <v>191</v>
      </c>
      <c r="F37" s="238">
        <v>4</v>
      </c>
      <c r="G37" s="276"/>
      <c r="H37" s="276"/>
      <c r="I37" s="16"/>
    </row>
    <row r="38" spans="1:9" s="277" customFormat="1" ht="17.25" customHeight="1" x14ac:dyDescent="0.3">
      <c r="A38" s="94"/>
      <c r="B38" s="303"/>
      <c r="C38" s="307"/>
      <c r="D38" s="309"/>
      <c r="E38" s="28" t="s">
        <v>28</v>
      </c>
      <c r="F38" s="237">
        <v>4</v>
      </c>
      <c r="G38" s="276"/>
      <c r="H38" s="276"/>
      <c r="I38" s="16"/>
    </row>
    <row r="39" spans="1:9" s="277" customFormat="1" ht="17.25" customHeight="1" x14ac:dyDescent="0.3">
      <c r="A39" s="94"/>
      <c r="B39" s="304"/>
      <c r="C39" s="34" t="s">
        <v>227</v>
      </c>
      <c r="D39" s="278" t="s">
        <v>226</v>
      </c>
      <c r="E39" s="24" t="s">
        <v>30</v>
      </c>
      <c r="F39" s="237">
        <v>2</v>
      </c>
      <c r="G39" s="276"/>
      <c r="H39" s="276"/>
      <c r="I39" s="16"/>
    </row>
    <row r="40" spans="1:9" s="277" customFormat="1" ht="17.25" customHeight="1" x14ac:dyDescent="0.3">
      <c r="A40" s="94"/>
      <c r="B40" s="302" t="s">
        <v>223</v>
      </c>
      <c r="C40" s="305" t="s">
        <v>220</v>
      </c>
      <c r="D40" s="308" t="s">
        <v>217</v>
      </c>
      <c r="E40" s="26" t="s">
        <v>33</v>
      </c>
      <c r="F40" s="236">
        <v>2</v>
      </c>
      <c r="G40" s="276"/>
      <c r="H40" s="276"/>
      <c r="I40" s="16"/>
    </row>
    <row r="41" spans="1:9" s="277" customFormat="1" ht="17.25" customHeight="1" x14ac:dyDescent="0.3">
      <c r="A41" s="94"/>
      <c r="B41" s="303"/>
      <c r="C41" s="306"/>
      <c r="D41" s="310"/>
      <c r="E41" s="27" t="s">
        <v>34</v>
      </c>
      <c r="F41" s="238">
        <v>2</v>
      </c>
      <c r="G41" s="276"/>
      <c r="H41" s="276"/>
      <c r="I41" s="16"/>
    </row>
    <row r="42" spans="1:9" s="277" customFormat="1" ht="17.25" customHeight="1" x14ac:dyDescent="0.3">
      <c r="A42" s="94"/>
      <c r="B42" s="303"/>
      <c r="C42" s="306"/>
      <c r="D42" s="309"/>
      <c r="E42" s="28" t="s">
        <v>28</v>
      </c>
      <c r="F42" s="237">
        <v>4</v>
      </c>
      <c r="G42" s="276"/>
      <c r="H42" s="276"/>
      <c r="I42" s="16"/>
    </row>
    <row r="43" spans="1:9" s="277" customFormat="1" ht="17.25" customHeight="1" x14ac:dyDescent="0.3">
      <c r="A43" s="94"/>
      <c r="B43" s="303"/>
      <c r="C43" s="306"/>
      <c r="D43" s="308" t="s">
        <v>218</v>
      </c>
      <c r="E43" s="26" t="s">
        <v>33</v>
      </c>
      <c r="F43" s="236">
        <v>2</v>
      </c>
      <c r="G43" s="276"/>
      <c r="H43" s="276"/>
      <c r="I43" s="16"/>
    </row>
    <row r="44" spans="1:9" s="277" customFormat="1" ht="17.25" customHeight="1" x14ac:dyDescent="0.3">
      <c r="A44" s="94"/>
      <c r="B44" s="303"/>
      <c r="C44" s="306"/>
      <c r="D44" s="309"/>
      <c r="E44" s="28" t="s">
        <v>28</v>
      </c>
      <c r="F44" s="237">
        <v>4</v>
      </c>
      <c r="G44" s="276"/>
      <c r="H44" s="276"/>
      <c r="I44" s="16"/>
    </row>
    <row r="45" spans="1:9" s="277" customFormat="1" ht="17.25" customHeight="1" x14ac:dyDescent="0.3">
      <c r="A45" s="94"/>
      <c r="B45" s="303"/>
      <c r="C45" s="306"/>
      <c r="D45" s="308" t="s">
        <v>219</v>
      </c>
      <c r="E45" s="26" t="s">
        <v>33</v>
      </c>
      <c r="F45" s="236">
        <v>2</v>
      </c>
      <c r="G45" s="276"/>
      <c r="H45" s="276"/>
      <c r="I45" s="16"/>
    </row>
    <row r="46" spans="1:9" s="277" customFormat="1" ht="17.25" customHeight="1" x14ac:dyDescent="0.3">
      <c r="A46" s="94"/>
      <c r="B46" s="303"/>
      <c r="C46" s="306"/>
      <c r="D46" s="310"/>
      <c r="E46" s="27" t="s">
        <v>34</v>
      </c>
      <c r="F46" s="238">
        <v>2</v>
      </c>
      <c r="G46" s="276"/>
      <c r="H46" s="276"/>
      <c r="I46" s="16"/>
    </row>
    <row r="47" spans="1:9" s="277" customFormat="1" ht="17.25" customHeight="1" x14ac:dyDescent="0.3">
      <c r="A47" s="94"/>
      <c r="B47" s="303"/>
      <c r="C47" s="306"/>
      <c r="D47" s="310"/>
      <c r="E47" s="27" t="s">
        <v>191</v>
      </c>
      <c r="F47" s="238">
        <v>4</v>
      </c>
      <c r="G47" s="276"/>
      <c r="H47" s="276"/>
      <c r="I47" s="16"/>
    </row>
    <row r="48" spans="1:9" s="277" customFormat="1" ht="17.25" customHeight="1" x14ac:dyDescent="0.3">
      <c r="A48" s="94"/>
      <c r="B48" s="303"/>
      <c r="C48" s="307"/>
      <c r="D48" s="309"/>
      <c r="E48" s="28" t="s">
        <v>28</v>
      </c>
      <c r="F48" s="237">
        <v>4</v>
      </c>
      <c r="G48" s="276"/>
      <c r="H48" s="276"/>
      <c r="I48" s="16"/>
    </row>
    <row r="49" spans="1:9" s="277" customFormat="1" ht="17.25" customHeight="1" x14ac:dyDescent="0.3">
      <c r="A49" s="94"/>
      <c r="B49" s="303"/>
      <c r="C49" s="311" t="s">
        <v>227</v>
      </c>
      <c r="D49" s="278" t="s">
        <v>229</v>
      </c>
      <c r="E49" s="24" t="s">
        <v>30</v>
      </c>
      <c r="F49" s="237">
        <v>2</v>
      </c>
      <c r="G49" s="276"/>
      <c r="H49" s="276"/>
      <c r="I49" s="16"/>
    </row>
    <row r="50" spans="1:9" s="277" customFormat="1" ht="17.25" customHeight="1" x14ac:dyDescent="0.3">
      <c r="A50" s="94"/>
      <c r="B50" s="304"/>
      <c r="C50" s="311"/>
      <c r="D50" s="278" t="s">
        <v>230</v>
      </c>
      <c r="E50" s="24" t="s">
        <v>30</v>
      </c>
      <c r="F50" s="237">
        <v>2</v>
      </c>
      <c r="G50" s="276"/>
      <c r="H50" s="276"/>
      <c r="I50" s="16"/>
    </row>
    <row r="51" spans="1:9" s="277" customFormat="1" ht="17.25" customHeight="1" x14ac:dyDescent="0.3">
      <c r="A51" s="94"/>
      <c r="B51" s="302" t="s">
        <v>231</v>
      </c>
      <c r="C51" s="305" t="s">
        <v>220</v>
      </c>
      <c r="D51" s="340" t="s">
        <v>217</v>
      </c>
      <c r="E51" s="281" t="s">
        <v>33</v>
      </c>
      <c r="F51" s="282">
        <v>2</v>
      </c>
      <c r="G51" s="276"/>
      <c r="H51" s="276"/>
      <c r="I51" s="16"/>
    </row>
    <row r="52" spans="1:9" s="277" customFormat="1" ht="17.25" customHeight="1" x14ac:dyDescent="0.3">
      <c r="A52" s="94"/>
      <c r="B52" s="303"/>
      <c r="C52" s="306"/>
      <c r="D52" s="341"/>
      <c r="E52" s="283" t="s">
        <v>34</v>
      </c>
      <c r="F52" s="284">
        <v>2</v>
      </c>
      <c r="G52" s="276"/>
      <c r="H52" s="276"/>
      <c r="I52" s="16"/>
    </row>
    <row r="53" spans="1:9" s="277" customFormat="1" ht="17.25" customHeight="1" x14ac:dyDescent="0.3">
      <c r="A53" s="94"/>
      <c r="B53" s="303"/>
      <c r="C53" s="306"/>
      <c r="D53" s="342"/>
      <c r="E53" s="285" t="s">
        <v>28</v>
      </c>
      <c r="F53" s="286">
        <v>4</v>
      </c>
      <c r="G53" s="276"/>
      <c r="H53" s="276"/>
      <c r="I53" s="16"/>
    </row>
    <row r="54" spans="1:9" s="277" customFormat="1" ht="17.25" customHeight="1" x14ac:dyDescent="0.3">
      <c r="A54" s="94"/>
      <c r="B54" s="303"/>
      <c r="C54" s="306"/>
      <c r="D54" s="340" t="s">
        <v>218</v>
      </c>
      <c r="E54" s="281" t="s">
        <v>33</v>
      </c>
      <c r="F54" s="282">
        <v>2</v>
      </c>
      <c r="G54" s="276"/>
      <c r="H54" s="276"/>
      <c r="I54" s="16"/>
    </row>
    <row r="55" spans="1:9" s="277" customFormat="1" ht="17.25" customHeight="1" x14ac:dyDescent="0.3">
      <c r="A55" s="94"/>
      <c r="B55" s="303"/>
      <c r="C55" s="306"/>
      <c r="D55" s="342"/>
      <c r="E55" s="285" t="s">
        <v>28</v>
      </c>
      <c r="F55" s="286">
        <v>4</v>
      </c>
      <c r="G55" s="276"/>
      <c r="H55" s="276"/>
      <c r="I55" s="16"/>
    </row>
    <row r="56" spans="1:9" s="277" customFormat="1" ht="17.25" customHeight="1" x14ac:dyDescent="0.3">
      <c r="A56" s="94"/>
      <c r="B56" s="303"/>
      <c r="C56" s="306"/>
      <c r="D56" s="340" t="s">
        <v>219</v>
      </c>
      <c r="E56" s="281" t="s">
        <v>33</v>
      </c>
      <c r="F56" s="282">
        <v>2</v>
      </c>
      <c r="G56" s="276"/>
      <c r="H56" s="276"/>
      <c r="I56" s="16"/>
    </row>
    <row r="57" spans="1:9" s="277" customFormat="1" ht="17.25" customHeight="1" x14ac:dyDescent="0.3">
      <c r="A57" s="94"/>
      <c r="B57" s="303"/>
      <c r="C57" s="306"/>
      <c r="D57" s="341"/>
      <c r="E57" s="283" t="s">
        <v>34</v>
      </c>
      <c r="F57" s="284">
        <v>2</v>
      </c>
      <c r="G57" s="276"/>
      <c r="H57" s="276"/>
      <c r="I57" s="16"/>
    </row>
    <row r="58" spans="1:9" s="277" customFormat="1" ht="17.25" customHeight="1" x14ac:dyDescent="0.3">
      <c r="A58" s="94"/>
      <c r="B58" s="303"/>
      <c r="C58" s="306"/>
      <c r="D58" s="341"/>
      <c r="E58" s="283" t="s">
        <v>191</v>
      </c>
      <c r="F58" s="284">
        <v>4</v>
      </c>
      <c r="G58" s="276"/>
      <c r="H58" s="276"/>
      <c r="I58" s="16"/>
    </row>
    <row r="59" spans="1:9" s="277" customFormat="1" ht="17.25" customHeight="1" x14ac:dyDescent="0.3">
      <c r="A59" s="94"/>
      <c r="B59" s="303"/>
      <c r="C59" s="307"/>
      <c r="D59" s="342"/>
      <c r="E59" s="285" t="s">
        <v>28</v>
      </c>
      <c r="F59" s="286">
        <v>4</v>
      </c>
      <c r="G59" s="276"/>
      <c r="H59" s="276"/>
      <c r="I59" s="16"/>
    </row>
    <row r="60" spans="1:9" s="277" customFormat="1" ht="17.25" customHeight="1" x14ac:dyDescent="0.3">
      <c r="A60" s="94"/>
      <c r="B60" s="303"/>
      <c r="C60" s="311" t="s">
        <v>227</v>
      </c>
      <c r="D60" s="278" t="s">
        <v>229</v>
      </c>
      <c r="E60" s="24" t="s">
        <v>30</v>
      </c>
      <c r="F60" s="237">
        <v>2</v>
      </c>
      <c r="G60" s="276"/>
      <c r="H60" s="276"/>
      <c r="I60" s="16"/>
    </row>
    <row r="61" spans="1:9" s="277" customFormat="1" ht="17.25" customHeight="1" x14ac:dyDescent="0.3">
      <c r="A61" s="94"/>
      <c r="B61" s="304"/>
      <c r="C61" s="311"/>
      <c r="D61" s="278" t="s">
        <v>230</v>
      </c>
      <c r="E61" s="24" t="s">
        <v>30</v>
      </c>
      <c r="F61" s="237">
        <v>2</v>
      </c>
      <c r="G61" s="276"/>
      <c r="H61" s="276"/>
      <c r="I61" s="16"/>
    </row>
    <row r="62" spans="1:9" s="277" customFormat="1" ht="17.25" customHeight="1" x14ac:dyDescent="0.3">
      <c r="A62" s="94"/>
      <c r="B62" s="312" t="s">
        <v>243</v>
      </c>
      <c r="C62" s="313"/>
      <c r="D62" s="313"/>
      <c r="E62" s="313"/>
      <c r="F62" s="18">
        <f>SUM(F12:F61)</f>
        <v>140</v>
      </c>
      <c r="G62" s="276"/>
      <c r="I62" s="16"/>
    </row>
    <row r="63" spans="1:9" s="277" customFormat="1" ht="15" customHeight="1" x14ac:dyDescent="0.3">
      <c r="A63" s="94"/>
      <c r="G63" s="276"/>
      <c r="H63" s="16"/>
      <c r="I63" s="16"/>
    </row>
    <row r="64" spans="1:9" s="277" customFormat="1" ht="15" customHeight="1" x14ac:dyDescent="0.3">
      <c r="A64" s="94"/>
      <c r="G64" s="16"/>
      <c r="H64" s="16"/>
      <c r="I64" s="16"/>
    </row>
    <row r="65" spans="1:9" ht="15" customHeight="1" x14ac:dyDescent="0.3">
      <c r="A65" s="94"/>
      <c r="C65" s="338" t="s">
        <v>43</v>
      </c>
      <c r="D65" s="338" t="s">
        <v>47</v>
      </c>
      <c r="E65" s="338" t="s">
        <v>44</v>
      </c>
      <c r="F65" s="329" t="s">
        <v>187</v>
      </c>
      <c r="G65" s="16"/>
      <c r="H65" s="16"/>
      <c r="I65" s="16"/>
    </row>
    <row r="66" spans="1:9" ht="16.5" customHeight="1" x14ac:dyDescent="0.3">
      <c r="A66" s="94"/>
      <c r="C66" s="339"/>
      <c r="D66" s="339"/>
      <c r="E66" s="339"/>
      <c r="F66" s="330"/>
      <c r="G66" s="16"/>
      <c r="H66" s="16"/>
      <c r="I66" s="16"/>
    </row>
    <row r="67" spans="1:9" ht="16.5" customHeight="1" x14ac:dyDescent="0.3">
      <c r="A67" s="94"/>
      <c r="C67" s="302" t="s">
        <v>145</v>
      </c>
      <c r="D67" s="308" t="s">
        <v>48</v>
      </c>
      <c r="E67" s="26" t="s">
        <v>34</v>
      </c>
      <c r="F67" s="19">
        <v>2</v>
      </c>
    </row>
    <row r="68" spans="1:9" ht="16.5" customHeight="1" x14ac:dyDescent="0.3">
      <c r="A68" s="94"/>
      <c r="C68" s="303"/>
      <c r="D68" s="310"/>
      <c r="E68" s="27" t="s">
        <v>31</v>
      </c>
      <c r="F68" s="20">
        <v>2</v>
      </c>
    </row>
    <row r="69" spans="1:9" ht="17.25" customHeight="1" x14ac:dyDescent="0.3">
      <c r="A69" s="94"/>
      <c r="C69" s="303"/>
      <c r="D69" s="310"/>
      <c r="E69" s="27" t="s">
        <v>33</v>
      </c>
      <c r="F69" s="20">
        <v>2</v>
      </c>
    </row>
    <row r="70" spans="1:9" ht="16.5" customHeight="1" x14ac:dyDescent="0.3">
      <c r="A70" s="94"/>
      <c r="C70" s="303"/>
      <c r="D70" s="309"/>
      <c r="E70" s="28" t="s">
        <v>28</v>
      </c>
      <c r="F70" s="21">
        <v>4</v>
      </c>
    </row>
    <row r="71" spans="1:9" ht="16.5" customHeight="1" x14ac:dyDescent="0.3">
      <c r="A71" s="94"/>
      <c r="C71" s="303"/>
      <c r="D71" s="308" t="s">
        <v>48</v>
      </c>
      <c r="E71" s="26" t="s">
        <v>34</v>
      </c>
      <c r="F71" s="19">
        <v>2</v>
      </c>
    </row>
    <row r="72" spans="1:9" ht="16.5" customHeight="1" x14ac:dyDescent="0.3">
      <c r="A72" s="94"/>
      <c r="C72" s="303"/>
      <c r="D72" s="310"/>
      <c r="E72" s="27" t="s">
        <v>31</v>
      </c>
      <c r="F72" s="20">
        <v>2</v>
      </c>
    </row>
    <row r="73" spans="1:9" ht="17.25" customHeight="1" x14ac:dyDescent="0.3">
      <c r="A73" s="94"/>
      <c r="C73" s="303"/>
      <c r="D73" s="310"/>
      <c r="E73" s="27" t="s">
        <v>33</v>
      </c>
      <c r="F73" s="20">
        <v>2</v>
      </c>
    </row>
    <row r="74" spans="1:9" ht="17.25" customHeight="1" x14ac:dyDescent="0.3">
      <c r="A74" s="94"/>
      <c r="C74" s="304"/>
      <c r="D74" s="309"/>
      <c r="E74" s="28" t="s">
        <v>28</v>
      </c>
      <c r="F74" s="21">
        <v>4</v>
      </c>
    </row>
    <row r="75" spans="1:9" ht="16.5" customHeight="1" x14ac:dyDescent="0.3">
      <c r="A75" s="94"/>
      <c r="C75" s="333" t="s">
        <v>146</v>
      </c>
      <c r="D75" s="308" t="s">
        <v>141</v>
      </c>
      <c r="E75" s="22" t="s">
        <v>34</v>
      </c>
      <c r="F75" s="19">
        <v>2</v>
      </c>
    </row>
    <row r="76" spans="1:9" ht="16.5" customHeight="1" x14ac:dyDescent="0.3">
      <c r="A76" s="94"/>
      <c r="C76" s="334"/>
      <c r="D76" s="309"/>
      <c r="E76" s="24" t="s">
        <v>30</v>
      </c>
      <c r="F76" s="21">
        <v>2</v>
      </c>
    </row>
    <row r="77" spans="1:9" ht="17.25" customHeight="1" x14ac:dyDescent="0.3">
      <c r="A77" s="94"/>
      <c r="C77" s="334"/>
      <c r="D77" s="86" t="s">
        <v>188</v>
      </c>
      <c r="E77" s="27" t="s">
        <v>34</v>
      </c>
      <c r="F77" s="20">
        <v>2</v>
      </c>
    </row>
    <row r="78" spans="1:9" ht="17.25" customHeight="1" x14ac:dyDescent="0.3">
      <c r="A78" s="94"/>
      <c r="C78" s="334"/>
      <c r="D78" s="308" t="s">
        <v>142</v>
      </c>
      <c r="E78" s="26" t="s">
        <v>34</v>
      </c>
      <c r="F78" s="19">
        <v>2</v>
      </c>
    </row>
    <row r="79" spans="1:9" ht="16.5" customHeight="1" x14ac:dyDescent="0.3">
      <c r="A79" s="94"/>
      <c r="C79" s="334"/>
      <c r="D79" s="309"/>
      <c r="E79" s="24" t="s">
        <v>49</v>
      </c>
      <c r="F79" s="21">
        <v>2</v>
      </c>
    </row>
    <row r="80" spans="1:9" ht="16.5" customHeight="1" x14ac:dyDescent="0.3">
      <c r="A80" s="94"/>
      <c r="C80" s="334"/>
      <c r="D80" s="335" t="s">
        <v>140</v>
      </c>
      <c r="E80" s="26" t="s">
        <v>34</v>
      </c>
      <c r="F80" s="19">
        <v>2</v>
      </c>
    </row>
    <row r="81" spans="1:28" ht="17.25" customHeight="1" x14ac:dyDescent="0.3">
      <c r="A81" s="94"/>
      <c r="C81" s="334"/>
      <c r="D81" s="336"/>
      <c r="E81" s="27" t="s">
        <v>33</v>
      </c>
      <c r="F81" s="20">
        <v>2</v>
      </c>
    </row>
    <row r="82" spans="1:28" ht="17.25" customHeight="1" x14ac:dyDescent="0.3">
      <c r="A82" s="94"/>
      <c r="C82" s="334"/>
      <c r="D82" s="337"/>
      <c r="E82" s="28" t="s">
        <v>28</v>
      </c>
      <c r="F82" s="21">
        <v>4</v>
      </c>
    </row>
    <row r="83" spans="1:28" x14ac:dyDescent="0.3">
      <c r="A83" s="94"/>
      <c r="C83" s="334"/>
      <c r="D83" s="85" t="s">
        <v>144</v>
      </c>
      <c r="E83" s="34" t="s">
        <v>34</v>
      </c>
      <c r="F83" s="18">
        <v>2</v>
      </c>
    </row>
    <row r="84" spans="1:28" x14ac:dyDescent="0.3">
      <c r="A84" s="93"/>
      <c r="B84" s="9"/>
      <c r="C84" s="312" t="s">
        <v>143</v>
      </c>
      <c r="D84" s="313"/>
      <c r="E84" s="314"/>
      <c r="F84" s="18">
        <f>SUM(F67:F83)</f>
        <v>40</v>
      </c>
      <c r="G84" s="9"/>
    </row>
    <row r="85" spans="1:28" x14ac:dyDescent="0.3">
      <c r="AB85" s="162"/>
    </row>
    <row r="86" spans="1:28" x14ac:dyDescent="0.3">
      <c r="AB86" s="162"/>
    </row>
    <row r="87" spans="1:28" x14ac:dyDescent="0.3">
      <c r="A87" s="158" t="s">
        <v>172</v>
      </c>
      <c r="B87" s="165" t="s">
        <v>183</v>
      </c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AB87" s="162"/>
    </row>
    <row r="88" spans="1:28" x14ac:dyDescent="0.3">
      <c r="I88" s="35"/>
      <c r="J88" s="35"/>
      <c r="K88" s="37"/>
      <c r="L88" s="166"/>
      <c r="M88" s="35"/>
      <c r="N88" s="35"/>
      <c r="O88" s="35"/>
      <c r="P88" s="35"/>
      <c r="Q88" s="35"/>
      <c r="R88" s="35"/>
      <c r="S88" s="35"/>
      <c r="AB88" s="162"/>
    </row>
    <row r="89" spans="1:28" x14ac:dyDescent="0.3">
      <c r="B89" s="167"/>
      <c r="C89" s="36"/>
      <c r="D89" s="168"/>
      <c r="E89" s="169">
        <f>SUM(F71:F74)</f>
        <v>10</v>
      </c>
      <c r="F89" s="170" t="s">
        <v>189</v>
      </c>
      <c r="G89" s="169">
        <f>SUM(F67:F70)</f>
        <v>10</v>
      </c>
      <c r="H89" s="168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AB89" s="162"/>
    </row>
    <row r="90" spans="1:28" x14ac:dyDescent="0.3">
      <c r="B90" s="164"/>
      <c r="C90" s="35"/>
      <c r="E90" s="35"/>
      <c r="G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AB90" s="162"/>
    </row>
    <row r="91" spans="1:28" x14ac:dyDescent="0.3">
      <c r="C91" s="171"/>
      <c r="E91" s="171"/>
      <c r="G91" s="171"/>
      <c r="I91" s="171"/>
      <c r="J91" s="172"/>
      <c r="K91" s="35"/>
      <c r="L91" s="35"/>
      <c r="M91" s="35"/>
      <c r="N91" s="35"/>
      <c r="O91" s="35"/>
      <c r="P91" s="35"/>
      <c r="Q91" s="35"/>
      <c r="R91" s="35"/>
      <c r="S91" s="35"/>
      <c r="AB91" s="162"/>
    </row>
    <row r="92" spans="1:28" x14ac:dyDescent="0.3">
      <c r="B92" s="167"/>
      <c r="C92" s="35"/>
      <c r="D92" s="173"/>
      <c r="E92" s="35"/>
      <c r="F92" s="177">
        <f>E89+G89</f>
        <v>20</v>
      </c>
      <c r="G92" s="35"/>
      <c r="H92" s="173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AB92" s="162"/>
    </row>
    <row r="93" spans="1:28" x14ac:dyDescent="0.3">
      <c r="B93" s="164"/>
      <c r="C93" s="36"/>
      <c r="E93" s="36"/>
      <c r="G93" s="36"/>
      <c r="I93" s="35"/>
      <c r="J93" s="35"/>
      <c r="R93" s="35"/>
      <c r="S93" s="35"/>
      <c r="AB93" s="162"/>
    </row>
    <row r="94" spans="1:28" x14ac:dyDescent="0.3">
      <c r="C94" s="171"/>
      <c r="E94" s="171"/>
      <c r="G94" s="171"/>
      <c r="H94" s="332">
        <f>SUM(F78:F79)</f>
        <v>4</v>
      </c>
      <c r="I94" s="332"/>
      <c r="J94" s="35"/>
      <c r="R94" s="35"/>
      <c r="S94" s="35"/>
      <c r="AB94" s="162"/>
    </row>
    <row r="95" spans="1:28" ht="12.75" customHeight="1" x14ac:dyDescent="0.3">
      <c r="C95" s="35"/>
      <c r="E95" s="173"/>
      <c r="G95" s="168"/>
      <c r="H95" s="331">
        <f>F77</f>
        <v>2</v>
      </c>
      <c r="I95" s="331"/>
      <c r="J95" s="35"/>
      <c r="R95" s="35"/>
      <c r="S95" s="35"/>
      <c r="AB95" s="162"/>
    </row>
    <row r="96" spans="1:28" ht="12.75" customHeight="1" x14ac:dyDescent="0.3">
      <c r="B96" s="38"/>
      <c r="C96" s="35"/>
      <c r="D96" s="331">
        <v>2</v>
      </c>
      <c r="E96" s="331"/>
      <c r="F96" s="331">
        <f>SUM(F80:F82)</f>
        <v>8</v>
      </c>
      <c r="G96" s="331"/>
      <c r="I96" s="174">
        <f>SUM(F75:F76)</f>
        <v>4</v>
      </c>
      <c r="J96" s="35"/>
      <c r="R96" s="35"/>
      <c r="S96" s="35"/>
      <c r="AB96" s="162"/>
    </row>
    <row r="97" spans="1:28" ht="12.75" customHeight="1" x14ac:dyDescent="0.3">
      <c r="B97" s="164"/>
      <c r="C97" s="35"/>
      <c r="E97" s="35"/>
      <c r="G97" s="35"/>
      <c r="H97" s="32"/>
      <c r="I97" s="35"/>
      <c r="J97" s="35"/>
      <c r="R97" s="35"/>
      <c r="S97" s="35"/>
      <c r="AB97" s="162"/>
    </row>
    <row r="98" spans="1:28" ht="12.75" customHeight="1" x14ac:dyDescent="0.3">
      <c r="B98" s="164"/>
      <c r="C98" s="331">
        <f>D96+E98</f>
        <v>40</v>
      </c>
      <c r="D98" s="331"/>
      <c r="E98" s="170">
        <f>F92+G98+F96</f>
        <v>38</v>
      </c>
      <c r="F98" s="170"/>
      <c r="G98" s="170">
        <f>H98</f>
        <v>10</v>
      </c>
      <c r="H98" s="170">
        <f>H95+I96+H94</f>
        <v>10</v>
      </c>
      <c r="I98" s="35"/>
      <c r="J98" s="35"/>
      <c r="R98" s="35"/>
      <c r="S98" s="35"/>
      <c r="AB98" s="162"/>
    </row>
    <row r="99" spans="1:28" ht="12.75" customHeight="1" x14ac:dyDescent="0.3">
      <c r="A99" s="38"/>
      <c r="B99" s="178"/>
      <c r="C99" s="175"/>
      <c r="E99" s="176" t="s">
        <v>184</v>
      </c>
      <c r="I99" s="35"/>
      <c r="J99" s="35"/>
      <c r="R99" s="35"/>
      <c r="S99" s="35"/>
      <c r="AB99" s="162"/>
    </row>
    <row r="100" spans="1:28" ht="12.75" customHeight="1" x14ac:dyDescent="0.3">
      <c r="A100" s="38"/>
      <c r="B100" s="179"/>
      <c r="C100" s="175"/>
      <c r="E100" s="176"/>
      <c r="I100" s="35"/>
      <c r="J100" s="35"/>
      <c r="R100" s="35"/>
      <c r="S100" s="35"/>
      <c r="AB100" s="162"/>
    </row>
    <row r="101" spans="1:28" ht="12.75" customHeight="1" x14ac:dyDescent="0.3">
      <c r="B101" s="179"/>
      <c r="C101" s="175"/>
      <c r="E101" s="176"/>
      <c r="I101" s="35"/>
      <c r="J101" s="35"/>
      <c r="R101" s="35"/>
      <c r="S101" s="35"/>
      <c r="AB101" s="162"/>
    </row>
    <row r="102" spans="1:28" ht="12.75" customHeight="1" x14ac:dyDescent="0.3">
      <c r="B102" s="164"/>
      <c r="C102" s="175"/>
      <c r="E102" s="176"/>
      <c r="I102" s="35"/>
      <c r="J102" s="35"/>
      <c r="R102" s="35"/>
      <c r="S102" s="35"/>
      <c r="AB102" s="162"/>
    </row>
    <row r="103" spans="1:28" ht="12.75" customHeight="1" x14ac:dyDescent="0.3">
      <c r="B103" s="164"/>
      <c r="C103" s="175"/>
      <c r="E103" s="176"/>
      <c r="I103" s="35"/>
      <c r="J103" s="35"/>
      <c r="R103" s="35"/>
      <c r="S103" s="35"/>
      <c r="AB103" s="162"/>
    </row>
    <row r="104" spans="1:28" ht="12.75" customHeight="1" x14ac:dyDescent="0.3">
      <c r="B104" s="164"/>
      <c r="C104" s="175"/>
      <c r="E104" s="176"/>
      <c r="I104" s="35"/>
      <c r="J104" s="35"/>
      <c r="R104" s="35"/>
      <c r="S104" s="35"/>
      <c r="AB104" s="162"/>
    </row>
    <row r="105" spans="1:28" ht="12.75" customHeight="1" x14ac:dyDescent="0.3">
      <c r="B105" s="164"/>
      <c r="C105" s="175"/>
      <c r="E105" s="176"/>
      <c r="I105" s="35"/>
      <c r="J105" s="35"/>
    </row>
    <row r="106" spans="1:28" ht="12.75" customHeight="1" x14ac:dyDescent="0.3">
      <c r="B106" s="164"/>
      <c r="C106" s="175"/>
      <c r="E106" s="176"/>
      <c r="I106" s="35"/>
      <c r="J106" s="35"/>
    </row>
    <row r="107" spans="1:28" ht="12.75" customHeight="1" x14ac:dyDescent="0.3">
      <c r="B107" s="164"/>
      <c r="C107" s="175"/>
      <c r="E107" s="176"/>
      <c r="I107" s="35"/>
      <c r="J107" s="35"/>
    </row>
    <row r="108" spans="1:28" ht="12.75" customHeight="1" x14ac:dyDescent="0.3">
      <c r="B108" s="164"/>
      <c r="C108" s="175"/>
      <c r="E108" s="176"/>
      <c r="I108" s="35"/>
      <c r="J108" s="35"/>
    </row>
    <row r="109" spans="1:28" ht="12.75" customHeight="1" x14ac:dyDescent="0.3">
      <c r="B109" s="164"/>
      <c r="C109" s="175"/>
      <c r="E109" s="176"/>
      <c r="I109" s="35"/>
      <c r="J109" s="35"/>
    </row>
    <row r="110" spans="1:28" ht="12.75" customHeight="1" x14ac:dyDescent="0.3">
      <c r="B110" s="164"/>
      <c r="C110" s="175"/>
      <c r="E110" s="176"/>
      <c r="I110" s="35"/>
      <c r="J110" s="35"/>
    </row>
    <row r="111" spans="1:28" ht="12.75" customHeight="1" x14ac:dyDescent="0.3">
      <c r="B111" s="164"/>
      <c r="C111" s="175"/>
      <c r="E111" s="176"/>
      <c r="I111" s="35"/>
      <c r="J111" s="35"/>
    </row>
    <row r="112" spans="1:28" ht="12.75" customHeight="1" x14ac:dyDescent="0.3">
      <c r="B112" s="164"/>
      <c r="C112" s="175"/>
      <c r="E112" s="176"/>
      <c r="I112" s="35"/>
      <c r="J112" s="35"/>
    </row>
    <row r="113" spans="2:10" ht="12.75" customHeight="1" x14ac:dyDescent="0.3">
      <c r="B113" s="164"/>
      <c r="C113" s="175"/>
      <c r="E113" s="176"/>
      <c r="I113" s="35"/>
      <c r="J113" s="35"/>
    </row>
    <row r="114" spans="2:10" ht="12.75" customHeight="1" x14ac:dyDescent="0.3">
      <c r="B114" s="164"/>
      <c r="C114" s="175"/>
      <c r="E114" s="176"/>
      <c r="I114" s="35"/>
      <c r="J114" s="35"/>
    </row>
    <row r="115" spans="2:10" ht="12.75" customHeight="1" x14ac:dyDescent="0.3">
      <c r="B115" s="164"/>
      <c r="C115" s="175"/>
      <c r="E115" s="176"/>
      <c r="I115" s="35"/>
      <c r="J115" s="35"/>
    </row>
    <row r="116" spans="2:10" ht="12.75" customHeight="1" x14ac:dyDescent="0.3">
      <c r="B116" s="164"/>
      <c r="C116" s="175"/>
      <c r="E116" s="176"/>
      <c r="I116" s="35"/>
      <c r="J116" s="35"/>
    </row>
    <row r="117" spans="2:10" ht="12.75" customHeight="1" x14ac:dyDescent="0.3">
      <c r="B117" s="164"/>
      <c r="C117" s="175"/>
      <c r="E117" s="176"/>
      <c r="I117" s="35"/>
      <c r="J117" s="35"/>
    </row>
    <row r="118" spans="2:10" ht="12.75" customHeight="1" x14ac:dyDescent="0.3">
      <c r="B118" s="164"/>
      <c r="C118" s="175"/>
      <c r="E118" s="176"/>
      <c r="I118" s="35"/>
      <c r="J118" s="35"/>
    </row>
    <row r="119" spans="2:10" ht="12.75" customHeight="1" x14ac:dyDescent="0.3">
      <c r="B119" s="164"/>
      <c r="C119" s="175"/>
      <c r="E119" s="176"/>
      <c r="I119" s="35"/>
      <c r="J119" s="35"/>
    </row>
    <row r="120" spans="2:10" ht="12.75" customHeight="1" x14ac:dyDescent="0.3">
      <c r="B120" s="164"/>
      <c r="C120" s="175"/>
      <c r="E120" s="176"/>
      <c r="I120" s="35"/>
      <c r="J120" s="35"/>
    </row>
    <row r="121" spans="2:10" ht="12.75" customHeight="1" x14ac:dyDescent="0.3">
      <c r="B121" s="164"/>
      <c r="C121" s="175"/>
      <c r="E121" s="176"/>
      <c r="I121" s="35"/>
      <c r="J121" s="35"/>
    </row>
    <row r="122" spans="2:10" ht="12.75" customHeight="1" x14ac:dyDescent="0.3">
      <c r="B122" s="164"/>
      <c r="C122" s="175"/>
      <c r="E122" s="176"/>
      <c r="I122" s="35"/>
      <c r="J122" s="35"/>
    </row>
    <row r="123" spans="2:10" ht="12.75" customHeight="1" x14ac:dyDescent="0.3">
      <c r="B123" s="164"/>
      <c r="C123" s="175"/>
      <c r="E123" s="176"/>
      <c r="I123" s="35"/>
      <c r="J123" s="35"/>
    </row>
    <row r="124" spans="2:10" ht="12.75" customHeight="1" x14ac:dyDescent="0.3">
      <c r="B124" s="164"/>
      <c r="C124" s="175"/>
      <c r="E124" s="176"/>
      <c r="I124" s="35"/>
      <c r="J124" s="35"/>
    </row>
    <row r="125" spans="2:10" ht="12.75" customHeight="1" x14ac:dyDescent="0.3">
      <c r="B125" s="164"/>
      <c r="C125" s="175"/>
      <c r="E125" s="176"/>
      <c r="I125" s="35"/>
      <c r="J125" s="35"/>
    </row>
    <row r="126" spans="2:10" ht="12.75" customHeight="1" x14ac:dyDescent="0.3">
      <c r="B126" s="164"/>
      <c r="C126" s="175"/>
      <c r="E126" s="176"/>
      <c r="I126" s="35"/>
      <c r="J126" s="35"/>
    </row>
    <row r="127" spans="2:10" ht="12.75" customHeight="1" x14ac:dyDescent="0.3">
      <c r="B127" s="164"/>
      <c r="C127" s="175"/>
      <c r="E127" s="176"/>
      <c r="I127" s="35"/>
      <c r="J127" s="35"/>
    </row>
    <row r="128" spans="2:10" ht="12.75" customHeight="1" x14ac:dyDescent="0.3">
      <c r="B128" s="164"/>
      <c r="C128" s="175"/>
      <c r="E128" s="176"/>
      <c r="I128" s="35"/>
      <c r="J128" s="35"/>
    </row>
    <row r="129" spans="2:10" ht="12.75" customHeight="1" x14ac:dyDescent="0.3">
      <c r="B129" s="164"/>
      <c r="C129" s="175"/>
      <c r="E129" s="176"/>
      <c r="I129" s="35"/>
      <c r="J129" s="35"/>
    </row>
    <row r="130" spans="2:10" ht="12.75" customHeight="1" x14ac:dyDescent="0.3">
      <c r="J130" s="35"/>
    </row>
    <row r="131" spans="2:10" ht="12.75" customHeight="1" x14ac:dyDescent="0.3">
      <c r="J131" s="35"/>
    </row>
    <row r="132" spans="2:10" x14ac:dyDescent="0.3">
      <c r="J132" s="35"/>
    </row>
    <row r="133" spans="2:10" x14ac:dyDescent="0.3">
      <c r="J133" s="35"/>
    </row>
    <row r="134" spans="2:10" x14ac:dyDescent="0.3">
      <c r="J134" s="35"/>
    </row>
    <row r="135" spans="2:10" x14ac:dyDescent="0.3">
      <c r="J135" s="35"/>
    </row>
    <row r="136" spans="2:10" x14ac:dyDescent="0.3">
      <c r="J136" s="35"/>
    </row>
    <row r="137" spans="2:10" x14ac:dyDescent="0.3">
      <c r="J137" s="35"/>
    </row>
  </sheetData>
  <mergeCells count="51">
    <mergeCell ref="F10:F11"/>
    <mergeCell ref="B62:E62"/>
    <mergeCell ref="B51:B61"/>
    <mergeCell ref="C51:C59"/>
    <mergeCell ref="D51:D53"/>
    <mergeCell ref="D54:D55"/>
    <mergeCell ref="D56:D59"/>
    <mergeCell ref="C60:C61"/>
    <mergeCell ref="B40:B50"/>
    <mergeCell ref="C40:C48"/>
    <mergeCell ref="D40:D42"/>
    <mergeCell ref="D43:D44"/>
    <mergeCell ref="D45:D48"/>
    <mergeCell ref="C49:C50"/>
    <mergeCell ref="B25:B39"/>
    <mergeCell ref="C25:C33"/>
    <mergeCell ref="D25:D27"/>
    <mergeCell ref="D28:D29"/>
    <mergeCell ref="D30:D33"/>
    <mergeCell ref="C34:C38"/>
    <mergeCell ref="D34:D35"/>
    <mergeCell ref="D36:D38"/>
    <mergeCell ref="B12:B24"/>
    <mergeCell ref="C12:C20"/>
    <mergeCell ref="D12:D14"/>
    <mergeCell ref="D15:D16"/>
    <mergeCell ref="D17:D20"/>
    <mergeCell ref="C21:C22"/>
    <mergeCell ref="D21:D22"/>
    <mergeCell ref="C23:C24"/>
    <mergeCell ref="C98:D98"/>
    <mergeCell ref="F96:G96"/>
    <mergeCell ref="D96:E96"/>
    <mergeCell ref="C65:C66"/>
    <mergeCell ref="D65:D66"/>
    <mergeCell ref="A1:I1"/>
    <mergeCell ref="F65:F66"/>
    <mergeCell ref="D78:D79"/>
    <mergeCell ref="H95:I95"/>
    <mergeCell ref="H94:I94"/>
    <mergeCell ref="C75:C83"/>
    <mergeCell ref="D75:D76"/>
    <mergeCell ref="D80:D82"/>
    <mergeCell ref="C84:E84"/>
    <mergeCell ref="E65:E66"/>
    <mergeCell ref="C67:C74"/>
    <mergeCell ref="D67:D70"/>
    <mergeCell ref="D71:D74"/>
    <mergeCell ref="B10:B11"/>
    <mergeCell ref="C10:D11"/>
    <mergeCell ref="E10:E11"/>
  </mergeCells>
  <printOptions horizontalCentered="1"/>
  <pageMargins left="0.78740157480314965" right="0.78740157480314965" top="0.78740157480314965" bottom="0.78740157480314965" header="0" footer="0"/>
  <pageSetup scale="85" orientation="portrait" horizontalDpi="360" verticalDpi="360" r:id="rId1"/>
  <ignoredErrors>
    <ignoredError sqref="I96 H94 E89:G8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G.P</vt:lpstr>
      <vt:lpstr>Medidor</vt:lpstr>
      <vt:lpstr>Ramal 1</vt:lpstr>
      <vt:lpstr>Ramal 2</vt:lpstr>
      <vt:lpstr>Ramal 3</vt:lpstr>
      <vt:lpstr>Desague</vt:lpstr>
      <vt:lpstr>Desague!Área_de_impresión</vt:lpstr>
      <vt:lpstr>G.P!Área_de_impresión</vt:lpstr>
      <vt:lpstr>'Ramal 1'!Área_de_impresión</vt:lpstr>
      <vt:lpstr>'Ramal 2'!Área_de_impresión</vt:lpstr>
      <vt:lpstr>'Ramal 3'!Área_de_impresión</vt:lpstr>
    </vt:vector>
  </TitlesOfParts>
  <Company>UCV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RUGEL</dc:creator>
  <cp:lastModifiedBy>LENOVO</cp:lastModifiedBy>
  <cp:lastPrinted>2021-11-25T18:34:15Z</cp:lastPrinted>
  <dcterms:created xsi:type="dcterms:W3CDTF">2008-10-24T08:58:21Z</dcterms:created>
  <dcterms:modified xsi:type="dcterms:W3CDTF">2021-11-25T18:34:17Z</dcterms:modified>
</cp:coreProperties>
</file>