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OVO\Desktop\GRT_2021\Proy. Instalaciones Sanitarias IE 093 Efrain Arcaya Zevallos\1 Varios\Memoria de calculo\"/>
    </mc:Choice>
  </mc:AlternateContent>
  <xr:revisionPtr revIDLastSave="0" documentId="13_ncr:1_{F45315FA-5F08-4592-9F55-9E8DD4AE91E9}" xr6:coauthVersionLast="47" xr6:coauthVersionMax="47" xr10:uidLastSave="{00000000-0000-0000-0000-000000000000}"/>
  <bookViews>
    <workbookView xWindow="-108" yWindow="-108" windowWidth="23256" windowHeight="12576" firstSheet="2" activeTab="7" xr2:uid="{00000000-000D-0000-FFFF-FFFF00000000}"/>
  </bookViews>
  <sheets>
    <sheet name="G.P" sheetId="5" state="hidden" r:id="rId1"/>
    <sheet name="Medidor" sheetId="3" state="hidden" r:id="rId2"/>
    <sheet name="Ramal 1" sheetId="2" r:id="rId3"/>
    <sheet name="ramal 2" sheetId="6" r:id="rId4"/>
    <sheet name="UD" sheetId="8" r:id="rId5"/>
    <sheet name="Des. prim." sheetId="4" r:id="rId6"/>
    <sheet name="Des. secund." sheetId="10" r:id="rId7"/>
    <sheet name="Des. zd" sheetId="9" r:id="rId8"/>
  </sheets>
  <definedNames>
    <definedName name="_xlnm._FilterDatabase" localSheetId="5" hidden="1">'Des. prim.'!$C$10:$G$52</definedName>
    <definedName name="_xlnm._FilterDatabase" localSheetId="6" hidden="1">'Des. secund.'!$C$11:$G$76</definedName>
    <definedName name="_xlnm._FilterDatabase" localSheetId="7" hidden="1">'Des. zd'!$C$11:$G$30</definedName>
    <definedName name="_xlnm.Print_Area" localSheetId="5">'Des. prim.'!$A$1:$J$52</definedName>
    <definedName name="_xlnm.Print_Area" localSheetId="6">'Des. secund.'!$A$1:$J$76</definedName>
    <definedName name="_xlnm.Print_Area" localSheetId="7">'Des. zd'!$A$1:$J$30</definedName>
    <definedName name="_xlnm.Print_Area" localSheetId="0">G.P!$A$1:$B$784</definedName>
    <definedName name="_xlnm.Print_Area" localSheetId="2">'Ramal 1'!$A$1:$K$188</definedName>
    <definedName name="_xlnm.Print_Area" localSheetId="3">'ramal 2'!$A$1:$K$188</definedName>
  </definedNames>
  <calcPr calcId="18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76" i="10" l="1"/>
  <c r="G68" i="10"/>
  <c r="H68" i="10" s="1"/>
  <c r="G67" i="10"/>
  <c r="H67" i="10" s="1"/>
  <c r="G64" i="10"/>
  <c r="H64" i="10" s="1"/>
  <c r="G63" i="10"/>
  <c r="H63" i="10" s="1"/>
  <c r="G62" i="10"/>
  <c r="H62" i="10" s="1"/>
  <c r="G61" i="10"/>
  <c r="H61" i="10" s="1"/>
  <c r="G51" i="10"/>
  <c r="H51" i="10" s="1"/>
  <c r="G50" i="10"/>
  <c r="H50" i="10" s="1"/>
  <c r="G49" i="10"/>
  <c r="H49" i="10" s="1"/>
  <c r="G48" i="10"/>
  <c r="H48" i="10" s="1"/>
  <c r="G47" i="10"/>
  <c r="H47" i="10" s="1"/>
  <c r="G46" i="10"/>
  <c r="H46" i="10" s="1"/>
  <c r="G45" i="10"/>
  <c r="H45" i="10" s="1"/>
  <c r="G44" i="10"/>
  <c r="H44" i="10" s="1"/>
  <c r="G21" i="10"/>
  <c r="H21" i="10" s="1"/>
  <c r="G34" i="10"/>
  <c r="H34" i="10" s="1"/>
  <c r="G33" i="10"/>
  <c r="H33" i="10" s="1"/>
  <c r="G32" i="10"/>
  <c r="H32" i="10" s="1"/>
  <c r="G31" i="10"/>
  <c r="H31" i="10" s="1"/>
  <c r="G30" i="10"/>
  <c r="H30" i="10" s="1"/>
  <c r="G29" i="10"/>
  <c r="H29" i="10" s="1"/>
  <c r="G28" i="10"/>
  <c r="H28" i="10" s="1"/>
  <c r="G27" i="10"/>
  <c r="H27" i="10" s="1"/>
  <c r="G26" i="10"/>
  <c r="H26" i="10" s="1"/>
  <c r="G25" i="10"/>
  <c r="H25" i="10" s="1"/>
  <c r="G24" i="10"/>
  <c r="H24" i="10" s="1"/>
  <c r="G75" i="10"/>
  <c r="H75" i="10" s="1"/>
  <c r="G74" i="10"/>
  <c r="H74" i="10" s="1"/>
  <c r="G73" i="10"/>
  <c r="H73" i="10" s="1"/>
  <c r="G72" i="10"/>
  <c r="H72" i="10" s="1"/>
  <c r="G71" i="10"/>
  <c r="H71" i="10" s="1"/>
  <c r="G70" i="10"/>
  <c r="H70" i="10" s="1"/>
  <c r="G69" i="10"/>
  <c r="H69" i="10" s="1"/>
  <c r="G66" i="10"/>
  <c r="H66" i="10" s="1"/>
  <c r="G65" i="10"/>
  <c r="H65" i="10" s="1"/>
  <c r="G60" i="10"/>
  <c r="H60" i="10" s="1"/>
  <c r="G59" i="10"/>
  <c r="H59" i="10" s="1"/>
  <c r="G58" i="10"/>
  <c r="H58" i="10" s="1"/>
  <c r="G57" i="10"/>
  <c r="H57" i="10" s="1"/>
  <c r="G56" i="10"/>
  <c r="H56" i="10" s="1"/>
  <c r="G55" i="10"/>
  <c r="H55" i="10" s="1"/>
  <c r="G54" i="10"/>
  <c r="H54" i="10" s="1"/>
  <c r="G53" i="10"/>
  <c r="H53" i="10" s="1"/>
  <c r="G52" i="10"/>
  <c r="H52" i="10" s="1"/>
  <c r="G43" i="10"/>
  <c r="H43" i="10" s="1"/>
  <c r="G42" i="10"/>
  <c r="H42" i="10" s="1"/>
  <c r="G41" i="10"/>
  <c r="H41" i="10" s="1"/>
  <c r="G40" i="10"/>
  <c r="H40" i="10" s="1"/>
  <c r="G39" i="10"/>
  <c r="H39" i="10" s="1"/>
  <c r="G38" i="10"/>
  <c r="H38" i="10" s="1"/>
  <c r="G37" i="10"/>
  <c r="H37" i="10" s="1"/>
  <c r="G36" i="10"/>
  <c r="H36" i="10" s="1"/>
  <c r="G35" i="10"/>
  <c r="H35" i="10" s="1"/>
  <c r="G23" i="10"/>
  <c r="H23" i="10" s="1"/>
  <c r="G22" i="10"/>
  <c r="H22" i="10" s="1"/>
  <c r="G20" i="10"/>
  <c r="H20" i="10" s="1"/>
  <c r="G19" i="10"/>
  <c r="H19" i="10" s="1"/>
  <c r="G18" i="10"/>
  <c r="H18" i="10" s="1"/>
  <c r="G17" i="10"/>
  <c r="H17" i="10" s="1"/>
  <c r="G16" i="10"/>
  <c r="H16" i="10" s="1"/>
  <c r="G15" i="10"/>
  <c r="H15" i="10" s="1"/>
  <c r="G14" i="10"/>
  <c r="H14" i="10" s="1"/>
  <c r="G13" i="10"/>
  <c r="H13" i="10" s="1"/>
  <c r="G12" i="10"/>
  <c r="G29" i="9"/>
  <c r="H29" i="9" s="1"/>
  <c r="G28" i="9"/>
  <c r="H28" i="9" s="1"/>
  <c r="G27" i="9"/>
  <c r="H27" i="9" s="1"/>
  <c r="G26" i="9"/>
  <c r="H26" i="9" s="1"/>
  <c r="G25" i="9"/>
  <c r="H25" i="9" s="1"/>
  <c r="G24" i="9"/>
  <c r="H24" i="9" s="1"/>
  <c r="G23" i="9"/>
  <c r="H23" i="9" s="1"/>
  <c r="G22" i="9"/>
  <c r="H22" i="9" s="1"/>
  <c r="G21" i="9"/>
  <c r="H21" i="9" s="1"/>
  <c r="G20" i="9"/>
  <c r="H20" i="9" s="1"/>
  <c r="G19" i="9"/>
  <c r="H19" i="9" s="1"/>
  <c r="G18" i="9"/>
  <c r="H18" i="9" s="1"/>
  <c r="G17" i="9"/>
  <c r="H17" i="9" s="1"/>
  <c r="G16" i="9"/>
  <c r="H16" i="9" s="1"/>
  <c r="G15" i="9"/>
  <c r="H15" i="9" s="1"/>
  <c r="G14" i="9"/>
  <c r="H14" i="9" s="1"/>
  <c r="G13" i="9"/>
  <c r="H13" i="9" s="1"/>
  <c r="G12" i="9"/>
  <c r="H12" i="9" s="1"/>
  <c r="H30" i="9" s="1"/>
  <c r="G51" i="4"/>
  <c r="H51" i="4" s="1"/>
  <c r="G50" i="4"/>
  <c r="H50" i="4" s="1"/>
  <c r="G49" i="4"/>
  <c r="H49" i="4" s="1"/>
  <c r="G48" i="4"/>
  <c r="H48" i="4" s="1"/>
  <c r="G47" i="4"/>
  <c r="H47" i="4" s="1"/>
  <c r="G46" i="4"/>
  <c r="H46" i="4" s="1"/>
  <c r="G45" i="4"/>
  <c r="H45" i="4" s="1"/>
  <c r="G44" i="4"/>
  <c r="H44" i="4" s="1"/>
  <c r="G43" i="4"/>
  <c r="H43" i="4" s="1"/>
  <c r="G42" i="4"/>
  <c r="H42" i="4" s="1"/>
  <c r="G41" i="4"/>
  <c r="H41" i="4" s="1"/>
  <c r="G40" i="4"/>
  <c r="H40" i="4" s="1"/>
  <c r="G39" i="4"/>
  <c r="H39" i="4" s="1"/>
  <c r="G38" i="4"/>
  <c r="H38" i="4" s="1"/>
  <c r="G37" i="4"/>
  <c r="H37" i="4" s="1"/>
  <c r="G36" i="4"/>
  <c r="H36" i="4" s="1"/>
  <c r="G35" i="4"/>
  <c r="H35" i="4" s="1"/>
  <c r="G34" i="4"/>
  <c r="H34" i="4" s="1"/>
  <c r="G33" i="4"/>
  <c r="H33" i="4" s="1"/>
  <c r="G32" i="4"/>
  <c r="H32" i="4" s="1"/>
  <c r="G31" i="4"/>
  <c r="H31" i="4" s="1"/>
  <c r="G30" i="4"/>
  <c r="H30" i="4" s="1"/>
  <c r="G29" i="4"/>
  <c r="H29" i="4" s="1"/>
  <c r="G28" i="4"/>
  <c r="H28" i="4" s="1"/>
  <c r="G27" i="4"/>
  <c r="H27" i="4" s="1"/>
  <c r="G26" i="4"/>
  <c r="H26" i="4" s="1"/>
  <c r="G25" i="4"/>
  <c r="H25" i="4" s="1"/>
  <c r="G24" i="4"/>
  <c r="H24" i="4" s="1"/>
  <c r="G23" i="4"/>
  <c r="H23" i="4" s="1"/>
  <c r="G22" i="4"/>
  <c r="H22" i="4" s="1"/>
  <c r="G12" i="4"/>
  <c r="H12" i="4" s="1"/>
  <c r="G13" i="4"/>
  <c r="H13" i="4" s="1"/>
  <c r="G14" i="4"/>
  <c r="H14" i="4" s="1"/>
  <c r="G15" i="4"/>
  <c r="H15" i="4" s="1"/>
  <c r="G16" i="4"/>
  <c r="H16" i="4" s="1"/>
  <c r="G17" i="4"/>
  <c r="H17" i="4" s="1"/>
  <c r="G18" i="4"/>
  <c r="H18" i="4" s="1"/>
  <c r="G19" i="4"/>
  <c r="H19" i="4" s="1"/>
  <c r="G20" i="4"/>
  <c r="H20" i="4" s="1"/>
  <c r="G21" i="4"/>
  <c r="H21" i="4" s="1"/>
  <c r="G11" i="4"/>
  <c r="H11" i="4" s="1"/>
  <c r="C16" i="8"/>
  <c r="C17" i="8"/>
  <c r="C18" i="8"/>
  <c r="C19" i="8"/>
  <c r="C20" i="8"/>
  <c r="C21" i="8"/>
  <c r="C5" i="8"/>
  <c r="C6" i="8"/>
  <c r="C7" i="8"/>
  <c r="C8" i="8"/>
  <c r="C9" i="8"/>
  <c r="C10" i="8"/>
  <c r="C11" i="8"/>
  <c r="C12" i="8"/>
  <c r="C13" i="8"/>
  <c r="C14" i="8"/>
  <c r="C15" i="8"/>
  <c r="C4" i="8"/>
  <c r="H52" i="4" l="1"/>
  <c r="G76" i="10"/>
  <c r="H12" i="10"/>
  <c r="G30" i="9"/>
  <c r="G52" i="4"/>
  <c r="G150" i="2"/>
  <c r="F150" i="2"/>
  <c r="B145" i="6"/>
  <c r="B145" i="2"/>
  <c r="H154" i="6"/>
  <c r="F154" i="6"/>
  <c r="H153" i="6"/>
  <c r="F153" i="6"/>
  <c r="H152" i="6"/>
  <c r="F152" i="6"/>
  <c r="F151" i="6"/>
  <c r="C151" i="6"/>
  <c r="D151" i="6" s="1"/>
  <c r="F150" i="6"/>
  <c r="D150" i="6"/>
  <c r="G159" i="6" s="1"/>
  <c r="H92" i="6"/>
  <c r="H91" i="6"/>
  <c r="H90" i="6"/>
  <c r="H89" i="6"/>
  <c r="H88" i="6"/>
  <c r="H87" i="6"/>
  <c r="H86" i="6"/>
  <c r="H85" i="6"/>
  <c r="H84" i="6"/>
  <c r="H83" i="6"/>
  <c r="H82" i="6"/>
  <c r="H81" i="6"/>
  <c r="H93" i="6" s="1"/>
  <c r="H80" i="6"/>
  <c r="H79" i="6"/>
  <c r="H72" i="6"/>
  <c r="H71" i="6"/>
  <c r="H70" i="6"/>
  <c r="H69" i="6"/>
  <c r="H68" i="6"/>
  <c r="H67" i="6"/>
  <c r="H66" i="6"/>
  <c r="H65" i="6"/>
  <c r="H64" i="6"/>
  <c r="H63" i="6"/>
  <c r="H62" i="6"/>
  <c r="H61" i="6"/>
  <c r="H60" i="6"/>
  <c r="H59" i="6"/>
  <c r="H58" i="6"/>
  <c r="H57" i="6"/>
  <c r="H56" i="6"/>
  <c r="H55" i="6"/>
  <c r="H54" i="6"/>
  <c r="H53" i="6"/>
  <c r="H52" i="6"/>
  <c r="H51" i="6"/>
  <c r="H50" i="6"/>
  <c r="H49" i="6"/>
  <c r="H48" i="6"/>
  <c r="H47" i="6"/>
  <c r="H46" i="6"/>
  <c r="H45" i="6"/>
  <c r="H44" i="6"/>
  <c r="H43" i="6"/>
  <c r="H42" i="6"/>
  <c r="H41" i="6"/>
  <c r="H154" i="2"/>
  <c r="H153" i="2"/>
  <c r="H152" i="2"/>
  <c r="C151" i="2"/>
  <c r="C152" i="2" s="1"/>
  <c r="C153" i="2" s="1"/>
  <c r="C154" i="2" s="1"/>
  <c r="G150" i="6" l="1"/>
  <c r="C159" i="6" s="1"/>
  <c r="H73" i="6"/>
  <c r="G160" i="6"/>
  <c r="G151" i="6"/>
  <c r="C152" i="6"/>
  <c r="H72" i="2"/>
  <c r="D159" i="6" l="1"/>
  <c r="B159" i="6"/>
  <c r="C153" i="6"/>
  <c r="D152" i="6"/>
  <c r="D160" i="6"/>
  <c r="C160" i="6"/>
  <c r="B160" i="6"/>
  <c r="B702" i="5"/>
  <c r="B703" i="5"/>
  <c r="B704" i="5"/>
  <c r="B705" i="5"/>
  <c r="B706" i="5"/>
  <c r="B707" i="5"/>
  <c r="B708" i="5"/>
  <c r="B709" i="5"/>
  <c r="B710" i="5"/>
  <c r="B711" i="5"/>
  <c r="B712" i="5"/>
  <c r="B713" i="5"/>
  <c r="B714" i="5"/>
  <c r="B715" i="5"/>
  <c r="B716" i="5"/>
  <c r="B717" i="5"/>
  <c r="B718" i="5"/>
  <c r="B719" i="5"/>
  <c r="B720" i="5"/>
  <c r="B721" i="5"/>
  <c r="B722" i="5"/>
  <c r="B723" i="5"/>
  <c r="B724" i="5"/>
  <c r="B725" i="5"/>
  <c r="B726" i="5"/>
  <c r="B727" i="5"/>
  <c r="B728" i="5"/>
  <c r="B729" i="5"/>
  <c r="B730" i="5"/>
  <c r="B731" i="5"/>
  <c r="B732" i="5"/>
  <c r="B733" i="5"/>
  <c r="B734" i="5"/>
  <c r="B735" i="5"/>
  <c r="B736" i="5"/>
  <c r="B737" i="5"/>
  <c r="B738" i="5"/>
  <c r="B739" i="5"/>
  <c r="B740" i="5"/>
  <c r="B741" i="5"/>
  <c r="B742" i="5"/>
  <c r="B743" i="5"/>
  <c r="B744" i="5"/>
  <c r="B745" i="5"/>
  <c r="B746" i="5"/>
  <c r="B747" i="5"/>
  <c r="B748" i="5"/>
  <c r="B749" i="5"/>
  <c r="B701" i="5"/>
  <c r="B652" i="5"/>
  <c r="B653" i="5"/>
  <c r="B654" i="5"/>
  <c r="B655" i="5"/>
  <c r="B656" i="5"/>
  <c r="B657" i="5"/>
  <c r="B658" i="5"/>
  <c r="B659" i="5"/>
  <c r="B660" i="5"/>
  <c r="B661" i="5"/>
  <c r="B662" i="5"/>
  <c r="B663" i="5"/>
  <c r="B664" i="5"/>
  <c r="B665" i="5"/>
  <c r="B666" i="5"/>
  <c r="B667" i="5"/>
  <c r="B668" i="5"/>
  <c r="B669" i="5"/>
  <c r="B670" i="5"/>
  <c r="B671" i="5"/>
  <c r="B672" i="5"/>
  <c r="B673" i="5"/>
  <c r="B674" i="5"/>
  <c r="B675" i="5"/>
  <c r="B676" i="5"/>
  <c r="B677" i="5"/>
  <c r="B678" i="5"/>
  <c r="B679" i="5"/>
  <c r="B680" i="5"/>
  <c r="B681" i="5"/>
  <c r="B682" i="5"/>
  <c r="B683" i="5"/>
  <c r="B684" i="5"/>
  <c r="B685" i="5"/>
  <c r="B686" i="5"/>
  <c r="B687" i="5"/>
  <c r="B688" i="5"/>
  <c r="B689" i="5"/>
  <c r="B690" i="5"/>
  <c r="B691" i="5"/>
  <c r="B692" i="5"/>
  <c r="B693" i="5"/>
  <c r="B694" i="5"/>
  <c r="B695" i="5"/>
  <c r="B696" i="5"/>
  <c r="B697" i="5"/>
  <c r="B698" i="5"/>
  <c r="B699" i="5"/>
  <c r="B651" i="5"/>
  <c r="B602" i="5"/>
  <c r="B603" i="5"/>
  <c r="B604" i="5"/>
  <c r="B605" i="5"/>
  <c r="B606" i="5"/>
  <c r="B607" i="5"/>
  <c r="B608" i="5"/>
  <c r="B609" i="5"/>
  <c r="B610" i="5"/>
  <c r="B611" i="5"/>
  <c r="B612" i="5"/>
  <c r="B613" i="5"/>
  <c r="B614" i="5"/>
  <c r="B615" i="5"/>
  <c r="B616" i="5"/>
  <c r="B617" i="5"/>
  <c r="B618" i="5"/>
  <c r="B619" i="5"/>
  <c r="B620" i="5"/>
  <c r="B621" i="5"/>
  <c r="B622" i="5"/>
  <c r="B623" i="5"/>
  <c r="B624" i="5"/>
  <c r="B625" i="5"/>
  <c r="B626" i="5"/>
  <c r="B627" i="5"/>
  <c r="B628" i="5"/>
  <c r="B629" i="5"/>
  <c r="B630" i="5"/>
  <c r="B631" i="5"/>
  <c r="B632" i="5"/>
  <c r="B633" i="5"/>
  <c r="B634" i="5"/>
  <c r="B635" i="5"/>
  <c r="B636" i="5"/>
  <c r="B637" i="5"/>
  <c r="B638" i="5"/>
  <c r="B639" i="5"/>
  <c r="B640" i="5"/>
  <c r="B641" i="5"/>
  <c r="B642" i="5"/>
  <c r="B643" i="5"/>
  <c r="B644" i="5"/>
  <c r="B645" i="5"/>
  <c r="B646" i="5"/>
  <c r="B647" i="5"/>
  <c r="B648" i="5"/>
  <c r="B649" i="5"/>
  <c r="B601" i="5"/>
  <c r="B552" i="5"/>
  <c r="B553" i="5"/>
  <c r="B554" i="5"/>
  <c r="B555" i="5"/>
  <c r="B556" i="5"/>
  <c r="B557" i="5"/>
  <c r="B558" i="5"/>
  <c r="B559" i="5"/>
  <c r="B560" i="5"/>
  <c r="B561" i="5"/>
  <c r="B562" i="5"/>
  <c r="B563" i="5"/>
  <c r="B564" i="5"/>
  <c r="B565" i="5"/>
  <c r="B566" i="5"/>
  <c r="B567" i="5"/>
  <c r="B568" i="5"/>
  <c r="B569" i="5"/>
  <c r="B570" i="5"/>
  <c r="B571" i="5"/>
  <c r="B572" i="5"/>
  <c r="B573" i="5"/>
  <c r="B574" i="5"/>
  <c r="B575" i="5"/>
  <c r="B576" i="5"/>
  <c r="B577" i="5"/>
  <c r="B578" i="5"/>
  <c r="B579" i="5"/>
  <c r="B580" i="5"/>
  <c r="B581" i="5"/>
  <c r="B582" i="5"/>
  <c r="B583" i="5"/>
  <c r="B584" i="5"/>
  <c r="B585" i="5"/>
  <c r="B586" i="5"/>
  <c r="B587" i="5"/>
  <c r="B588" i="5"/>
  <c r="B589" i="5"/>
  <c r="B590" i="5"/>
  <c r="B591" i="5"/>
  <c r="B592" i="5"/>
  <c r="B593" i="5"/>
  <c r="B594" i="5"/>
  <c r="B595" i="5"/>
  <c r="B596" i="5"/>
  <c r="B597" i="5"/>
  <c r="B598" i="5"/>
  <c r="B599" i="5"/>
  <c r="B551" i="5"/>
  <c r="B502" i="5"/>
  <c r="B503" i="5"/>
  <c r="B504" i="5"/>
  <c r="B505" i="5"/>
  <c r="B506" i="5"/>
  <c r="B507" i="5"/>
  <c r="B508" i="5"/>
  <c r="B509" i="5"/>
  <c r="B510" i="5"/>
  <c r="B511" i="5"/>
  <c r="B512" i="5"/>
  <c r="B513" i="5"/>
  <c r="B514" i="5"/>
  <c r="B515" i="5"/>
  <c r="B516" i="5"/>
  <c r="B517" i="5"/>
  <c r="B518" i="5"/>
  <c r="B519" i="5"/>
  <c r="B520" i="5"/>
  <c r="B521" i="5"/>
  <c r="B522" i="5"/>
  <c r="B523" i="5"/>
  <c r="B524" i="5"/>
  <c r="B525" i="5"/>
  <c r="B526" i="5"/>
  <c r="B527" i="5"/>
  <c r="B528" i="5"/>
  <c r="B529" i="5"/>
  <c r="B530" i="5"/>
  <c r="B531" i="5"/>
  <c r="B532" i="5"/>
  <c r="B533" i="5"/>
  <c r="B534" i="5"/>
  <c r="B535" i="5"/>
  <c r="B536" i="5"/>
  <c r="B537" i="5"/>
  <c r="B538" i="5"/>
  <c r="B539" i="5"/>
  <c r="B540" i="5"/>
  <c r="B541" i="5"/>
  <c r="B542" i="5"/>
  <c r="B543" i="5"/>
  <c r="B544" i="5"/>
  <c r="B545" i="5"/>
  <c r="B546" i="5"/>
  <c r="B547" i="5"/>
  <c r="B548" i="5"/>
  <c r="B549" i="5"/>
  <c r="B501" i="5"/>
  <c r="B496" i="5"/>
  <c r="B497" i="5"/>
  <c r="B498" i="5"/>
  <c r="B499" i="5"/>
  <c r="B482" i="5"/>
  <c r="B483" i="5"/>
  <c r="B484" i="5"/>
  <c r="B485" i="5"/>
  <c r="B486" i="5"/>
  <c r="B487" i="5"/>
  <c r="B488" i="5"/>
  <c r="B489" i="5"/>
  <c r="B490" i="5"/>
  <c r="B491" i="5"/>
  <c r="B492" i="5"/>
  <c r="B493" i="5"/>
  <c r="B494" i="5"/>
  <c r="B495" i="5"/>
  <c r="B481" i="5"/>
  <c r="B476" i="5"/>
  <c r="B477" i="5"/>
  <c r="B478" i="5"/>
  <c r="B479" i="5"/>
  <c r="B464" i="5"/>
  <c r="B465" i="5"/>
  <c r="B466" i="5"/>
  <c r="B467" i="5"/>
  <c r="B468" i="5"/>
  <c r="B469" i="5"/>
  <c r="B470" i="5"/>
  <c r="B471" i="5"/>
  <c r="B472" i="5"/>
  <c r="B473" i="5"/>
  <c r="B474" i="5"/>
  <c r="B475" i="5"/>
  <c r="B452" i="5"/>
  <c r="B453" i="5"/>
  <c r="B454" i="5"/>
  <c r="B455" i="5"/>
  <c r="B456" i="5"/>
  <c r="B457" i="5"/>
  <c r="B458" i="5"/>
  <c r="B459" i="5"/>
  <c r="B460" i="5"/>
  <c r="B461" i="5"/>
  <c r="B462" i="5"/>
  <c r="B463" i="5"/>
  <c r="B451" i="5"/>
  <c r="B442" i="5"/>
  <c r="B443" i="5"/>
  <c r="B444" i="5"/>
  <c r="B445" i="5"/>
  <c r="B446" i="5"/>
  <c r="B447" i="5"/>
  <c r="B448" i="5"/>
  <c r="B449" i="5"/>
  <c r="B441" i="5"/>
  <c r="B422" i="5"/>
  <c r="B423" i="5"/>
  <c r="B424" i="5"/>
  <c r="B425" i="5"/>
  <c r="B426" i="5"/>
  <c r="B427" i="5"/>
  <c r="B428" i="5"/>
  <c r="B429" i="5"/>
  <c r="B430" i="5"/>
  <c r="B431" i="5"/>
  <c r="B432" i="5"/>
  <c r="B433" i="5"/>
  <c r="B434" i="5"/>
  <c r="B435" i="5"/>
  <c r="B436" i="5"/>
  <c r="B437" i="5"/>
  <c r="B438" i="5"/>
  <c r="B439" i="5"/>
  <c r="B421" i="5"/>
  <c r="B411" i="5"/>
  <c r="B412" i="5"/>
  <c r="B413" i="5"/>
  <c r="B414" i="5"/>
  <c r="B415" i="5"/>
  <c r="B416" i="5"/>
  <c r="B417" i="5"/>
  <c r="B418" i="5"/>
  <c r="B419" i="5"/>
  <c r="B392" i="5"/>
  <c r="B393" i="5"/>
  <c r="B394" i="5"/>
  <c r="B395" i="5"/>
  <c r="B396" i="5"/>
  <c r="B397" i="5"/>
  <c r="B398" i="5"/>
  <c r="B399" i="5"/>
  <c r="B400" i="5"/>
  <c r="B401" i="5"/>
  <c r="B402" i="5"/>
  <c r="B403" i="5"/>
  <c r="B404" i="5"/>
  <c r="B405" i="5"/>
  <c r="B406" i="5"/>
  <c r="B407" i="5"/>
  <c r="B408" i="5"/>
  <c r="B409" i="5"/>
  <c r="B410" i="5"/>
  <c r="B391" i="5"/>
  <c r="B382" i="5"/>
  <c r="B383" i="5"/>
  <c r="B384" i="5"/>
  <c r="B385" i="5"/>
  <c r="B386" i="5"/>
  <c r="B387" i="5"/>
  <c r="B388" i="5"/>
  <c r="B389" i="5"/>
  <c r="B381" i="5"/>
  <c r="B342" i="5"/>
  <c r="B343" i="5"/>
  <c r="B344" i="5"/>
  <c r="B345" i="5"/>
  <c r="B346" i="5"/>
  <c r="B347" i="5"/>
  <c r="B348" i="5"/>
  <c r="B349" i="5"/>
  <c r="B350" i="5"/>
  <c r="B351" i="5"/>
  <c r="B352" i="5"/>
  <c r="B353" i="5"/>
  <c r="B354" i="5"/>
  <c r="B355" i="5"/>
  <c r="B356" i="5"/>
  <c r="B357" i="5"/>
  <c r="B358" i="5"/>
  <c r="B359" i="5"/>
  <c r="B360" i="5"/>
  <c r="B361" i="5"/>
  <c r="B362" i="5"/>
  <c r="B363" i="5"/>
  <c r="B364" i="5"/>
  <c r="B365" i="5"/>
  <c r="B366" i="5"/>
  <c r="B367" i="5"/>
  <c r="B368" i="5"/>
  <c r="B369" i="5"/>
  <c r="B370" i="5"/>
  <c r="B371" i="5"/>
  <c r="B372" i="5"/>
  <c r="B373" i="5"/>
  <c r="B374" i="5"/>
  <c r="B375" i="5"/>
  <c r="B376" i="5"/>
  <c r="B377" i="5"/>
  <c r="B378" i="5"/>
  <c r="B379" i="5"/>
  <c r="B341" i="5"/>
  <c r="B322" i="5"/>
  <c r="B323" i="5"/>
  <c r="B324" i="5"/>
  <c r="B325" i="5"/>
  <c r="B326" i="5"/>
  <c r="B327" i="5"/>
  <c r="B328" i="5"/>
  <c r="B329" i="5"/>
  <c r="B330" i="5"/>
  <c r="B331" i="5"/>
  <c r="B332" i="5"/>
  <c r="B333" i="5"/>
  <c r="B334" i="5"/>
  <c r="B335" i="5"/>
  <c r="B336" i="5"/>
  <c r="B337" i="5"/>
  <c r="B338" i="5"/>
  <c r="B339" i="5"/>
  <c r="B321" i="5"/>
  <c r="B302" i="5"/>
  <c r="B303" i="5"/>
  <c r="B304" i="5"/>
  <c r="B305" i="5"/>
  <c r="B306" i="5"/>
  <c r="B307" i="5"/>
  <c r="B308" i="5"/>
  <c r="B309" i="5"/>
  <c r="B310" i="5"/>
  <c r="B311" i="5"/>
  <c r="B312" i="5"/>
  <c r="B313" i="5"/>
  <c r="B314" i="5"/>
  <c r="B315" i="5"/>
  <c r="B316" i="5"/>
  <c r="B317" i="5"/>
  <c r="B318" i="5"/>
  <c r="B319" i="5"/>
  <c r="B301" i="5"/>
  <c r="B292" i="5"/>
  <c r="B293" i="5"/>
  <c r="B294" i="5"/>
  <c r="B295" i="5"/>
  <c r="B296" i="5"/>
  <c r="B297" i="5"/>
  <c r="B298" i="5"/>
  <c r="B299" i="5"/>
  <c r="B291" i="5"/>
  <c r="B282" i="5"/>
  <c r="B283" i="5"/>
  <c r="B284" i="5"/>
  <c r="B285" i="5"/>
  <c r="B286" i="5"/>
  <c r="B287" i="5"/>
  <c r="B288" i="5"/>
  <c r="B289" i="5"/>
  <c r="B281" i="5"/>
  <c r="B272" i="5"/>
  <c r="B273" i="5"/>
  <c r="B274" i="5"/>
  <c r="B275" i="5"/>
  <c r="B276" i="5"/>
  <c r="B277" i="5"/>
  <c r="B278" i="5"/>
  <c r="B279" i="5"/>
  <c r="B271" i="5"/>
  <c r="B262" i="5"/>
  <c r="B263" i="5"/>
  <c r="B264" i="5"/>
  <c r="B265" i="5"/>
  <c r="B266" i="5"/>
  <c r="B267" i="5"/>
  <c r="B268" i="5"/>
  <c r="B269" i="5"/>
  <c r="B261" i="5"/>
  <c r="D152" i="2"/>
  <c r="D151" i="2"/>
  <c r="D150" i="2"/>
  <c r="B252" i="5"/>
  <c r="B253" i="5"/>
  <c r="B254" i="5"/>
  <c r="B255" i="5"/>
  <c r="B256" i="5"/>
  <c r="B257" i="5"/>
  <c r="B258" i="5"/>
  <c r="B259" i="5"/>
  <c r="B251" i="5"/>
  <c r="B242" i="5"/>
  <c r="B243" i="5"/>
  <c r="B244" i="5"/>
  <c r="B245" i="5"/>
  <c r="B246" i="5"/>
  <c r="B247" i="5"/>
  <c r="B248" i="5"/>
  <c r="B249" i="5"/>
  <c r="B241" i="5"/>
  <c r="B233" i="5"/>
  <c r="B234" i="5"/>
  <c r="B235" i="5"/>
  <c r="B236" i="5"/>
  <c r="B237" i="5"/>
  <c r="B238" i="5"/>
  <c r="B239" i="5"/>
  <c r="B231" i="5"/>
  <c r="B232" i="5"/>
  <c r="B222" i="5"/>
  <c r="B223" i="5"/>
  <c r="B224" i="5"/>
  <c r="B225" i="5"/>
  <c r="B226" i="5"/>
  <c r="B227" i="5"/>
  <c r="B228" i="5"/>
  <c r="B229" i="5"/>
  <c r="B221" i="5"/>
  <c r="B201" i="5"/>
  <c r="B202" i="5"/>
  <c r="B203" i="5"/>
  <c r="B204" i="5"/>
  <c r="B205" i="5"/>
  <c r="B206" i="5"/>
  <c r="B207" i="5"/>
  <c r="B208" i="5"/>
  <c r="B209" i="5"/>
  <c r="B211" i="5"/>
  <c r="B212" i="5"/>
  <c r="B213" i="5"/>
  <c r="B214" i="5"/>
  <c r="B215" i="5"/>
  <c r="B216" i="5"/>
  <c r="B217" i="5"/>
  <c r="B218" i="5"/>
  <c r="B219" i="5"/>
  <c r="B193" i="5"/>
  <c r="B194" i="5"/>
  <c r="B195" i="5"/>
  <c r="B196" i="5"/>
  <c r="B197" i="5"/>
  <c r="B198" i="5"/>
  <c r="B199" i="5"/>
  <c r="B191" i="5"/>
  <c r="B192" i="5"/>
  <c r="B186" i="5"/>
  <c r="B187" i="5"/>
  <c r="B188" i="5"/>
  <c r="B189" i="5"/>
  <c r="B181" i="5"/>
  <c r="B182" i="5"/>
  <c r="B183" i="5"/>
  <c r="B184" i="5"/>
  <c r="B185" i="5"/>
  <c r="B175" i="5"/>
  <c r="B176" i="5"/>
  <c r="B177" i="5"/>
  <c r="B178" i="5"/>
  <c r="B179" i="5"/>
  <c r="B171" i="5"/>
  <c r="B172" i="5"/>
  <c r="B173" i="5"/>
  <c r="B174" i="5"/>
  <c r="B162" i="5"/>
  <c r="B163" i="5"/>
  <c r="B164" i="5"/>
  <c r="B165" i="5"/>
  <c r="B166" i="5"/>
  <c r="B167" i="5"/>
  <c r="B168" i="5"/>
  <c r="B169" i="5"/>
  <c r="B161" i="5"/>
  <c r="B152" i="5"/>
  <c r="B153" i="5"/>
  <c r="B154" i="5"/>
  <c r="B155" i="5"/>
  <c r="B156" i="5"/>
  <c r="B157" i="5"/>
  <c r="B158" i="5"/>
  <c r="B159" i="5"/>
  <c r="B151" i="5"/>
  <c r="D153" i="2"/>
  <c r="E159" i="6" l="1"/>
  <c r="F159" i="6" s="1"/>
  <c r="H159" i="6" s="1"/>
  <c r="D170" i="6" s="1"/>
  <c r="D171" i="6" s="1"/>
  <c r="D174" i="6" s="1"/>
  <c r="G152" i="6"/>
  <c r="G161" i="6"/>
  <c r="E160" i="6"/>
  <c r="F160" i="6" s="1"/>
  <c r="H160" i="6" s="1"/>
  <c r="D175" i="6" s="1"/>
  <c r="C154" i="6"/>
  <c r="D154" i="6" s="1"/>
  <c r="D153" i="6"/>
  <c r="D154" i="2"/>
  <c r="H92" i="2"/>
  <c r="H91" i="2"/>
  <c r="H90" i="2"/>
  <c r="H89" i="2"/>
  <c r="H88" i="2"/>
  <c r="H87" i="2"/>
  <c r="H86" i="2"/>
  <c r="H85" i="2"/>
  <c r="H84" i="2"/>
  <c r="H83" i="2"/>
  <c r="H82" i="2"/>
  <c r="H81" i="2"/>
  <c r="H80" i="2"/>
  <c r="H79" i="2"/>
  <c r="H71" i="2"/>
  <c r="H70" i="2"/>
  <c r="H69" i="2"/>
  <c r="H68" i="2"/>
  <c r="H67" i="2"/>
  <c r="H66" i="2"/>
  <c r="H65" i="2"/>
  <c r="H64" i="2"/>
  <c r="H63" i="2"/>
  <c r="H62" i="2"/>
  <c r="H61" i="2"/>
  <c r="H60" i="2"/>
  <c r="H59" i="2"/>
  <c r="H58" i="2"/>
  <c r="H57" i="2"/>
  <c r="H56" i="2"/>
  <c r="H55" i="2"/>
  <c r="H54" i="2"/>
  <c r="H53" i="2"/>
  <c r="H52" i="2"/>
  <c r="H51" i="2"/>
  <c r="H50" i="2"/>
  <c r="H49" i="2"/>
  <c r="H48" i="2"/>
  <c r="H46" i="2"/>
  <c r="H47" i="2"/>
  <c r="H45" i="2"/>
  <c r="H44" i="2"/>
  <c r="H43" i="2"/>
  <c r="D177" i="6" l="1"/>
  <c r="D180" i="6" s="1"/>
  <c r="G163" i="6"/>
  <c r="G154" i="6"/>
  <c r="G162" i="6"/>
  <c r="G153" i="6"/>
  <c r="D161" i="6"/>
  <c r="C161" i="6"/>
  <c r="B161" i="6"/>
  <c r="H93" i="2"/>
  <c r="E161" i="6" l="1"/>
  <c r="F161" i="6" s="1"/>
  <c r="H161" i="6" s="1"/>
  <c r="D181" i="6" s="1"/>
  <c r="D183" i="6" s="1"/>
  <c r="I168" i="6" s="1"/>
  <c r="C163" i="6"/>
  <c r="B163" i="6"/>
  <c r="D163" i="6"/>
  <c r="B162" i="6"/>
  <c r="E162" i="6" s="1"/>
  <c r="F162" i="6" s="1"/>
  <c r="H162" i="6" s="1"/>
  <c r="I169" i="6" s="1"/>
  <c r="D162" i="6"/>
  <c r="C162" i="6"/>
  <c r="H42" i="2"/>
  <c r="H41" i="2"/>
  <c r="G100" i="3"/>
  <c r="G109" i="3" s="1"/>
  <c r="E163" i="6" l="1"/>
  <c r="F163" i="6" s="1"/>
  <c r="H163" i="6" s="1"/>
  <c r="I175" i="6" s="1"/>
  <c r="I171" i="6"/>
  <c r="I174" i="6" s="1"/>
  <c r="I177" i="6" s="1"/>
  <c r="C187" i="6" s="1"/>
  <c r="H73" i="2"/>
  <c r="F153" i="2" l="1"/>
  <c r="F154" i="2"/>
  <c r="F152" i="2"/>
  <c r="G152" i="2" s="1"/>
  <c r="F151" i="2"/>
  <c r="B161" i="2" l="1"/>
  <c r="C161" i="2"/>
  <c r="D161" i="2"/>
  <c r="G153" i="2"/>
  <c r="B162" i="2" s="1"/>
  <c r="G162" i="2"/>
  <c r="G160" i="2"/>
  <c r="G163" i="2"/>
  <c r="G161" i="2"/>
  <c r="G154" i="2"/>
  <c r="G151" i="2"/>
  <c r="E161" i="2" l="1"/>
  <c r="F161" i="2" s="1"/>
  <c r="H161" i="2" s="1"/>
  <c r="D181" i="2" s="1"/>
  <c r="B160" i="2"/>
  <c r="D160" i="2"/>
  <c r="C160" i="2"/>
  <c r="C162" i="2"/>
  <c r="D162" i="2"/>
  <c r="C163" i="2"/>
  <c r="D163" i="2"/>
  <c r="B163" i="2"/>
  <c r="G7" i="3"/>
  <c r="G9" i="3" s="1"/>
  <c r="G159" i="2"/>
  <c r="E162" i="2" l="1"/>
  <c r="F162" i="2" s="1"/>
  <c r="H162" i="2" s="1"/>
  <c r="I169" i="2" s="1"/>
  <c r="E163" i="2"/>
  <c r="F163" i="2" s="1"/>
  <c r="H163" i="2" s="1"/>
  <c r="I175" i="2" s="1"/>
  <c r="E160" i="2"/>
  <c r="F160" i="2" s="1"/>
  <c r="H160" i="2" s="1"/>
  <c r="D175" i="2" s="1"/>
  <c r="G96" i="3"/>
  <c r="G31" i="3" l="1"/>
  <c r="D76" i="3"/>
  <c r="D73" i="3"/>
  <c r="D64" i="3"/>
  <c r="G89" i="3"/>
  <c r="G87" i="3"/>
  <c r="G86" i="3"/>
  <c r="G85" i="3"/>
  <c r="G88" i="3" l="1"/>
  <c r="G90" i="3"/>
  <c r="G95" i="3"/>
  <c r="G97" i="3" s="1"/>
  <c r="B159" i="2"/>
  <c r="D159" i="2" l="1"/>
  <c r="C159" i="2"/>
  <c r="D63" i="3"/>
  <c r="G101" i="3"/>
  <c r="E159" i="2" l="1"/>
  <c r="G110" i="3"/>
  <c r="G102" i="3"/>
  <c r="F159" i="2" l="1"/>
  <c r="H159" i="2" s="1"/>
  <c r="D170" i="2" s="1"/>
  <c r="D171" i="2" s="1"/>
  <c r="D174" i="2" s="1"/>
  <c r="D177" i="2" l="1"/>
  <c r="D180" i="2" s="1"/>
  <c r="D183" i="2" s="1"/>
  <c r="I168" i="2" s="1"/>
  <c r="I171" i="2" l="1"/>
  <c r="I174" i="2" s="1"/>
  <c r="I177" i="2" s="1"/>
  <c r="C187" i="2" s="1"/>
  <c r="G5" i="3" s="1"/>
  <c r="G107" i="3" l="1"/>
  <c r="G111" i="3" s="1"/>
  <c r="F113" i="3" s="1"/>
  <c r="E67" i="3"/>
  <c r="C67" i="3" s="1"/>
</calcChain>
</file>

<file path=xl/sharedStrings.xml><?xml version="1.0" encoding="utf-8"?>
<sst xmlns="http://schemas.openxmlformats.org/spreadsheetml/2006/main" count="891" uniqueCount="279">
  <si>
    <t>UG</t>
  </si>
  <si>
    <t>Long</t>
  </si>
  <si>
    <t>Accesorios</t>
  </si>
  <si>
    <t>S</t>
  </si>
  <si>
    <t>Codo</t>
  </si>
  <si>
    <t>Tee</t>
  </si>
  <si>
    <t>Valv</t>
  </si>
  <si>
    <t>Total</t>
  </si>
  <si>
    <t>m/m</t>
  </si>
  <si>
    <t>1.01</t>
  </si>
  <si>
    <t>Bases de diseño</t>
  </si>
  <si>
    <t>1.02</t>
  </si>
  <si>
    <t>Formulas de gobierno</t>
  </si>
  <si>
    <t>Método con la Fórmula de Hazen &amp; Williams</t>
  </si>
  <si>
    <t>Donde:</t>
  </si>
  <si>
    <t>Q=Gasto Probable en m3/seg</t>
  </si>
  <si>
    <t>C= Coeficiente de Hazen y Williams</t>
  </si>
  <si>
    <t>D= Diametro en metros</t>
  </si>
  <si>
    <t>S= Pendiente en m/m</t>
  </si>
  <si>
    <t>1.03</t>
  </si>
  <si>
    <t>Material a utilizar</t>
  </si>
  <si>
    <t>PVC</t>
  </si>
  <si>
    <t>1.04</t>
  </si>
  <si>
    <t>Coeficiente de rugosidad H&amp;W</t>
  </si>
  <si>
    <t>C=</t>
  </si>
  <si>
    <t>Cuadro de Diámetros de Tuberías de PVC clase 10 roscados</t>
  </si>
  <si>
    <t>1"</t>
  </si>
  <si>
    <t>Cálculo de pérdidas de carga por tramos</t>
  </si>
  <si>
    <t>Inodoro</t>
  </si>
  <si>
    <t>-</t>
  </si>
  <si>
    <t>Lavadero</t>
  </si>
  <si>
    <t>Nota:</t>
  </si>
  <si>
    <t>Lavatorio</t>
  </si>
  <si>
    <t>Sumidero</t>
  </si>
  <si>
    <t>Gastos Probables para aplicación del Método de Hunter</t>
  </si>
  <si>
    <t>Gasto probable</t>
  </si>
  <si>
    <t>Tanque</t>
  </si>
  <si>
    <t>Válvula</t>
  </si>
  <si>
    <t>Proyecto:</t>
  </si>
  <si>
    <t>Tema:</t>
  </si>
  <si>
    <t>Elaborado por:</t>
  </si>
  <si>
    <t>Fecha:</t>
  </si>
  <si>
    <t>Niveles</t>
  </si>
  <si>
    <t>Aparatos</t>
  </si>
  <si>
    <t>A. Fria</t>
  </si>
  <si>
    <t>Unidades  de Gasto</t>
  </si>
  <si>
    <t>Ambiente</t>
  </si>
  <si>
    <t>Cuadro de unidades de gasto y demanda por servicio</t>
  </si>
  <si>
    <t>Datos</t>
  </si>
  <si>
    <t>Variable</t>
  </si>
  <si>
    <t>Calculo</t>
  </si>
  <si>
    <t>Valor</t>
  </si>
  <si>
    <t>Und</t>
  </si>
  <si>
    <t>Longitud de la linea del la red al medidor</t>
  </si>
  <si>
    <t>L</t>
  </si>
  <si>
    <t>m</t>
  </si>
  <si>
    <t>ps1</t>
  </si>
  <si>
    <t>Desnivel entre la red y el medidor</t>
  </si>
  <si>
    <t>d</t>
  </si>
  <si>
    <t>Qmax s</t>
  </si>
  <si>
    <t>Suma U.G.</t>
  </si>
  <si>
    <t>l/seg</t>
  </si>
  <si>
    <t>m3/h</t>
  </si>
  <si>
    <t>Accesorios en la linea</t>
  </si>
  <si>
    <t>2 valv paso, 1 codos 90° y 2 codo 45°</t>
  </si>
  <si>
    <t>Incognitas</t>
  </si>
  <si>
    <t>Diametro del medidor</t>
  </si>
  <si>
    <t>Diametro de la linea</t>
  </si>
  <si>
    <t>Requerimiento de presion de servicio en la red</t>
  </si>
  <si>
    <t>Solución</t>
  </si>
  <si>
    <t>Calculando el diámetro del medidor</t>
  </si>
  <si>
    <t>Del catálago de medidores</t>
  </si>
  <si>
    <t xml:space="preserve">     Diametro Nominal</t>
  </si>
  <si>
    <t>Q max</t>
  </si>
  <si>
    <t>(mm)</t>
  </si>
  <si>
    <t>(plg)</t>
  </si>
  <si>
    <t>(m3/h)</t>
  </si>
  <si>
    <t>15 mm</t>
  </si>
  <si>
    <t>½”</t>
  </si>
  <si>
    <t>20 mm</t>
  </si>
  <si>
    <t>¾”</t>
  </si>
  <si>
    <t>Perdida de carga en el medidor</t>
  </si>
  <si>
    <t>Del abaco del medidor</t>
  </si>
  <si>
    <t>psi</t>
  </si>
  <si>
    <t>Luego el diametro del medidor será</t>
  </si>
  <si>
    <t>Cálculo del diámetro de la linea de alimentación o acometida</t>
  </si>
  <si>
    <t>Calculando por aproximaciones</t>
  </si>
  <si>
    <t>D=</t>
  </si>
  <si>
    <t>mm</t>
  </si>
  <si>
    <t>Calculando las perdidas de carga en la línea</t>
  </si>
  <si>
    <t>Longitudes equivalentes de accesorios</t>
  </si>
  <si>
    <t>Cantidad</t>
  </si>
  <si>
    <t>Long Equi</t>
  </si>
  <si>
    <t>Válvula de paso</t>
  </si>
  <si>
    <t>Codos de 90</t>
  </si>
  <si>
    <t>Codo de 45</t>
  </si>
  <si>
    <t>Leq=Longitud equivalente total</t>
  </si>
  <si>
    <t>L=Longitud de la línea</t>
  </si>
  <si>
    <t>Lt=Longitud total= L+Leq</t>
  </si>
  <si>
    <t>Calculando las perdidas de carga</t>
  </si>
  <si>
    <t>Cálculo</t>
  </si>
  <si>
    <t>Longitud total</t>
  </si>
  <si>
    <t>Lt</t>
  </si>
  <si>
    <t>L= 6+ 1.364</t>
  </si>
  <si>
    <t>Pendiente S</t>
  </si>
  <si>
    <t>Perdida de carga en la línea</t>
  </si>
  <si>
    <t>hf=S.L</t>
  </si>
  <si>
    <t>2.3</t>
  </si>
  <si>
    <t>Pérdida de carga total</t>
  </si>
  <si>
    <t>hf en el medidor</t>
  </si>
  <si>
    <t>hf linea</t>
  </si>
  <si>
    <t>Diametro de la línea</t>
  </si>
  <si>
    <t>2.4</t>
  </si>
  <si>
    <t>Cálculo del requerimiento de presión en la red</t>
  </si>
  <si>
    <t xml:space="preserve">Requerimiento de presión al ingreso a la vivienda </t>
  </si>
  <si>
    <t>ps 1</t>
  </si>
  <si>
    <t>Presión necesaria en la red</t>
  </si>
  <si>
    <t>Ps red</t>
  </si>
  <si>
    <t>Ps red=ps 1+d+hf m +hf li</t>
  </si>
  <si>
    <t>Presión requerida</t>
  </si>
  <si>
    <t>Requerimiento de presión al ingreso dela vivienda</t>
  </si>
  <si>
    <t>CALCULO DE LINEA DE ALIMENTACION Y MEDIDOR</t>
  </si>
  <si>
    <t xml:space="preserve">Cálculo hidráulico de las instalaciones de Agua fría </t>
  </si>
  <si>
    <t>Ubicación</t>
  </si>
  <si>
    <t>Ing. Rujel Seminario Eddy       C.I.P 128599</t>
  </si>
  <si>
    <t>1/2 "</t>
  </si>
  <si>
    <t>3/4 "</t>
  </si>
  <si>
    <t>1 1/4 "</t>
  </si>
  <si>
    <t>1 1/2 "</t>
  </si>
  <si>
    <t>2 "</t>
  </si>
  <si>
    <t>Diámetro Nominal en pulgadas (Plg.)</t>
  </si>
  <si>
    <t>Diámetro Exterior en mm</t>
  </si>
  <si>
    <t>Espesor en mm</t>
  </si>
  <si>
    <t>Diámetro Inferior en mm</t>
  </si>
  <si>
    <t>Peso Aprox. por tubo en Kg.</t>
  </si>
  <si>
    <t>Fuente: Especificaciones Técnicas Tuberías y accesorios de PVC rigido y Polietileno Tuboplast</t>
  </si>
  <si>
    <r>
      <t xml:space="preserve">Q= 0.2785 x C x D </t>
    </r>
    <r>
      <rPr>
        <vertAlign val="superscript"/>
        <sz val="10"/>
        <rFont val="Arial Narrow"/>
        <family val="2"/>
      </rPr>
      <t>2.63</t>
    </r>
    <r>
      <rPr>
        <sz val="10"/>
        <rFont val="Arial Narrow"/>
        <family val="2"/>
      </rPr>
      <t xml:space="preserve"> x S </t>
    </r>
    <r>
      <rPr>
        <vertAlign val="superscript"/>
        <sz val="10"/>
        <rFont val="Arial Narrow"/>
        <family val="2"/>
      </rPr>
      <t>0.54</t>
    </r>
  </si>
  <si>
    <t>Cocina</t>
  </si>
  <si>
    <t>Total General del Sistema</t>
  </si>
  <si>
    <r>
      <t>2</t>
    </r>
    <r>
      <rPr>
        <vertAlign val="superscript"/>
        <sz val="18"/>
        <rFont val="Arial Narrow"/>
        <family val="2"/>
      </rPr>
      <t>do</t>
    </r>
  </si>
  <si>
    <r>
      <t>1</t>
    </r>
    <r>
      <rPr>
        <vertAlign val="superscript"/>
        <sz val="18"/>
        <rFont val="Arial Narrow"/>
        <family val="2"/>
      </rPr>
      <t>er</t>
    </r>
  </si>
  <si>
    <t>Tramo</t>
  </si>
  <si>
    <t>GP</t>
  </si>
  <si>
    <t>Ø Nominal  (Plg)</t>
  </si>
  <si>
    <t>N° de unidades</t>
  </si>
  <si>
    <t>Para el número de unidades de esta columna es indiferente que los artefactos sean de tanque o de válvula</t>
  </si>
  <si>
    <t>Long equ. total (m)</t>
  </si>
  <si>
    <t>Long       Total</t>
  </si>
  <si>
    <t>S             m/m</t>
  </si>
  <si>
    <t>Longitud (m)</t>
  </si>
  <si>
    <t>Velocidad             (m/s)</t>
  </si>
  <si>
    <t>Ø Interior (mm)</t>
  </si>
  <si>
    <t>Long Equiva por accesorios</t>
  </si>
  <si>
    <t>Perd. hf(m)</t>
  </si>
  <si>
    <r>
      <t xml:space="preserve">Fuente: </t>
    </r>
    <r>
      <rPr>
        <sz val="10"/>
        <rFont val="Arial Narrow"/>
        <family val="2"/>
      </rPr>
      <t>Reglamento Nacional de Construcciones</t>
    </r>
  </si>
  <si>
    <t>Presion de Salida</t>
  </si>
  <si>
    <t>Presion en el Pto D</t>
  </si>
  <si>
    <t>Presion en el Pto E</t>
  </si>
  <si>
    <t>Presión   =</t>
  </si>
  <si>
    <t>m.c.a</t>
  </si>
  <si>
    <t>Cálculo de la presión necesaria al ingreso de la vivienda</t>
  </si>
  <si>
    <t>Diametro asumido: 1"</t>
  </si>
  <si>
    <t>para D= 1"</t>
  </si>
  <si>
    <t>D= 1"</t>
  </si>
  <si>
    <t>1.00</t>
  </si>
  <si>
    <t>1.10</t>
  </si>
  <si>
    <t>1.20</t>
  </si>
  <si>
    <t>1.30</t>
  </si>
  <si>
    <t>1.40</t>
  </si>
  <si>
    <r>
      <t>hf</t>
    </r>
    <r>
      <rPr>
        <sz val="10"/>
        <rFont val="Arial Narrow"/>
        <family val="2"/>
      </rPr>
      <t xml:space="preserve"> medidor</t>
    </r>
  </si>
  <si>
    <r>
      <t xml:space="preserve">hf </t>
    </r>
    <r>
      <rPr>
        <sz val="10"/>
        <rFont val="Arial Narrow"/>
        <family val="2"/>
      </rPr>
      <t>linea</t>
    </r>
  </si>
  <si>
    <r>
      <t xml:space="preserve">hf </t>
    </r>
    <r>
      <rPr>
        <sz val="10"/>
        <rFont val="Arial Narrow"/>
        <family val="2"/>
      </rPr>
      <t>medidor</t>
    </r>
  </si>
  <si>
    <t>25 mm</t>
  </si>
  <si>
    <t>1”</t>
  </si>
  <si>
    <t>El Qmax de la inst es de 2.74 m3/h, luego el diámetro mínimo será 1" que mide hasta 7 m3/h</t>
  </si>
  <si>
    <t>MEMORIA DE CALCULO</t>
  </si>
  <si>
    <r>
      <t>CLASE 10 </t>
    </r>
    <r>
      <rPr>
        <sz val="10"/>
        <color theme="1"/>
        <rFont val="Arial Narrow"/>
        <family val="2"/>
      </rPr>
      <t>( Empalme de Rosca )</t>
    </r>
  </si>
  <si>
    <t>Cuadro de unidades de descarga por servicio</t>
  </si>
  <si>
    <t>Unidades  de Descarga</t>
  </si>
  <si>
    <t>Los gastos están dados en lt/seg y corresponden a un ajuste de la tabla original del método de Hunter</t>
  </si>
  <si>
    <t>Urinario</t>
  </si>
  <si>
    <t>Presion en el Pto C</t>
  </si>
  <si>
    <t>Presion en el Pto B</t>
  </si>
  <si>
    <t>desnivel Geometrico</t>
  </si>
  <si>
    <t>F - E</t>
  </si>
  <si>
    <t>E - D</t>
  </si>
  <si>
    <t>D - C</t>
  </si>
  <si>
    <t>C - B</t>
  </si>
  <si>
    <t>B - A</t>
  </si>
  <si>
    <t>Presion en el Punto F → E</t>
  </si>
  <si>
    <t>hf de F → E</t>
  </si>
  <si>
    <t>Presion en el Punto E → D</t>
  </si>
  <si>
    <t>hf de E → D</t>
  </si>
  <si>
    <t>Presion en el Punto D → C</t>
  </si>
  <si>
    <t>hf de D → C</t>
  </si>
  <si>
    <t>Presion en el Punto C → B</t>
  </si>
  <si>
    <t>hf de C → B</t>
  </si>
  <si>
    <t>ASUMIR</t>
  </si>
  <si>
    <t>Instalaciones sanitarias en I.E N° 093 Efrain Arcaya Zevallos del centro poblado de Zarumilla - Tumbes</t>
  </si>
  <si>
    <t>distrito de Zarumilla - provincia de Zarumilla - región Tumbes</t>
  </si>
  <si>
    <t>Julio del 2021</t>
  </si>
  <si>
    <t>PRIMARIA</t>
  </si>
  <si>
    <t>S.H-M</t>
  </si>
  <si>
    <t>S.H-D</t>
  </si>
  <si>
    <t>S.H-H</t>
  </si>
  <si>
    <t>Servicios higienicos alumnos</t>
  </si>
  <si>
    <t>Servicios higienicos vigilancia</t>
  </si>
  <si>
    <t>Servicios higienicos docentes</t>
  </si>
  <si>
    <r>
      <t>3</t>
    </r>
    <r>
      <rPr>
        <vertAlign val="superscript"/>
        <sz val="18"/>
        <rFont val="Arial Narrow"/>
        <family val="2"/>
      </rPr>
      <t>er</t>
    </r>
  </si>
  <si>
    <t>Labor.</t>
  </si>
  <si>
    <t>Otros amb.</t>
  </si>
  <si>
    <t>CAMPO DEPORTIVO</t>
  </si>
  <si>
    <t>Duchas</t>
  </si>
  <si>
    <t>Servicios higienicos primaria</t>
  </si>
  <si>
    <t>Servicios higienicos secundaria</t>
  </si>
  <si>
    <t>Nivel del lavatorio</t>
  </si>
  <si>
    <t>→</t>
  </si>
  <si>
    <t>Presion necesaria= Presión en el punto A</t>
  </si>
  <si>
    <t>Presion en el Punto B → A</t>
  </si>
  <si>
    <t>hf de B → C</t>
  </si>
  <si>
    <t>Presion en el Pto A</t>
  </si>
  <si>
    <t>INSTALACIONES SANITARIAS DE AGUA FRIA (NIVEL PRIMARIA)</t>
  </si>
  <si>
    <t>Cálculo hidráulico de las instalaciones de desague</t>
  </si>
  <si>
    <t>octubre del 2021</t>
  </si>
  <si>
    <t>:</t>
  </si>
  <si>
    <t>Proyecto</t>
  </si>
  <si>
    <t>Tema</t>
  </si>
  <si>
    <t>Elaborado por</t>
  </si>
  <si>
    <t>Fecha</t>
  </si>
  <si>
    <t>TALLER DE ARTE 2</t>
  </si>
  <si>
    <t>TALLER DE ARTE 1</t>
  </si>
  <si>
    <t>Diametro minimo de la trampa (mm)</t>
  </si>
  <si>
    <t>Tipos de aparatos</t>
  </si>
  <si>
    <t>Unidades de descarga</t>
  </si>
  <si>
    <t>UNIDADES DE DESCAGA</t>
  </si>
  <si>
    <t>ANEXO N° 6</t>
  </si>
  <si>
    <t>Lavadero de cocina.</t>
  </si>
  <si>
    <t>Bidé.</t>
  </si>
  <si>
    <t>Lavatorio.</t>
  </si>
  <si>
    <t>Inodoro (con tanque).</t>
  </si>
  <si>
    <t>Inodoro (con tanque descarga reducida).</t>
  </si>
  <si>
    <t>Inodoro (con válvula automática y semiautomática).</t>
  </si>
  <si>
    <t>Inodoro (con válvula automática y semiautomática de descarga reducida).</t>
  </si>
  <si>
    <t>Lavadero con trituradora de desperdicios.</t>
  </si>
  <si>
    <t>Lavadero de ropa.</t>
  </si>
  <si>
    <t>Ducha privada.</t>
  </si>
  <si>
    <t>Ducha pública.</t>
  </si>
  <si>
    <t>Tina.</t>
  </si>
  <si>
    <t>Diametro minimo de la trampa (pulg.)</t>
  </si>
  <si>
    <t>Urinario de válvula automática y semiautomática.</t>
  </si>
  <si>
    <t>Urinario de pared.</t>
  </si>
  <si>
    <t>Urinario de válvula automática y semiautomática de descarga reducida.</t>
  </si>
  <si>
    <t>Urinario corrido.</t>
  </si>
  <si>
    <t>Bebedero</t>
  </si>
  <si>
    <t xml:space="preserve">Diametro derivación </t>
  </si>
  <si>
    <t>4"</t>
  </si>
  <si>
    <t>2"</t>
  </si>
  <si>
    <t>Cantidad de Unid. Desc.</t>
  </si>
  <si>
    <t>COCINA</t>
  </si>
  <si>
    <t>VIGILANCIA</t>
  </si>
  <si>
    <t>S.H-D ADMINIST.</t>
  </si>
  <si>
    <t>S.H-H    ADMINIST.</t>
  </si>
  <si>
    <t>S.H-M  ADMINIST.</t>
  </si>
  <si>
    <t>VEST. H.S</t>
  </si>
  <si>
    <t>VEST. M.S</t>
  </si>
  <si>
    <t>VEST. H.P</t>
  </si>
  <si>
    <t>VEST. M.P</t>
  </si>
  <si>
    <r>
      <t>4</t>
    </r>
    <r>
      <rPr>
        <vertAlign val="superscript"/>
        <sz val="18"/>
        <rFont val="Arial Narrow"/>
        <family val="2"/>
      </rPr>
      <t>to</t>
    </r>
  </si>
  <si>
    <t>TALLER DE EDUC. TRAB. 2</t>
  </si>
  <si>
    <t>TALLER DE ARTE 3</t>
  </si>
  <si>
    <t>TALLER DE EDUC. TRAB. 1</t>
  </si>
  <si>
    <t>S.H-H    SALA DOC.</t>
  </si>
  <si>
    <t>S.H-M  SALA DOC.</t>
  </si>
  <si>
    <t>KIOSKO 1</t>
  </si>
  <si>
    <t>KIOSKO 2</t>
  </si>
  <si>
    <t>COCINETA</t>
  </si>
  <si>
    <t>LABORATORIO 1</t>
  </si>
  <si>
    <t>S.H-H    DIRECC.</t>
  </si>
  <si>
    <t>S.H-M  DIRECC.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</si>
</sst>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0.000"/>
    <numFmt numFmtId="165" formatCode="0.0"/>
    <numFmt numFmtId="166" formatCode="0.0000"/>
    <numFmt numFmtId="167" formatCode="0.00\ &quot;m&quot;"/>
    <numFmt numFmtId="168" formatCode="&quot;C=&quot;0.00"/>
    <numFmt numFmtId="169" formatCode="0.00&quot; l/s&quot;"/>
    <numFmt numFmtId="170" formatCode="0.00\ &quot;m3/h&quot;"/>
    <numFmt numFmtId="171" formatCode="0&quot;''&quot;"/>
  </numFmts>
  <fonts count="2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 Narrow"/>
      <family val="2"/>
    </font>
    <font>
      <sz val="10"/>
      <name val="Arial Narrow"/>
      <family val="2"/>
    </font>
    <font>
      <vertAlign val="superscript"/>
      <sz val="10"/>
      <name val="Arial Narrow"/>
      <family val="2"/>
    </font>
    <font>
      <sz val="10"/>
      <color indexed="8"/>
      <name val="Arial Narrow"/>
      <family val="2"/>
    </font>
    <font>
      <b/>
      <sz val="10"/>
      <color indexed="8"/>
      <name val="Arial Narrow"/>
      <family val="2"/>
    </font>
    <font>
      <b/>
      <sz val="10"/>
      <color indexed="10"/>
      <name val="Arial Narrow"/>
      <family val="2"/>
    </font>
    <font>
      <sz val="10"/>
      <color theme="1"/>
      <name val="Arial Narrow"/>
      <family val="2"/>
    </font>
    <font>
      <sz val="10"/>
      <color rgb="FF242424"/>
      <name val="Arial Narrow"/>
      <family val="2"/>
    </font>
    <font>
      <sz val="18"/>
      <name val="Arial Narrow"/>
      <family val="2"/>
    </font>
    <font>
      <vertAlign val="superscript"/>
      <sz val="18"/>
      <name val="Arial Narrow"/>
      <family val="2"/>
    </font>
    <font>
      <u/>
      <sz val="10"/>
      <color theme="1"/>
      <name val="Arial Narrow"/>
      <family val="2"/>
    </font>
    <font>
      <b/>
      <sz val="10"/>
      <color rgb="FFFF0000"/>
      <name val="Arial Narrow"/>
      <family val="2"/>
    </font>
    <font>
      <b/>
      <u/>
      <sz val="10"/>
      <color rgb="FF002060"/>
      <name val="Arial Narrow"/>
      <family val="2"/>
    </font>
    <font>
      <b/>
      <sz val="10"/>
      <color rgb="FF002060"/>
      <name val="Arial Narrow"/>
      <family val="2"/>
    </font>
    <font>
      <b/>
      <sz val="10"/>
      <color theme="1"/>
      <name val="Arial Narrow"/>
      <family val="2"/>
    </font>
    <font>
      <sz val="10"/>
      <color rgb="FFFF0000"/>
      <name val="Arial Narrow"/>
      <family val="2"/>
    </font>
    <font>
      <b/>
      <sz val="11"/>
      <color theme="1"/>
      <name val="Arial Nova Cond"/>
      <family val="2"/>
    </font>
    <font>
      <sz val="11"/>
      <color theme="1"/>
      <name val="Arial Nova Cond"/>
      <family val="2"/>
    </font>
    <font>
      <b/>
      <u/>
      <sz val="10"/>
      <name val="Arial Narrow"/>
      <family val="2"/>
    </font>
  </fonts>
  <fills count="11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rgb="FFE3E3E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2" fillId="0" borderId="0"/>
    <xf numFmtId="0" fontId="2" fillId="0" borderId="0"/>
    <xf numFmtId="0" fontId="2" fillId="0" borderId="0"/>
  </cellStyleXfs>
  <cellXfs count="347">
    <xf numFmtId="0" fontId="0" fillId="0" borderId="0" xfId="0"/>
    <xf numFmtId="0" fontId="2" fillId="0" borderId="0" xfId="4"/>
    <xf numFmtId="0" fontId="3" fillId="0" borderId="0" xfId="2" applyFont="1" applyAlignment="1">
      <alignment vertical="center"/>
    </xf>
    <xf numFmtId="0" fontId="4" fillId="0" borderId="0" xfId="2" applyFont="1" applyAlignment="1">
      <alignment vertical="center"/>
    </xf>
    <xf numFmtId="17" fontId="4" fillId="0" borderId="0" xfId="2" applyNumberFormat="1" applyFont="1" applyAlignment="1">
      <alignment horizontal="left" vertical="center"/>
    </xf>
    <xf numFmtId="17" fontId="4" fillId="0" borderId="0" xfId="2" applyNumberFormat="1" applyFont="1" applyAlignment="1">
      <alignment horizontal="left" vertical="center" wrapText="1"/>
    </xf>
    <xf numFmtId="17" fontId="4" fillId="0" borderId="0" xfId="2" applyNumberFormat="1" applyFont="1" applyAlignment="1">
      <alignment vertical="center"/>
    </xf>
    <xf numFmtId="0" fontId="3" fillId="0" borderId="0" xfId="2" applyFont="1" applyFill="1" applyBorder="1" applyAlignment="1">
      <alignment horizontal="left" vertical="center"/>
    </xf>
    <xf numFmtId="0" fontId="3" fillId="0" borderId="0" xfId="3" applyFont="1" applyAlignment="1">
      <alignment vertical="center"/>
    </xf>
    <xf numFmtId="0" fontId="4" fillId="0" borderId="0" xfId="3" applyFont="1" applyAlignment="1">
      <alignment vertical="center"/>
    </xf>
    <xf numFmtId="0" fontId="4" fillId="0" borderId="0" xfId="3" applyFont="1" applyFill="1" applyBorder="1" applyAlignment="1">
      <alignment horizontal="right" vertical="center"/>
    </xf>
    <xf numFmtId="0" fontId="3" fillId="0" borderId="0" xfId="3" applyFont="1" applyFill="1" applyBorder="1" applyAlignment="1">
      <alignment horizontal="left" vertical="center"/>
    </xf>
    <xf numFmtId="0" fontId="4" fillId="0" borderId="0" xfId="3" applyFont="1" applyFill="1" applyBorder="1" applyAlignment="1">
      <alignment horizontal="left" vertical="center"/>
    </xf>
    <xf numFmtId="0" fontId="4" fillId="0" borderId="0" xfId="3" applyFont="1" applyBorder="1" applyAlignment="1">
      <alignment vertical="center"/>
    </xf>
    <xf numFmtId="0" fontId="6" fillId="0" borderId="0" xfId="0" applyFont="1" applyAlignment="1">
      <alignment vertical="center"/>
    </xf>
    <xf numFmtId="0" fontId="4" fillId="0" borderId="0" xfId="3" applyFont="1" applyFill="1" applyBorder="1" applyAlignment="1">
      <alignment vertical="center"/>
    </xf>
    <xf numFmtId="0" fontId="3" fillId="0" borderId="0" xfId="3" applyFont="1" applyFill="1" applyBorder="1" applyAlignment="1">
      <alignment vertical="center"/>
    </xf>
    <xf numFmtId="0" fontId="3" fillId="0" borderId="0" xfId="0" applyFont="1" applyAlignment="1">
      <alignment vertical="center"/>
    </xf>
    <xf numFmtId="0" fontId="6" fillId="5" borderId="13" xfId="0" applyFont="1" applyFill="1" applyBorder="1" applyAlignment="1">
      <alignment horizontal="center" vertical="center"/>
    </xf>
    <xf numFmtId="0" fontId="6" fillId="5" borderId="5" xfId="0" applyFont="1" applyFill="1" applyBorder="1" applyAlignment="1">
      <alignment horizontal="center" vertical="center"/>
    </xf>
    <xf numFmtId="0" fontId="6" fillId="5" borderId="6" xfId="0" applyFont="1" applyFill="1" applyBorder="1" applyAlignment="1">
      <alignment horizontal="center" vertical="center"/>
    </xf>
    <xf numFmtId="0" fontId="6" fillId="5" borderId="7" xfId="0" applyFont="1" applyFill="1" applyBorder="1" applyAlignment="1">
      <alignment horizontal="center" vertical="center"/>
    </xf>
    <xf numFmtId="0" fontId="6" fillId="5" borderId="15" xfId="0" applyFont="1" applyFill="1" applyBorder="1" applyAlignment="1">
      <alignment horizontal="center" vertical="center"/>
    </xf>
    <xf numFmtId="0" fontId="6" fillId="5" borderId="7" xfId="0" applyFont="1" applyFill="1" applyBorder="1" applyAlignment="1">
      <alignment horizontal="left" vertical="center"/>
    </xf>
    <xf numFmtId="0" fontId="6" fillId="5" borderId="1" xfId="0" applyFont="1" applyFill="1" applyBorder="1" applyAlignment="1">
      <alignment horizontal="center" vertical="center"/>
    </xf>
    <xf numFmtId="0" fontId="6" fillId="5" borderId="14" xfId="0" applyFont="1" applyFill="1" applyBorder="1" applyAlignment="1">
      <alignment horizontal="left" vertical="center"/>
    </xf>
    <xf numFmtId="0" fontId="6" fillId="5" borderId="2" xfId="0" applyFont="1" applyFill="1" applyBorder="1" applyAlignment="1">
      <alignment horizontal="left" vertical="center"/>
    </xf>
    <xf numFmtId="0" fontId="6" fillId="5" borderId="8" xfId="0" applyFont="1" applyFill="1" applyBorder="1" applyAlignment="1">
      <alignment horizontal="left" vertical="center"/>
    </xf>
    <xf numFmtId="0" fontId="6" fillId="5" borderId="9" xfId="0" applyFont="1" applyFill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9" fillId="4" borderId="0" xfId="0" applyFont="1" applyFill="1" applyAlignment="1">
      <alignment vertical="center" wrapText="1"/>
    </xf>
    <xf numFmtId="0" fontId="6" fillId="5" borderId="10" xfId="0" applyFont="1" applyFill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0" xfId="0" applyFont="1" applyBorder="1" applyAlignment="1">
      <alignment horizontal="right" vertical="center"/>
    </xf>
    <xf numFmtId="2" fontId="9" fillId="0" borderId="0" xfId="0" applyNumberFormat="1" applyFont="1" applyBorder="1" applyAlignment="1">
      <alignment vertical="center"/>
    </xf>
    <xf numFmtId="0" fontId="9" fillId="0" borderId="0" xfId="0" applyFont="1" applyAlignment="1">
      <alignment horizontal="right" vertical="center"/>
    </xf>
    <xf numFmtId="0" fontId="9" fillId="0" borderId="0" xfId="0" applyFont="1" applyFill="1" applyBorder="1" applyAlignment="1">
      <alignment vertical="center"/>
    </xf>
    <xf numFmtId="0" fontId="4" fillId="0" borderId="0" xfId="4" applyFont="1"/>
    <xf numFmtId="0" fontId="3" fillId="0" borderId="0" xfId="4" applyFont="1" applyBorder="1" applyAlignment="1"/>
    <xf numFmtId="0" fontId="4" fillId="0" borderId="6" xfId="4" applyFont="1" applyBorder="1" applyAlignment="1">
      <alignment horizontal="center" vertical="center"/>
    </xf>
    <xf numFmtId="2" fontId="4" fillId="0" borderId="5" xfId="4" applyNumberFormat="1" applyFont="1" applyBorder="1" applyAlignment="1">
      <alignment horizontal="center" vertical="center"/>
    </xf>
    <xf numFmtId="0" fontId="4" fillId="0" borderId="5" xfId="4" applyFont="1" applyBorder="1" applyAlignment="1">
      <alignment horizontal="center" vertical="center"/>
    </xf>
    <xf numFmtId="0" fontId="4" fillId="0" borderId="14" xfId="4" applyFont="1" applyBorder="1" applyAlignment="1">
      <alignment horizontal="center" vertical="center"/>
    </xf>
    <xf numFmtId="0" fontId="4" fillId="0" borderId="2" xfId="4" applyFont="1" applyBorder="1" applyAlignment="1">
      <alignment horizontal="center" vertical="center"/>
    </xf>
    <xf numFmtId="0" fontId="4" fillId="0" borderId="8" xfId="4" applyFont="1" applyBorder="1" applyAlignment="1">
      <alignment horizontal="center" vertical="center"/>
    </xf>
    <xf numFmtId="0" fontId="4" fillId="0" borderId="7" xfId="4" applyFont="1" applyBorder="1" applyAlignment="1">
      <alignment horizontal="center" vertical="center"/>
    </xf>
    <xf numFmtId="0" fontId="3" fillId="0" borderId="0" xfId="4" applyFont="1"/>
    <xf numFmtId="0" fontId="9" fillId="0" borderId="0" xfId="0" applyFont="1"/>
    <xf numFmtId="164" fontId="9" fillId="0" borderId="0" xfId="0" applyNumberFormat="1" applyFont="1"/>
    <xf numFmtId="2" fontId="4" fillId="0" borderId="6" xfId="4" applyNumberFormat="1" applyFont="1" applyBorder="1" applyAlignment="1">
      <alignment horizontal="center" vertical="center"/>
    </xf>
    <xf numFmtId="2" fontId="4" fillId="0" borderId="7" xfId="4" applyNumberFormat="1" applyFont="1" applyBorder="1" applyAlignment="1">
      <alignment horizontal="center" vertical="center"/>
    </xf>
    <xf numFmtId="0" fontId="10" fillId="3" borderId="15" xfId="0" applyFont="1" applyFill="1" applyBorder="1" applyAlignment="1">
      <alignment vertical="center"/>
    </xf>
    <xf numFmtId="0" fontId="10" fillId="3" borderId="1" xfId="0" applyFont="1" applyFill="1" applyBorder="1" applyAlignment="1">
      <alignment vertical="center"/>
    </xf>
    <xf numFmtId="0" fontId="10" fillId="3" borderId="9" xfId="0" applyFont="1" applyFill="1" applyBorder="1" applyAlignment="1">
      <alignment vertical="center"/>
    </xf>
    <xf numFmtId="0" fontId="10" fillId="3" borderId="14" xfId="0" applyFont="1" applyFill="1" applyBorder="1" applyAlignment="1">
      <alignment horizontal="left" vertical="center" indent="4"/>
    </xf>
    <xf numFmtId="0" fontId="10" fillId="3" borderId="14" xfId="0" applyFont="1" applyFill="1" applyBorder="1" applyAlignment="1">
      <alignment horizontal="left" vertical="center" indent="5"/>
    </xf>
    <xf numFmtId="0" fontId="10" fillId="3" borderId="2" xfId="0" applyFont="1" applyFill="1" applyBorder="1" applyAlignment="1">
      <alignment horizontal="left" vertical="center" indent="5"/>
    </xf>
    <xf numFmtId="0" fontId="10" fillId="3" borderId="8" xfId="0" applyFont="1" applyFill="1" applyBorder="1" applyAlignment="1">
      <alignment horizontal="left" vertical="center" indent="5"/>
    </xf>
    <xf numFmtId="0" fontId="10" fillId="3" borderId="0" xfId="0" applyNumberFormat="1" applyFont="1" applyFill="1" applyBorder="1" applyAlignment="1">
      <alignment horizontal="left" vertical="center" indent="4"/>
    </xf>
    <xf numFmtId="0" fontId="10" fillId="3" borderId="4" xfId="0" applyNumberFormat="1" applyFont="1" applyFill="1" applyBorder="1" applyAlignment="1">
      <alignment horizontal="left" vertical="center" indent="4"/>
    </xf>
    <xf numFmtId="0" fontId="10" fillId="3" borderId="0" xfId="0" applyNumberFormat="1" applyFont="1" applyFill="1" applyBorder="1" applyAlignment="1">
      <alignment horizontal="left" vertical="center"/>
    </xf>
    <xf numFmtId="0" fontId="10" fillId="3" borderId="15" xfId="0" applyNumberFormat="1" applyFont="1" applyFill="1" applyBorder="1" applyAlignment="1">
      <alignment horizontal="left" vertical="center"/>
    </xf>
    <xf numFmtId="0" fontId="10" fillId="3" borderId="1" xfId="0" applyNumberFormat="1" applyFont="1" applyFill="1" applyBorder="1" applyAlignment="1">
      <alignment horizontal="left" vertical="center"/>
    </xf>
    <xf numFmtId="0" fontId="10" fillId="3" borderId="4" xfId="0" applyNumberFormat="1" applyFont="1" applyFill="1" applyBorder="1" applyAlignment="1">
      <alignment horizontal="left" vertical="center"/>
    </xf>
    <xf numFmtId="0" fontId="10" fillId="3" borderId="9" xfId="0" applyNumberFormat="1" applyFont="1" applyFill="1" applyBorder="1" applyAlignment="1">
      <alignment horizontal="left" vertical="center"/>
    </xf>
    <xf numFmtId="0" fontId="10" fillId="3" borderId="0" xfId="0" applyNumberFormat="1" applyFont="1" applyFill="1" applyBorder="1" applyAlignment="1">
      <alignment horizontal="right" vertical="center"/>
    </xf>
    <xf numFmtId="0" fontId="10" fillId="3" borderId="14" xfId="0" applyNumberFormat="1" applyFont="1" applyFill="1" applyBorder="1" applyAlignment="1">
      <alignment horizontal="right" vertical="center"/>
    </xf>
    <xf numFmtId="0" fontId="10" fillId="3" borderId="2" xfId="0" applyNumberFormat="1" applyFont="1" applyFill="1" applyBorder="1" applyAlignment="1">
      <alignment horizontal="right" vertical="center"/>
    </xf>
    <xf numFmtId="0" fontId="10" fillId="3" borderId="8" xfId="0" applyNumberFormat="1" applyFont="1" applyFill="1" applyBorder="1" applyAlignment="1">
      <alignment horizontal="right" vertical="center"/>
    </xf>
    <xf numFmtId="0" fontId="10" fillId="3" borderId="4" xfId="0" applyNumberFormat="1" applyFont="1" applyFill="1" applyBorder="1" applyAlignment="1">
      <alignment horizontal="right" vertical="center"/>
    </xf>
    <xf numFmtId="2" fontId="10" fillId="3" borderId="14" xfId="0" applyNumberFormat="1" applyFont="1" applyFill="1" applyBorder="1" applyAlignment="1">
      <alignment vertical="center"/>
    </xf>
    <xf numFmtId="2" fontId="10" fillId="3" borderId="2" xfId="0" applyNumberFormat="1" applyFont="1" applyFill="1" applyBorder="1" applyAlignment="1">
      <alignment vertical="center"/>
    </xf>
    <xf numFmtId="2" fontId="10" fillId="3" borderId="8" xfId="0" applyNumberFormat="1" applyFont="1" applyFill="1" applyBorder="1" applyAlignment="1">
      <alignment vertical="center"/>
    </xf>
    <xf numFmtId="0" fontId="10" fillId="3" borderId="15" xfId="0" applyNumberFormat="1" applyFont="1" applyFill="1" applyBorder="1" applyAlignment="1">
      <alignment horizontal="left" vertical="center" wrapText="1"/>
    </xf>
    <xf numFmtId="0" fontId="4" fillId="5" borderId="5" xfId="1" applyFont="1" applyFill="1" applyBorder="1" applyAlignment="1">
      <alignment horizontal="center" vertical="center"/>
    </xf>
    <xf numFmtId="0" fontId="4" fillId="5" borderId="3" xfId="1" applyFont="1" applyFill="1" applyBorder="1" applyAlignment="1">
      <alignment horizontal="center" vertical="center"/>
    </xf>
    <xf numFmtId="164" fontId="4" fillId="5" borderId="5" xfId="1" applyNumberFormat="1" applyFont="1" applyFill="1" applyBorder="1" applyAlignment="1">
      <alignment vertical="center"/>
    </xf>
    <xf numFmtId="164" fontId="9" fillId="5" borderId="3" xfId="0" applyNumberFormat="1" applyFont="1" applyFill="1" applyBorder="1" applyAlignment="1">
      <alignment vertical="center"/>
    </xf>
    <xf numFmtId="0" fontId="4" fillId="5" borderId="6" xfId="1" applyFont="1" applyFill="1" applyBorder="1" applyAlignment="1">
      <alignment horizontal="center" vertical="center"/>
    </xf>
    <xf numFmtId="0" fontId="4" fillId="5" borderId="0" xfId="1" applyFont="1" applyFill="1" applyBorder="1" applyAlignment="1">
      <alignment horizontal="center" vertical="center"/>
    </xf>
    <xf numFmtId="164" fontId="4" fillId="5" borderId="6" xfId="1" applyNumberFormat="1" applyFont="1" applyFill="1" applyBorder="1" applyAlignment="1">
      <alignment vertical="center"/>
    </xf>
    <xf numFmtId="164" fontId="9" fillId="5" borderId="0" xfId="0" applyNumberFormat="1" applyFont="1" applyFill="1" applyBorder="1" applyAlignment="1">
      <alignment vertical="center"/>
    </xf>
    <xf numFmtId="0" fontId="4" fillId="5" borderId="7" xfId="1" applyFont="1" applyFill="1" applyBorder="1" applyAlignment="1">
      <alignment horizontal="center" vertical="center"/>
    </xf>
    <xf numFmtId="0" fontId="4" fillId="5" borderId="4" xfId="1" applyFont="1" applyFill="1" applyBorder="1" applyAlignment="1">
      <alignment horizontal="center" vertical="center"/>
    </xf>
    <xf numFmtId="164" fontId="9" fillId="5" borderId="4" xfId="0" applyNumberFormat="1" applyFont="1" applyFill="1" applyBorder="1" applyAlignment="1">
      <alignment vertical="center"/>
    </xf>
    <xf numFmtId="0" fontId="4" fillId="5" borderId="5" xfId="1" applyFont="1" applyFill="1" applyBorder="1" applyAlignment="1">
      <alignment horizontal="left" vertical="center" indent="2"/>
    </xf>
    <xf numFmtId="0" fontId="4" fillId="5" borderId="6" xfId="1" applyFont="1" applyFill="1" applyBorder="1" applyAlignment="1">
      <alignment horizontal="left" vertical="center" indent="2"/>
    </xf>
    <xf numFmtId="0" fontId="9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9" fillId="0" borderId="0" xfId="0" applyFont="1" applyAlignment="1">
      <alignment vertical="center"/>
    </xf>
    <xf numFmtId="164" fontId="4" fillId="5" borderId="0" xfId="1" applyNumberFormat="1" applyFont="1" applyFill="1" applyBorder="1" applyAlignment="1">
      <alignment horizontal="center" vertical="center"/>
    </xf>
    <xf numFmtId="0" fontId="4" fillId="5" borderId="2" xfId="1" applyFont="1" applyFill="1" applyBorder="1" applyAlignment="1">
      <alignment horizontal="center" vertical="center"/>
    </xf>
    <xf numFmtId="164" fontId="9" fillId="5" borderId="1" xfId="0" applyNumberFormat="1" applyFont="1" applyFill="1" applyBorder="1" applyAlignment="1">
      <alignment horizontal="left" vertical="center" indent="2"/>
    </xf>
    <xf numFmtId="164" fontId="9" fillId="5" borderId="9" xfId="0" applyNumberFormat="1" applyFont="1" applyFill="1" applyBorder="1" applyAlignment="1">
      <alignment horizontal="left" vertical="center" indent="2"/>
    </xf>
    <xf numFmtId="0" fontId="4" fillId="5" borderId="14" xfId="1" applyFont="1" applyFill="1" applyBorder="1" applyAlignment="1">
      <alignment horizontal="center" vertical="center"/>
    </xf>
    <xf numFmtId="164" fontId="4" fillId="5" borderId="3" xfId="1" applyNumberFormat="1" applyFont="1" applyFill="1" applyBorder="1" applyAlignment="1">
      <alignment horizontal="center" vertical="center"/>
    </xf>
    <xf numFmtId="0" fontId="4" fillId="5" borderId="7" xfId="1" applyFont="1" applyFill="1" applyBorder="1" applyAlignment="1">
      <alignment horizontal="left" vertical="center" indent="2"/>
    </xf>
    <xf numFmtId="164" fontId="4" fillId="5" borderId="7" xfId="1" applyNumberFormat="1" applyFont="1" applyFill="1" applyBorder="1" applyAlignment="1">
      <alignment vertical="center"/>
    </xf>
    <xf numFmtId="164" fontId="9" fillId="5" borderId="15" xfId="0" applyNumberFormat="1" applyFont="1" applyFill="1" applyBorder="1" applyAlignment="1">
      <alignment horizontal="left" vertical="center" indent="2"/>
    </xf>
    <xf numFmtId="164" fontId="4" fillId="5" borderId="14" xfId="1" applyNumberFormat="1" applyFont="1" applyFill="1" applyBorder="1" applyAlignment="1">
      <alignment vertical="center"/>
    </xf>
    <xf numFmtId="164" fontId="4" fillId="5" borderId="2" xfId="1" applyNumberFormat="1" applyFont="1" applyFill="1" applyBorder="1" applyAlignment="1">
      <alignment vertical="center"/>
    </xf>
    <xf numFmtId="164" fontId="4" fillId="5" borderId="8" xfId="1" applyNumberFormat="1" applyFont="1" applyFill="1" applyBorder="1" applyAlignment="1">
      <alignment vertical="center"/>
    </xf>
    <xf numFmtId="0" fontId="9" fillId="0" borderId="0" xfId="0" applyFont="1" applyAlignment="1">
      <alignment vertical="center"/>
    </xf>
    <xf numFmtId="2" fontId="9" fillId="0" borderId="0" xfId="0" applyNumberFormat="1" applyFont="1" applyFill="1" applyAlignment="1">
      <alignment horizontal="center" vertical="center"/>
    </xf>
    <xf numFmtId="167" fontId="9" fillId="0" borderId="0" xfId="0" applyNumberFormat="1" applyFont="1" applyFill="1" applyBorder="1" applyAlignment="1">
      <alignment horizontal="center" vertical="center"/>
    </xf>
    <xf numFmtId="167" fontId="9" fillId="6" borderId="0" xfId="0" applyNumberFormat="1" applyFont="1" applyFill="1" applyBorder="1" applyAlignment="1">
      <alignment horizontal="center" vertical="center"/>
    </xf>
    <xf numFmtId="49" fontId="3" fillId="0" borderId="0" xfId="2" applyNumberFormat="1" applyFont="1" applyAlignment="1">
      <alignment horizontal="left" vertical="center"/>
    </xf>
    <xf numFmtId="49" fontId="9" fillId="0" borderId="0" xfId="0" applyNumberFormat="1" applyFont="1" applyAlignment="1">
      <alignment horizontal="left" vertical="center"/>
    </xf>
    <xf numFmtId="49" fontId="3" fillId="0" borderId="0" xfId="3" applyNumberFormat="1" applyFont="1" applyAlignment="1">
      <alignment horizontal="left" vertical="center"/>
    </xf>
    <xf numFmtId="49" fontId="4" fillId="0" borderId="0" xfId="3" applyNumberFormat="1" applyFont="1" applyFill="1" applyBorder="1" applyAlignment="1">
      <alignment horizontal="left" vertical="center"/>
    </xf>
    <xf numFmtId="49" fontId="6" fillId="0" borderId="0" xfId="0" applyNumberFormat="1" applyFont="1" applyAlignment="1">
      <alignment horizontal="left" vertical="center"/>
    </xf>
    <xf numFmtId="49" fontId="3" fillId="0" borderId="0" xfId="0" applyNumberFormat="1" applyFont="1" applyAlignment="1">
      <alignment horizontal="left" vertical="center"/>
    </xf>
    <xf numFmtId="49" fontId="9" fillId="0" borderId="0" xfId="0" applyNumberFormat="1" applyFont="1" applyAlignment="1">
      <alignment horizontal="left"/>
    </xf>
    <xf numFmtId="49" fontId="4" fillId="0" borderId="0" xfId="4" applyNumberFormat="1" applyFont="1" applyAlignment="1">
      <alignment horizontal="left"/>
    </xf>
    <xf numFmtId="49" fontId="2" fillId="0" borderId="0" xfId="4" applyNumberFormat="1" applyAlignment="1">
      <alignment horizontal="left"/>
    </xf>
    <xf numFmtId="0" fontId="9" fillId="0" borderId="5" xfId="0" applyFont="1" applyBorder="1" applyAlignment="1">
      <alignment horizontal="center" vertical="center"/>
    </xf>
    <xf numFmtId="0" fontId="9" fillId="0" borderId="5" xfId="0" applyFont="1" applyBorder="1" applyAlignment="1">
      <alignment horizontal="right" vertical="center"/>
    </xf>
    <xf numFmtId="0" fontId="9" fillId="0" borderId="5" xfId="0" applyFont="1" applyBorder="1" applyAlignment="1">
      <alignment horizontal="left" vertical="center"/>
    </xf>
    <xf numFmtId="0" fontId="9" fillId="0" borderId="6" xfId="0" applyFont="1" applyBorder="1" applyAlignment="1">
      <alignment horizontal="center" vertical="center"/>
    </xf>
    <xf numFmtId="0" fontId="9" fillId="0" borderId="6" xfId="0" applyFont="1" applyBorder="1" applyAlignment="1">
      <alignment horizontal="right" vertical="center"/>
    </xf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center" vertical="center"/>
    </xf>
    <xf numFmtId="0" fontId="9" fillId="0" borderId="7" xfId="0" applyFont="1" applyBorder="1" applyAlignment="1">
      <alignment horizontal="right" vertical="center"/>
    </xf>
    <xf numFmtId="0" fontId="9" fillId="0" borderId="7" xfId="0" applyFont="1" applyBorder="1" applyAlignment="1">
      <alignment horizontal="left" vertical="center"/>
    </xf>
    <xf numFmtId="0" fontId="3" fillId="2" borderId="13" xfId="0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9" fillId="0" borderId="2" xfId="0" applyFont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2" fontId="9" fillId="0" borderId="1" xfId="0" applyNumberFormat="1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9" fillId="0" borderId="8" xfId="0" applyFont="1" applyBorder="1" applyAlignment="1">
      <alignment horizontal="center" vertical="center"/>
    </xf>
    <xf numFmtId="2" fontId="9" fillId="0" borderId="9" xfId="0" applyNumberFormat="1" applyFont="1" applyBorder="1" applyAlignment="1">
      <alignment vertical="center"/>
    </xf>
    <xf numFmtId="0" fontId="9" fillId="0" borderId="9" xfId="0" applyFont="1" applyBorder="1" applyAlignment="1">
      <alignment vertical="center"/>
    </xf>
    <xf numFmtId="165" fontId="9" fillId="0" borderId="0" xfId="0" applyNumberFormat="1" applyFont="1" applyAlignment="1">
      <alignment vertical="center"/>
    </xf>
    <xf numFmtId="0" fontId="9" fillId="0" borderId="10" xfId="0" applyFont="1" applyBorder="1" applyAlignment="1">
      <alignment vertical="center"/>
    </xf>
    <xf numFmtId="0" fontId="9" fillId="0" borderId="4" xfId="0" applyFont="1" applyBorder="1" applyAlignment="1">
      <alignment vertical="center"/>
    </xf>
    <xf numFmtId="0" fontId="9" fillId="0" borderId="11" xfId="0" applyFont="1" applyBorder="1" applyAlignment="1">
      <alignment vertical="center"/>
    </xf>
    <xf numFmtId="0" fontId="9" fillId="0" borderId="12" xfId="0" applyFont="1" applyBorder="1" applyAlignment="1">
      <alignment vertical="center"/>
    </xf>
    <xf numFmtId="2" fontId="9" fillId="0" borderId="0" xfId="0" applyNumberFormat="1" applyFont="1" applyAlignment="1">
      <alignment vertical="center"/>
    </xf>
    <xf numFmtId="165" fontId="3" fillId="0" borderId="0" xfId="0" applyNumberFormat="1" applyFont="1" applyAlignment="1">
      <alignment horizontal="right" vertical="center"/>
    </xf>
    <xf numFmtId="0" fontId="3" fillId="2" borderId="10" xfId="0" applyFont="1" applyFill="1" applyBorder="1" applyAlignment="1">
      <alignment vertical="center"/>
    </xf>
    <xf numFmtId="0" fontId="9" fillId="2" borderId="12" xfId="0" applyFont="1" applyFill="1" applyBorder="1" applyAlignment="1">
      <alignment vertical="center"/>
    </xf>
    <xf numFmtId="0" fontId="3" fillId="0" borderId="13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12" fontId="8" fillId="2" borderId="13" xfId="0" applyNumberFormat="1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2" fontId="9" fillId="0" borderId="7" xfId="0" applyNumberFormat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2" fontId="9" fillId="0" borderId="0" xfId="0" applyNumberFormat="1" applyFont="1" applyAlignment="1">
      <alignment horizontal="left" vertical="center"/>
    </xf>
    <xf numFmtId="2" fontId="9" fillId="0" borderId="0" xfId="0" applyNumberFormat="1" applyFont="1" applyAlignment="1">
      <alignment horizontal="right" vertical="center"/>
    </xf>
    <xf numFmtId="2" fontId="9" fillId="0" borderId="0" xfId="0" applyNumberFormat="1" applyFont="1" applyAlignment="1">
      <alignment horizontal="center" vertical="center"/>
    </xf>
    <xf numFmtId="165" fontId="3" fillId="0" borderId="0" xfId="0" applyNumberFormat="1" applyFont="1" applyAlignment="1">
      <alignment horizontal="left" vertical="center"/>
    </xf>
    <xf numFmtId="2" fontId="8" fillId="2" borderId="13" xfId="0" applyNumberFormat="1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vertical="center"/>
    </xf>
    <xf numFmtId="0" fontId="9" fillId="2" borderId="13" xfId="0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vertical="center"/>
    </xf>
    <xf numFmtId="0" fontId="9" fillId="0" borderId="5" xfId="0" applyFont="1" applyFill="1" applyBorder="1" applyAlignment="1">
      <alignment vertical="center"/>
    </xf>
    <xf numFmtId="2" fontId="9" fillId="0" borderId="13" xfId="0" applyNumberFormat="1" applyFont="1" applyBorder="1" applyAlignment="1">
      <alignment vertical="center"/>
    </xf>
    <xf numFmtId="0" fontId="9" fillId="0" borderId="6" xfId="0" applyFont="1" applyFill="1" applyBorder="1" applyAlignment="1">
      <alignment vertical="center"/>
    </xf>
    <xf numFmtId="0" fontId="9" fillId="0" borderId="13" xfId="0" applyFont="1" applyBorder="1" applyAlignment="1">
      <alignment vertical="center"/>
    </xf>
    <xf numFmtId="0" fontId="9" fillId="0" borderId="7" xfId="0" applyFont="1" applyFill="1" applyBorder="1" applyAlignment="1">
      <alignment vertical="center"/>
    </xf>
    <xf numFmtId="0" fontId="9" fillId="0" borderId="5" xfId="0" applyFont="1" applyBorder="1" applyAlignment="1">
      <alignment vertical="center"/>
    </xf>
    <xf numFmtId="166" fontId="3" fillId="0" borderId="6" xfId="0" applyNumberFormat="1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8" fillId="2" borderId="13" xfId="0" applyFont="1" applyFill="1" applyBorder="1" applyAlignment="1">
      <alignment horizontal="center" vertical="center"/>
    </xf>
    <xf numFmtId="2" fontId="9" fillId="0" borderId="5" xfId="0" applyNumberFormat="1" applyFont="1" applyBorder="1" applyAlignment="1">
      <alignment vertical="center"/>
    </xf>
    <xf numFmtId="2" fontId="9" fillId="0" borderId="6" xfId="0" applyNumberFormat="1" applyFont="1" applyBorder="1" applyAlignment="1">
      <alignment vertical="center"/>
    </xf>
    <xf numFmtId="0" fontId="4" fillId="0" borderId="7" xfId="0" applyFont="1" applyBorder="1" applyAlignment="1">
      <alignment vertical="center"/>
    </xf>
    <xf numFmtId="49" fontId="3" fillId="0" borderId="0" xfId="3" applyNumberFormat="1" applyFont="1" applyAlignment="1">
      <alignment horizontal="center" vertical="center"/>
    </xf>
    <xf numFmtId="0" fontId="15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16" fillId="0" borderId="0" xfId="0" applyFont="1" applyAlignment="1">
      <alignment vertical="center"/>
    </xf>
    <xf numFmtId="168" fontId="9" fillId="0" borderId="0" xfId="0" applyNumberFormat="1" applyFont="1" applyAlignment="1">
      <alignment vertical="center"/>
    </xf>
    <xf numFmtId="14" fontId="16" fillId="0" borderId="0" xfId="0" applyNumberFormat="1" applyFont="1" applyAlignment="1">
      <alignment horizontal="left" vertical="center"/>
    </xf>
    <xf numFmtId="0" fontId="17" fillId="0" borderId="0" xfId="0" applyFont="1" applyAlignment="1">
      <alignment vertical="center"/>
    </xf>
    <xf numFmtId="169" fontId="9" fillId="0" borderId="0" xfId="0" applyNumberFormat="1" applyFont="1" applyAlignment="1">
      <alignment vertical="center"/>
    </xf>
    <xf numFmtId="170" fontId="9" fillId="0" borderId="0" xfId="0" applyNumberFormat="1" applyFont="1" applyAlignment="1">
      <alignment horizontal="left" vertical="center"/>
    </xf>
    <xf numFmtId="0" fontId="9" fillId="0" borderId="0" xfId="0" applyFont="1" applyAlignment="1">
      <alignment vertical="center"/>
    </xf>
    <xf numFmtId="0" fontId="6" fillId="5" borderId="6" xfId="0" applyFont="1" applyFill="1" applyBorder="1" applyAlignment="1">
      <alignment horizontal="left" vertical="center"/>
    </xf>
    <xf numFmtId="0" fontId="4" fillId="0" borderId="6" xfId="4" applyFont="1" applyFill="1" applyBorder="1" applyAlignment="1">
      <alignment horizontal="center" vertical="center"/>
    </xf>
    <xf numFmtId="2" fontId="4" fillId="0" borderId="6" xfId="4" applyNumberFormat="1" applyFont="1" applyFill="1" applyBorder="1" applyAlignment="1">
      <alignment horizontal="center" vertical="center"/>
    </xf>
    <xf numFmtId="0" fontId="18" fillId="0" borderId="0" xfId="0" applyFont="1"/>
    <xf numFmtId="0" fontId="4" fillId="0" borderId="0" xfId="4" applyFont="1" applyFill="1"/>
    <xf numFmtId="0" fontId="9" fillId="0" borderId="0" xfId="0" applyFont="1" applyFill="1"/>
    <xf numFmtId="0" fontId="9" fillId="5" borderId="0" xfId="0" applyFont="1" applyFill="1" applyAlignment="1">
      <alignment vertical="center"/>
    </xf>
    <xf numFmtId="49" fontId="9" fillId="0" borderId="0" xfId="0" applyNumberFormat="1" applyFont="1" applyFill="1" applyAlignment="1">
      <alignment horizontal="left" vertical="center"/>
    </xf>
    <xf numFmtId="164" fontId="9" fillId="5" borderId="15" xfId="0" applyNumberFormat="1" applyFont="1" applyFill="1" applyBorder="1" applyAlignment="1">
      <alignment vertical="center"/>
    </xf>
    <xf numFmtId="164" fontId="9" fillId="5" borderId="1" xfId="0" applyNumberFormat="1" applyFont="1" applyFill="1" applyBorder="1" applyAlignment="1">
      <alignment vertical="center"/>
    </xf>
    <xf numFmtId="164" fontId="4" fillId="5" borderId="15" xfId="1" applyNumberFormat="1" applyFont="1" applyFill="1" applyBorder="1" applyAlignment="1">
      <alignment vertical="center"/>
    </xf>
    <xf numFmtId="164" fontId="4" fillId="5" borderId="1" xfId="1" applyNumberFormat="1" applyFont="1" applyFill="1" applyBorder="1" applyAlignment="1">
      <alignment vertical="center"/>
    </xf>
    <xf numFmtId="164" fontId="4" fillId="5" borderId="9" xfId="1" applyNumberFormat="1" applyFont="1" applyFill="1" applyBorder="1" applyAlignment="1">
      <alignment vertical="center"/>
    </xf>
    <xf numFmtId="164" fontId="4" fillId="5" borderId="4" xfId="1" applyNumberFormat="1" applyFont="1" applyFill="1" applyBorder="1" applyAlignment="1">
      <alignment horizontal="center" vertical="center"/>
    </xf>
    <xf numFmtId="0" fontId="4" fillId="5" borderId="8" xfId="1" applyFont="1" applyFill="1" applyBorder="1" applyAlignment="1">
      <alignment horizontal="center" vertical="center"/>
    </xf>
    <xf numFmtId="164" fontId="9" fillId="5" borderId="9" xfId="0" applyNumberFormat="1" applyFont="1" applyFill="1" applyBorder="1" applyAlignment="1">
      <alignment vertical="center"/>
    </xf>
    <xf numFmtId="49" fontId="3" fillId="0" borderId="0" xfId="0" applyNumberFormat="1" applyFont="1" applyFill="1" applyAlignment="1">
      <alignment horizontal="left" vertical="center"/>
    </xf>
    <xf numFmtId="2" fontId="9" fillId="0" borderId="0" xfId="0" applyNumberFormat="1" applyFont="1" applyFill="1" applyBorder="1" applyAlignment="1">
      <alignment vertical="center"/>
    </xf>
    <xf numFmtId="167" fontId="9" fillId="0" borderId="0" xfId="0" applyNumberFormat="1" applyFont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167" fontId="9" fillId="6" borderId="0" xfId="0" applyNumberFormat="1" applyFont="1" applyFill="1" applyAlignment="1">
      <alignment horizontal="center" vertical="center"/>
    </xf>
    <xf numFmtId="164" fontId="4" fillId="5" borderId="6" xfId="1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vertical="center"/>
    </xf>
    <xf numFmtId="164" fontId="14" fillId="0" borderId="0" xfId="0" applyNumberFormat="1" applyFont="1" applyFill="1" applyAlignment="1">
      <alignment horizontal="center" vertical="center"/>
    </xf>
    <xf numFmtId="0" fontId="9" fillId="0" borderId="0" xfId="0" applyFont="1" applyAlignment="1">
      <alignment vertical="center"/>
    </xf>
    <xf numFmtId="0" fontId="7" fillId="0" borderId="14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15" xfId="0" applyFont="1" applyBorder="1" applyAlignment="1">
      <alignment vertical="center"/>
    </xf>
    <xf numFmtId="0" fontId="3" fillId="7" borderId="10" xfId="0" applyFont="1" applyFill="1" applyBorder="1" applyAlignment="1">
      <alignment horizontal="center" vertical="center"/>
    </xf>
    <xf numFmtId="0" fontId="3" fillId="7" borderId="13" xfId="0" applyFont="1" applyFill="1" applyBorder="1" applyAlignment="1">
      <alignment horizontal="center" vertical="center"/>
    </xf>
    <xf numFmtId="167" fontId="9" fillId="8" borderId="13" xfId="0" applyNumberFormat="1" applyFont="1" applyFill="1" applyBorder="1" applyAlignment="1">
      <alignment horizontal="center" vertical="center"/>
    </xf>
    <xf numFmtId="167" fontId="3" fillId="7" borderId="13" xfId="0" applyNumberFormat="1" applyFont="1" applyFill="1" applyBorder="1" applyAlignment="1">
      <alignment horizontal="center" vertical="center"/>
    </xf>
    <xf numFmtId="0" fontId="3" fillId="7" borderId="10" xfId="0" applyFont="1" applyFill="1" applyBorder="1" applyAlignment="1">
      <alignment horizontal="center" vertical="center"/>
    </xf>
    <xf numFmtId="0" fontId="3" fillId="5" borderId="7" xfId="3" applyFont="1" applyFill="1" applyBorder="1" applyAlignment="1">
      <alignment horizontal="center" vertical="center"/>
    </xf>
    <xf numFmtId="0" fontId="6" fillId="5" borderId="12" xfId="0" applyFont="1" applyFill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11" fillId="5" borderId="7" xfId="3" applyFont="1" applyFill="1" applyBorder="1" applyAlignment="1">
      <alignment horizontal="center" vertical="center"/>
    </xf>
    <xf numFmtId="0" fontId="3" fillId="5" borderId="0" xfId="3" applyFont="1" applyFill="1" applyBorder="1" applyAlignment="1">
      <alignment horizontal="center" vertical="center"/>
    </xf>
    <xf numFmtId="0" fontId="6" fillId="5" borderId="0" xfId="0" applyFont="1" applyFill="1" applyBorder="1" applyAlignment="1">
      <alignment horizontal="center" vertical="center"/>
    </xf>
    <xf numFmtId="164" fontId="9" fillId="5" borderId="5" xfId="0" applyNumberFormat="1" applyFont="1" applyFill="1" applyBorder="1" applyAlignment="1">
      <alignment horizontal="center" vertical="center"/>
    </xf>
    <xf numFmtId="164" fontId="9" fillId="5" borderId="6" xfId="0" applyNumberFormat="1" applyFont="1" applyFill="1" applyBorder="1" applyAlignment="1">
      <alignment horizontal="center" vertical="center"/>
    </xf>
    <xf numFmtId="164" fontId="9" fillId="5" borderId="7" xfId="0" applyNumberFormat="1" applyFont="1" applyFill="1" applyBorder="1" applyAlignment="1">
      <alignment horizontal="center" vertical="center"/>
    </xf>
    <xf numFmtId="164" fontId="4" fillId="5" borderId="5" xfId="1" applyNumberFormat="1" applyFont="1" applyFill="1" applyBorder="1" applyAlignment="1">
      <alignment horizontal="center" vertical="center"/>
    </xf>
    <xf numFmtId="164" fontId="4" fillId="5" borderId="7" xfId="1" applyNumberFormat="1" applyFont="1" applyFill="1" applyBorder="1" applyAlignment="1">
      <alignment horizontal="center" vertical="center"/>
    </xf>
    <xf numFmtId="2" fontId="4" fillId="5" borderId="3" xfId="1" applyNumberFormat="1" applyFont="1" applyFill="1" applyBorder="1" applyAlignment="1">
      <alignment horizontal="right" vertical="center" indent="2"/>
    </xf>
    <xf numFmtId="0" fontId="4" fillId="5" borderId="0" xfId="1" applyFont="1" applyFill="1" applyBorder="1" applyAlignment="1">
      <alignment horizontal="right" vertical="center" indent="2"/>
    </xf>
    <xf numFmtId="0" fontId="4" fillId="5" borderId="6" xfId="1" applyFont="1" applyFill="1" applyBorder="1" applyAlignment="1">
      <alignment horizontal="right" vertical="center" indent="2"/>
    </xf>
    <xf numFmtId="0" fontId="9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2" fontId="9" fillId="0" borderId="0" xfId="0" applyNumberFormat="1" applyFont="1" applyFill="1" applyAlignment="1">
      <alignment vertical="center"/>
    </xf>
    <xf numFmtId="0" fontId="4" fillId="9" borderId="6" xfId="4" applyFont="1" applyFill="1" applyBorder="1" applyAlignment="1">
      <alignment horizontal="center" vertical="center"/>
    </xf>
    <xf numFmtId="2" fontId="4" fillId="9" borderId="6" xfId="4" applyNumberFormat="1" applyFont="1" applyFill="1" applyBorder="1" applyAlignment="1">
      <alignment horizontal="center" vertical="center"/>
    </xf>
    <xf numFmtId="49" fontId="9" fillId="5" borderId="0" xfId="0" applyNumberFormat="1" applyFont="1" applyFill="1" applyAlignment="1">
      <alignment horizontal="left" vertical="center"/>
    </xf>
    <xf numFmtId="0" fontId="9" fillId="5" borderId="0" xfId="0" applyFont="1" applyFill="1" applyBorder="1" applyAlignment="1">
      <alignment horizontal="right" vertical="center"/>
    </xf>
    <xf numFmtId="0" fontId="9" fillId="5" borderId="0" xfId="0" applyFont="1" applyFill="1" applyBorder="1" applyAlignment="1">
      <alignment vertical="center"/>
    </xf>
    <xf numFmtId="0" fontId="4" fillId="5" borderId="7" xfId="0" applyFont="1" applyFill="1" applyBorder="1" applyAlignment="1">
      <alignment horizontal="center" vertical="center"/>
    </xf>
    <xf numFmtId="0" fontId="3" fillId="5" borderId="7" xfId="3" applyFont="1" applyFill="1" applyBorder="1" applyAlignment="1">
      <alignment horizontal="center" vertical="center"/>
    </xf>
    <xf numFmtId="0" fontId="9" fillId="0" borderId="0" xfId="0" applyFont="1" applyAlignment="1">
      <alignment vertical="center"/>
    </xf>
    <xf numFmtId="2" fontId="4" fillId="10" borderId="6" xfId="4" applyNumberFormat="1" applyFont="1" applyFill="1" applyBorder="1" applyAlignment="1">
      <alignment horizontal="center" vertical="center"/>
    </xf>
    <xf numFmtId="0" fontId="4" fillId="5" borderId="4" xfId="1" applyFont="1" applyFill="1" applyBorder="1" applyAlignment="1">
      <alignment horizontal="right" vertical="center" indent="2"/>
    </xf>
    <xf numFmtId="0" fontId="11" fillId="5" borderId="7" xfId="3" applyFont="1" applyFill="1" applyBorder="1" applyAlignment="1">
      <alignment horizontal="center" vertical="center"/>
    </xf>
    <xf numFmtId="0" fontId="3" fillId="7" borderId="10" xfId="0" applyFont="1" applyFill="1" applyBorder="1" applyAlignment="1">
      <alignment horizontal="center" vertical="center"/>
    </xf>
    <xf numFmtId="0" fontId="3" fillId="5" borderId="7" xfId="3" applyFont="1" applyFill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9" fillId="4" borderId="0" xfId="0" applyFont="1" applyFill="1" applyAlignment="1">
      <alignment vertical="center" wrapText="1"/>
    </xf>
    <xf numFmtId="0" fontId="9" fillId="0" borderId="0" xfId="0" applyFont="1" applyAlignment="1">
      <alignment vertical="center"/>
    </xf>
    <xf numFmtId="0" fontId="3" fillId="5" borderId="6" xfId="3" applyFont="1" applyFill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3" fillId="0" borderId="0" xfId="2" applyFon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49" fontId="4" fillId="0" borderId="0" xfId="3" applyNumberFormat="1" applyFont="1" applyFill="1" applyBorder="1" applyAlignment="1">
      <alignment horizontal="center" vertical="center"/>
    </xf>
    <xf numFmtId="0" fontId="3" fillId="5" borderId="6" xfId="3" applyFont="1" applyFill="1" applyBorder="1" applyAlignment="1">
      <alignment vertical="center" wrapText="1"/>
    </xf>
    <xf numFmtId="0" fontId="3" fillId="5" borderId="13" xfId="3" applyFont="1" applyFill="1" applyBorder="1" applyAlignment="1">
      <alignment vertical="center" wrapText="1"/>
    </xf>
    <xf numFmtId="0" fontId="20" fillId="5" borderId="0" xfId="0" applyFont="1" applyFill="1" applyAlignment="1">
      <alignment vertical="center"/>
    </xf>
    <xf numFmtId="0" fontId="19" fillId="5" borderId="13" xfId="0" applyFont="1" applyFill="1" applyBorder="1" applyAlignment="1">
      <alignment horizontal="center" vertical="center"/>
    </xf>
    <xf numFmtId="0" fontId="19" fillId="5" borderId="13" xfId="0" applyFont="1" applyFill="1" applyBorder="1" applyAlignment="1">
      <alignment horizontal="center" vertical="center" wrapText="1"/>
    </xf>
    <xf numFmtId="0" fontId="20" fillId="5" borderId="0" xfId="0" applyFont="1" applyFill="1" applyAlignment="1">
      <alignment horizontal="center" vertical="center"/>
    </xf>
    <xf numFmtId="0" fontId="20" fillId="5" borderId="6" xfId="0" applyFont="1" applyFill="1" applyBorder="1" applyAlignment="1">
      <alignment vertical="center"/>
    </xf>
    <xf numFmtId="0" fontId="20" fillId="5" borderId="5" xfId="0" applyFont="1" applyFill="1" applyBorder="1" applyAlignment="1">
      <alignment horizontal="center" vertical="center"/>
    </xf>
    <xf numFmtId="171" fontId="20" fillId="5" borderId="5" xfId="0" applyNumberFormat="1" applyFont="1" applyFill="1" applyBorder="1" applyAlignment="1">
      <alignment horizontal="center" vertical="center"/>
    </xf>
    <xf numFmtId="0" fontId="20" fillId="5" borderId="6" xfId="0" applyFont="1" applyFill="1" applyBorder="1" applyAlignment="1">
      <alignment horizontal="left" vertical="center"/>
    </xf>
    <xf numFmtId="0" fontId="20" fillId="5" borderId="6" xfId="0" applyFont="1" applyFill="1" applyBorder="1" applyAlignment="1">
      <alignment horizontal="center" vertical="center"/>
    </xf>
    <xf numFmtId="171" fontId="20" fillId="5" borderId="6" xfId="0" applyNumberFormat="1" applyFont="1" applyFill="1" applyBorder="1" applyAlignment="1">
      <alignment horizontal="center" vertical="center"/>
    </xf>
    <xf numFmtId="0" fontId="20" fillId="5" borderId="7" xfId="0" applyFont="1" applyFill="1" applyBorder="1" applyAlignment="1">
      <alignment vertical="center"/>
    </xf>
    <xf numFmtId="0" fontId="20" fillId="5" borderId="7" xfId="0" applyFont="1" applyFill="1" applyBorder="1" applyAlignment="1">
      <alignment horizontal="center" vertical="center"/>
    </xf>
    <xf numFmtId="171" fontId="20" fillId="5" borderId="7" xfId="0" applyNumberFormat="1" applyFont="1" applyFill="1" applyBorder="1" applyAlignment="1">
      <alignment horizontal="center" vertical="center"/>
    </xf>
    <xf numFmtId="0" fontId="3" fillId="0" borderId="0" xfId="3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left" vertical="center"/>
    </xf>
    <xf numFmtId="0" fontId="6" fillId="5" borderId="4" xfId="0" applyFont="1" applyFill="1" applyBorder="1" applyAlignment="1">
      <alignment horizontal="left" vertical="center"/>
    </xf>
    <xf numFmtId="0" fontId="6" fillId="5" borderId="0" xfId="0" applyFont="1" applyFill="1" applyBorder="1" applyAlignment="1">
      <alignment horizontal="left" vertical="center"/>
    </xf>
    <xf numFmtId="0" fontId="6" fillId="5" borderId="11" xfId="0" applyFont="1" applyFill="1" applyBorder="1" applyAlignment="1">
      <alignment horizontal="left" vertical="center"/>
    </xf>
    <xf numFmtId="0" fontId="4" fillId="5" borderId="14" xfId="3" applyFont="1" applyFill="1" applyBorder="1" applyAlignment="1">
      <alignment horizontal="center" vertical="center"/>
    </xf>
    <xf numFmtId="0" fontId="4" fillId="5" borderId="8" xfId="3" applyFont="1" applyFill="1" applyBorder="1" applyAlignment="1">
      <alignment horizontal="center" vertical="center"/>
    </xf>
    <xf numFmtId="0" fontId="4" fillId="5" borderId="2" xfId="3" applyFont="1" applyFill="1" applyBorder="1" applyAlignment="1">
      <alignment horizontal="center" vertical="center"/>
    </xf>
    <xf numFmtId="17" fontId="4" fillId="0" borderId="0" xfId="2" applyNumberFormat="1" applyFont="1" applyAlignment="1">
      <alignment horizontal="center" vertical="center" wrapText="1"/>
    </xf>
    <xf numFmtId="14" fontId="16" fillId="0" borderId="0" xfId="0" applyNumberFormat="1" applyFont="1" applyAlignment="1">
      <alignment horizontal="center" vertical="center"/>
    </xf>
    <xf numFmtId="0" fontId="4" fillId="0" borderId="0" xfId="3" applyFont="1" applyFill="1" applyBorder="1" applyAlignment="1">
      <alignment horizontal="center" vertical="center"/>
    </xf>
    <xf numFmtId="0" fontId="4" fillId="5" borderId="10" xfId="3" applyFont="1" applyFill="1" applyBorder="1" applyAlignment="1">
      <alignment horizontal="center" vertical="center" wrapText="1"/>
    </xf>
    <xf numFmtId="0" fontId="4" fillId="5" borderId="14" xfId="3" applyFont="1" applyFill="1" applyBorder="1" applyAlignment="1">
      <alignment horizontal="center" vertical="center" wrapText="1"/>
    </xf>
    <xf numFmtId="0" fontId="3" fillId="5" borderId="13" xfId="3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left" vertical="center"/>
    </xf>
    <xf numFmtId="0" fontId="9" fillId="0" borderId="0" xfId="0" applyFont="1" applyBorder="1" applyAlignment="1">
      <alignment horizontal="center" vertical="center" textRotation="255"/>
    </xf>
    <xf numFmtId="0" fontId="3" fillId="5" borderId="10" xfId="3" applyFont="1" applyFill="1" applyBorder="1" applyAlignment="1">
      <alignment horizontal="center" vertical="center"/>
    </xf>
    <xf numFmtId="0" fontId="3" fillId="5" borderId="11" xfId="3" applyFont="1" applyFill="1" applyBorder="1" applyAlignment="1">
      <alignment horizontal="center" vertical="center"/>
    </xf>
    <xf numFmtId="0" fontId="3" fillId="5" borderId="12" xfId="3" applyFont="1" applyFill="1" applyBorder="1" applyAlignment="1">
      <alignment horizontal="center" vertical="center"/>
    </xf>
    <xf numFmtId="0" fontId="3" fillId="7" borderId="5" xfId="0" applyFont="1" applyFill="1" applyBorder="1" applyAlignment="1">
      <alignment horizontal="center" vertical="center"/>
    </xf>
    <xf numFmtId="0" fontId="3" fillId="7" borderId="7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/>
    </xf>
    <xf numFmtId="0" fontId="3" fillId="7" borderId="15" xfId="0" applyFont="1" applyFill="1" applyBorder="1" applyAlignment="1">
      <alignment horizontal="center" vertical="center"/>
    </xf>
    <xf numFmtId="0" fontId="3" fillId="7" borderId="8" xfId="0" applyFont="1" applyFill="1" applyBorder="1" applyAlignment="1">
      <alignment horizontal="center" vertical="center"/>
    </xf>
    <xf numFmtId="0" fontId="3" fillId="7" borderId="9" xfId="0" applyFont="1" applyFill="1" applyBorder="1" applyAlignment="1">
      <alignment horizontal="center" vertical="center"/>
    </xf>
    <xf numFmtId="0" fontId="3" fillId="7" borderId="10" xfId="0" applyFont="1" applyFill="1" applyBorder="1" applyAlignment="1">
      <alignment horizontal="center" vertical="center"/>
    </xf>
    <xf numFmtId="0" fontId="3" fillId="7" borderId="11" xfId="0" applyFont="1" applyFill="1" applyBorder="1" applyAlignment="1">
      <alignment horizontal="center" vertical="center"/>
    </xf>
    <xf numFmtId="0" fontId="3" fillId="7" borderId="12" xfId="0" applyFont="1" applyFill="1" applyBorder="1" applyAlignment="1">
      <alignment horizontal="center" vertical="center"/>
    </xf>
    <xf numFmtId="0" fontId="11" fillId="5" borderId="5" xfId="3" applyFont="1" applyFill="1" applyBorder="1" applyAlignment="1">
      <alignment horizontal="center" vertical="center"/>
    </xf>
    <xf numFmtId="0" fontId="11" fillId="5" borderId="6" xfId="3" applyFont="1" applyFill="1" applyBorder="1" applyAlignment="1">
      <alignment horizontal="center" vertical="center"/>
    </xf>
    <xf numFmtId="0" fontId="3" fillId="5" borderId="5" xfId="3" applyFont="1" applyFill="1" applyBorder="1" applyAlignment="1">
      <alignment horizontal="center" vertical="center"/>
    </xf>
    <xf numFmtId="0" fontId="3" fillId="5" borderId="6" xfId="3" applyFont="1" applyFill="1" applyBorder="1" applyAlignment="1">
      <alignment horizontal="center" vertical="center"/>
    </xf>
    <xf numFmtId="0" fontId="3" fillId="5" borderId="7" xfId="3" applyFont="1" applyFill="1" applyBorder="1" applyAlignment="1">
      <alignment horizontal="center" vertical="center"/>
    </xf>
    <xf numFmtId="0" fontId="4" fillId="5" borderId="5" xfId="3" applyFont="1" applyFill="1" applyBorder="1" applyAlignment="1">
      <alignment horizontal="center" vertical="center" textRotation="90" wrapText="1"/>
    </xf>
    <xf numFmtId="0" fontId="4" fillId="5" borderId="6" xfId="3" applyFont="1" applyFill="1" applyBorder="1" applyAlignment="1">
      <alignment horizontal="center" vertical="center" textRotation="90" wrapText="1"/>
    </xf>
    <xf numFmtId="0" fontId="4" fillId="5" borderId="7" xfId="3" applyFont="1" applyFill="1" applyBorder="1" applyAlignment="1">
      <alignment horizontal="center" vertical="center" textRotation="90" wrapText="1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3" fillId="7" borderId="5" xfId="0" applyFont="1" applyFill="1" applyBorder="1" applyAlignment="1">
      <alignment horizontal="center" vertical="center" wrapText="1"/>
    </xf>
    <xf numFmtId="0" fontId="3" fillId="7" borderId="7" xfId="0" applyFont="1" applyFill="1" applyBorder="1" applyAlignment="1">
      <alignment horizontal="center" vertical="center" wrapText="1"/>
    </xf>
    <xf numFmtId="0" fontId="4" fillId="0" borderId="14" xfId="4" applyFont="1" applyBorder="1" applyAlignment="1">
      <alignment horizontal="left" vertical="center" wrapText="1" indent="1"/>
    </xf>
    <xf numFmtId="0" fontId="4" fillId="0" borderId="15" xfId="4" applyFont="1" applyBorder="1" applyAlignment="1">
      <alignment horizontal="left" vertical="center" wrapText="1" indent="1"/>
    </xf>
    <xf numFmtId="0" fontId="4" fillId="0" borderId="2" xfId="4" applyFont="1" applyBorder="1" applyAlignment="1">
      <alignment horizontal="left" vertical="center" wrapText="1" indent="1"/>
    </xf>
    <xf numFmtId="0" fontId="4" fillId="0" borderId="1" xfId="4" applyFont="1" applyBorder="1" applyAlignment="1">
      <alignment horizontal="left" vertical="center" wrapText="1" indent="1"/>
    </xf>
    <xf numFmtId="0" fontId="4" fillId="0" borderId="8" xfId="4" applyFont="1" applyBorder="1" applyAlignment="1">
      <alignment horizontal="left" vertical="center" wrapText="1" indent="1"/>
    </xf>
    <xf numFmtId="0" fontId="4" fillId="0" borderId="9" xfId="4" applyFont="1" applyBorder="1" applyAlignment="1">
      <alignment horizontal="left" vertical="center" wrapText="1" indent="1"/>
    </xf>
    <xf numFmtId="0" fontId="3" fillId="5" borderId="13" xfId="3" applyFont="1" applyFill="1" applyBorder="1" applyAlignment="1">
      <alignment horizontal="center" vertical="center"/>
    </xf>
    <xf numFmtId="0" fontId="11" fillId="5" borderId="7" xfId="3" applyFont="1" applyFill="1" applyBorder="1" applyAlignment="1">
      <alignment horizontal="center" vertical="center"/>
    </xf>
    <xf numFmtId="0" fontId="3" fillId="7" borderId="10" xfId="0" applyFont="1" applyFill="1" applyBorder="1" applyAlignment="1">
      <alignment horizontal="center" vertical="center" wrapText="1"/>
    </xf>
    <xf numFmtId="0" fontId="3" fillId="7" borderId="12" xfId="0" applyFont="1" applyFill="1" applyBorder="1" applyAlignment="1">
      <alignment horizontal="center" vertical="center" wrapText="1"/>
    </xf>
    <xf numFmtId="0" fontId="17" fillId="7" borderId="10" xfId="0" applyFont="1" applyFill="1" applyBorder="1" applyAlignment="1">
      <alignment horizontal="center" vertical="center"/>
    </xf>
    <xf numFmtId="0" fontId="17" fillId="7" borderId="11" xfId="0" applyFont="1" applyFill="1" applyBorder="1" applyAlignment="1">
      <alignment horizontal="center" vertical="center"/>
    </xf>
    <xf numFmtId="0" fontId="17" fillId="7" borderId="12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9" fillId="4" borderId="0" xfId="0" applyFont="1" applyFill="1" applyAlignment="1">
      <alignment vertical="center" wrapText="1"/>
    </xf>
    <xf numFmtId="0" fontId="19" fillId="5" borderId="0" xfId="0" applyFont="1" applyFill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3" fillId="5" borderId="5" xfId="3" applyFont="1" applyFill="1" applyBorder="1" applyAlignment="1">
      <alignment horizontal="center" vertical="center" wrapText="1"/>
    </xf>
    <xf numFmtId="0" fontId="3" fillId="5" borderId="7" xfId="3" applyFont="1" applyFill="1" applyBorder="1" applyAlignment="1">
      <alignment horizontal="center" vertical="center" wrapText="1"/>
    </xf>
    <xf numFmtId="0" fontId="3" fillId="5" borderId="6" xfId="3" applyFont="1" applyFill="1" applyBorder="1" applyAlignment="1">
      <alignment horizontal="center" vertical="center" wrapText="1"/>
    </xf>
    <xf numFmtId="0" fontId="21" fillId="0" borderId="0" xfId="0" applyFont="1" applyFill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15" fillId="0" borderId="0" xfId="0" applyFont="1" applyFill="1" applyAlignment="1">
      <alignment horizontal="center" vertical="center"/>
    </xf>
  </cellXfs>
  <cellStyles count="5">
    <cellStyle name="Normal" xfId="0" builtinId="0"/>
    <cellStyle name="Normal 2" xfId="1" xr:uid="{00000000-0005-0000-0000-000001000000}"/>
    <cellStyle name="Normal 4" xfId="2" xr:uid="{00000000-0005-0000-0000-000002000000}"/>
    <cellStyle name="Normal 5" xfId="3" xr:uid="{00000000-0005-0000-0000-000003000000}"/>
    <cellStyle name="Normal 6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752475</xdr:colOff>
      <xdr:row>74</xdr:row>
      <xdr:rowOff>28575</xdr:rowOff>
    </xdr:from>
    <xdr:to>
      <xdr:col>3</xdr:col>
      <xdr:colOff>123825</xdr:colOff>
      <xdr:row>74</xdr:row>
      <xdr:rowOff>152400</xdr:rowOff>
    </xdr:to>
    <xdr:sp macro="" textlink="">
      <xdr:nvSpPr>
        <xdr:cNvPr id="3073" name="Oval 1">
          <a:extLst>
            <a:ext uri="{FF2B5EF4-FFF2-40B4-BE49-F238E27FC236}">
              <a16:creationId xmlns:a16="http://schemas.microsoft.com/office/drawing/2014/main" id="{00000000-0008-0000-0100-0000010C0000}"/>
            </a:ext>
          </a:extLst>
        </xdr:cNvPr>
        <xdr:cNvSpPr>
          <a:spLocks noChangeArrowheads="1"/>
        </xdr:cNvSpPr>
      </xdr:nvSpPr>
      <xdr:spPr bwMode="auto">
        <a:xfrm>
          <a:off x="1762125" y="12011025"/>
          <a:ext cx="133350" cy="123825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847725</xdr:colOff>
      <xdr:row>69</xdr:row>
      <xdr:rowOff>123825</xdr:rowOff>
    </xdr:from>
    <xdr:to>
      <xdr:col>4</xdr:col>
      <xdr:colOff>57150</xdr:colOff>
      <xdr:row>73</xdr:row>
      <xdr:rowOff>152400</xdr:rowOff>
    </xdr:to>
    <xdr:sp macro="" textlink="">
      <xdr:nvSpPr>
        <xdr:cNvPr id="3074" name="Line 4">
          <a:extLst>
            <a:ext uri="{FF2B5EF4-FFF2-40B4-BE49-F238E27FC236}">
              <a16:creationId xmlns:a16="http://schemas.microsoft.com/office/drawing/2014/main" id="{00000000-0008-0000-0100-0000020C0000}"/>
            </a:ext>
          </a:extLst>
        </xdr:cNvPr>
        <xdr:cNvSpPr>
          <a:spLocks noChangeShapeType="1"/>
        </xdr:cNvSpPr>
      </xdr:nvSpPr>
      <xdr:spPr bwMode="auto">
        <a:xfrm flipV="1">
          <a:off x="2619375" y="11296650"/>
          <a:ext cx="428625" cy="676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57150</xdr:colOff>
      <xdr:row>69</xdr:row>
      <xdr:rowOff>0</xdr:rowOff>
    </xdr:from>
    <xdr:to>
      <xdr:col>4</xdr:col>
      <xdr:colOff>476250</xdr:colOff>
      <xdr:row>70</xdr:row>
      <xdr:rowOff>57150</xdr:rowOff>
    </xdr:to>
    <xdr:sp macro="" textlink="">
      <xdr:nvSpPr>
        <xdr:cNvPr id="3075" name="Text Box 6">
          <a:extLst>
            <a:ext uri="{FF2B5EF4-FFF2-40B4-BE49-F238E27FC236}">
              <a16:creationId xmlns:a16="http://schemas.microsoft.com/office/drawing/2014/main" id="{00000000-0008-0000-0100-0000030C0000}"/>
            </a:ext>
          </a:extLst>
        </xdr:cNvPr>
        <xdr:cNvSpPr txBox="1">
          <a:spLocks noChangeArrowheads="1"/>
        </xdr:cNvSpPr>
      </xdr:nvSpPr>
      <xdr:spPr bwMode="auto">
        <a:xfrm>
          <a:off x="3048000" y="11172825"/>
          <a:ext cx="419100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190500</xdr:colOff>
      <xdr:row>69</xdr:row>
      <xdr:rowOff>38100</xdr:rowOff>
    </xdr:from>
    <xdr:to>
      <xdr:col>4</xdr:col>
      <xdr:colOff>361950</xdr:colOff>
      <xdr:row>70</xdr:row>
      <xdr:rowOff>28575</xdr:rowOff>
    </xdr:to>
    <xdr:sp macro="" textlink="">
      <xdr:nvSpPr>
        <xdr:cNvPr id="3076" name="Oval 7">
          <a:extLst>
            <a:ext uri="{FF2B5EF4-FFF2-40B4-BE49-F238E27FC236}">
              <a16:creationId xmlns:a16="http://schemas.microsoft.com/office/drawing/2014/main" id="{00000000-0008-0000-0100-0000040C0000}"/>
            </a:ext>
          </a:extLst>
        </xdr:cNvPr>
        <xdr:cNvSpPr>
          <a:spLocks noChangeArrowheads="1"/>
        </xdr:cNvSpPr>
      </xdr:nvSpPr>
      <xdr:spPr bwMode="auto">
        <a:xfrm>
          <a:off x="3181350" y="11210925"/>
          <a:ext cx="171450" cy="15240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476250</xdr:colOff>
      <xdr:row>69</xdr:row>
      <xdr:rowOff>9525</xdr:rowOff>
    </xdr:from>
    <xdr:to>
      <xdr:col>5</xdr:col>
      <xdr:colOff>190500</xdr:colOff>
      <xdr:row>69</xdr:row>
      <xdr:rowOff>9525</xdr:rowOff>
    </xdr:to>
    <xdr:sp macro="" textlink="">
      <xdr:nvSpPr>
        <xdr:cNvPr id="3077" name="Line 9">
          <a:extLst>
            <a:ext uri="{FF2B5EF4-FFF2-40B4-BE49-F238E27FC236}">
              <a16:creationId xmlns:a16="http://schemas.microsoft.com/office/drawing/2014/main" id="{00000000-0008-0000-0100-0000050C0000}"/>
            </a:ext>
          </a:extLst>
        </xdr:cNvPr>
        <xdr:cNvSpPr>
          <a:spLocks noChangeShapeType="1"/>
        </xdr:cNvSpPr>
      </xdr:nvSpPr>
      <xdr:spPr bwMode="auto">
        <a:xfrm>
          <a:off x="3467100" y="11182350"/>
          <a:ext cx="314325" cy="0"/>
        </a:xfrm>
        <a:prstGeom prst="line">
          <a:avLst/>
        </a:prstGeom>
        <a:noFill/>
        <a:ln w="285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190500</xdr:colOff>
      <xdr:row>66</xdr:row>
      <xdr:rowOff>76200</xdr:rowOff>
    </xdr:from>
    <xdr:to>
      <xdr:col>5</xdr:col>
      <xdr:colOff>190500</xdr:colOff>
      <xdr:row>69</xdr:row>
      <xdr:rowOff>22425</xdr:rowOff>
    </xdr:to>
    <xdr:sp macro="" textlink="">
      <xdr:nvSpPr>
        <xdr:cNvPr id="3078" name="Line 10">
          <a:extLst>
            <a:ext uri="{FF2B5EF4-FFF2-40B4-BE49-F238E27FC236}">
              <a16:creationId xmlns:a16="http://schemas.microsoft.com/office/drawing/2014/main" id="{00000000-0008-0000-0100-0000060C0000}"/>
            </a:ext>
          </a:extLst>
        </xdr:cNvPr>
        <xdr:cNvSpPr>
          <a:spLocks noChangeShapeType="1"/>
        </xdr:cNvSpPr>
      </xdr:nvSpPr>
      <xdr:spPr bwMode="auto">
        <a:xfrm flipV="1">
          <a:off x="3781425" y="10763250"/>
          <a:ext cx="0" cy="432000"/>
        </a:xfrm>
        <a:prstGeom prst="line">
          <a:avLst/>
        </a:prstGeom>
        <a:noFill/>
        <a:ln w="285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942975</xdr:colOff>
      <xdr:row>69</xdr:row>
      <xdr:rowOff>9525</xdr:rowOff>
    </xdr:from>
    <xdr:to>
      <xdr:col>4</xdr:col>
      <xdr:colOff>47625</xdr:colOff>
      <xdr:row>69</xdr:row>
      <xdr:rowOff>9525</xdr:rowOff>
    </xdr:to>
    <xdr:sp macro="" textlink="">
      <xdr:nvSpPr>
        <xdr:cNvPr id="3079" name="Line 11">
          <a:extLst>
            <a:ext uri="{FF2B5EF4-FFF2-40B4-BE49-F238E27FC236}">
              <a16:creationId xmlns:a16="http://schemas.microsoft.com/office/drawing/2014/main" id="{00000000-0008-0000-0100-0000070C0000}"/>
            </a:ext>
          </a:extLst>
        </xdr:cNvPr>
        <xdr:cNvSpPr>
          <a:spLocks noChangeShapeType="1"/>
        </xdr:cNvSpPr>
      </xdr:nvSpPr>
      <xdr:spPr bwMode="auto">
        <a:xfrm flipH="1">
          <a:off x="2714625" y="11182350"/>
          <a:ext cx="323850" cy="0"/>
        </a:xfrm>
        <a:prstGeom prst="line">
          <a:avLst/>
        </a:prstGeom>
        <a:noFill/>
        <a:ln w="285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952500</xdr:colOff>
      <xdr:row>69</xdr:row>
      <xdr:rowOff>9525</xdr:rowOff>
    </xdr:from>
    <xdr:to>
      <xdr:col>3</xdr:col>
      <xdr:colOff>952500</xdr:colOff>
      <xdr:row>69</xdr:row>
      <xdr:rowOff>142875</xdr:rowOff>
    </xdr:to>
    <xdr:sp macro="" textlink="">
      <xdr:nvSpPr>
        <xdr:cNvPr id="3080" name="Line 12">
          <a:extLst>
            <a:ext uri="{FF2B5EF4-FFF2-40B4-BE49-F238E27FC236}">
              <a16:creationId xmlns:a16="http://schemas.microsoft.com/office/drawing/2014/main" id="{00000000-0008-0000-0100-0000080C0000}"/>
            </a:ext>
          </a:extLst>
        </xdr:cNvPr>
        <xdr:cNvSpPr>
          <a:spLocks noChangeShapeType="1"/>
        </xdr:cNvSpPr>
      </xdr:nvSpPr>
      <xdr:spPr bwMode="auto">
        <a:xfrm>
          <a:off x="2724150" y="11182350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200025</xdr:colOff>
      <xdr:row>69</xdr:row>
      <xdr:rowOff>152400</xdr:rowOff>
    </xdr:from>
    <xdr:to>
      <xdr:col>3</xdr:col>
      <xdr:colOff>952500</xdr:colOff>
      <xdr:row>69</xdr:row>
      <xdr:rowOff>152400</xdr:rowOff>
    </xdr:to>
    <xdr:sp macro="" textlink="">
      <xdr:nvSpPr>
        <xdr:cNvPr id="3081" name="Line 13">
          <a:extLst>
            <a:ext uri="{FF2B5EF4-FFF2-40B4-BE49-F238E27FC236}">
              <a16:creationId xmlns:a16="http://schemas.microsoft.com/office/drawing/2014/main" id="{00000000-0008-0000-0100-0000090C0000}"/>
            </a:ext>
          </a:extLst>
        </xdr:cNvPr>
        <xdr:cNvSpPr>
          <a:spLocks noChangeShapeType="1"/>
        </xdr:cNvSpPr>
      </xdr:nvSpPr>
      <xdr:spPr bwMode="auto">
        <a:xfrm flipH="1">
          <a:off x="1971675" y="11325225"/>
          <a:ext cx="752475" cy="0"/>
        </a:xfrm>
        <a:prstGeom prst="line">
          <a:avLst/>
        </a:prstGeom>
        <a:noFill/>
        <a:ln w="285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581025</xdr:colOff>
      <xdr:row>65</xdr:row>
      <xdr:rowOff>66675</xdr:rowOff>
    </xdr:from>
    <xdr:to>
      <xdr:col>5</xdr:col>
      <xdr:colOff>657225</xdr:colOff>
      <xdr:row>66</xdr:row>
      <xdr:rowOff>133350</xdr:rowOff>
    </xdr:to>
    <xdr:sp macro="" textlink="">
      <xdr:nvSpPr>
        <xdr:cNvPr id="3082" name="Line 14">
          <a:extLst>
            <a:ext uri="{FF2B5EF4-FFF2-40B4-BE49-F238E27FC236}">
              <a16:creationId xmlns:a16="http://schemas.microsoft.com/office/drawing/2014/main" id="{00000000-0008-0000-0100-00000A0C0000}"/>
            </a:ext>
          </a:extLst>
        </xdr:cNvPr>
        <xdr:cNvSpPr>
          <a:spLocks noChangeShapeType="1"/>
        </xdr:cNvSpPr>
      </xdr:nvSpPr>
      <xdr:spPr bwMode="auto">
        <a:xfrm flipV="1">
          <a:off x="3571875" y="10591800"/>
          <a:ext cx="676275" cy="228600"/>
        </a:xfrm>
        <a:prstGeom prst="line">
          <a:avLst/>
        </a:prstGeom>
        <a:noFill/>
        <a:ln w="285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61</xdr:row>
      <xdr:rowOff>114300</xdr:rowOff>
    </xdr:from>
    <xdr:to>
      <xdr:col>3</xdr:col>
      <xdr:colOff>0</xdr:colOff>
      <xdr:row>73</xdr:row>
      <xdr:rowOff>133350</xdr:rowOff>
    </xdr:to>
    <xdr:sp macro="" textlink="">
      <xdr:nvSpPr>
        <xdr:cNvPr id="3083" name="Line 15">
          <a:extLst>
            <a:ext uri="{FF2B5EF4-FFF2-40B4-BE49-F238E27FC236}">
              <a16:creationId xmlns:a16="http://schemas.microsoft.com/office/drawing/2014/main" id="{00000000-0008-0000-0100-00000B0C0000}"/>
            </a:ext>
          </a:extLst>
        </xdr:cNvPr>
        <xdr:cNvSpPr>
          <a:spLocks noChangeShapeType="1"/>
        </xdr:cNvSpPr>
      </xdr:nvSpPr>
      <xdr:spPr bwMode="auto">
        <a:xfrm flipV="1">
          <a:off x="1771650" y="9991725"/>
          <a:ext cx="0" cy="196215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3</xdr:col>
      <xdr:colOff>0</xdr:colOff>
      <xdr:row>61</xdr:row>
      <xdr:rowOff>114300</xdr:rowOff>
    </xdr:from>
    <xdr:to>
      <xdr:col>4</xdr:col>
      <xdr:colOff>266700</xdr:colOff>
      <xdr:row>62</xdr:row>
      <xdr:rowOff>85725</xdr:rowOff>
    </xdr:to>
    <xdr:sp macro="" textlink="">
      <xdr:nvSpPr>
        <xdr:cNvPr id="3084" name="Line 16">
          <a:extLst>
            <a:ext uri="{FF2B5EF4-FFF2-40B4-BE49-F238E27FC236}">
              <a16:creationId xmlns:a16="http://schemas.microsoft.com/office/drawing/2014/main" id="{00000000-0008-0000-0100-00000C0C0000}"/>
            </a:ext>
          </a:extLst>
        </xdr:cNvPr>
        <xdr:cNvSpPr>
          <a:spLocks noChangeShapeType="1"/>
        </xdr:cNvSpPr>
      </xdr:nvSpPr>
      <xdr:spPr bwMode="auto">
        <a:xfrm>
          <a:off x="1771650" y="9991725"/>
          <a:ext cx="1485900" cy="133350"/>
        </a:xfrm>
        <a:prstGeom prst="line">
          <a:avLst/>
        </a:prstGeom>
        <a:noFill/>
        <a:ln w="9525">
          <a:solidFill>
            <a:srgbClr val="0000FF"/>
          </a:solidFill>
          <a:round/>
          <a:headEnd/>
          <a:tailEnd/>
        </a:ln>
      </xdr:spPr>
    </xdr:sp>
    <xdr:clientData/>
  </xdr:twoCellAnchor>
  <xdr:twoCellAnchor>
    <xdr:from>
      <xdr:col>4</xdr:col>
      <xdr:colOff>266700</xdr:colOff>
      <xdr:row>62</xdr:row>
      <xdr:rowOff>95250</xdr:rowOff>
    </xdr:from>
    <xdr:to>
      <xdr:col>4</xdr:col>
      <xdr:colOff>266700</xdr:colOff>
      <xdr:row>64</xdr:row>
      <xdr:rowOff>23400</xdr:rowOff>
    </xdr:to>
    <xdr:sp macro="" textlink="">
      <xdr:nvSpPr>
        <xdr:cNvPr id="3085" name="Line 17">
          <a:extLst>
            <a:ext uri="{FF2B5EF4-FFF2-40B4-BE49-F238E27FC236}">
              <a16:creationId xmlns:a16="http://schemas.microsoft.com/office/drawing/2014/main" id="{00000000-0008-0000-0100-00000D0C0000}"/>
            </a:ext>
          </a:extLst>
        </xdr:cNvPr>
        <xdr:cNvSpPr>
          <a:spLocks noChangeShapeType="1"/>
        </xdr:cNvSpPr>
      </xdr:nvSpPr>
      <xdr:spPr bwMode="auto">
        <a:xfrm>
          <a:off x="3257550" y="10134600"/>
          <a:ext cx="0" cy="252000"/>
        </a:xfrm>
        <a:prstGeom prst="line">
          <a:avLst/>
        </a:prstGeom>
        <a:noFill/>
        <a:ln w="9525">
          <a:solidFill>
            <a:srgbClr val="0000FF"/>
          </a:solidFill>
          <a:round/>
          <a:headEnd/>
          <a:tailEnd/>
        </a:ln>
      </xdr:spPr>
    </xdr:sp>
    <xdr:clientData/>
  </xdr:twoCellAnchor>
  <xdr:twoCellAnchor>
    <xdr:from>
      <xdr:col>4</xdr:col>
      <xdr:colOff>257175</xdr:colOff>
      <xdr:row>64</xdr:row>
      <xdr:rowOff>19050</xdr:rowOff>
    </xdr:from>
    <xdr:to>
      <xdr:col>4</xdr:col>
      <xdr:colOff>257175</xdr:colOff>
      <xdr:row>69</xdr:row>
      <xdr:rowOff>1425</xdr:rowOff>
    </xdr:to>
    <xdr:sp macro="" textlink="">
      <xdr:nvSpPr>
        <xdr:cNvPr id="3086" name="Line 19">
          <a:extLst>
            <a:ext uri="{FF2B5EF4-FFF2-40B4-BE49-F238E27FC236}">
              <a16:creationId xmlns:a16="http://schemas.microsoft.com/office/drawing/2014/main" id="{00000000-0008-0000-0100-00000E0C0000}"/>
            </a:ext>
          </a:extLst>
        </xdr:cNvPr>
        <xdr:cNvSpPr>
          <a:spLocks noChangeShapeType="1"/>
        </xdr:cNvSpPr>
      </xdr:nvSpPr>
      <xdr:spPr bwMode="auto">
        <a:xfrm>
          <a:off x="3248025" y="10382250"/>
          <a:ext cx="0" cy="792000"/>
        </a:xfrm>
        <a:prstGeom prst="line">
          <a:avLst/>
        </a:prstGeom>
        <a:noFill/>
        <a:ln w="9525">
          <a:solidFill>
            <a:srgbClr val="FF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3</xdr:col>
      <xdr:colOff>400050</xdr:colOff>
      <xdr:row>69</xdr:row>
      <xdr:rowOff>133350</xdr:rowOff>
    </xdr:from>
    <xdr:to>
      <xdr:col>3</xdr:col>
      <xdr:colOff>400050</xdr:colOff>
      <xdr:row>73</xdr:row>
      <xdr:rowOff>152400</xdr:rowOff>
    </xdr:to>
    <xdr:sp macro="" textlink="">
      <xdr:nvSpPr>
        <xdr:cNvPr id="3087" name="Line 20">
          <a:extLst>
            <a:ext uri="{FF2B5EF4-FFF2-40B4-BE49-F238E27FC236}">
              <a16:creationId xmlns:a16="http://schemas.microsoft.com/office/drawing/2014/main" id="{00000000-0008-0000-0100-00000F0C0000}"/>
            </a:ext>
          </a:extLst>
        </xdr:cNvPr>
        <xdr:cNvSpPr>
          <a:spLocks noChangeShapeType="1"/>
        </xdr:cNvSpPr>
      </xdr:nvSpPr>
      <xdr:spPr bwMode="auto">
        <a:xfrm flipV="1">
          <a:off x="2171700" y="11306175"/>
          <a:ext cx="0" cy="66675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4</xdr:col>
      <xdr:colOff>257175</xdr:colOff>
      <xdr:row>64</xdr:row>
      <xdr:rowOff>9525</xdr:rowOff>
    </xdr:from>
    <xdr:to>
      <xdr:col>6</xdr:col>
      <xdr:colOff>95250</xdr:colOff>
      <xdr:row>64</xdr:row>
      <xdr:rowOff>81525</xdr:rowOff>
    </xdr:to>
    <xdr:sp macro="" textlink="">
      <xdr:nvSpPr>
        <xdr:cNvPr id="3088" name="Line 23">
          <a:extLst>
            <a:ext uri="{FF2B5EF4-FFF2-40B4-BE49-F238E27FC236}">
              <a16:creationId xmlns:a16="http://schemas.microsoft.com/office/drawing/2014/main" id="{00000000-0008-0000-0100-0000100C0000}"/>
            </a:ext>
          </a:extLst>
        </xdr:cNvPr>
        <xdr:cNvSpPr>
          <a:spLocks noChangeShapeType="1"/>
        </xdr:cNvSpPr>
      </xdr:nvSpPr>
      <xdr:spPr bwMode="auto">
        <a:xfrm>
          <a:off x="3248025" y="10372725"/>
          <a:ext cx="1590675" cy="72000"/>
        </a:xfrm>
        <a:prstGeom prst="line">
          <a:avLst/>
        </a:prstGeom>
        <a:noFill/>
        <a:ln w="9525">
          <a:solidFill>
            <a:srgbClr val="0000FF"/>
          </a:solidFill>
          <a:round/>
          <a:headEnd/>
          <a:tailEnd/>
        </a:ln>
      </xdr:spPr>
    </xdr:sp>
    <xdr:clientData/>
  </xdr:twoCellAnchor>
  <xdr:twoCellAnchor>
    <xdr:from>
      <xdr:col>4</xdr:col>
      <xdr:colOff>85725</xdr:colOff>
      <xdr:row>69</xdr:row>
      <xdr:rowOff>123825</xdr:rowOff>
    </xdr:from>
    <xdr:to>
      <xdr:col>4</xdr:col>
      <xdr:colOff>209550</xdr:colOff>
      <xdr:row>69</xdr:row>
      <xdr:rowOff>123825</xdr:rowOff>
    </xdr:to>
    <xdr:sp macro="" textlink="">
      <xdr:nvSpPr>
        <xdr:cNvPr id="3089" name="Line 24">
          <a:extLst>
            <a:ext uri="{FF2B5EF4-FFF2-40B4-BE49-F238E27FC236}">
              <a16:creationId xmlns:a16="http://schemas.microsoft.com/office/drawing/2014/main" id="{00000000-0008-0000-0100-0000110C0000}"/>
            </a:ext>
          </a:extLst>
        </xdr:cNvPr>
        <xdr:cNvSpPr>
          <a:spLocks noChangeShapeType="1"/>
        </xdr:cNvSpPr>
      </xdr:nvSpPr>
      <xdr:spPr bwMode="auto">
        <a:xfrm>
          <a:off x="3076575" y="11296650"/>
          <a:ext cx="123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371475</xdr:colOff>
      <xdr:row>69</xdr:row>
      <xdr:rowOff>123825</xdr:rowOff>
    </xdr:from>
    <xdr:to>
      <xdr:col>4</xdr:col>
      <xdr:colOff>476250</xdr:colOff>
      <xdr:row>69</xdr:row>
      <xdr:rowOff>123825</xdr:rowOff>
    </xdr:to>
    <xdr:sp macro="" textlink="">
      <xdr:nvSpPr>
        <xdr:cNvPr id="3090" name="Line 25">
          <a:extLst>
            <a:ext uri="{FF2B5EF4-FFF2-40B4-BE49-F238E27FC236}">
              <a16:creationId xmlns:a16="http://schemas.microsoft.com/office/drawing/2014/main" id="{00000000-0008-0000-0100-0000120C0000}"/>
            </a:ext>
          </a:extLst>
        </xdr:cNvPr>
        <xdr:cNvSpPr>
          <a:spLocks noChangeShapeType="1"/>
        </xdr:cNvSpPr>
      </xdr:nvSpPr>
      <xdr:spPr bwMode="auto">
        <a:xfrm>
          <a:off x="3362325" y="11296650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133350</xdr:colOff>
      <xdr:row>69</xdr:row>
      <xdr:rowOff>76200</xdr:rowOff>
    </xdr:from>
    <xdr:to>
      <xdr:col>4</xdr:col>
      <xdr:colOff>133350</xdr:colOff>
      <xdr:row>70</xdr:row>
      <xdr:rowOff>9525</xdr:rowOff>
    </xdr:to>
    <xdr:sp macro="" textlink="">
      <xdr:nvSpPr>
        <xdr:cNvPr id="3091" name="Line 26">
          <a:extLst>
            <a:ext uri="{FF2B5EF4-FFF2-40B4-BE49-F238E27FC236}">
              <a16:creationId xmlns:a16="http://schemas.microsoft.com/office/drawing/2014/main" id="{00000000-0008-0000-0100-0000130C0000}"/>
            </a:ext>
          </a:extLst>
        </xdr:cNvPr>
        <xdr:cNvSpPr>
          <a:spLocks noChangeShapeType="1"/>
        </xdr:cNvSpPr>
      </xdr:nvSpPr>
      <xdr:spPr bwMode="auto">
        <a:xfrm flipH="1">
          <a:off x="3124200" y="11249025"/>
          <a:ext cx="0" cy="95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409575</xdr:colOff>
      <xdr:row>69</xdr:row>
      <xdr:rowOff>66675</xdr:rowOff>
    </xdr:from>
    <xdr:to>
      <xdr:col>4</xdr:col>
      <xdr:colOff>409575</xdr:colOff>
      <xdr:row>70</xdr:row>
      <xdr:rowOff>9525</xdr:rowOff>
    </xdr:to>
    <xdr:sp macro="" textlink="">
      <xdr:nvSpPr>
        <xdr:cNvPr id="3092" name="Line 27">
          <a:extLst>
            <a:ext uri="{FF2B5EF4-FFF2-40B4-BE49-F238E27FC236}">
              <a16:creationId xmlns:a16="http://schemas.microsoft.com/office/drawing/2014/main" id="{00000000-0008-0000-0100-0000140C0000}"/>
            </a:ext>
          </a:extLst>
        </xdr:cNvPr>
        <xdr:cNvSpPr>
          <a:spLocks noChangeShapeType="1"/>
        </xdr:cNvSpPr>
      </xdr:nvSpPr>
      <xdr:spPr bwMode="auto">
        <a:xfrm>
          <a:off x="3400425" y="11239500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57150</xdr:colOff>
      <xdr:row>75</xdr:row>
      <xdr:rowOff>9525</xdr:rowOff>
    </xdr:from>
    <xdr:to>
      <xdr:col>3</xdr:col>
      <xdr:colOff>57150</xdr:colOff>
      <xdr:row>75</xdr:row>
      <xdr:rowOff>152400</xdr:rowOff>
    </xdr:to>
    <xdr:sp macro="" textlink="">
      <xdr:nvSpPr>
        <xdr:cNvPr id="3093" name="Line 30">
          <a:extLst>
            <a:ext uri="{FF2B5EF4-FFF2-40B4-BE49-F238E27FC236}">
              <a16:creationId xmlns:a16="http://schemas.microsoft.com/office/drawing/2014/main" id="{00000000-0008-0000-0100-0000150C0000}"/>
            </a:ext>
          </a:extLst>
        </xdr:cNvPr>
        <xdr:cNvSpPr>
          <a:spLocks noChangeShapeType="1"/>
        </xdr:cNvSpPr>
      </xdr:nvSpPr>
      <xdr:spPr bwMode="auto">
        <a:xfrm>
          <a:off x="1828800" y="1215390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57150</xdr:colOff>
      <xdr:row>71</xdr:row>
      <xdr:rowOff>47625</xdr:rowOff>
    </xdr:from>
    <xdr:to>
      <xdr:col>4</xdr:col>
      <xdr:colOff>57150</xdr:colOff>
      <xdr:row>75</xdr:row>
      <xdr:rowOff>152400</xdr:rowOff>
    </xdr:to>
    <xdr:sp macro="" textlink="">
      <xdr:nvSpPr>
        <xdr:cNvPr id="3094" name="Line 31">
          <a:extLst>
            <a:ext uri="{FF2B5EF4-FFF2-40B4-BE49-F238E27FC236}">
              <a16:creationId xmlns:a16="http://schemas.microsoft.com/office/drawing/2014/main" id="{00000000-0008-0000-0100-0000160C0000}"/>
            </a:ext>
          </a:extLst>
        </xdr:cNvPr>
        <xdr:cNvSpPr>
          <a:spLocks noChangeShapeType="1"/>
        </xdr:cNvSpPr>
      </xdr:nvSpPr>
      <xdr:spPr bwMode="auto">
        <a:xfrm>
          <a:off x="3048000" y="11544300"/>
          <a:ext cx="0" cy="752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123825</xdr:colOff>
      <xdr:row>75</xdr:row>
      <xdr:rowOff>9525</xdr:rowOff>
    </xdr:from>
    <xdr:to>
      <xdr:col>3</xdr:col>
      <xdr:colOff>1190625</xdr:colOff>
      <xdr:row>75</xdr:row>
      <xdr:rowOff>9525</xdr:rowOff>
    </xdr:to>
    <xdr:sp macro="" textlink="">
      <xdr:nvSpPr>
        <xdr:cNvPr id="3095" name="Line 32">
          <a:extLst>
            <a:ext uri="{FF2B5EF4-FFF2-40B4-BE49-F238E27FC236}">
              <a16:creationId xmlns:a16="http://schemas.microsoft.com/office/drawing/2014/main" id="{00000000-0008-0000-0100-0000170C0000}"/>
            </a:ext>
          </a:extLst>
        </xdr:cNvPr>
        <xdr:cNvSpPr>
          <a:spLocks noChangeShapeType="1"/>
        </xdr:cNvSpPr>
      </xdr:nvSpPr>
      <xdr:spPr bwMode="auto">
        <a:xfrm>
          <a:off x="1895475" y="12153900"/>
          <a:ext cx="1066800" cy="0"/>
        </a:xfrm>
        <a:prstGeom prst="line">
          <a:avLst/>
        </a:prstGeom>
        <a:noFill/>
        <a:ln w="9525">
          <a:solidFill>
            <a:srgbClr val="FF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1</xdr:col>
      <xdr:colOff>238125</xdr:colOff>
      <xdr:row>31</xdr:row>
      <xdr:rowOff>76200</xdr:rowOff>
    </xdr:from>
    <xdr:to>
      <xdr:col>7</xdr:col>
      <xdr:colOff>295275</xdr:colOff>
      <xdr:row>58</xdr:row>
      <xdr:rowOff>76200</xdr:rowOff>
    </xdr:to>
    <xdr:pic>
      <xdr:nvPicPr>
        <xdr:cNvPr id="3096" name="Picture 122">
          <a:extLst>
            <a:ext uri="{FF2B5EF4-FFF2-40B4-BE49-F238E27FC236}">
              <a16:creationId xmlns:a16="http://schemas.microsoft.com/office/drawing/2014/main" id="{00000000-0008-0000-0100-000018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85775" y="5095875"/>
          <a:ext cx="4991100" cy="4371975"/>
        </a:xfrm>
        <a:prstGeom prst="rect">
          <a:avLst/>
        </a:prstGeom>
        <a:noFill/>
        <a:ln w="25400">
          <a:solidFill>
            <a:srgbClr val="000080"/>
          </a:solidFill>
          <a:miter lim="800000"/>
          <a:headEnd/>
          <a:tailEnd/>
        </a:ln>
      </xdr:spPr>
    </xdr:pic>
    <xdr:clientData/>
  </xdr:twoCellAnchor>
  <xdr:twoCellAnchor>
    <xdr:from>
      <xdr:col>2</xdr:col>
      <xdr:colOff>136639</xdr:colOff>
      <xdr:row>54</xdr:row>
      <xdr:rowOff>155580</xdr:rowOff>
    </xdr:from>
    <xdr:to>
      <xdr:col>3</xdr:col>
      <xdr:colOff>274639</xdr:colOff>
      <xdr:row>54</xdr:row>
      <xdr:rowOff>155580</xdr:rowOff>
    </xdr:to>
    <xdr:cxnSp macro="">
      <xdr:nvCxnSpPr>
        <xdr:cNvPr id="40" name="39 Conector recto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CxnSpPr/>
      </xdr:nvCxnSpPr>
      <xdr:spPr>
        <a:xfrm rot="10800000">
          <a:off x="1146289" y="8899530"/>
          <a:ext cx="900000" cy="0"/>
        </a:xfrm>
        <a:prstGeom prst="line">
          <a:avLst/>
        </a:prstGeom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5</xdr:col>
      <xdr:colOff>190500</xdr:colOff>
      <xdr:row>69</xdr:row>
      <xdr:rowOff>1</xdr:rowOff>
    </xdr:from>
    <xdr:to>
      <xdr:col>7</xdr:col>
      <xdr:colOff>228600</xdr:colOff>
      <xdr:row>69</xdr:row>
      <xdr:rowOff>9526</xdr:rowOff>
    </xdr:to>
    <xdr:cxnSp macro="">
      <xdr:nvCxnSpPr>
        <xdr:cNvPr id="45" name="44 Conector recto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CxnSpPr>
          <a:stCxn id="9" idx="1"/>
        </xdr:cNvCxnSpPr>
      </xdr:nvCxnSpPr>
      <xdr:spPr>
        <a:xfrm rot="5400000" flipH="1" flipV="1">
          <a:off x="4591050" y="10363201"/>
          <a:ext cx="9525" cy="16287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371475</xdr:colOff>
      <xdr:row>69</xdr:row>
      <xdr:rowOff>57150</xdr:rowOff>
    </xdr:from>
    <xdr:to>
      <xdr:col>4</xdr:col>
      <xdr:colOff>466725</xdr:colOff>
      <xdr:row>69</xdr:row>
      <xdr:rowOff>85725</xdr:rowOff>
    </xdr:to>
    <xdr:sp macro="" textlink="">
      <xdr:nvSpPr>
        <xdr:cNvPr id="3100" name="Line 28">
          <a:extLst>
            <a:ext uri="{FF2B5EF4-FFF2-40B4-BE49-F238E27FC236}">
              <a16:creationId xmlns:a16="http://schemas.microsoft.com/office/drawing/2014/main" id="{00000000-0008-0000-0100-00001C0C0000}"/>
            </a:ext>
          </a:extLst>
        </xdr:cNvPr>
        <xdr:cNvSpPr>
          <a:spLocks noChangeShapeType="1"/>
        </xdr:cNvSpPr>
      </xdr:nvSpPr>
      <xdr:spPr bwMode="auto">
        <a:xfrm>
          <a:off x="3362325" y="11229975"/>
          <a:ext cx="95250" cy="28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85725</xdr:colOff>
      <xdr:row>69</xdr:row>
      <xdr:rowOff>66675</xdr:rowOff>
    </xdr:from>
    <xdr:to>
      <xdr:col>4</xdr:col>
      <xdr:colOff>180975</xdr:colOff>
      <xdr:row>69</xdr:row>
      <xdr:rowOff>95250</xdr:rowOff>
    </xdr:to>
    <xdr:sp macro="" textlink="">
      <xdr:nvSpPr>
        <xdr:cNvPr id="3101" name="Line 28">
          <a:extLst>
            <a:ext uri="{FF2B5EF4-FFF2-40B4-BE49-F238E27FC236}">
              <a16:creationId xmlns:a16="http://schemas.microsoft.com/office/drawing/2014/main" id="{00000000-0008-0000-0100-00001D0C0000}"/>
            </a:ext>
          </a:extLst>
        </xdr:cNvPr>
        <xdr:cNvSpPr>
          <a:spLocks noChangeShapeType="1"/>
        </xdr:cNvSpPr>
      </xdr:nvSpPr>
      <xdr:spPr bwMode="auto">
        <a:xfrm>
          <a:off x="3076575" y="11239500"/>
          <a:ext cx="95250" cy="28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57831</xdr:colOff>
      <xdr:row>73</xdr:row>
      <xdr:rowOff>139473</xdr:rowOff>
    </xdr:from>
    <xdr:to>
      <xdr:col>3</xdr:col>
      <xdr:colOff>59872</xdr:colOff>
      <xdr:row>74</xdr:row>
      <xdr:rowOff>31296</xdr:rowOff>
    </xdr:to>
    <xdr:cxnSp macro="">
      <xdr:nvCxnSpPr>
        <xdr:cNvPr id="51" name="50 Conector recto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CxnSpPr>
          <a:stCxn id="3073" idx="0"/>
        </xdr:cNvCxnSpPr>
      </xdr:nvCxnSpPr>
      <xdr:spPr>
        <a:xfrm rot="16200000" flipV="1">
          <a:off x="1793422" y="12085864"/>
          <a:ext cx="55109" cy="204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61232</xdr:colOff>
      <xdr:row>73</xdr:row>
      <xdr:rowOff>146277</xdr:rowOff>
    </xdr:from>
    <xdr:to>
      <xdr:col>3</xdr:col>
      <xdr:colOff>850446</xdr:colOff>
      <xdr:row>73</xdr:row>
      <xdr:rowOff>147865</xdr:rowOff>
    </xdr:to>
    <xdr:cxnSp macro="">
      <xdr:nvCxnSpPr>
        <xdr:cNvPr id="59" name="58 Conector recto">
          <a:extLst>
            <a:ext uri="{FF2B5EF4-FFF2-40B4-BE49-F238E27FC236}">
              <a16:creationId xmlns:a16="http://schemas.microsoft.com/office/drawing/2014/main" id="{00000000-0008-0000-0100-00003B000000}"/>
            </a:ext>
          </a:extLst>
        </xdr:cNvPr>
        <xdr:cNvCxnSpPr/>
      </xdr:nvCxnSpPr>
      <xdr:spPr>
        <a:xfrm>
          <a:off x="1823357" y="12066134"/>
          <a:ext cx="789214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264199</xdr:colOff>
      <xdr:row>54</xdr:row>
      <xdr:rowOff>146051</xdr:rowOff>
    </xdr:from>
    <xdr:to>
      <xdr:col>3</xdr:col>
      <xdr:colOff>264199</xdr:colOff>
      <xdr:row>56</xdr:row>
      <xdr:rowOff>110201</xdr:rowOff>
    </xdr:to>
    <xdr:cxnSp macro="">
      <xdr:nvCxnSpPr>
        <xdr:cNvPr id="35" name="36 Conector recto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CxnSpPr/>
      </xdr:nvCxnSpPr>
      <xdr:spPr>
        <a:xfrm rot="5400000" flipH="1" flipV="1">
          <a:off x="1891849" y="9034001"/>
          <a:ext cx="288000" cy="0"/>
        </a:xfrm>
        <a:prstGeom prst="line">
          <a:avLst/>
        </a:prstGeom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DF4951-25D2-458A-B210-AE758B25746A}">
  <dimension ref="A1:G784"/>
  <sheetViews>
    <sheetView view="pageBreakPreview" topLeftCell="A742" zoomScaleNormal="100" zoomScaleSheetLayoutView="100" workbookViewId="0">
      <selection activeCell="D746" sqref="D746"/>
    </sheetView>
  </sheetViews>
  <sheetFormatPr baseColWidth="10" defaultColWidth="11.44140625" defaultRowHeight="13.8" x14ac:dyDescent="0.3"/>
  <cols>
    <col min="1" max="1" width="8" style="187" customWidth="1"/>
    <col min="2" max="10" width="8.6640625" style="187" customWidth="1"/>
    <col min="11" max="22" width="8" style="187" customWidth="1"/>
    <col min="23" max="16384" width="11.44140625" style="187"/>
  </cols>
  <sheetData>
    <row r="1" spans="1:4" s="49" customFormat="1" x14ac:dyDescent="0.3">
      <c r="A1" s="41">
        <v>1</v>
      </c>
      <c r="B1" s="51">
        <v>0.04</v>
      </c>
      <c r="C1" s="39"/>
      <c r="D1" s="39"/>
    </row>
    <row r="2" spans="1:4" s="49" customFormat="1" x14ac:dyDescent="0.3">
      <c r="A2" s="41">
        <v>2</v>
      </c>
      <c r="B2" s="51">
        <v>0.08</v>
      </c>
      <c r="C2" s="39"/>
      <c r="D2" s="39"/>
    </row>
    <row r="3" spans="1:4" s="49" customFormat="1" x14ac:dyDescent="0.3">
      <c r="A3" s="41">
        <v>3</v>
      </c>
      <c r="B3" s="51">
        <v>0.12</v>
      </c>
      <c r="C3" s="39"/>
      <c r="D3" s="39"/>
    </row>
    <row r="4" spans="1:4" s="49" customFormat="1" x14ac:dyDescent="0.3">
      <c r="A4" s="41">
        <v>4</v>
      </c>
      <c r="B4" s="51">
        <v>0.16</v>
      </c>
      <c r="C4" s="39"/>
      <c r="D4" s="39"/>
    </row>
    <row r="5" spans="1:4" s="49" customFormat="1" x14ac:dyDescent="0.3">
      <c r="A5" s="41">
        <v>5</v>
      </c>
      <c r="B5" s="51">
        <v>0.23</v>
      </c>
      <c r="C5" s="39"/>
      <c r="D5" s="39"/>
    </row>
    <row r="6" spans="1:4" s="49" customFormat="1" x14ac:dyDescent="0.3">
      <c r="A6" s="41">
        <v>6</v>
      </c>
      <c r="B6" s="51">
        <v>0.25</v>
      </c>
      <c r="C6" s="39"/>
      <c r="D6" s="39"/>
    </row>
    <row r="7" spans="1:4" s="49" customFormat="1" x14ac:dyDescent="0.3">
      <c r="A7" s="41">
        <v>7</v>
      </c>
      <c r="B7" s="51">
        <v>0.26</v>
      </c>
      <c r="C7" s="39"/>
      <c r="D7" s="39"/>
    </row>
    <row r="8" spans="1:4" s="49" customFormat="1" x14ac:dyDescent="0.3">
      <c r="A8" s="41">
        <v>8</v>
      </c>
      <c r="B8" s="51">
        <v>0.28999999999999998</v>
      </c>
      <c r="C8" s="39"/>
      <c r="D8" s="39"/>
    </row>
    <row r="9" spans="1:4" s="49" customFormat="1" x14ac:dyDescent="0.3">
      <c r="A9" s="41">
        <v>9</v>
      </c>
      <c r="B9" s="51">
        <v>0.32</v>
      </c>
      <c r="C9" s="39"/>
      <c r="D9" s="39"/>
    </row>
    <row r="10" spans="1:4" s="49" customFormat="1" x14ac:dyDescent="0.3">
      <c r="A10" s="41">
        <v>10</v>
      </c>
      <c r="B10" s="51">
        <v>0.34</v>
      </c>
      <c r="C10" s="39"/>
      <c r="D10" s="39"/>
    </row>
    <row r="11" spans="1:4" s="49" customFormat="1" x14ac:dyDescent="0.3">
      <c r="A11" s="41">
        <v>11</v>
      </c>
      <c r="B11" s="51">
        <v>0.36</v>
      </c>
      <c r="C11" s="39"/>
      <c r="D11" s="39"/>
    </row>
    <row r="12" spans="1:4" s="49" customFormat="1" x14ac:dyDescent="0.3">
      <c r="A12" s="41">
        <v>12</v>
      </c>
      <c r="B12" s="51">
        <v>0.38</v>
      </c>
      <c r="C12" s="39"/>
      <c r="D12" s="39"/>
    </row>
    <row r="13" spans="1:4" s="49" customFormat="1" x14ac:dyDescent="0.3">
      <c r="A13" s="41">
        <v>13</v>
      </c>
      <c r="B13" s="51">
        <v>0.4</v>
      </c>
      <c r="C13" s="39"/>
      <c r="D13" s="39"/>
    </row>
    <row r="14" spans="1:4" s="49" customFormat="1" x14ac:dyDescent="0.3">
      <c r="A14" s="41">
        <v>14</v>
      </c>
      <c r="B14" s="51">
        <v>0.42</v>
      </c>
      <c r="C14" s="39"/>
      <c r="D14" s="39"/>
    </row>
    <row r="15" spans="1:4" s="49" customFormat="1" x14ac:dyDescent="0.3">
      <c r="A15" s="41">
        <v>15</v>
      </c>
      <c r="B15" s="51">
        <v>0.44</v>
      </c>
      <c r="C15" s="39"/>
      <c r="D15" s="39"/>
    </row>
    <row r="16" spans="1:4" s="49" customFormat="1" x14ac:dyDescent="0.3">
      <c r="A16" s="41">
        <v>16</v>
      </c>
      <c r="B16" s="51">
        <v>0.46</v>
      </c>
    </row>
    <row r="17" spans="1:2" s="49" customFormat="1" x14ac:dyDescent="0.3">
      <c r="A17" s="41">
        <v>17</v>
      </c>
      <c r="B17" s="51">
        <v>0.48</v>
      </c>
    </row>
    <row r="18" spans="1:2" s="49" customFormat="1" x14ac:dyDescent="0.3">
      <c r="A18" s="41">
        <v>18</v>
      </c>
      <c r="B18" s="51">
        <v>0.5</v>
      </c>
    </row>
    <row r="19" spans="1:2" s="49" customFormat="1" x14ac:dyDescent="0.3">
      <c r="A19" s="41">
        <v>19</v>
      </c>
      <c r="B19" s="51">
        <v>0.52</v>
      </c>
    </row>
    <row r="20" spans="1:2" s="49" customFormat="1" x14ac:dyDescent="0.3">
      <c r="A20" s="189">
        <v>20</v>
      </c>
      <c r="B20" s="190">
        <v>0.54</v>
      </c>
    </row>
    <row r="21" spans="1:2" s="49" customFormat="1" x14ac:dyDescent="0.3">
      <c r="A21" s="189">
        <v>21</v>
      </c>
      <c r="B21" s="190">
        <v>0.56000000000000005</v>
      </c>
    </row>
    <row r="22" spans="1:2" s="49" customFormat="1" x14ac:dyDescent="0.3">
      <c r="A22" s="189">
        <v>22</v>
      </c>
      <c r="B22" s="190">
        <v>0.57999999999999996</v>
      </c>
    </row>
    <row r="23" spans="1:2" s="49" customFormat="1" x14ac:dyDescent="0.3">
      <c r="A23" s="189">
        <v>23</v>
      </c>
      <c r="B23" s="190">
        <v>0.6</v>
      </c>
    </row>
    <row r="24" spans="1:2" s="49" customFormat="1" x14ac:dyDescent="0.3">
      <c r="A24" s="41">
        <v>24</v>
      </c>
      <c r="B24" s="51">
        <v>0.61</v>
      </c>
    </row>
    <row r="25" spans="1:2" s="49" customFormat="1" x14ac:dyDescent="0.3">
      <c r="A25" s="41">
        <v>25</v>
      </c>
      <c r="B25" s="51">
        <v>0.64</v>
      </c>
    </row>
    <row r="26" spans="1:2" s="49" customFormat="1" x14ac:dyDescent="0.3">
      <c r="A26" s="41">
        <v>26</v>
      </c>
      <c r="B26" s="51">
        <v>0.67</v>
      </c>
    </row>
    <row r="27" spans="1:2" s="49" customFormat="1" x14ac:dyDescent="0.3">
      <c r="A27" s="41">
        <v>27</v>
      </c>
      <c r="B27" s="51">
        <v>0.69</v>
      </c>
    </row>
    <row r="28" spans="1:2" s="49" customFormat="1" x14ac:dyDescent="0.3">
      <c r="A28" s="41">
        <v>28</v>
      </c>
      <c r="B28" s="51">
        <v>0.71</v>
      </c>
    </row>
    <row r="29" spans="1:2" s="49" customFormat="1" x14ac:dyDescent="0.3">
      <c r="A29" s="41">
        <v>29</v>
      </c>
      <c r="B29" s="51">
        <v>0.73</v>
      </c>
    </row>
    <row r="30" spans="1:2" s="49" customFormat="1" x14ac:dyDescent="0.3">
      <c r="A30" s="41">
        <v>30</v>
      </c>
      <c r="B30" s="51">
        <v>0.75</v>
      </c>
    </row>
    <row r="31" spans="1:2" s="49" customFormat="1" x14ac:dyDescent="0.3">
      <c r="A31" s="41">
        <v>31</v>
      </c>
      <c r="B31" s="51">
        <v>0.77</v>
      </c>
    </row>
    <row r="32" spans="1:2" s="49" customFormat="1" x14ac:dyDescent="0.3">
      <c r="A32" s="41">
        <v>32</v>
      </c>
      <c r="B32" s="51">
        <v>0.79</v>
      </c>
    </row>
    <row r="33" spans="1:7" s="49" customFormat="1" x14ac:dyDescent="0.3">
      <c r="A33" s="41">
        <v>33</v>
      </c>
      <c r="B33" s="51">
        <v>0.81</v>
      </c>
    </row>
    <row r="34" spans="1:7" s="49" customFormat="1" x14ac:dyDescent="0.3">
      <c r="A34" s="41">
        <v>34</v>
      </c>
      <c r="B34" s="51">
        <v>0.82</v>
      </c>
    </row>
    <row r="35" spans="1:7" s="191" customFormat="1" x14ac:dyDescent="0.3">
      <c r="A35" s="41">
        <v>35</v>
      </c>
      <c r="B35" s="51">
        <v>0.84</v>
      </c>
    </row>
    <row r="36" spans="1:7" s="49" customFormat="1" x14ac:dyDescent="0.3">
      <c r="A36" s="41">
        <v>36</v>
      </c>
      <c r="B36" s="51">
        <v>0.85</v>
      </c>
    </row>
    <row r="37" spans="1:7" s="49" customFormat="1" x14ac:dyDescent="0.3">
      <c r="A37" s="41">
        <v>37</v>
      </c>
      <c r="B37" s="51">
        <v>0.87</v>
      </c>
    </row>
    <row r="38" spans="1:7" s="49" customFormat="1" x14ac:dyDescent="0.3">
      <c r="A38" s="41">
        <v>38</v>
      </c>
      <c r="B38" s="51">
        <v>0.88</v>
      </c>
    </row>
    <row r="39" spans="1:7" s="49" customFormat="1" x14ac:dyDescent="0.3">
      <c r="A39" s="41">
        <v>39</v>
      </c>
      <c r="B39" s="51">
        <v>0.9</v>
      </c>
    </row>
    <row r="40" spans="1:7" s="49" customFormat="1" x14ac:dyDescent="0.3">
      <c r="A40" s="41">
        <v>40</v>
      </c>
      <c r="B40" s="51">
        <v>0.91</v>
      </c>
    </row>
    <row r="41" spans="1:7" s="49" customFormat="1" x14ac:dyDescent="0.3">
      <c r="A41" s="41">
        <v>41</v>
      </c>
      <c r="B41" s="51">
        <v>0.93</v>
      </c>
    </row>
    <row r="42" spans="1:7" s="49" customFormat="1" x14ac:dyDescent="0.3">
      <c r="A42" s="41">
        <v>42</v>
      </c>
      <c r="B42" s="51">
        <v>0.96</v>
      </c>
    </row>
    <row r="43" spans="1:7" s="49" customFormat="1" x14ac:dyDescent="0.3">
      <c r="A43" s="41">
        <v>43</v>
      </c>
      <c r="B43" s="51">
        <v>0.98</v>
      </c>
    </row>
    <row r="44" spans="1:7" s="49" customFormat="1" x14ac:dyDescent="0.3">
      <c r="A44" s="41">
        <v>44</v>
      </c>
      <c r="B44" s="51">
        <v>1</v>
      </c>
      <c r="G44" s="50"/>
    </row>
    <row r="45" spans="1:7" s="49" customFormat="1" x14ac:dyDescent="0.3">
      <c r="A45" s="41">
        <v>45</v>
      </c>
      <c r="B45" s="51">
        <v>1.02</v>
      </c>
      <c r="G45" s="50"/>
    </row>
    <row r="46" spans="1:7" s="49" customFormat="1" x14ac:dyDescent="0.3">
      <c r="A46" s="41">
        <v>46</v>
      </c>
      <c r="B46" s="51">
        <v>1.03</v>
      </c>
    </row>
    <row r="47" spans="1:7" s="49" customFormat="1" x14ac:dyDescent="0.3">
      <c r="A47" s="41">
        <v>47</v>
      </c>
      <c r="B47" s="51">
        <v>1.06</v>
      </c>
    </row>
    <row r="48" spans="1:7" s="49" customFormat="1" x14ac:dyDescent="0.3">
      <c r="A48" s="41">
        <v>48</v>
      </c>
      <c r="B48" s="51">
        <v>1.0900000000000001</v>
      </c>
      <c r="C48" s="39"/>
      <c r="D48" s="39"/>
    </row>
    <row r="49" spans="1:4" s="49" customFormat="1" x14ac:dyDescent="0.3">
      <c r="A49" s="41">
        <v>49</v>
      </c>
      <c r="B49" s="51">
        <v>1.1100000000000001</v>
      </c>
      <c r="C49" s="39"/>
      <c r="D49" s="39"/>
    </row>
    <row r="50" spans="1:4" s="49" customFormat="1" x14ac:dyDescent="0.3">
      <c r="A50" s="41">
        <v>50</v>
      </c>
      <c r="B50" s="51">
        <v>1.1299999999999999</v>
      </c>
      <c r="C50" s="39"/>
      <c r="D50" s="39"/>
    </row>
    <row r="51" spans="1:4" s="49" customFormat="1" x14ac:dyDescent="0.3">
      <c r="A51" s="41">
        <v>51</v>
      </c>
      <c r="B51" s="51">
        <v>1.1399999999999999</v>
      </c>
      <c r="C51" s="39"/>
      <c r="D51" s="39"/>
    </row>
    <row r="52" spans="1:4" s="49" customFormat="1" x14ac:dyDescent="0.3">
      <c r="A52" s="41">
        <v>52</v>
      </c>
      <c r="B52" s="51">
        <v>1.1499999999999999</v>
      </c>
      <c r="C52" s="39"/>
      <c r="D52" s="39"/>
    </row>
    <row r="53" spans="1:4" s="49" customFormat="1" x14ac:dyDescent="0.3">
      <c r="A53" s="41">
        <v>53</v>
      </c>
      <c r="B53" s="51">
        <v>1.17</v>
      </c>
      <c r="C53" s="39"/>
      <c r="D53" s="39"/>
    </row>
    <row r="54" spans="1:4" s="49" customFormat="1" x14ac:dyDescent="0.3">
      <c r="A54" s="41">
        <v>54</v>
      </c>
      <c r="B54" s="51">
        <v>1.18</v>
      </c>
      <c r="C54" s="39"/>
      <c r="D54" s="39"/>
    </row>
    <row r="55" spans="1:4" s="49" customFormat="1" x14ac:dyDescent="0.3">
      <c r="A55" s="41">
        <v>55</v>
      </c>
      <c r="B55" s="51">
        <v>1.19</v>
      </c>
      <c r="C55" s="39"/>
      <c r="D55" s="39"/>
    </row>
    <row r="56" spans="1:4" s="49" customFormat="1" x14ac:dyDescent="0.3">
      <c r="A56" s="41">
        <v>56</v>
      </c>
      <c r="B56" s="51">
        <v>1.2</v>
      </c>
      <c r="C56" s="39"/>
      <c r="D56" s="39"/>
    </row>
    <row r="57" spans="1:4" s="49" customFormat="1" x14ac:dyDescent="0.3">
      <c r="A57" s="41">
        <v>57</v>
      </c>
      <c r="B57" s="51">
        <v>1.21</v>
      </c>
      <c r="C57" s="39"/>
      <c r="D57" s="39"/>
    </row>
    <row r="58" spans="1:4" s="49" customFormat="1" x14ac:dyDescent="0.3">
      <c r="A58" s="41">
        <v>58</v>
      </c>
      <c r="B58" s="51">
        <v>1.23</v>
      </c>
      <c r="C58" s="39"/>
      <c r="D58" s="39"/>
    </row>
    <row r="59" spans="1:4" s="49" customFormat="1" x14ac:dyDescent="0.3">
      <c r="A59" s="41">
        <v>59</v>
      </c>
      <c r="B59" s="51">
        <v>1.24</v>
      </c>
      <c r="C59" s="39"/>
      <c r="D59" s="39"/>
    </row>
    <row r="60" spans="1:4" s="49" customFormat="1" x14ac:dyDescent="0.3">
      <c r="A60" s="41">
        <v>60</v>
      </c>
      <c r="B60" s="51">
        <v>1.25</v>
      </c>
      <c r="C60" s="39"/>
      <c r="D60" s="39"/>
    </row>
    <row r="61" spans="1:4" s="49" customFormat="1" x14ac:dyDescent="0.3">
      <c r="A61" s="41">
        <v>61</v>
      </c>
      <c r="B61" s="51">
        <v>1.26</v>
      </c>
      <c r="C61" s="39"/>
      <c r="D61" s="39"/>
    </row>
    <row r="62" spans="1:4" s="49" customFormat="1" x14ac:dyDescent="0.3">
      <c r="A62" s="41">
        <v>62</v>
      </c>
      <c r="B62" s="51">
        <v>1.27</v>
      </c>
      <c r="C62" s="39"/>
      <c r="D62" s="39"/>
    </row>
    <row r="63" spans="1:4" s="49" customFormat="1" x14ac:dyDescent="0.3">
      <c r="A63" s="41">
        <v>63</v>
      </c>
      <c r="B63" s="51">
        <v>1.29</v>
      </c>
      <c r="C63" s="39"/>
      <c r="D63" s="39"/>
    </row>
    <row r="64" spans="1:4" s="49" customFormat="1" x14ac:dyDescent="0.3">
      <c r="A64" s="41">
        <v>64</v>
      </c>
      <c r="B64" s="51">
        <v>1.3</v>
      </c>
      <c r="C64" s="39"/>
      <c r="D64" s="39"/>
    </row>
    <row r="65" spans="1:4" s="49" customFormat="1" ht="12.75" customHeight="1" x14ac:dyDescent="0.3">
      <c r="A65" s="41">
        <v>65</v>
      </c>
      <c r="B65" s="51">
        <v>1.31</v>
      </c>
      <c r="C65" s="39"/>
      <c r="D65" s="39"/>
    </row>
    <row r="66" spans="1:4" s="49" customFormat="1" x14ac:dyDescent="0.3">
      <c r="A66" s="41">
        <v>66</v>
      </c>
      <c r="B66" s="51">
        <v>1.32</v>
      </c>
      <c r="C66" s="39"/>
      <c r="D66" s="39"/>
    </row>
    <row r="67" spans="1:4" s="49" customFormat="1" x14ac:dyDescent="0.3">
      <c r="A67" s="41">
        <v>67</v>
      </c>
      <c r="B67" s="51">
        <v>1.33</v>
      </c>
      <c r="C67" s="39"/>
      <c r="D67" s="39"/>
    </row>
    <row r="68" spans="1:4" s="49" customFormat="1" x14ac:dyDescent="0.3">
      <c r="A68" s="41">
        <v>68</v>
      </c>
      <c r="B68" s="51">
        <v>1.34</v>
      </c>
      <c r="C68" s="39"/>
      <c r="D68" s="39"/>
    </row>
    <row r="69" spans="1:4" s="49" customFormat="1" x14ac:dyDescent="0.3">
      <c r="A69" s="41">
        <v>69</v>
      </c>
      <c r="B69" s="51">
        <v>1.35</v>
      </c>
      <c r="C69" s="39"/>
      <c r="D69" s="39"/>
    </row>
    <row r="70" spans="1:4" s="49" customFormat="1" x14ac:dyDescent="0.3">
      <c r="A70" s="41">
        <v>70</v>
      </c>
      <c r="B70" s="51">
        <v>1.36</v>
      </c>
      <c r="C70" s="39"/>
      <c r="D70" s="39"/>
    </row>
    <row r="71" spans="1:4" s="49" customFormat="1" x14ac:dyDescent="0.3">
      <c r="A71" s="41">
        <v>71</v>
      </c>
      <c r="B71" s="51">
        <v>1.37</v>
      </c>
      <c r="C71" s="39"/>
      <c r="D71" s="39"/>
    </row>
    <row r="72" spans="1:4" s="49" customFormat="1" x14ac:dyDescent="0.3">
      <c r="A72" s="41">
        <v>72</v>
      </c>
      <c r="B72" s="51">
        <v>1.38</v>
      </c>
      <c r="C72" s="39"/>
      <c r="D72" s="39"/>
    </row>
    <row r="73" spans="1:4" s="49" customFormat="1" x14ac:dyDescent="0.3">
      <c r="A73" s="41">
        <v>73</v>
      </c>
      <c r="B73" s="51">
        <v>1.39</v>
      </c>
      <c r="C73" s="39"/>
      <c r="D73" s="39"/>
    </row>
    <row r="74" spans="1:4" s="49" customFormat="1" x14ac:dyDescent="0.3">
      <c r="A74" s="41">
        <v>74</v>
      </c>
      <c r="B74" s="51">
        <v>1.4</v>
      </c>
      <c r="C74" s="39"/>
      <c r="D74" s="39"/>
    </row>
    <row r="75" spans="1:4" s="49" customFormat="1" x14ac:dyDescent="0.3">
      <c r="A75" s="41">
        <v>75</v>
      </c>
      <c r="B75" s="51">
        <v>1.41</v>
      </c>
      <c r="C75" s="39"/>
      <c r="D75" s="39"/>
    </row>
    <row r="76" spans="1:4" s="49" customFormat="1" x14ac:dyDescent="0.3">
      <c r="A76" s="41">
        <v>76</v>
      </c>
      <c r="B76" s="51">
        <v>1.42</v>
      </c>
      <c r="C76" s="39"/>
      <c r="D76" s="39"/>
    </row>
    <row r="77" spans="1:4" s="49" customFormat="1" x14ac:dyDescent="0.3">
      <c r="A77" s="41">
        <v>77</v>
      </c>
      <c r="B77" s="51">
        <v>1.43</v>
      </c>
      <c r="C77" s="39"/>
      <c r="D77" s="39"/>
    </row>
    <row r="78" spans="1:4" s="49" customFormat="1" x14ac:dyDescent="0.3">
      <c r="A78" s="41">
        <v>78</v>
      </c>
      <c r="B78" s="51">
        <v>1.4339999999999999</v>
      </c>
      <c r="C78" s="39"/>
      <c r="D78" s="39"/>
    </row>
    <row r="79" spans="1:4" s="49" customFormat="1" x14ac:dyDescent="0.3">
      <c r="A79" s="41">
        <v>79</v>
      </c>
      <c r="B79" s="51">
        <v>1.44</v>
      </c>
      <c r="C79" s="39"/>
      <c r="D79" s="39"/>
    </row>
    <row r="80" spans="1:4" s="49" customFormat="1" x14ac:dyDescent="0.3">
      <c r="A80" s="41">
        <v>80</v>
      </c>
      <c r="B80" s="51">
        <v>1.45</v>
      </c>
      <c r="C80" s="39"/>
      <c r="D80" s="39"/>
    </row>
    <row r="81" spans="1:4" s="49" customFormat="1" x14ac:dyDescent="0.3">
      <c r="A81" s="41">
        <v>81</v>
      </c>
      <c r="B81" s="51">
        <v>1.46</v>
      </c>
      <c r="C81" s="39"/>
      <c r="D81" s="39"/>
    </row>
    <row r="82" spans="1:4" s="49" customFormat="1" x14ac:dyDescent="0.3">
      <c r="A82" s="41">
        <v>82</v>
      </c>
      <c r="B82" s="51">
        <v>1.47</v>
      </c>
      <c r="C82" s="39"/>
      <c r="D82" s="39"/>
    </row>
    <row r="83" spans="1:4" s="49" customFormat="1" x14ac:dyDescent="0.3">
      <c r="A83" s="41">
        <v>83</v>
      </c>
      <c r="B83" s="51">
        <v>1.48</v>
      </c>
      <c r="C83" s="39"/>
      <c r="D83" s="39"/>
    </row>
    <row r="84" spans="1:4" s="49" customFormat="1" x14ac:dyDescent="0.3">
      <c r="A84" s="41">
        <v>84</v>
      </c>
      <c r="B84" s="51">
        <v>1.49</v>
      </c>
      <c r="C84" s="39"/>
      <c r="D84" s="39"/>
    </row>
    <row r="85" spans="1:4" s="49" customFormat="1" x14ac:dyDescent="0.3">
      <c r="A85" s="41">
        <v>85</v>
      </c>
      <c r="B85" s="51">
        <v>1.5</v>
      </c>
      <c r="C85" s="39"/>
      <c r="D85" s="39"/>
    </row>
    <row r="86" spans="1:4" s="49" customFormat="1" x14ac:dyDescent="0.3">
      <c r="A86" s="41">
        <v>86</v>
      </c>
      <c r="B86" s="51">
        <v>1.51</v>
      </c>
      <c r="C86" s="39"/>
      <c r="D86" s="39"/>
    </row>
    <row r="87" spans="1:4" s="49" customFormat="1" x14ac:dyDescent="0.3">
      <c r="A87" s="41">
        <v>87</v>
      </c>
      <c r="B87" s="51">
        <v>1.52</v>
      </c>
      <c r="C87" s="39"/>
      <c r="D87" s="39"/>
    </row>
    <row r="88" spans="1:4" s="49" customFormat="1" x14ac:dyDescent="0.3">
      <c r="A88" s="41">
        <v>88</v>
      </c>
      <c r="B88" s="51">
        <v>1.54</v>
      </c>
      <c r="C88" s="39"/>
      <c r="D88" s="39"/>
    </row>
    <row r="89" spans="1:4" s="49" customFormat="1" x14ac:dyDescent="0.3">
      <c r="A89" s="41">
        <v>89</v>
      </c>
      <c r="B89" s="51">
        <v>1.55</v>
      </c>
      <c r="C89" s="39"/>
      <c r="D89" s="39"/>
    </row>
    <row r="90" spans="1:4" s="49" customFormat="1" x14ac:dyDescent="0.3">
      <c r="A90" s="41">
        <v>90</v>
      </c>
      <c r="B90" s="51">
        <v>1.56</v>
      </c>
      <c r="C90" s="39"/>
      <c r="D90" s="39"/>
    </row>
    <row r="91" spans="1:4" s="49" customFormat="1" x14ac:dyDescent="0.3">
      <c r="A91" s="41">
        <v>91</v>
      </c>
      <c r="B91" s="51">
        <v>1.57</v>
      </c>
      <c r="C91" s="39"/>
      <c r="D91" s="39"/>
    </row>
    <row r="92" spans="1:4" s="49" customFormat="1" x14ac:dyDescent="0.3">
      <c r="A92" s="41">
        <v>92</v>
      </c>
      <c r="B92" s="51">
        <v>1.58</v>
      </c>
      <c r="C92" s="39"/>
      <c r="D92" s="39"/>
    </row>
    <row r="93" spans="1:4" s="49" customFormat="1" x14ac:dyDescent="0.3">
      <c r="A93" s="41">
        <v>93</v>
      </c>
      <c r="B93" s="51">
        <v>1.6</v>
      </c>
      <c r="C93" s="39"/>
      <c r="D93" s="39"/>
    </row>
    <row r="94" spans="1:4" s="49" customFormat="1" x14ac:dyDescent="0.3">
      <c r="A94" s="41">
        <v>94</v>
      </c>
      <c r="B94" s="51">
        <v>1.61</v>
      </c>
      <c r="C94" s="39"/>
      <c r="D94" s="39"/>
    </row>
    <row r="95" spans="1:4" s="49" customFormat="1" x14ac:dyDescent="0.3">
      <c r="A95" s="41">
        <v>95</v>
      </c>
      <c r="B95" s="51">
        <v>1.62</v>
      </c>
      <c r="C95" s="39"/>
      <c r="D95" s="39"/>
    </row>
    <row r="96" spans="1:4" s="49" customFormat="1" x14ac:dyDescent="0.3">
      <c r="A96" s="41">
        <v>96</v>
      </c>
      <c r="B96" s="51">
        <v>1.63</v>
      </c>
      <c r="C96" s="39"/>
      <c r="D96" s="39"/>
    </row>
    <row r="97" spans="1:4" s="49" customFormat="1" x14ac:dyDescent="0.3">
      <c r="A97" s="41">
        <v>97</v>
      </c>
      <c r="B97" s="51">
        <v>1.64</v>
      </c>
      <c r="C97" s="39"/>
      <c r="D97" s="39"/>
    </row>
    <row r="98" spans="1:4" s="49" customFormat="1" x14ac:dyDescent="0.3">
      <c r="A98" s="41">
        <v>98</v>
      </c>
      <c r="B98" s="51">
        <v>1.65</v>
      </c>
      <c r="C98" s="39"/>
      <c r="D98" s="39"/>
    </row>
    <row r="99" spans="1:4" s="49" customFormat="1" x14ac:dyDescent="0.3">
      <c r="A99" s="41">
        <v>99</v>
      </c>
      <c r="B99" s="51">
        <v>1.66</v>
      </c>
      <c r="C99" s="39"/>
      <c r="D99" s="39"/>
    </row>
    <row r="100" spans="1:4" s="193" customFormat="1" x14ac:dyDescent="0.3">
      <c r="A100" s="189">
        <v>100</v>
      </c>
      <c r="B100" s="190">
        <v>1.67</v>
      </c>
      <c r="C100" s="192"/>
      <c r="D100" s="192"/>
    </row>
    <row r="101" spans="1:4" s="193" customFormat="1" x14ac:dyDescent="0.3">
      <c r="A101" s="189">
        <v>101</v>
      </c>
      <c r="B101" s="190">
        <v>1.68</v>
      </c>
      <c r="C101" s="192"/>
      <c r="D101" s="192"/>
    </row>
    <row r="102" spans="1:4" s="193" customFormat="1" x14ac:dyDescent="0.3">
      <c r="A102" s="189">
        <v>102</v>
      </c>
      <c r="B102" s="190">
        <v>1.69</v>
      </c>
      <c r="C102" s="192"/>
      <c r="D102" s="192"/>
    </row>
    <row r="103" spans="1:4" s="193" customFormat="1" x14ac:dyDescent="0.3">
      <c r="A103" s="189">
        <v>103</v>
      </c>
      <c r="B103" s="190">
        <v>1.694</v>
      </c>
      <c r="C103" s="192"/>
      <c r="D103" s="192"/>
    </row>
    <row r="104" spans="1:4" s="193" customFormat="1" x14ac:dyDescent="0.3">
      <c r="A104" s="189">
        <v>104</v>
      </c>
      <c r="B104" s="190">
        <v>1.7</v>
      </c>
      <c r="C104" s="192"/>
      <c r="D104" s="192"/>
    </row>
    <row r="105" spans="1:4" s="193" customFormat="1" x14ac:dyDescent="0.3">
      <c r="A105" s="189">
        <v>105</v>
      </c>
      <c r="B105" s="190">
        <v>1.71</v>
      </c>
      <c r="C105" s="192"/>
      <c r="D105" s="192"/>
    </row>
    <row r="106" spans="1:4" s="193" customFormat="1" x14ac:dyDescent="0.3">
      <c r="A106" s="189">
        <v>106</v>
      </c>
      <c r="B106" s="190">
        <v>1.72</v>
      </c>
      <c r="C106" s="192"/>
      <c r="D106" s="192"/>
    </row>
    <row r="107" spans="1:4" s="193" customFormat="1" x14ac:dyDescent="0.3">
      <c r="A107" s="189">
        <v>107</v>
      </c>
      <c r="B107" s="190">
        <v>1.73</v>
      </c>
      <c r="C107" s="192"/>
      <c r="D107" s="192"/>
    </row>
    <row r="108" spans="1:4" s="193" customFormat="1" x14ac:dyDescent="0.3">
      <c r="A108" s="189">
        <v>108</v>
      </c>
      <c r="B108" s="190">
        <v>1.734</v>
      </c>
      <c r="C108" s="192"/>
      <c r="D108" s="192"/>
    </row>
    <row r="109" spans="1:4" s="193" customFormat="1" x14ac:dyDescent="0.3">
      <c r="A109" s="189">
        <v>109</v>
      </c>
      <c r="B109" s="190">
        <v>1.74</v>
      </c>
      <c r="C109" s="192"/>
      <c r="D109" s="192"/>
    </row>
    <row r="110" spans="1:4" s="193" customFormat="1" x14ac:dyDescent="0.3">
      <c r="A110" s="189">
        <v>110</v>
      </c>
      <c r="B110" s="190">
        <v>1.75</v>
      </c>
      <c r="C110" s="192"/>
      <c r="D110" s="192"/>
    </row>
    <row r="111" spans="1:4" s="49" customFormat="1" x14ac:dyDescent="0.3">
      <c r="A111" s="41">
        <v>111</v>
      </c>
      <c r="B111" s="51">
        <v>1.76</v>
      </c>
      <c r="C111" s="39"/>
      <c r="D111" s="39"/>
    </row>
    <row r="112" spans="1:4" s="49" customFormat="1" x14ac:dyDescent="0.3">
      <c r="A112" s="41">
        <v>112</v>
      </c>
      <c r="B112" s="51">
        <v>1.77</v>
      </c>
      <c r="C112" s="39"/>
      <c r="D112" s="39"/>
    </row>
    <row r="113" spans="1:4" s="49" customFormat="1" x14ac:dyDescent="0.3">
      <c r="A113" s="41">
        <v>113</v>
      </c>
      <c r="B113" s="51">
        <v>1.774</v>
      </c>
      <c r="C113" s="39"/>
      <c r="D113" s="39"/>
    </row>
    <row r="114" spans="1:4" s="49" customFormat="1" x14ac:dyDescent="0.3">
      <c r="A114" s="41">
        <v>114</v>
      </c>
      <c r="B114" s="51">
        <v>1.78</v>
      </c>
      <c r="C114" s="39"/>
      <c r="D114" s="39"/>
    </row>
    <row r="115" spans="1:4" s="49" customFormat="1" x14ac:dyDescent="0.3">
      <c r="A115" s="41">
        <v>115</v>
      </c>
      <c r="B115" s="51">
        <v>1.79</v>
      </c>
      <c r="C115" s="39"/>
      <c r="D115" s="39"/>
    </row>
    <row r="116" spans="1:4" s="49" customFormat="1" x14ac:dyDescent="0.3">
      <c r="A116" s="41">
        <v>116</v>
      </c>
      <c r="B116" s="51">
        <v>1.8</v>
      </c>
      <c r="C116" s="39"/>
      <c r="D116" s="39"/>
    </row>
    <row r="117" spans="1:4" s="49" customFormat="1" x14ac:dyDescent="0.3">
      <c r="A117" s="41">
        <v>117</v>
      </c>
      <c r="B117" s="51">
        <v>1.81</v>
      </c>
      <c r="C117" s="39"/>
      <c r="D117" s="39"/>
    </row>
    <row r="118" spans="1:4" s="49" customFormat="1" x14ac:dyDescent="0.3">
      <c r="A118" s="41">
        <v>118</v>
      </c>
      <c r="B118" s="51">
        <v>1.8140000000000001</v>
      </c>
      <c r="C118" s="39"/>
      <c r="D118" s="39"/>
    </row>
    <row r="119" spans="1:4" s="49" customFormat="1" x14ac:dyDescent="0.3">
      <c r="A119" s="41">
        <v>119</v>
      </c>
      <c r="B119" s="51">
        <v>1.82</v>
      </c>
      <c r="C119" s="39"/>
      <c r="D119" s="39"/>
    </row>
    <row r="120" spans="1:4" x14ac:dyDescent="0.3">
      <c r="A120" s="41">
        <v>120</v>
      </c>
      <c r="B120" s="51">
        <v>1.83</v>
      </c>
    </row>
    <row r="121" spans="1:4" x14ac:dyDescent="0.3">
      <c r="A121" s="41">
        <v>121</v>
      </c>
      <c r="B121" s="51">
        <v>1.84</v>
      </c>
    </row>
    <row r="122" spans="1:4" x14ac:dyDescent="0.3">
      <c r="A122" s="41">
        <v>122</v>
      </c>
      <c r="B122" s="51">
        <v>1.85</v>
      </c>
    </row>
    <row r="123" spans="1:4" x14ac:dyDescent="0.3">
      <c r="A123" s="41">
        <v>123</v>
      </c>
      <c r="B123" s="51">
        <v>1.8540000000000001</v>
      </c>
    </row>
    <row r="124" spans="1:4" x14ac:dyDescent="0.3">
      <c r="A124" s="41">
        <v>124</v>
      </c>
      <c r="B124" s="51">
        <v>1.86</v>
      </c>
    </row>
    <row r="125" spans="1:4" x14ac:dyDescent="0.3">
      <c r="A125" s="41">
        <v>125</v>
      </c>
      <c r="B125" s="51">
        <v>1.87</v>
      </c>
    </row>
    <row r="126" spans="1:4" x14ac:dyDescent="0.3">
      <c r="A126" s="41">
        <v>126</v>
      </c>
      <c r="B126" s="51">
        <v>1.88</v>
      </c>
    </row>
    <row r="127" spans="1:4" x14ac:dyDescent="0.3">
      <c r="A127" s="41">
        <v>127</v>
      </c>
      <c r="B127" s="51">
        <v>1.89</v>
      </c>
    </row>
    <row r="128" spans="1:4" x14ac:dyDescent="0.3">
      <c r="A128" s="41">
        <v>128</v>
      </c>
      <c r="B128" s="51">
        <v>1.8939999999999999</v>
      </c>
    </row>
    <row r="129" spans="1:2" x14ac:dyDescent="0.3">
      <c r="A129" s="41">
        <v>129</v>
      </c>
      <c r="B129" s="51">
        <v>1.9</v>
      </c>
    </row>
    <row r="130" spans="1:2" x14ac:dyDescent="0.3">
      <c r="A130" s="41">
        <v>130</v>
      </c>
      <c r="B130" s="51">
        <v>1.91</v>
      </c>
    </row>
    <row r="131" spans="1:2" x14ac:dyDescent="0.3">
      <c r="A131" s="41">
        <v>131</v>
      </c>
      <c r="B131" s="51">
        <v>1.92</v>
      </c>
    </row>
    <row r="132" spans="1:2" x14ac:dyDescent="0.3">
      <c r="A132" s="41">
        <v>132</v>
      </c>
      <c r="B132" s="51">
        <v>1.92</v>
      </c>
    </row>
    <row r="133" spans="1:2" x14ac:dyDescent="0.3">
      <c r="A133" s="41">
        <v>133</v>
      </c>
      <c r="B133" s="51">
        <v>1.93</v>
      </c>
    </row>
    <row r="134" spans="1:2" x14ac:dyDescent="0.3">
      <c r="A134" s="41">
        <v>134</v>
      </c>
      <c r="B134" s="51">
        <v>1.93</v>
      </c>
    </row>
    <row r="135" spans="1:2" x14ac:dyDescent="0.3">
      <c r="A135" s="41">
        <v>135</v>
      </c>
      <c r="B135" s="51">
        <v>1.94</v>
      </c>
    </row>
    <row r="136" spans="1:2" x14ac:dyDescent="0.3">
      <c r="A136" s="41">
        <v>136</v>
      </c>
      <c r="B136" s="51">
        <v>1.94</v>
      </c>
    </row>
    <row r="137" spans="1:2" x14ac:dyDescent="0.3">
      <c r="A137" s="41">
        <v>137</v>
      </c>
      <c r="B137" s="51">
        <v>1.95</v>
      </c>
    </row>
    <row r="138" spans="1:2" x14ac:dyDescent="0.3">
      <c r="A138" s="41">
        <v>138</v>
      </c>
      <c r="B138" s="51">
        <v>1.95</v>
      </c>
    </row>
    <row r="139" spans="1:2" x14ac:dyDescent="0.3">
      <c r="A139" s="41">
        <v>139</v>
      </c>
      <c r="B139" s="51">
        <v>1.9550000000000001</v>
      </c>
    </row>
    <row r="140" spans="1:2" x14ac:dyDescent="0.3">
      <c r="A140" s="41">
        <v>140</v>
      </c>
      <c r="B140" s="51">
        <v>1.96</v>
      </c>
    </row>
    <row r="141" spans="1:2" x14ac:dyDescent="0.3">
      <c r="A141" s="41">
        <v>141</v>
      </c>
      <c r="B141" s="51">
        <v>1.97</v>
      </c>
    </row>
    <row r="142" spans="1:2" x14ac:dyDescent="0.3">
      <c r="A142" s="41">
        <v>142</v>
      </c>
      <c r="B142" s="51">
        <v>1.98</v>
      </c>
    </row>
    <row r="143" spans="1:2" x14ac:dyDescent="0.3">
      <c r="A143" s="41">
        <v>143</v>
      </c>
      <c r="B143" s="51">
        <v>1.99</v>
      </c>
    </row>
    <row r="144" spans="1:2" x14ac:dyDescent="0.3">
      <c r="A144" s="41">
        <v>144</v>
      </c>
      <c r="B144" s="51">
        <v>2</v>
      </c>
    </row>
    <row r="145" spans="1:5" x14ac:dyDescent="0.3">
      <c r="A145" s="41">
        <v>145</v>
      </c>
      <c r="B145" s="51">
        <v>2.0099999999999998</v>
      </c>
    </row>
    <row r="146" spans="1:5" x14ac:dyDescent="0.3">
      <c r="A146" s="41">
        <v>146</v>
      </c>
      <c r="B146" s="51">
        <v>2.02</v>
      </c>
    </row>
    <row r="147" spans="1:5" x14ac:dyDescent="0.3">
      <c r="A147" s="41">
        <v>147</v>
      </c>
      <c r="B147" s="51">
        <v>2.0299999999999998</v>
      </c>
    </row>
    <row r="148" spans="1:5" x14ac:dyDescent="0.3">
      <c r="A148" s="41">
        <v>148</v>
      </c>
      <c r="B148" s="51">
        <v>2.04</v>
      </c>
    </row>
    <row r="149" spans="1:5" x14ac:dyDescent="0.3">
      <c r="A149" s="41">
        <v>149</v>
      </c>
      <c r="B149" s="51">
        <v>2.0499999999999998</v>
      </c>
    </row>
    <row r="150" spans="1:5" x14ac:dyDescent="0.3">
      <c r="A150" s="189">
        <v>150</v>
      </c>
      <c r="B150" s="190">
        <v>2.06</v>
      </c>
    </row>
    <row r="151" spans="1:5" x14ac:dyDescent="0.3">
      <c r="A151" s="189">
        <v>151</v>
      </c>
      <c r="B151" s="190">
        <f>B$150+((A151-A$150)/(A$160-A$150))*(B$160-B$150)</f>
        <v>2.0680000000000001</v>
      </c>
    </row>
    <row r="152" spans="1:5" x14ac:dyDescent="0.3">
      <c r="A152" s="189">
        <v>152</v>
      </c>
      <c r="B152" s="190">
        <f t="shared" ref="B152:B159" si="0">B$150+((A152-A$150)/(A$160-A$150))*(B$160-B$150)</f>
        <v>2.0760000000000001</v>
      </c>
    </row>
    <row r="153" spans="1:5" x14ac:dyDescent="0.3">
      <c r="A153" s="189">
        <v>153</v>
      </c>
      <c r="B153" s="190">
        <f t="shared" si="0"/>
        <v>2.0840000000000001</v>
      </c>
    </row>
    <row r="154" spans="1:5" x14ac:dyDescent="0.3">
      <c r="A154" s="189">
        <v>154</v>
      </c>
      <c r="B154" s="190">
        <f t="shared" si="0"/>
        <v>2.0920000000000001</v>
      </c>
    </row>
    <row r="155" spans="1:5" x14ac:dyDescent="0.3">
      <c r="A155" s="189">
        <v>155</v>
      </c>
      <c r="B155" s="190">
        <f t="shared" si="0"/>
        <v>2.1</v>
      </c>
      <c r="C155" s="143"/>
      <c r="E155" s="143"/>
    </row>
    <row r="156" spans="1:5" x14ac:dyDescent="0.3">
      <c r="A156" s="189">
        <v>156</v>
      </c>
      <c r="B156" s="190">
        <f t="shared" si="0"/>
        <v>2.1080000000000001</v>
      </c>
    </row>
    <row r="157" spans="1:5" x14ac:dyDescent="0.3">
      <c r="A157" s="189">
        <v>157</v>
      </c>
      <c r="B157" s="190">
        <f t="shared" si="0"/>
        <v>2.1160000000000001</v>
      </c>
    </row>
    <row r="158" spans="1:5" x14ac:dyDescent="0.3">
      <c r="A158" s="189">
        <v>158</v>
      </c>
      <c r="B158" s="190">
        <f t="shared" si="0"/>
        <v>2.1240000000000001</v>
      </c>
    </row>
    <row r="159" spans="1:5" x14ac:dyDescent="0.3">
      <c r="A159" s="189">
        <v>159</v>
      </c>
      <c r="B159" s="190">
        <f t="shared" si="0"/>
        <v>2.1320000000000001</v>
      </c>
    </row>
    <row r="160" spans="1:5" s="180" customFormat="1" x14ac:dyDescent="0.3">
      <c r="A160" s="189">
        <v>160</v>
      </c>
      <c r="B160" s="190">
        <v>2.14</v>
      </c>
      <c r="C160" s="239"/>
    </row>
    <row r="161" spans="1:2" x14ac:dyDescent="0.3">
      <c r="A161" s="41">
        <v>161</v>
      </c>
      <c r="B161" s="190">
        <f>B$160+((A161-A$160)/(A$170-A$160))*(B$170-B$160)</f>
        <v>2.1480000000000001</v>
      </c>
    </row>
    <row r="162" spans="1:2" x14ac:dyDescent="0.3">
      <c r="A162" s="41">
        <v>162</v>
      </c>
      <c r="B162" s="190">
        <f t="shared" ref="B162:B169" si="1">B$160+((A162-A$160)/(A$170-A$160))*(B$170-B$160)</f>
        <v>2.1560000000000001</v>
      </c>
    </row>
    <row r="163" spans="1:2" x14ac:dyDescent="0.3">
      <c r="A163" s="41">
        <v>163</v>
      </c>
      <c r="B163" s="190">
        <f t="shared" si="1"/>
        <v>2.1640000000000001</v>
      </c>
    </row>
    <row r="164" spans="1:2" x14ac:dyDescent="0.3">
      <c r="A164" s="41">
        <v>164</v>
      </c>
      <c r="B164" s="190">
        <f t="shared" si="1"/>
        <v>2.1720000000000002</v>
      </c>
    </row>
    <row r="165" spans="1:2" x14ac:dyDescent="0.3">
      <c r="A165" s="41">
        <v>165</v>
      </c>
      <c r="B165" s="190">
        <f t="shared" si="1"/>
        <v>2.1800000000000002</v>
      </c>
    </row>
    <row r="166" spans="1:2" x14ac:dyDescent="0.3">
      <c r="A166" s="41">
        <v>166</v>
      </c>
      <c r="B166" s="190">
        <f t="shared" si="1"/>
        <v>2.1880000000000002</v>
      </c>
    </row>
    <row r="167" spans="1:2" x14ac:dyDescent="0.3">
      <c r="A167" s="41">
        <v>167</v>
      </c>
      <c r="B167" s="190">
        <f t="shared" si="1"/>
        <v>2.1960000000000002</v>
      </c>
    </row>
    <row r="168" spans="1:2" x14ac:dyDescent="0.3">
      <c r="A168" s="41">
        <v>168</v>
      </c>
      <c r="B168" s="190">
        <f t="shared" si="1"/>
        <v>2.2040000000000002</v>
      </c>
    </row>
    <row r="169" spans="1:2" x14ac:dyDescent="0.3">
      <c r="A169" s="41">
        <v>169</v>
      </c>
      <c r="B169" s="190">
        <f t="shared" si="1"/>
        <v>2.2120000000000002</v>
      </c>
    </row>
    <row r="170" spans="1:2" x14ac:dyDescent="0.3">
      <c r="A170" s="41">
        <v>170</v>
      </c>
      <c r="B170" s="51">
        <v>2.2200000000000002</v>
      </c>
    </row>
    <row r="171" spans="1:2" x14ac:dyDescent="0.3">
      <c r="A171" s="41">
        <v>171</v>
      </c>
      <c r="B171" s="190">
        <f t="shared" ref="B171:B179" si="2">B$170+((A171-A$170)/(A$180-A$170))*(B$180-B$170)</f>
        <v>2.2270000000000003</v>
      </c>
    </row>
    <row r="172" spans="1:2" x14ac:dyDescent="0.3">
      <c r="A172" s="41">
        <v>172</v>
      </c>
      <c r="B172" s="190">
        <f t="shared" si="2"/>
        <v>2.234</v>
      </c>
    </row>
    <row r="173" spans="1:2" x14ac:dyDescent="0.3">
      <c r="A173" s="41">
        <v>173</v>
      </c>
      <c r="B173" s="190">
        <f t="shared" si="2"/>
        <v>2.2410000000000001</v>
      </c>
    </row>
    <row r="174" spans="1:2" x14ac:dyDescent="0.3">
      <c r="A174" s="41">
        <v>174</v>
      </c>
      <c r="B174" s="190">
        <f>B$170+((A174-A$170)/(A$180-A$170))*(B$180-B$170)</f>
        <v>2.2480000000000002</v>
      </c>
    </row>
    <row r="175" spans="1:2" x14ac:dyDescent="0.3">
      <c r="A175" s="41">
        <v>175</v>
      </c>
      <c r="B175" s="190">
        <f t="shared" si="2"/>
        <v>2.2549999999999999</v>
      </c>
    </row>
    <row r="176" spans="1:2" x14ac:dyDescent="0.3">
      <c r="A176" s="41">
        <v>176</v>
      </c>
      <c r="B176" s="190">
        <f t="shared" si="2"/>
        <v>2.262</v>
      </c>
    </row>
    <row r="177" spans="1:2" x14ac:dyDescent="0.3">
      <c r="A177" s="41">
        <v>177</v>
      </c>
      <c r="B177" s="190">
        <f t="shared" si="2"/>
        <v>2.2690000000000001</v>
      </c>
    </row>
    <row r="178" spans="1:2" x14ac:dyDescent="0.3">
      <c r="A178" s="41">
        <v>178</v>
      </c>
      <c r="B178" s="190">
        <f t="shared" si="2"/>
        <v>2.2760000000000002</v>
      </c>
    </row>
    <row r="179" spans="1:2" x14ac:dyDescent="0.3">
      <c r="A179" s="41">
        <v>179</v>
      </c>
      <c r="B179" s="190">
        <f t="shared" si="2"/>
        <v>2.2829999999999999</v>
      </c>
    </row>
    <row r="180" spans="1:2" x14ac:dyDescent="0.3">
      <c r="A180" s="41">
        <v>180</v>
      </c>
      <c r="B180" s="51">
        <v>2.29</v>
      </c>
    </row>
    <row r="181" spans="1:2" x14ac:dyDescent="0.3">
      <c r="A181" s="41">
        <v>181</v>
      </c>
      <c r="B181" s="190">
        <f t="shared" ref="B181:B189" si="3">B$180+((A181-A$180)/(A$190-A$180))*(B$190-B$180)</f>
        <v>2.298</v>
      </c>
    </row>
    <row r="182" spans="1:2" x14ac:dyDescent="0.3">
      <c r="A182" s="41">
        <v>182</v>
      </c>
      <c r="B182" s="190">
        <f t="shared" si="3"/>
        <v>2.306</v>
      </c>
    </row>
    <row r="183" spans="1:2" x14ac:dyDescent="0.3">
      <c r="A183" s="41">
        <v>183</v>
      </c>
      <c r="B183" s="190">
        <f t="shared" si="3"/>
        <v>2.3140000000000001</v>
      </c>
    </row>
    <row r="184" spans="1:2" x14ac:dyDescent="0.3">
      <c r="A184" s="41">
        <v>184</v>
      </c>
      <c r="B184" s="190">
        <f t="shared" si="3"/>
        <v>2.3220000000000001</v>
      </c>
    </row>
    <row r="185" spans="1:2" x14ac:dyDescent="0.3">
      <c r="A185" s="41">
        <v>185</v>
      </c>
      <c r="B185" s="190">
        <f>B$180+((A185-A$180)/(A$190-A$180))*(B$190-B$180)</f>
        <v>2.33</v>
      </c>
    </row>
    <row r="186" spans="1:2" x14ac:dyDescent="0.3">
      <c r="A186" s="41">
        <v>186</v>
      </c>
      <c r="B186" s="190">
        <f t="shared" si="3"/>
        <v>2.3380000000000001</v>
      </c>
    </row>
    <row r="187" spans="1:2" x14ac:dyDescent="0.3">
      <c r="A187" s="41">
        <v>187</v>
      </c>
      <c r="B187" s="190">
        <f t="shared" si="3"/>
        <v>2.3460000000000001</v>
      </c>
    </row>
    <row r="188" spans="1:2" x14ac:dyDescent="0.3">
      <c r="A188" s="41">
        <v>188</v>
      </c>
      <c r="B188" s="190">
        <f t="shared" si="3"/>
        <v>2.3540000000000001</v>
      </c>
    </row>
    <row r="189" spans="1:2" x14ac:dyDescent="0.3">
      <c r="A189" s="41">
        <v>189</v>
      </c>
      <c r="B189" s="190">
        <f t="shared" si="3"/>
        <v>2.3620000000000001</v>
      </c>
    </row>
    <row r="190" spans="1:2" x14ac:dyDescent="0.3">
      <c r="A190" s="41">
        <v>190</v>
      </c>
      <c r="B190" s="51">
        <v>2.37</v>
      </c>
    </row>
    <row r="191" spans="1:2" x14ac:dyDescent="0.3">
      <c r="A191" s="41">
        <v>191</v>
      </c>
      <c r="B191" s="190">
        <f>B$190+((A191-A$190)/(A$200-A$190))*(B$200-B$190)</f>
        <v>2.3780000000000001</v>
      </c>
    </row>
    <row r="192" spans="1:2" x14ac:dyDescent="0.3">
      <c r="A192" s="41">
        <v>192</v>
      </c>
      <c r="B192" s="190">
        <f>B$190+((A192-A$190)/(A$200-A$190))*(B$200-B$190)</f>
        <v>2.3860000000000001</v>
      </c>
    </row>
    <row r="193" spans="1:2" x14ac:dyDescent="0.3">
      <c r="A193" s="41">
        <v>193</v>
      </c>
      <c r="B193" s="190">
        <f t="shared" ref="B193:B199" si="4">B$190+((A193-A$190)/(A$200-A$190))*(B$200-B$190)</f>
        <v>2.3940000000000001</v>
      </c>
    </row>
    <row r="194" spans="1:2" x14ac:dyDescent="0.3">
      <c r="A194" s="41">
        <v>194</v>
      </c>
      <c r="B194" s="190">
        <f t="shared" si="4"/>
        <v>2.4020000000000001</v>
      </c>
    </row>
    <row r="195" spans="1:2" x14ac:dyDescent="0.3">
      <c r="A195" s="41">
        <v>195</v>
      </c>
      <c r="B195" s="190">
        <f t="shared" si="4"/>
        <v>2.41</v>
      </c>
    </row>
    <row r="196" spans="1:2" x14ac:dyDescent="0.3">
      <c r="A196" s="41">
        <v>196</v>
      </c>
      <c r="B196" s="190">
        <f t="shared" si="4"/>
        <v>2.4180000000000001</v>
      </c>
    </row>
    <row r="197" spans="1:2" x14ac:dyDescent="0.3">
      <c r="A197" s="41">
        <v>197</v>
      </c>
      <c r="B197" s="190">
        <f t="shared" si="4"/>
        <v>2.4260000000000002</v>
      </c>
    </row>
    <row r="198" spans="1:2" x14ac:dyDescent="0.3">
      <c r="A198" s="41">
        <v>198</v>
      </c>
      <c r="B198" s="190">
        <f t="shared" si="4"/>
        <v>2.4340000000000002</v>
      </c>
    </row>
    <row r="199" spans="1:2" x14ac:dyDescent="0.3">
      <c r="A199" s="41">
        <v>199</v>
      </c>
      <c r="B199" s="190">
        <f t="shared" si="4"/>
        <v>2.4420000000000002</v>
      </c>
    </row>
    <row r="200" spans="1:2" x14ac:dyDescent="0.3">
      <c r="A200" s="41">
        <v>200</v>
      </c>
      <c r="B200" s="51">
        <v>2.4500000000000002</v>
      </c>
    </row>
    <row r="201" spans="1:2" s="237" customFormat="1" x14ac:dyDescent="0.3">
      <c r="A201" s="41">
        <v>201</v>
      </c>
      <c r="B201" s="190">
        <f t="shared" ref="B201:B209" si="5">B$200+((A201-A$200)/(A$751-A$200))*(B$751-B$200)</f>
        <v>2.4569166666666669</v>
      </c>
    </row>
    <row r="202" spans="1:2" s="237" customFormat="1" x14ac:dyDescent="0.3">
      <c r="A202" s="41">
        <v>202</v>
      </c>
      <c r="B202" s="190">
        <f t="shared" si="5"/>
        <v>2.4638333333333335</v>
      </c>
    </row>
    <row r="203" spans="1:2" s="237" customFormat="1" x14ac:dyDescent="0.3">
      <c r="A203" s="41">
        <v>203</v>
      </c>
      <c r="B203" s="190">
        <f t="shared" si="5"/>
        <v>2.4707500000000002</v>
      </c>
    </row>
    <row r="204" spans="1:2" s="237" customFormat="1" x14ac:dyDescent="0.3">
      <c r="A204" s="41">
        <v>204</v>
      </c>
      <c r="B204" s="190">
        <f t="shared" si="5"/>
        <v>2.4776666666666669</v>
      </c>
    </row>
    <row r="205" spans="1:2" s="237" customFormat="1" x14ac:dyDescent="0.3">
      <c r="A205" s="41">
        <v>205</v>
      </c>
      <c r="B205" s="190">
        <f t="shared" si="5"/>
        <v>2.4845833333333336</v>
      </c>
    </row>
    <row r="206" spans="1:2" s="237" customFormat="1" x14ac:dyDescent="0.3">
      <c r="A206" s="41">
        <v>206</v>
      </c>
      <c r="B206" s="190">
        <f t="shared" si="5"/>
        <v>2.4915000000000003</v>
      </c>
    </row>
    <row r="207" spans="1:2" s="237" customFormat="1" x14ac:dyDescent="0.3">
      <c r="A207" s="41">
        <v>207</v>
      </c>
      <c r="B207" s="190">
        <f t="shared" si="5"/>
        <v>2.498416666666667</v>
      </c>
    </row>
    <row r="208" spans="1:2" s="237" customFormat="1" x14ac:dyDescent="0.3">
      <c r="A208" s="41">
        <v>208</v>
      </c>
      <c r="B208" s="190">
        <f t="shared" si="5"/>
        <v>2.5053333333333336</v>
      </c>
    </row>
    <row r="209" spans="1:2" s="237" customFormat="1" x14ac:dyDescent="0.3">
      <c r="A209" s="41">
        <v>209</v>
      </c>
      <c r="B209" s="190">
        <f t="shared" si="5"/>
        <v>2.5122500000000003</v>
      </c>
    </row>
    <row r="210" spans="1:2" x14ac:dyDescent="0.3">
      <c r="A210" s="41">
        <v>210</v>
      </c>
      <c r="B210" s="51">
        <v>2.5299999999999998</v>
      </c>
    </row>
    <row r="211" spans="1:2" s="237" customFormat="1" x14ac:dyDescent="0.3">
      <c r="A211" s="41">
        <v>211</v>
      </c>
      <c r="B211" s="190">
        <f t="shared" ref="B211:B219" si="6">B$200+((A211-A$200)/(A$751-A$200))*(B$751-B$200)</f>
        <v>2.5260833333333337</v>
      </c>
    </row>
    <row r="212" spans="1:2" s="237" customFormat="1" x14ac:dyDescent="0.3">
      <c r="A212" s="41">
        <v>212</v>
      </c>
      <c r="B212" s="190">
        <f t="shared" si="6"/>
        <v>2.5330000000000004</v>
      </c>
    </row>
    <row r="213" spans="1:2" s="237" customFormat="1" x14ac:dyDescent="0.3">
      <c r="A213" s="41">
        <v>213</v>
      </c>
      <c r="B213" s="190">
        <f t="shared" si="6"/>
        <v>2.539916666666667</v>
      </c>
    </row>
    <row r="214" spans="1:2" s="237" customFormat="1" x14ac:dyDescent="0.3">
      <c r="A214" s="41">
        <v>214</v>
      </c>
      <c r="B214" s="190">
        <f t="shared" si="6"/>
        <v>2.5468333333333337</v>
      </c>
    </row>
    <row r="215" spans="1:2" s="237" customFormat="1" x14ac:dyDescent="0.3">
      <c r="A215" s="41">
        <v>215</v>
      </c>
      <c r="B215" s="190">
        <f t="shared" si="6"/>
        <v>2.55375</v>
      </c>
    </row>
    <row r="216" spans="1:2" s="237" customFormat="1" x14ac:dyDescent="0.3">
      <c r="A216" s="41">
        <v>216</v>
      </c>
      <c r="B216" s="190">
        <f t="shared" si="6"/>
        <v>2.5606666666666666</v>
      </c>
    </row>
    <row r="217" spans="1:2" s="237" customFormat="1" x14ac:dyDescent="0.3">
      <c r="A217" s="41">
        <v>217</v>
      </c>
      <c r="B217" s="190">
        <f t="shared" si="6"/>
        <v>2.5675833333333333</v>
      </c>
    </row>
    <row r="218" spans="1:2" s="237" customFormat="1" x14ac:dyDescent="0.3">
      <c r="A218" s="41">
        <v>218</v>
      </c>
      <c r="B218" s="190">
        <f t="shared" si="6"/>
        <v>2.5745</v>
      </c>
    </row>
    <row r="219" spans="1:2" s="237" customFormat="1" x14ac:dyDescent="0.3">
      <c r="A219" s="41">
        <v>219</v>
      </c>
      <c r="B219" s="190">
        <f t="shared" si="6"/>
        <v>2.5814166666666667</v>
      </c>
    </row>
    <row r="220" spans="1:2" x14ac:dyDescent="0.3">
      <c r="A220" s="41">
        <v>220</v>
      </c>
      <c r="B220" s="51">
        <v>2.6</v>
      </c>
    </row>
    <row r="221" spans="1:2" s="237" customFormat="1" x14ac:dyDescent="0.3">
      <c r="A221" s="41">
        <v>221</v>
      </c>
      <c r="B221" s="51">
        <f t="shared" ref="B221:B229" si="7">B$220+((A221-A$220)/(A$230-A$220))*(B$230-B$220)</f>
        <v>2.605</v>
      </c>
    </row>
    <row r="222" spans="1:2" s="237" customFormat="1" x14ac:dyDescent="0.3">
      <c r="A222" s="41">
        <v>222</v>
      </c>
      <c r="B222" s="51">
        <f t="shared" si="7"/>
        <v>2.61</v>
      </c>
    </row>
    <row r="223" spans="1:2" s="237" customFormat="1" x14ac:dyDescent="0.3">
      <c r="A223" s="41">
        <v>223</v>
      </c>
      <c r="B223" s="51">
        <f t="shared" si="7"/>
        <v>2.6150000000000002</v>
      </c>
    </row>
    <row r="224" spans="1:2" s="237" customFormat="1" x14ac:dyDescent="0.3">
      <c r="A224" s="41">
        <v>224</v>
      </c>
      <c r="B224" s="51">
        <f t="shared" si="7"/>
        <v>2.62</v>
      </c>
    </row>
    <row r="225" spans="1:2" s="237" customFormat="1" x14ac:dyDescent="0.3">
      <c r="A225" s="41">
        <v>225</v>
      </c>
      <c r="B225" s="51">
        <f t="shared" si="7"/>
        <v>2.625</v>
      </c>
    </row>
    <row r="226" spans="1:2" s="237" customFormat="1" x14ac:dyDescent="0.3">
      <c r="A226" s="41">
        <v>226</v>
      </c>
      <c r="B226" s="51">
        <f t="shared" si="7"/>
        <v>2.63</v>
      </c>
    </row>
    <row r="227" spans="1:2" s="237" customFormat="1" x14ac:dyDescent="0.3">
      <c r="A227" s="41">
        <v>227</v>
      </c>
      <c r="B227" s="51">
        <f t="shared" si="7"/>
        <v>2.6349999999999998</v>
      </c>
    </row>
    <row r="228" spans="1:2" s="237" customFormat="1" x14ac:dyDescent="0.3">
      <c r="A228" s="41">
        <v>228</v>
      </c>
      <c r="B228" s="51">
        <f t="shared" si="7"/>
        <v>2.64</v>
      </c>
    </row>
    <row r="229" spans="1:2" s="237" customFormat="1" x14ac:dyDescent="0.3">
      <c r="A229" s="41">
        <v>229</v>
      </c>
      <c r="B229" s="51">
        <f t="shared" si="7"/>
        <v>2.645</v>
      </c>
    </row>
    <row r="230" spans="1:2" x14ac:dyDescent="0.3">
      <c r="A230" s="41">
        <v>230</v>
      </c>
      <c r="B230" s="51">
        <v>2.65</v>
      </c>
    </row>
    <row r="231" spans="1:2" s="237" customFormat="1" x14ac:dyDescent="0.3">
      <c r="A231" s="41">
        <v>231</v>
      </c>
      <c r="B231" s="51">
        <f>B$230+((A231-A$230)/(A$240-A$230))*(B$240-B$230)</f>
        <v>2.66</v>
      </c>
    </row>
    <row r="232" spans="1:2" s="237" customFormat="1" x14ac:dyDescent="0.3">
      <c r="A232" s="41">
        <v>232</v>
      </c>
      <c r="B232" s="51">
        <f>B$230+((A232-A$230)/(A$240-A$230))*(B$240-B$230)</f>
        <v>2.67</v>
      </c>
    </row>
    <row r="233" spans="1:2" s="237" customFormat="1" x14ac:dyDescent="0.3">
      <c r="A233" s="41">
        <v>233</v>
      </c>
      <c r="B233" s="51">
        <f t="shared" ref="B233:B239" si="8">B$230+((A233-A$230)/(A$240-A$230))*(B$240-B$230)</f>
        <v>2.6799999999999997</v>
      </c>
    </row>
    <row r="234" spans="1:2" s="237" customFormat="1" x14ac:dyDescent="0.3">
      <c r="A234" s="41">
        <v>234</v>
      </c>
      <c r="B234" s="51">
        <f t="shared" si="8"/>
        <v>2.69</v>
      </c>
    </row>
    <row r="235" spans="1:2" s="237" customFormat="1" x14ac:dyDescent="0.3">
      <c r="A235" s="41">
        <v>235</v>
      </c>
      <c r="B235" s="51">
        <f t="shared" si="8"/>
        <v>2.7</v>
      </c>
    </row>
    <row r="236" spans="1:2" s="237" customFormat="1" x14ac:dyDescent="0.3">
      <c r="A236" s="41">
        <v>236</v>
      </c>
      <c r="B236" s="51">
        <f t="shared" si="8"/>
        <v>2.71</v>
      </c>
    </row>
    <row r="237" spans="1:2" s="237" customFormat="1" x14ac:dyDescent="0.3">
      <c r="A237" s="41">
        <v>237</v>
      </c>
      <c r="B237" s="51">
        <f t="shared" si="8"/>
        <v>2.7199999999999998</v>
      </c>
    </row>
    <row r="238" spans="1:2" s="237" customFormat="1" x14ac:dyDescent="0.3">
      <c r="A238" s="41">
        <v>238</v>
      </c>
      <c r="B238" s="51">
        <f t="shared" si="8"/>
        <v>2.73</v>
      </c>
    </row>
    <row r="239" spans="1:2" s="237" customFormat="1" x14ac:dyDescent="0.3">
      <c r="A239" s="41">
        <v>239</v>
      </c>
      <c r="B239" s="51">
        <f t="shared" si="8"/>
        <v>2.74</v>
      </c>
    </row>
    <row r="240" spans="1:2" x14ac:dyDescent="0.3">
      <c r="A240" s="41">
        <v>240</v>
      </c>
      <c r="B240" s="51">
        <v>2.75</v>
      </c>
    </row>
    <row r="241" spans="1:2" s="237" customFormat="1" x14ac:dyDescent="0.3">
      <c r="A241" s="41">
        <v>241</v>
      </c>
      <c r="B241" s="51">
        <f>B$240+((A241-A$240)/(A$250-A$240))*(B$250-B$240)</f>
        <v>2.7589999999999999</v>
      </c>
    </row>
    <row r="242" spans="1:2" s="237" customFormat="1" x14ac:dyDescent="0.3">
      <c r="A242" s="41">
        <v>242</v>
      </c>
      <c r="B242" s="51">
        <f t="shared" ref="B242:B249" si="9">B$240+((A242-A$240)/(A$250-A$240))*(B$250-B$240)</f>
        <v>2.7679999999999998</v>
      </c>
    </row>
    <row r="243" spans="1:2" s="237" customFormat="1" x14ac:dyDescent="0.3">
      <c r="A243" s="41">
        <v>243</v>
      </c>
      <c r="B243" s="51">
        <f t="shared" si="9"/>
        <v>2.7770000000000001</v>
      </c>
    </row>
    <row r="244" spans="1:2" s="237" customFormat="1" x14ac:dyDescent="0.3">
      <c r="A244" s="41">
        <v>244</v>
      </c>
      <c r="B244" s="51">
        <f t="shared" si="9"/>
        <v>2.786</v>
      </c>
    </row>
    <row r="245" spans="1:2" s="237" customFormat="1" x14ac:dyDescent="0.3">
      <c r="A245" s="41">
        <v>245</v>
      </c>
      <c r="B245" s="51">
        <f t="shared" si="9"/>
        <v>2.7949999999999999</v>
      </c>
    </row>
    <row r="246" spans="1:2" s="237" customFormat="1" x14ac:dyDescent="0.3">
      <c r="A246" s="41">
        <v>246</v>
      </c>
      <c r="B246" s="51">
        <f t="shared" si="9"/>
        <v>2.8039999999999998</v>
      </c>
    </row>
    <row r="247" spans="1:2" s="237" customFormat="1" x14ac:dyDescent="0.3">
      <c r="A247" s="41">
        <v>247</v>
      </c>
      <c r="B247" s="51">
        <f t="shared" si="9"/>
        <v>2.8129999999999997</v>
      </c>
    </row>
    <row r="248" spans="1:2" s="237" customFormat="1" x14ac:dyDescent="0.3">
      <c r="A248" s="41">
        <v>248</v>
      </c>
      <c r="B248" s="51">
        <f t="shared" si="9"/>
        <v>2.8220000000000001</v>
      </c>
    </row>
    <row r="249" spans="1:2" s="237" customFormat="1" x14ac:dyDescent="0.3">
      <c r="A249" s="41">
        <v>249</v>
      </c>
      <c r="B249" s="51">
        <f t="shared" si="9"/>
        <v>2.831</v>
      </c>
    </row>
    <row r="250" spans="1:2" x14ac:dyDescent="0.3">
      <c r="A250" s="41">
        <v>250</v>
      </c>
      <c r="B250" s="51">
        <v>2.84</v>
      </c>
    </row>
    <row r="251" spans="1:2" s="237" customFormat="1" x14ac:dyDescent="0.3">
      <c r="A251" s="41">
        <v>251</v>
      </c>
      <c r="B251" s="51">
        <f>B$250+((A251-A$250)/(A$260-A$250))*(B$260-B$250)</f>
        <v>2.847</v>
      </c>
    </row>
    <row r="252" spans="1:2" s="237" customFormat="1" x14ac:dyDescent="0.3">
      <c r="A252" s="41">
        <v>252</v>
      </c>
      <c r="B252" s="51">
        <f t="shared" ref="B252:B259" si="10">B$250+((A252-A$250)/(A$260-A$250))*(B$260-B$250)</f>
        <v>2.8540000000000001</v>
      </c>
    </row>
    <row r="253" spans="1:2" s="237" customFormat="1" x14ac:dyDescent="0.3">
      <c r="A253" s="41">
        <v>253</v>
      </c>
      <c r="B253" s="51">
        <f t="shared" si="10"/>
        <v>2.8609999999999998</v>
      </c>
    </row>
    <row r="254" spans="1:2" s="237" customFormat="1" x14ac:dyDescent="0.3">
      <c r="A254" s="41">
        <v>254</v>
      </c>
      <c r="B254" s="51">
        <f t="shared" si="10"/>
        <v>2.8679999999999999</v>
      </c>
    </row>
    <row r="255" spans="1:2" s="237" customFormat="1" x14ac:dyDescent="0.3">
      <c r="A255" s="41">
        <v>255</v>
      </c>
      <c r="B255" s="51">
        <f t="shared" si="10"/>
        <v>2.875</v>
      </c>
    </row>
    <row r="256" spans="1:2" s="237" customFormat="1" x14ac:dyDescent="0.3">
      <c r="A256" s="41">
        <v>256</v>
      </c>
      <c r="B256" s="51">
        <f t="shared" si="10"/>
        <v>2.8820000000000001</v>
      </c>
    </row>
    <row r="257" spans="1:2" s="237" customFormat="1" x14ac:dyDescent="0.3">
      <c r="A257" s="41">
        <v>257</v>
      </c>
      <c r="B257" s="51">
        <f t="shared" si="10"/>
        <v>2.8890000000000002</v>
      </c>
    </row>
    <row r="258" spans="1:2" s="237" customFormat="1" x14ac:dyDescent="0.3">
      <c r="A258" s="41">
        <v>258</v>
      </c>
      <c r="B258" s="51">
        <f t="shared" si="10"/>
        <v>2.8959999999999999</v>
      </c>
    </row>
    <row r="259" spans="1:2" s="237" customFormat="1" x14ac:dyDescent="0.3">
      <c r="A259" s="41">
        <v>259</v>
      </c>
      <c r="B259" s="51">
        <f t="shared" si="10"/>
        <v>2.903</v>
      </c>
    </row>
    <row r="260" spans="1:2" x14ac:dyDescent="0.3">
      <c r="A260" s="41">
        <v>260</v>
      </c>
      <c r="B260" s="51">
        <v>2.91</v>
      </c>
    </row>
    <row r="261" spans="1:2" s="237" customFormat="1" x14ac:dyDescent="0.3">
      <c r="A261" s="41">
        <v>261</v>
      </c>
      <c r="B261" s="51">
        <f>B$260+((A261-A$260)/(A$270-A$260))*(B$270-B$260)</f>
        <v>2.9180000000000001</v>
      </c>
    </row>
    <row r="262" spans="1:2" s="237" customFormat="1" x14ac:dyDescent="0.3">
      <c r="A262" s="41">
        <v>262</v>
      </c>
      <c r="B262" s="51">
        <f t="shared" ref="B262:B269" si="11">B$260+((A262-A$260)/(A$270-A$260))*(B$270-B$260)</f>
        <v>2.9260000000000002</v>
      </c>
    </row>
    <row r="263" spans="1:2" s="237" customFormat="1" x14ac:dyDescent="0.3">
      <c r="A263" s="41">
        <v>263</v>
      </c>
      <c r="B263" s="51">
        <f t="shared" si="11"/>
        <v>2.9340000000000002</v>
      </c>
    </row>
    <row r="264" spans="1:2" s="237" customFormat="1" x14ac:dyDescent="0.3">
      <c r="A264" s="41">
        <v>264</v>
      </c>
      <c r="B264" s="51">
        <f t="shared" si="11"/>
        <v>2.9420000000000002</v>
      </c>
    </row>
    <row r="265" spans="1:2" s="237" customFormat="1" x14ac:dyDescent="0.3">
      <c r="A265" s="41">
        <v>265</v>
      </c>
      <c r="B265" s="51">
        <f t="shared" si="11"/>
        <v>2.95</v>
      </c>
    </row>
    <row r="266" spans="1:2" s="237" customFormat="1" x14ac:dyDescent="0.3">
      <c r="A266" s="41">
        <v>266</v>
      </c>
      <c r="B266" s="51">
        <f t="shared" si="11"/>
        <v>2.9580000000000002</v>
      </c>
    </row>
    <row r="267" spans="1:2" s="237" customFormat="1" x14ac:dyDescent="0.3">
      <c r="A267" s="41">
        <v>267</v>
      </c>
      <c r="B267" s="51">
        <f t="shared" si="11"/>
        <v>2.9660000000000002</v>
      </c>
    </row>
    <row r="268" spans="1:2" s="237" customFormat="1" x14ac:dyDescent="0.3">
      <c r="A268" s="41">
        <v>268</v>
      </c>
      <c r="B268" s="51">
        <f t="shared" si="11"/>
        <v>2.9740000000000002</v>
      </c>
    </row>
    <row r="269" spans="1:2" s="237" customFormat="1" x14ac:dyDescent="0.3">
      <c r="A269" s="41">
        <v>269</v>
      </c>
      <c r="B269" s="51">
        <f t="shared" si="11"/>
        <v>2.9820000000000002</v>
      </c>
    </row>
    <row r="270" spans="1:2" x14ac:dyDescent="0.3">
      <c r="A270" s="41">
        <v>270</v>
      </c>
      <c r="B270" s="51">
        <v>2.99</v>
      </c>
    </row>
    <row r="271" spans="1:2" s="237" customFormat="1" x14ac:dyDescent="0.3">
      <c r="A271" s="41">
        <v>271</v>
      </c>
      <c r="B271" s="51">
        <f>B$270+((A271-A$270)/(A$280-A$270))*(B$280-B$270)</f>
        <v>2.9980000000000002</v>
      </c>
    </row>
    <row r="272" spans="1:2" s="237" customFormat="1" x14ac:dyDescent="0.3">
      <c r="A272" s="41">
        <v>272</v>
      </c>
      <c r="B272" s="51">
        <f t="shared" ref="B272:B279" si="12">B$270+((A272-A$270)/(A$280-A$270))*(B$280-B$270)</f>
        <v>3.0060000000000002</v>
      </c>
    </row>
    <row r="273" spans="1:2" s="237" customFormat="1" x14ac:dyDescent="0.3">
      <c r="A273" s="41">
        <v>273</v>
      </c>
      <c r="B273" s="51">
        <f t="shared" si="12"/>
        <v>3.0140000000000002</v>
      </c>
    </row>
    <row r="274" spans="1:2" s="237" customFormat="1" x14ac:dyDescent="0.3">
      <c r="A274" s="41">
        <v>274</v>
      </c>
      <c r="B274" s="51">
        <f t="shared" si="12"/>
        <v>3.0220000000000002</v>
      </c>
    </row>
    <row r="275" spans="1:2" s="237" customFormat="1" x14ac:dyDescent="0.3">
      <c r="A275" s="41">
        <v>275</v>
      </c>
      <c r="B275" s="51">
        <f t="shared" si="12"/>
        <v>3.0300000000000002</v>
      </c>
    </row>
    <row r="276" spans="1:2" s="237" customFormat="1" x14ac:dyDescent="0.3">
      <c r="A276" s="41">
        <v>276</v>
      </c>
      <c r="B276" s="51">
        <f t="shared" si="12"/>
        <v>3.0379999999999998</v>
      </c>
    </row>
    <row r="277" spans="1:2" s="237" customFormat="1" x14ac:dyDescent="0.3">
      <c r="A277" s="41">
        <v>277</v>
      </c>
      <c r="B277" s="51">
        <f t="shared" si="12"/>
        <v>3.0459999999999998</v>
      </c>
    </row>
    <row r="278" spans="1:2" s="237" customFormat="1" x14ac:dyDescent="0.3">
      <c r="A278" s="41">
        <v>278</v>
      </c>
      <c r="B278" s="51">
        <f t="shared" si="12"/>
        <v>3.0539999999999998</v>
      </c>
    </row>
    <row r="279" spans="1:2" s="237" customFormat="1" x14ac:dyDescent="0.3">
      <c r="A279" s="41">
        <v>279</v>
      </c>
      <c r="B279" s="51">
        <f t="shared" si="12"/>
        <v>3.0619999999999998</v>
      </c>
    </row>
    <row r="280" spans="1:2" x14ac:dyDescent="0.3">
      <c r="A280" s="41">
        <v>280</v>
      </c>
      <c r="B280" s="51">
        <v>3.07</v>
      </c>
    </row>
    <row r="281" spans="1:2" s="238" customFormat="1" x14ac:dyDescent="0.3">
      <c r="A281" s="41">
        <v>281</v>
      </c>
      <c r="B281" s="51">
        <f>B$280+((A281-A$280)/(A$290-A$280))*(B$290-B$280)</f>
        <v>3.0779999999999998</v>
      </c>
    </row>
    <row r="282" spans="1:2" s="238" customFormat="1" x14ac:dyDescent="0.3">
      <c r="A282" s="41">
        <v>282</v>
      </c>
      <c r="B282" s="51">
        <f t="shared" ref="B282:B289" si="13">B$280+((A282-A$280)/(A$290-A$280))*(B$290-B$280)</f>
        <v>3.0859999999999999</v>
      </c>
    </row>
    <row r="283" spans="1:2" s="238" customFormat="1" x14ac:dyDescent="0.3">
      <c r="A283" s="41">
        <v>283</v>
      </c>
      <c r="B283" s="51">
        <f t="shared" si="13"/>
        <v>3.0939999999999999</v>
      </c>
    </row>
    <row r="284" spans="1:2" s="238" customFormat="1" x14ac:dyDescent="0.3">
      <c r="A284" s="41">
        <v>284</v>
      </c>
      <c r="B284" s="51">
        <f t="shared" si="13"/>
        <v>3.1019999999999999</v>
      </c>
    </row>
    <row r="285" spans="1:2" s="238" customFormat="1" x14ac:dyDescent="0.3">
      <c r="A285" s="41">
        <v>285</v>
      </c>
      <c r="B285" s="51">
        <f t="shared" si="13"/>
        <v>3.11</v>
      </c>
    </row>
    <row r="286" spans="1:2" s="238" customFormat="1" x14ac:dyDescent="0.3">
      <c r="A286" s="41">
        <v>286</v>
      </c>
      <c r="B286" s="51">
        <f t="shared" si="13"/>
        <v>3.1179999999999999</v>
      </c>
    </row>
    <row r="287" spans="1:2" s="238" customFormat="1" x14ac:dyDescent="0.3">
      <c r="A287" s="41">
        <v>287</v>
      </c>
      <c r="B287" s="51">
        <f t="shared" si="13"/>
        <v>3.1259999999999999</v>
      </c>
    </row>
    <row r="288" spans="1:2" s="238" customFormat="1" x14ac:dyDescent="0.3">
      <c r="A288" s="41">
        <v>288</v>
      </c>
      <c r="B288" s="51">
        <f t="shared" si="13"/>
        <v>3.1339999999999999</v>
      </c>
    </row>
    <row r="289" spans="1:2" s="238" customFormat="1" x14ac:dyDescent="0.3">
      <c r="A289" s="41">
        <v>289</v>
      </c>
      <c r="B289" s="51">
        <f t="shared" si="13"/>
        <v>3.1419999999999999</v>
      </c>
    </row>
    <row r="290" spans="1:2" x14ac:dyDescent="0.3">
      <c r="A290" s="41">
        <v>290</v>
      </c>
      <c r="B290" s="51">
        <v>3.15</v>
      </c>
    </row>
    <row r="291" spans="1:2" s="238" customFormat="1" x14ac:dyDescent="0.3">
      <c r="A291" s="41">
        <v>291</v>
      </c>
      <c r="B291" s="51">
        <f>B$290+((A291-A$290)/(A$300-A$290))*(B$300-B$290)</f>
        <v>3.1669999999999998</v>
      </c>
    </row>
    <row r="292" spans="1:2" s="238" customFormat="1" x14ac:dyDescent="0.3">
      <c r="A292" s="41">
        <v>292</v>
      </c>
      <c r="B292" s="51">
        <f t="shared" ref="B292:B299" si="14">B$290+((A292-A$290)/(A$300-A$290))*(B$300-B$290)</f>
        <v>3.1839999999999997</v>
      </c>
    </row>
    <row r="293" spans="1:2" s="238" customFormat="1" x14ac:dyDescent="0.3">
      <c r="A293" s="41">
        <v>293</v>
      </c>
      <c r="B293" s="51">
        <f t="shared" si="14"/>
        <v>3.2010000000000001</v>
      </c>
    </row>
    <row r="294" spans="1:2" s="238" customFormat="1" x14ac:dyDescent="0.3">
      <c r="A294" s="41">
        <v>294</v>
      </c>
      <c r="B294" s="51">
        <f t="shared" si="14"/>
        <v>3.218</v>
      </c>
    </row>
    <row r="295" spans="1:2" s="238" customFormat="1" x14ac:dyDescent="0.3">
      <c r="A295" s="41">
        <v>295</v>
      </c>
      <c r="B295" s="51">
        <f t="shared" si="14"/>
        <v>3.2349999999999999</v>
      </c>
    </row>
    <row r="296" spans="1:2" s="238" customFormat="1" x14ac:dyDescent="0.3">
      <c r="A296" s="41">
        <v>296</v>
      </c>
      <c r="B296" s="51">
        <f t="shared" si="14"/>
        <v>3.2519999999999998</v>
      </c>
    </row>
    <row r="297" spans="1:2" s="238" customFormat="1" x14ac:dyDescent="0.3">
      <c r="A297" s="41">
        <v>297</v>
      </c>
      <c r="B297" s="51">
        <f t="shared" si="14"/>
        <v>3.2689999999999997</v>
      </c>
    </row>
    <row r="298" spans="1:2" s="238" customFormat="1" x14ac:dyDescent="0.3">
      <c r="A298" s="41">
        <v>298</v>
      </c>
      <c r="B298" s="51">
        <f t="shared" si="14"/>
        <v>3.286</v>
      </c>
    </row>
    <row r="299" spans="1:2" s="238" customFormat="1" x14ac:dyDescent="0.3">
      <c r="A299" s="41">
        <v>299</v>
      </c>
      <c r="B299" s="51">
        <f t="shared" si="14"/>
        <v>3.3029999999999999</v>
      </c>
    </row>
    <row r="300" spans="1:2" x14ac:dyDescent="0.3">
      <c r="A300" s="41">
        <v>300</v>
      </c>
      <c r="B300" s="51">
        <v>3.32</v>
      </c>
    </row>
    <row r="301" spans="1:2" s="238" customFormat="1" x14ac:dyDescent="0.3">
      <c r="A301" s="41">
        <v>301</v>
      </c>
      <c r="B301" s="51">
        <f>B$300+((A301-A$300)/(A$320-A$300))*(B$320-B$300)</f>
        <v>3.3224999999999998</v>
      </c>
    </row>
    <row r="302" spans="1:2" s="238" customFormat="1" x14ac:dyDescent="0.3">
      <c r="A302" s="41">
        <v>302</v>
      </c>
      <c r="B302" s="51">
        <f t="shared" ref="B302:B319" si="15">B$300+((A302-A$300)/(A$320-A$300))*(B$320-B$300)</f>
        <v>3.3249999999999997</v>
      </c>
    </row>
    <row r="303" spans="1:2" s="238" customFormat="1" x14ac:dyDescent="0.3">
      <c r="A303" s="41">
        <v>303</v>
      </c>
      <c r="B303" s="51">
        <f t="shared" si="15"/>
        <v>3.3274999999999997</v>
      </c>
    </row>
    <row r="304" spans="1:2" s="238" customFormat="1" x14ac:dyDescent="0.3">
      <c r="A304" s="41">
        <v>304</v>
      </c>
      <c r="B304" s="51">
        <f t="shared" si="15"/>
        <v>3.33</v>
      </c>
    </row>
    <row r="305" spans="1:2" s="238" customFormat="1" x14ac:dyDescent="0.3">
      <c r="A305" s="41">
        <v>305</v>
      </c>
      <c r="B305" s="51">
        <f t="shared" si="15"/>
        <v>3.3325</v>
      </c>
    </row>
    <row r="306" spans="1:2" s="238" customFormat="1" x14ac:dyDescent="0.3">
      <c r="A306" s="41">
        <v>306</v>
      </c>
      <c r="B306" s="51">
        <f t="shared" si="15"/>
        <v>3.335</v>
      </c>
    </row>
    <row r="307" spans="1:2" s="238" customFormat="1" x14ac:dyDescent="0.3">
      <c r="A307" s="41">
        <v>307</v>
      </c>
      <c r="B307" s="51">
        <f t="shared" si="15"/>
        <v>3.3374999999999999</v>
      </c>
    </row>
    <row r="308" spans="1:2" s="238" customFormat="1" x14ac:dyDescent="0.3">
      <c r="A308" s="41">
        <v>308</v>
      </c>
      <c r="B308" s="51">
        <f t="shared" si="15"/>
        <v>3.34</v>
      </c>
    </row>
    <row r="309" spans="1:2" s="238" customFormat="1" x14ac:dyDescent="0.3">
      <c r="A309" s="41">
        <v>309</v>
      </c>
      <c r="B309" s="51">
        <f t="shared" si="15"/>
        <v>3.3424999999999998</v>
      </c>
    </row>
    <row r="310" spans="1:2" s="238" customFormat="1" x14ac:dyDescent="0.3">
      <c r="A310" s="41">
        <v>310</v>
      </c>
      <c r="B310" s="51">
        <f t="shared" si="15"/>
        <v>3.3449999999999998</v>
      </c>
    </row>
    <row r="311" spans="1:2" s="238" customFormat="1" x14ac:dyDescent="0.3">
      <c r="A311" s="41">
        <v>311</v>
      </c>
      <c r="B311" s="51">
        <f t="shared" si="15"/>
        <v>3.3475000000000001</v>
      </c>
    </row>
    <row r="312" spans="1:2" s="238" customFormat="1" x14ac:dyDescent="0.3">
      <c r="A312" s="41">
        <v>312</v>
      </c>
      <c r="B312" s="51">
        <f t="shared" si="15"/>
        <v>3.35</v>
      </c>
    </row>
    <row r="313" spans="1:2" s="238" customFormat="1" x14ac:dyDescent="0.3">
      <c r="A313" s="41">
        <v>313</v>
      </c>
      <c r="B313" s="51">
        <f t="shared" si="15"/>
        <v>3.3525</v>
      </c>
    </row>
    <row r="314" spans="1:2" s="238" customFormat="1" x14ac:dyDescent="0.3">
      <c r="A314" s="41">
        <v>314</v>
      </c>
      <c r="B314" s="51">
        <f t="shared" si="15"/>
        <v>3.355</v>
      </c>
    </row>
    <row r="315" spans="1:2" s="238" customFormat="1" x14ac:dyDescent="0.3">
      <c r="A315" s="41">
        <v>315</v>
      </c>
      <c r="B315" s="51">
        <f t="shared" si="15"/>
        <v>3.3574999999999999</v>
      </c>
    </row>
    <row r="316" spans="1:2" s="238" customFormat="1" x14ac:dyDescent="0.3">
      <c r="A316" s="41">
        <v>316</v>
      </c>
      <c r="B316" s="51">
        <f t="shared" si="15"/>
        <v>3.36</v>
      </c>
    </row>
    <row r="317" spans="1:2" s="238" customFormat="1" x14ac:dyDescent="0.3">
      <c r="A317" s="41">
        <v>317</v>
      </c>
      <c r="B317" s="51">
        <f t="shared" si="15"/>
        <v>3.3625000000000003</v>
      </c>
    </row>
    <row r="318" spans="1:2" s="238" customFormat="1" x14ac:dyDescent="0.3">
      <c r="A318" s="41">
        <v>318</v>
      </c>
      <c r="B318" s="51">
        <f t="shared" si="15"/>
        <v>3.3650000000000002</v>
      </c>
    </row>
    <row r="319" spans="1:2" s="238" customFormat="1" x14ac:dyDescent="0.3">
      <c r="A319" s="41">
        <v>319</v>
      </c>
      <c r="B319" s="51">
        <f t="shared" si="15"/>
        <v>3.3675000000000002</v>
      </c>
    </row>
    <row r="320" spans="1:2" x14ac:dyDescent="0.3">
      <c r="A320" s="41">
        <v>320</v>
      </c>
      <c r="B320" s="51">
        <v>3.37</v>
      </c>
    </row>
    <row r="321" spans="1:2" s="238" customFormat="1" x14ac:dyDescent="0.3">
      <c r="A321" s="41">
        <v>321</v>
      </c>
      <c r="B321" s="51">
        <f>B$320+((A321-A$320)/(A$340-A$320))*(B$340-B$320)</f>
        <v>3.3774999999999999</v>
      </c>
    </row>
    <row r="322" spans="1:2" s="238" customFormat="1" x14ac:dyDescent="0.3">
      <c r="A322" s="41">
        <v>322</v>
      </c>
      <c r="B322" s="51">
        <f t="shared" ref="B322:B339" si="16">B$320+((A322-A$320)/(A$340-A$320))*(B$340-B$320)</f>
        <v>3.3850000000000002</v>
      </c>
    </row>
    <row r="323" spans="1:2" s="238" customFormat="1" x14ac:dyDescent="0.3">
      <c r="A323" s="41">
        <v>323</v>
      </c>
      <c r="B323" s="51">
        <f t="shared" si="16"/>
        <v>3.3925000000000001</v>
      </c>
    </row>
    <row r="324" spans="1:2" s="238" customFormat="1" x14ac:dyDescent="0.3">
      <c r="A324" s="41">
        <v>324</v>
      </c>
      <c r="B324" s="51">
        <f t="shared" si="16"/>
        <v>3.4</v>
      </c>
    </row>
    <row r="325" spans="1:2" s="238" customFormat="1" x14ac:dyDescent="0.3">
      <c r="A325" s="41">
        <v>325</v>
      </c>
      <c r="B325" s="51">
        <f t="shared" si="16"/>
        <v>3.4075000000000002</v>
      </c>
    </row>
    <row r="326" spans="1:2" s="238" customFormat="1" x14ac:dyDescent="0.3">
      <c r="A326" s="41">
        <v>326</v>
      </c>
      <c r="B326" s="51">
        <f t="shared" si="16"/>
        <v>3.415</v>
      </c>
    </row>
    <row r="327" spans="1:2" s="238" customFormat="1" x14ac:dyDescent="0.3">
      <c r="A327" s="41">
        <v>327</v>
      </c>
      <c r="B327" s="51">
        <f t="shared" si="16"/>
        <v>3.4224999999999999</v>
      </c>
    </row>
    <row r="328" spans="1:2" s="238" customFormat="1" x14ac:dyDescent="0.3">
      <c r="A328" s="41">
        <v>328</v>
      </c>
      <c r="B328" s="51">
        <f t="shared" si="16"/>
        <v>3.43</v>
      </c>
    </row>
    <row r="329" spans="1:2" s="238" customFormat="1" x14ac:dyDescent="0.3">
      <c r="A329" s="41">
        <v>329</v>
      </c>
      <c r="B329" s="51">
        <f t="shared" si="16"/>
        <v>3.4375</v>
      </c>
    </row>
    <row r="330" spans="1:2" s="238" customFormat="1" x14ac:dyDescent="0.3">
      <c r="A330" s="41">
        <v>330</v>
      </c>
      <c r="B330" s="51">
        <f t="shared" si="16"/>
        <v>3.4450000000000003</v>
      </c>
    </row>
    <row r="331" spans="1:2" s="238" customFormat="1" x14ac:dyDescent="0.3">
      <c r="A331" s="41">
        <v>331</v>
      </c>
      <c r="B331" s="51">
        <f t="shared" si="16"/>
        <v>3.4525000000000001</v>
      </c>
    </row>
    <row r="332" spans="1:2" s="238" customFormat="1" x14ac:dyDescent="0.3">
      <c r="A332" s="41">
        <v>332</v>
      </c>
      <c r="B332" s="51">
        <f t="shared" si="16"/>
        <v>3.46</v>
      </c>
    </row>
    <row r="333" spans="1:2" s="238" customFormat="1" x14ac:dyDescent="0.3">
      <c r="A333" s="41">
        <v>333</v>
      </c>
      <c r="B333" s="51">
        <f t="shared" si="16"/>
        <v>3.4675000000000002</v>
      </c>
    </row>
    <row r="334" spans="1:2" s="238" customFormat="1" x14ac:dyDescent="0.3">
      <c r="A334" s="41">
        <v>334</v>
      </c>
      <c r="B334" s="51">
        <f t="shared" si="16"/>
        <v>3.4750000000000001</v>
      </c>
    </row>
    <row r="335" spans="1:2" s="238" customFormat="1" x14ac:dyDescent="0.3">
      <c r="A335" s="41">
        <v>335</v>
      </c>
      <c r="B335" s="51">
        <f t="shared" si="16"/>
        <v>3.4824999999999999</v>
      </c>
    </row>
    <row r="336" spans="1:2" s="238" customFormat="1" x14ac:dyDescent="0.3">
      <c r="A336" s="41">
        <v>336</v>
      </c>
      <c r="B336" s="51">
        <f t="shared" si="16"/>
        <v>3.49</v>
      </c>
    </row>
    <row r="337" spans="1:2" s="238" customFormat="1" x14ac:dyDescent="0.3">
      <c r="A337" s="41">
        <v>337</v>
      </c>
      <c r="B337" s="51">
        <f t="shared" si="16"/>
        <v>3.4975000000000001</v>
      </c>
    </row>
    <row r="338" spans="1:2" s="238" customFormat="1" x14ac:dyDescent="0.3">
      <c r="A338" s="41">
        <v>338</v>
      </c>
      <c r="B338" s="51">
        <f t="shared" si="16"/>
        <v>3.5049999999999999</v>
      </c>
    </row>
    <row r="339" spans="1:2" s="238" customFormat="1" x14ac:dyDescent="0.3">
      <c r="A339" s="41">
        <v>339</v>
      </c>
      <c r="B339" s="51">
        <f t="shared" si="16"/>
        <v>3.5125000000000002</v>
      </c>
    </row>
    <row r="340" spans="1:2" x14ac:dyDescent="0.3">
      <c r="A340" s="41">
        <v>340</v>
      </c>
      <c r="B340" s="51">
        <v>3.52</v>
      </c>
    </row>
    <row r="341" spans="1:2" s="238" customFormat="1" x14ac:dyDescent="0.3">
      <c r="A341" s="41">
        <v>341</v>
      </c>
      <c r="B341" s="51">
        <f>B$340+((A341-A$340)/(A$380-A$340))*(B$380-B$340)</f>
        <v>3.5237500000000002</v>
      </c>
    </row>
    <row r="342" spans="1:2" s="238" customFormat="1" x14ac:dyDescent="0.3">
      <c r="A342" s="41">
        <v>342</v>
      </c>
      <c r="B342" s="51">
        <f t="shared" ref="B342:B379" si="17">B$340+((A342-A$340)/(A$380-A$340))*(B$380-B$340)</f>
        <v>3.5274999999999999</v>
      </c>
    </row>
    <row r="343" spans="1:2" s="238" customFormat="1" x14ac:dyDescent="0.3">
      <c r="A343" s="41">
        <v>343</v>
      </c>
      <c r="B343" s="51">
        <f t="shared" si="17"/>
        <v>3.53125</v>
      </c>
    </row>
    <row r="344" spans="1:2" s="238" customFormat="1" x14ac:dyDescent="0.3">
      <c r="A344" s="41">
        <v>344</v>
      </c>
      <c r="B344" s="51">
        <f t="shared" si="17"/>
        <v>3.5350000000000001</v>
      </c>
    </row>
    <row r="345" spans="1:2" s="238" customFormat="1" x14ac:dyDescent="0.3">
      <c r="A345" s="41">
        <v>345</v>
      </c>
      <c r="B345" s="51">
        <f t="shared" si="17"/>
        <v>3.5387499999999998</v>
      </c>
    </row>
    <row r="346" spans="1:2" s="238" customFormat="1" x14ac:dyDescent="0.3">
      <c r="A346" s="41">
        <v>346</v>
      </c>
      <c r="B346" s="51">
        <f t="shared" si="17"/>
        <v>3.5425</v>
      </c>
    </row>
    <row r="347" spans="1:2" s="238" customFormat="1" x14ac:dyDescent="0.3">
      <c r="A347" s="41">
        <v>347</v>
      </c>
      <c r="B347" s="51">
        <f t="shared" si="17"/>
        <v>3.5462500000000001</v>
      </c>
    </row>
    <row r="348" spans="1:2" s="238" customFormat="1" x14ac:dyDescent="0.3">
      <c r="A348" s="41">
        <v>348</v>
      </c>
      <c r="B348" s="51">
        <f t="shared" si="17"/>
        <v>3.55</v>
      </c>
    </row>
    <row r="349" spans="1:2" s="238" customFormat="1" x14ac:dyDescent="0.3">
      <c r="A349" s="41">
        <v>349</v>
      </c>
      <c r="B349" s="51">
        <f t="shared" si="17"/>
        <v>3.55375</v>
      </c>
    </row>
    <row r="350" spans="1:2" s="238" customFormat="1" x14ac:dyDescent="0.3">
      <c r="A350" s="41">
        <v>350</v>
      </c>
      <c r="B350" s="51">
        <f t="shared" si="17"/>
        <v>3.5575000000000001</v>
      </c>
    </row>
    <row r="351" spans="1:2" s="238" customFormat="1" x14ac:dyDescent="0.3">
      <c r="A351" s="41">
        <v>351</v>
      </c>
      <c r="B351" s="51">
        <f t="shared" si="17"/>
        <v>3.5612499999999998</v>
      </c>
    </row>
    <row r="352" spans="1:2" s="238" customFormat="1" x14ac:dyDescent="0.3">
      <c r="A352" s="41">
        <v>352</v>
      </c>
      <c r="B352" s="51">
        <f t="shared" si="17"/>
        <v>3.5649999999999999</v>
      </c>
    </row>
    <row r="353" spans="1:2" s="238" customFormat="1" x14ac:dyDescent="0.3">
      <c r="A353" s="41">
        <v>353</v>
      </c>
      <c r="B353" s="51">
        <f t="shared" si="17"/>
        <v>3.5687500000000001</v>
      </c>
    </row>
    <row r="354" spans="1:2" s="238" customFormat="1" x14ac:dyDescent="0.3">
      <c r="A354" s="41">
        <v>354</v>
      </c>
      <c r="B354" s="51">
        <f t="shared" si="17"/>
        <v>3.5724999999999998</v>
      </c>
    </row>
    <row r="355" spans="1:2" s="238" customFormat="1" x14ac:dyDescent="0.3">
      <c r="A355" s="41">
        <v>355</v>
      </c>
      <c r="B355" s="51">
        <f t="shared" si="17"/>
        <v>3.5762499999999999</v>
      </c>
    </row>
    <row r="356" spans="1:2" s="238" customFormat="1" x14ac:dyDescent="0.3">
      <c r="A356" s="41">
        <v>356</v>
      </c>
      <c r="B356" s="51">
        <f t="shared" si="17"/>
        <v>3.58</v>
      </c>
    </row>
    <row r="357" spans="1:2" s="238" customFormat="1" x14ac:dyDescent="0.3">
      <c r="A357" s="41">
        <v>357</v>
      </c>
      <c r="B357" s="51">
        <f t="shared" si="17"/>
        <v>3.5837499999999998</v>
      </c>
    </row>
    <row r="358" spans="1:2" s="238" customFormat="1" x14ac:dyDescent="0.3">
      <c r="A358" s="41">
        <v>358</v>
      </c>
      <c r="B358" s="51">
        <f t="shared" si="17"/>
        <v>3.5874999999999999</v>
      </c>
    </row>
    <row r="359" spans="1:2" s="238" customFormat="1" x14ac:dyDescent="0.3">
      <c r="A359" s="41">
        <v>359</v>
      </c>
      <c r="B359" s="51">
        <f t="shared" si="17"/>
        <v>3.5912500000000001</v>
      </c>
    </row>
    <row r="360" spans="1:2" s="238" customFormat="1" x14ac:dyDescent="0.3">
      <c r="A360" s="41">
        <v>360</v>
      </c>
      <c r="B360" s="51">
        <f t="shared" si="17"/>
        <v>3.5949999999999998</v>
      </c>
    </row>
    <row r="361" spans="1:2" s="238" customFormat="1" x14ac:dyDescent="0.3">
      <c r="A361" s="41">
        <v>361</v>
      </c>
      <c r="B361" s="51">
        <f t="shared" si="17"/>
        <v>3.5987499999999999</v>
      </c>
    </row>
    <row r="362" spans="1:2" s="238" customFormat="1" x14ac:dyDescent="0.3">
      <c r="A362" s="41">
        <v>362</v>
      </c>
      <c r="B362" s="51">
        <f t="shared" si="17"/>
        <v>3.6025</v>
      </c>
    </row>
    <row r="363" spans="1:2" s="238" customFormat="1" x14ac:dyDescent="0.3">
      <c r="A363" s="41">
        <v>363</v>
      </c>
      <c r="B363" s="51">
        <f t="shared" si="17"/>
        <v>3.6062500000000002</v>
      </c>
    </row>
    <row r="364" spans="1:2" s="238" customFormat="1" x14ac:dyDescent="0.3">
      <c r="A364" s="41">
        <v>364</v>
      </c>
      <c r="B364" s="51">
        <f t="shared" si="17"/>
        <v>3.61</v>
      </c>
    </row>
    <row r="365" spans="1:2" s="238" customFormat="1" x14ac:dyDescent="0.3">
      <c r="A365" s="41">
        <v>365</v>
      </c>
      <c r="B365" s="51">
        <f t="shared" si="17"/>
        <v>3.61375</v>
      </c>
    </row>
    <row r="366" spans="1:2" s="238" customFormat="1" x14ac:dyDescent="0.3">
      <c r="A366" s="41">
        <v>366</v>
      </c>
      <c r="B366" s="51">
        <f t="shared" si="17"/>
        <v>3.6175000000000002</v>
      </c>
    </row>
    <row r="367" spans="1:2" s="238" customFormat="1" x14ac:dyDescent="0.3">
      <c r="A367" s="41">
        <v>367</v>
      </c>
      <c r="B367" s="51">
        <f t="shared" si="17"/>
        <v>3.6212499999999999</v>
      </c>
    </row>
    <row r="368" spans="1:2" s="238" customFormat="1" x14ac:dyDescent="0.3">
      <c r="A368" s="41">
        <v>368</v>
      </c>
      <c r="B368" s="51">
        <f t="shared" si="17"/>
        <v>3.625</v>
      </c>
    </row>
    <row r="369" spans="1:2" s="238" customFormat="1" x14ac:dyDescent="0.3">
      <c r="A369" s="41">
        <v>369</v>
      </c>
      <c r="B369" s="51">
        <f t="shared" si="17"/>
        <v>3.6287500000000001</v>
      </c>
    </row>
    <row r="370" spans="1:2" s="238" customFormat="1" x14ac:dyDescent="0.3">
      <c r="A370" s="41">
        <v>370</v>
      </c>
      <c r="B370" s="51">
        <f t="shared" si="17"/>
        <v>3.6324999999999998</v>
      </c>
    </row>
    <row r="371" spans="1:2" s="238" customFormat="1" x14ac:dyDescent="0.3">
      <c r="A371" s="41">
        <v>371</v>
      </c>
      <c r="B371" s="51">
        <f t="shared" si="17"/>
        <v>3.63625</v>
      </c>
    </row>
    <row r="372" spans="1:2" s="238" customFormat="1" x14ac:dyDescent="0.3">
      <c r="A372" s="41">
        <v>372</v>
      </c>
      <c r="B372" s="51">
        <f t="shared" si="17"/>
        <v>3.64</v>
      </c>
    </row>
    <row r="373" spans="1:2" s="238" customFormat="1" x14ac:dyDescent="0.3">
      <c r="A373" s="41">
        <v>373</v>
      </c>
      <c r="B373" s="51">
        <f t="shared" si="17"/>
        <v>3.6437499999999998</v>
      </c>
    </row>
    <row r="374" spans="1:2" s="238" customFormat="1" x14ac:dyDescent="0.3">
      <c r="A374" s="41">
        <v>374</v>
      </c>
      <c r="B374" s="51">
        <f t="shared" si="17"/>
        <v>3.6475</v>
      </c>
    </row>
    <row r="375" spans="1:2" s="238" customFormat="1" x14ac:dyDescent="0.3">
      <c r="A375" s="41">
        <v>375</v>
      </c>
      <c r="B375" s="51">
        <f t="shared" si="17"/>
        <v>3.6512500000000001</v>
      </c>
    </row>
    <row r="376" spans="1:2" s="238" customFormat="1" x14ac:dyDescent="0.3">
      <c r="A376" s="41">
        <v>376</v>
      </c>
      <c r="B376" s="51">
        <f t="shared" si="17"/>
        <v>3.6549999999999998</v>
      </c>
    </row>
    <row r="377" spans="1:2" s="238" customFormat="1" x14ac:dyDescent="0.3">
      <c r="A377" s="41">
        <v>377</v>
      </c>
      <c r="B377" s="51">
        <f t="shared" si="17"/>
        <v>3.6587499999999999</v>
      </c>
    </row>
    <row r="378" spans="1:2" s="238" customFormat="1" x14ac:dyDescent="0.3">
      <c r="A378" s="41">
        <v>378</v>
      </c>
      <c r="B378" s="51">
        <f t="shared" si="17"/>
        <v>3.6625000000000001</v>
      </c>
    </row>
    <row r="379" spans="1:2" s="238" customFormat="1" x14ac:dyDescent="0.3">
      <c r="A379" s="41">
        <v>379</v>
      </c>
      <c r="B379" s="51">
        <f t="shared" si="17"/>
        <v>3.6662499999999998</v>
      </c>
    </row>
    <row r="380" spans="1:2" x14ac:dyDescent="0.3">
      <c r="A380" s="41">
        <v>380</v>
      </c>
      <c r="B380" s="51">
        <v>3.67</v>
      </c>
    </row>
    <row r="381" spans="1:2" s="238" customFormat="1" x14ac:dyDescent="0.3">
      <c r="A381" s="41">
        <v>381</v>
      </c>
      <c r="B381" s="51">
        <f>B$380+((A381-A$380)/(A$390-A$380))*(B$390-B$380)</f>
        <v>3.6859999999999999</v>
      </c>
    </row>
    <row r="382" spans="1:2" s="238" customFormat="1" x14ac:dyDescent="0.3">
      <c r="A382" s="41">
        <v>382</v>
      </c>
      <c r="B382" s="51">
        <f t="shared" ref="B382:B389" si="18">B$380+((A382-A$380)/(A$390-A$380))*(B$390-B$380)</f>
        <v>3.702</v>
      </c>
    </row>
    <row r="383" spans="1:2" s="238" customFormat="1" x14ac:dyDescent="0.3">
      <c r="A383" s="41">
        <v>383</v>
      </c>
      <c r="B383" s="51">
        <f t="shared" si="18"/>
        <v>3.718</v>
      </c>
    </row>
    <row r="384" spans="1:2" s="238" customFormat="1" x14ac:dyDescent="0.3">
      <c r="A384" s="41">
        <v>384</v>
      </c>
      <c r="B384" s="51">
        <f t="shared" si="18"/>
        <v>3.734</v>
      </c>
    </row>
    <row r="385" spans="1:2" s="238" customFormat="1" x14ac:dyDescent="0.3">
      <c r="A385" s="41">
        <v>385</v>
      </c>
      <c r="B385" s="51">
        <f t="shared" si="18"/>
        <v>3.75</v>
      </c>
    </row>
    <row r="386" spans="1:2" s="238" customFormat="1" x14ac:dyDescent="0.3">
      <c r="A386" s="41">
        <v>386</v>
      </c>
      <c r="B386" s="51">
        <f t="shared" si="18"/>
        <v>3.766</v>
      </c>
    </row>
    <row r="387" spans="1:2" s="238" customFormat="1" x14ac:dyDescent="0.3">
      <c r="A387" s="41">
        <v>387</v>
      </c>
      <c r="B387" s="51">
        <f t="shared" si="18"/>
        <v>3.782</v>
      </c>
    </row>
    <row r="388" spans="1:2" s="238" customFormat="1" x14ac:dyDescent="0.3">
      <c r="A388" s="41">
        <v>388</v>
      </c>
      <c r="B388" s="51">
        <f t="shared" si="18"/>
        <v>3.798</v>
      </c>
    </row>
    <row r="389" spans="1:2" s="238" customFormat="1" x14ac:dyDescent="0.3">
      <c r="A389" s="41">
        <v>389</v>
      </c>
      <c r="B389" s="51">
        <f t="shared" si="18"/>
        <v>3.8140000000000001</v>
      </c>
    </row>
    <row r="390" spans="1:2" x14ac:dyDescent="0.3">
      <c r="A390" s="41">
        <v>390</v>
      </c>
      <c r="B390" s="51">
        <v>3.83</v>
      </c>
    </row>
    <row r="391" spans="1:2" s="238" customFormat="1" x14ac:dyDescent="0.3">
      <c r="A391" s="41">
        <v>391</v>
      </c>
      <c r="B391" s="51">
        <f>B$390+((A391-A$390)/(A$420-A$390))*(B$420-B$390)</f>
        <v>3.8396666666666666</v>
      </c>
    </row>
    <row r="392" spans="1:2" s="238" customFormat="1" x14ac:dyDescent="0.3">
      <c r="A392" s="41">
        <v>392</v>
      </c>
      <c r="B392" s="51">
        <f t="shared" ref="B392:B419" si="19">B$390+((A392-A$390)/(A$420-A$390))*(B$420-B$390)</f>
        <v>3.8493333333333335</v>
      </c>
    </row>
    <row r="393" spans="1:2" s="238" customFormat="1" x14ac:dyDescent="0.3">
      <c r="A393" s="41">
        <v>393</v>
      </c>
      <c r="B393" s="51">
        <f t="shared" si="19"/>
        <v>3.859</v>
      </c>
    </row>
    <row r="394" spans="1:2" s="238" customFormat="1" x14ac:dyDescent="0.3">
      <c r="A394" s="41">
        <v>394</v>
      </c>
      <c r="B394" s="51">
        <f t="shared" si="19"/>
        <v>3.8686666666666669</v>
      </c>
    </row>
    <row r="395" spans="1:2" s="238" customFormat="1" x14ac:dyDescent="0.3">
      <c r="A395" s="41">
        <v>395</v>
      </c>
      <c r="B395" s="51">
        <f t="shared" si="19"/>
        <v>3.8783333333333334</v>
      </c>
    </row>
    <row r="396" spans="1:2" s="238" customFormat="1" x14ac:dyDescent="0.3">
      <c r="A396" s="41">
        <v>396</v>
      </c>
      <c r="B396" s="51">
        <f t="shared" si="19"/>
        <v>3.8879999999999999</v>
      </c>
    </row>
    <row r="397" spans="1:2" s="238" customFormat="1" x14ac:dyDescent="0.3">
      <c r="A397" s="41">
        <v>397</v>
      </c>
      <c r="B397" s="51">
        <f t="shared" si="19"/>
        <v>3.8976666666666668</v>
      </c>
    </row>
    <row r="398" spans="1:2" s="238" customFormat="1" x14ac:dyDescent="0.3">
      <c r="A398" s="41">
        <v>398</v>
      </c>
      <c r="B398" s="51">
        <f t="shared" si="19"/>
        <v>3.9073333333333333</v>
      </c>
    </row>
    <row r="399" spans="1:2" s="238" customFormat="1" x14ac:dyDescent="0.3">
      <c r="A399" s="41">
        <v>399</v>
      </c>
      <c r="B399" s="51">
        <f t="shared" si="19"/>
        <v>3.9170000000000003</v>
      </c>
    </row>
    <row r="400" spans="1:2" s="238" customFormat="1" x14ac:dyDescent="0.3">
      <c r="A400" s="41">
        <v>400</v>
      </c>
      <c r="B400" s="51">
        <f t="shared" si="19"/>
        <v>3.9266666666666667</v>
      </c>
    </row>
    <row r="401" spans="1:2" s="238" customFormat="1" x14ac:dyDescent="0.3">
      <c r="A401" s="41">
        <v>401</v>
      </c>
      <c r="B401" s="51">
        <f t="shared" si="19"/>
        <v>3.9363333333333332</v>
      </c>
    </row>
    <row r="402" spans="1:2" s="238" customFormat="1" x14ac:dyDescent="0.3">
      <c r="A402" s="41">
        <v>402</v>
      </c>
      <c r="B402" s="51">
        <f t="shared" si="19"/>
        <v>3.9460000000000002</v>
      </c>
    </row>
    <row r="403" spans="1:2" s="238" customFormat="1" x14ac:dyDescent="0.3">
      <c r="A403" s="41">
        <v>403</v>
      </c>
      <c r="B403" s="51">
        <f t="shared" si="19"/>
        <v>3.9556666666666667</v>
      </c>
    </row>
    <row r="404" spans="1:2" s="238" customFormat="1" x14ac:dyDescent="0.3">
      <c r="A404" s="41">
        <v>404</v>
      </c>
      <c r="B404" s="51">
        <f t="shared" si="19"/>
        <v>3.9653333333333336</v>
      </c>
    </row>
    <row r="405" spans="1:2" s="238" customFormat="1" x14ac:dyDescent="0.3">
      <c r="A405" s="41">
        <v>405</v>
      </c>
      <c r="B405" s="51">
        <f t="shared" si="19"/>
        <v>3.9750000000000001</v>
      </c>
    </row>
    <row r="406" spans="1:2" s="238" customFormat="1" x14ac:dyDescent="0.3">
      <c r="A406" s="41">
        <v>406</v>
      </c>
      <c r="B406" s="51">
        <f t="shared" si="19"/>
        <v>3.9846666666666666</v>
      </c>
    </row>
    <row r="407" spans="1:2" s="238" customFormat="1" x14ac:dyDescent="0.3">
      <c r="A407" s="41">
        <v>407</v>
      </c>
      <c r="B407" s="51">
        <f t="shared" si="19"/>
        <v>3.9943333333333335</v>
      </c>
    </row>
    <row r="408" spans="1:2" s="238" customFormat="1" x14ac:dyDescent="0.3">
      <c r="A408" s="41">
        <v>408</v>
      </c>
      <c r="B408" s="51">
        <f t="shared" si="19"/>
        <v>4.0040000000000004</v>
      </c>
    </row>
    <row r="409" spans="1:2" s="238" customFormat="1" x14ac:dyDescent="0.3">
      <c r="A409" s="41">
        <v>409</v>
      </c>
      <c r="B409" s="51">
        <f t="shared" si="19"/>
        <v>4.0136666666666665</v>
      </c>
    </row>
    <row r="410" spans="1:2" s="238" customFormat="1" x14ac:dyDescent="0.3">
      <c r="A410" s="41">
        <v>410</v>
      </c>
      <c r="B410" s="51">
        <f t="shared" si="19"/>
        <v>4.0233333333333334</v>
      </c>
    </row>
    <row r="411" spans="1:2" s="238" customFormat="1" x14ac:dyDescent="0.3">
      <c r="A411" s="41">
        <v>411</v>
      </c>
      <c r="B411" s="51">
        <f>B$390+((A411-A$390)/(A$420-A$390))*(B$420-B$390)</f>
        <v>4.0330000000000004</v>
      </c>
    </row>
    <row r="412" spans="1:2" s="238" customFormat="1" x14ac:dyDescent="0.3">
      <c r="A412" s="41">
        <v>412</v>
      </c>
      <c r="B412" s="51">
        <f t="shared" si="19"/>
        <v>4.0426666666666664</v>
      </c>
    </row>
    <row r="413" spans="1:2" s="238" customFormat="1" x14ac:dyDescent="0.3">
      <c r="A413" s="41">
        <v>413</v>
      </c>
      <c r="B413" s="51">
        <f t="shared" si="19"/>
        <v>4.0523333333333333</v>
      </c>
    </row>
    <row r="414" spans="1:2" s="238" customFormat="1" x14ac:dyDescent="0.3">
      <c r="A414" s="41">
        <v>414</v>
      </c>
      <c r="B414" s="51">
        <f t="shared" si="19"/>
        <v>4.0620000000000003</v>
      </c>
    </row>
    <row r="415" spans="1:2" s="238" customFormat="1" x14ac:dyDescent="0.3">
      <c r="A415" s="41">
        <v>415</v>
      </c>
      <c r="B415" s="51">
        <f t="shared" si="19"/>
        <v>4.0716666666666672</v>
      </c>
    </row>
    <row r="416" spans="1:2" s="238" customFormat="1" x14ac:dyDescent="0.3">
      <c r="A416" s="41">
        <v>416</v>
      </c>
      <c r="B416" s="51">
        <f t="shared" si="19"/>
        <v>4.0813333333333333</v>
      </c>
    </row>
    <row r="417" spans="1:2" s="238" customFormat="1" x14ac:dyDescent="0.3">
      <c r="A417" s="41">
        <v>417</v>
      </c>
      <c r="B417" s="51">
        <f t="shared" si="19"/>
        <v>4.0910000000000002</v>
      </c>
    </row>
    <row r="418" spans="1:2" s="238" customFormat="1" x14ac:dyDescent="0.3">
      <c r="A418" s="41">
        <v>418</v>
      </c>
      <c r="B418" s="51">
        <f t="shared" si="19"/>
        <v>4.1006666666666671</v>
      </c>
    </row>
    <row r="419" spans="1:2" s="238" customFormat="1" x14ac:dyDescent="0.3">
      <c r="A419" s="41">
        <v>419</v>
      </c>
      <c r="B419" s="51">
        <f t="shared" si="19"/>
        <v>4.1103333333333332</v>
      </c>
    </row>
    <row r="420" spans="1:2" x14ac:dyDescent="0.3">
      <c r="A420" s="41">
        <v>420</v>
      </c>
      <c r="B420" s="51">
        <v>4.12</v>
      </c>
    </row>
    <row r="421" spans="1:2" s="238" customFormat="1" x14ac:dyDescent="0.3">
      <c r="A421" s="41">
        <v>421</v>
      </c>
      <c r="B421" s="51">
        <f>B$420+((A421-A$420)/(A$440-A$420))*(B$440-B$420)</f>
        <v>4.1275000000000004</v>
      </c>
    </row>
    <row r="422" spans="1:2" s="238" customFormat="1" x14ac:dyDescent="0.3">
      <c r="A422" s="41">
        <v>422</v>
      </c>
      <c r="B422" s="51">
        <f t="shared" ref="B422:B439" si="20">B$420+((A422-A$420)/(A$440-A$420))*(B$440-B$420)</f>
        <v>4.1349999999999998</v>
      </c>
    </row>
    <row r="423" spans="1:2" s="238" customFormat="1" x14ac:dyDescent="0.3">
      <c r="A423" s="41">
        <v>423</v>
      </c>
      <c r="B423" s="51">
        <f t="shared" si="20"/>
        <v>4.1425000000000001</v>
      </c>
    </row>
    <row r="424" spans="1:2" s="238" customFormat="1" x14ac:dyDescent="0.3">
      <c r="A424" s="41">
        <v>424</v>
      </c>
      <c r="B424" s="51">
        <f t="shared" si="20"/>
        <v>4.1500000000000004</v>
      </c>
    </row>
    <row r="425" spans="1:2" s="238" customFormat="1" x14ac:dyDescent="0.3">
      <c r="A425" s="41">
        <v>425</v>
      </c>
      <c r="B425" s="51">
        <f t="shared" si="20"/>
        <v>4.1574999999999998</v>
      </c>
    </row>
    <row r="426" spans="1:2" s="238" customFormat="1" x14ac:dyDescent="0.3">
      <c r="A426" s="41">
        <v>426</v>
      </c>
      <c r="B426" s="51">
        <f t="shared" si="20"/>
        <v>4.165</v>
      </c>
    </row>
    <row r="427" spans="1:2" s="238" customFormat="1" x14ac:dyDescent="0.3">
      <c r="A427" s="41">
        <v>427</v>
      </c>
      <c r="B427" s="51">
        <f t="shared" si="20"/>
        <v>4.1725000000000003</v>
      </c>
    </row>
    <row r="428" spans="1:2" s="238" customFormat="1" x14ac:dyDescent="0.3">
      <c r="A428" s="41">
        <v>428</v>
      </c>
      <c r="B428" s="51">
        <f t="shared" si="20"/>
        <v>4.18</v>
      </c>
    </row>
    <row r="429" spans="1:2" s="238" customFormat="1" x14ac:dyDescent="0.3">
      <c r="A429" s="41">
        <v>429</v>
      </c>
      <c r="B429" s="51">
        <f t="shared" si="20"/>
        <v>4.1875</v>
      </c>
    </row>
    <row r="430" spans="1:2" s="238" customFormat="1" x14ac:dyDescent="0.3">
      <c r="A430" s="41">
        <v>430</v>
      </c>
      <c r="B430" s="51">
        <f t="shared" si="20"/>
        <v>4.1950000000000003</v>
      </c>
    </row>
    <row r="431" spans="1:2" s="238" customFormat="1" x14ac:dyDescent="0.3">
      <c r="A431" s="41">
        <v>431</v>
      </c>
      <c r="B431" s="51">
        <f t="shared" si="20"/>
        <v>4.2024999999999997</v>
      </c>
    </row>
    <row r="432" spans="1:2" s="238" customFormat="1" x14ac:dyDescent="0.3">
      <c r="A432" s="41">
        <v>432</v>
      </c>
      <c r="B432" s="51">
        <f t="shared" si="20"/>
        <v>4.21</v>
      </c>
    </row>
    <row r="433" spans="1:2" s="238" customFormat="1" x14ac:dyDescent="0.3">
      <c r="A433" s="41">
        <v>433</v>
      </c>
      <c r="B433" s="51">
        <f t="shared" si="20"/>
        <v>4.2174999999999994</v>
      </c>
    </row>
    <row r="434" spans="1:2" s="238" customFormat="1" x14ac:dyDescent="0.3">
      <c r="A434" s="41">
        <v>434</v>
      </c>
      <c r="B434" s="51">
        <f t="shared" si="20"/>
        <v>4.2249999999999996</v>
      </c>
    </row>
    <row r="435" spans="1:2" s="238" customFormat="1" x14ac:dyDescent="0.3">
      <c r="A435" s="41">
        <v>435</v>
      </c>
      <c r="B435" s="51">
        <f t="shared" si="20"/>
        <v>4.2324999999999999</v>
      </c>
    </row>
    <row r="436" spans="1:2" s="238" customFormat="1" x14ac:dyDescent="0.3">
      <c r="A436" s="41">
        <v>436</v>
      </c>
      <c r="B436" s="51">
        <f t="shared" si="20"/>
        <v>4.2399999999999993</v>
      </c>
    </row>
    <row r="437" spans="1:2" s="238" customFormat="1" x14ac:dyDescent="0.3">
      <c r="A437" s="41">
        <v>437</v>
      </c>
      <c r="B437" s="51">
        <f t="shared" si="20"/>
        <v>4.2474999999999996</v>
      </c>
    </row>
    <row r="438" spans="1:2" s="238" customFormat="1" x14ac:dyDescent="0.3">
      <c r="A438" s="41">
        <v>438</v>
      </c>
      <c r="B438" s="51">
        <f t="shared" si="20"/>
        <v>4.2549999999999999</v>
      </c>
    </row>
    <row r="439" spans="1:2" s="238" customFormat="1" x14ac:dyDescent="0.3">
      <c r="A439" s="41">
        <v>439</v>
      </c>
      <c r="B439" s="51">
        <f t="shared" si="20"/>
        <v>4.2624999999999993</v>
      </c>
    </row>
    <row r="440" spans="1:2" x14ac:dyDescent="0.3">
      <c r="A440" s="41">
        <v>440</v>
      </c>
      <c r="B440" s="51">
        <v>4.2699999999999996</v>
      </c>
    </row>
    <row r="441" spans="1:2" s="238" customFormat="1" x14ac:dyDescent="0.3">
      <c r="A441" s="41">
        <v>441</v>
      </c>
      <c r="B441" s="51">
        <f>B$440+((A441-A$440)/(A$450-A$440))*(B$450-B$440)</f>
        <v>4.2849999999999993</v>
      </c>
    </row>
    <row r="442" spans="1:2" s="238" customFormat="1" x14ac:dyDescent="0.3">
      <c r="A442" s="41">
        <v>442</v>
      </c>
      <c r="B442" s="51">
        <f t="shared" ref="B442:B449" si="21">B$440+((A442-A$440)/(A$450-A$440))*(B$450-B$440)</f>
        <v>4.3</v>
      </c>
    </row>
    <row r="443" spans="1:2" s="238" customFormat="1" x14ac:dyDescent="0.3">
      <c r="A443" s="41">
        <v>443</v>
      </c>
      <c r="B443" s="51">
        <f t="shared" si="21"/>
        <v>4.3149999999999995</v>
      </c>
    </row>
    <row r="444" spans="1:2" s="238" customFormat="1" x14ac:dyDescent="0.3">
      <c r="A444" s="41">
        <v>444</v>
      </c>
      <c r="B444" s="51">
        <f t="shared" si="21"/>
        <v>4.33</v>
      </c>
    </row>
    <row r="445" spans="1:2" s="238" customFormat="1" x14ac:dyDescent="0.3">
      <c r="A445" s="41">
        <v>445</v>
      </c>
      <c r="B445" s="51">
        <f t="shared" si="21"/>
        <v>4.3449999999999998</v>
      </c>
    </row>
    <row r="446" spans="1:2" s="238" customFormat="1" x14ac:dyDescent="0.3">
      <c r="A446" s="41">
        <v>446</v>
      </c>
      <c r="B446" s="51">
        <f t="shared" si="21"/>
        <v>4.3599999999999994</v>
      </c>
    </row>
    <row r="447" spans="1:2" s="238" customFormat="1" x14ac:dyDescent="0.3">
      <c r="A447" s="41">
        <v>447</v>
      </c>
      <c r="B447" s="51">
        <f t="shared" si="21"/>
        <v>4.375</v>
      </c>
    </row>
    <row r="448" spans="1:2" s="238" customFormat="1" x14ac:dyDescent="0.3">
      <c r="A448" s="41">
        <v>448</v>
      </c>
      <c r="B448" s="51">
        <f t="shared" si="21"/>
        <v>4.3899999999999997</v>
      </c>
    </row>
    <row r="449" spans="1:2" s="238" customFormat="1" x14ac:dyDescent="0.3">
      <c r="A449" s="41">
        <v>449</v>
      </c>
      <c r="B449" s="51">
        <f t="shared" si="21"/>
        <v>4.4050000000000002</v>
      </c>
    </row>
    <row r="450" spans="1:2" x14ac:dyDescent="0.3">
      <c r="A450" s="41">
        <v>450</v>
      </c>
      <c r="B450" s="51">
        <v>4.42</v>
      </c>
    </row>
    <row r="451" spans="1:2" s="238" customFormat="1" x14ac:dyDescent="0.3">
      <c r="A451" s="41">
        <v>451</v>
      </c>
      <c r="B451" s="51">
        <f>B$450+((A451-A$450)/(A$480-A$450))*(B$480-B$450)</f>
        <v>4.4249999999999998</v>
      </c>
    </row>
    <row r="452" spans="1:2" s="238" customFormat="1" x14ac:dyDescent="0.3">
      <c r="A452" s="41">
        <v>452</v>
      </c>
      <c r="B452" s="51">
        <f t="shared" ref="B452:B479" si="22">B$450+((A452-A$450)/(A$480-A$450))*(B$480-B$450)</f>
        <v>4.43</v>
      </c>
    </row>
    <row r="453" spans="1:2" s="238" customFormat="1" x14ac:dyDescent="0.3">
      <c r="A453" s="41">
        <v>453</v>
      </c>
      <c r="B453" s="51">
        <f t="shared" si="22"/>
        <v>4.4349999999999996</v>
      </c>
    </row>
    <row r="454" spans="1:2" s="238" customFormat="1" x14ac:dyDescent="0.3">
      <c r="A454" s="41">
        <v>454</v>
      </c>
      <c r="B454" s="51">
        <f t="shared" si="22"/>
        <v>4.4400000000000004</v>
      </c>
    </row>
    <row r="455" spans="1:2" s="238" customFormat="1" x14ac:dyDescent="0.3">
      <c r="A455" s="41">
        <v>455</v>
      </c>
      <c r="B455" s="51">
        <f t="shared" si="22"/>
        <v>4.4450000000000003</v>
      </c>
    </row>
    <row r="456" spans="1:2" s="238" customFormat="1" x14ac:dyDescent="0.3">
      <c r="A456" s="41">
        <v>456</v>
      </c>
      <c r="B456" s="51">
        <f t="shared" si="22"/>
        <v>4.45</v>
      </c>
    </row>
    <row r="457" spans="1:2" s="238" customFormat="1" x14ac:dyDescent="0.3">
      <c r="A457" s="41">
        <v>457</v>
      </c>
      <c r="B457" s="51">
        <f t="shared" si="22"/>
        <v>4.4550000000000001</v>
      </c>
    </row>
    <row r="458" spans="1:2" s="238" customFormat="1" x14ac:dyDescent="0.3">
      <c r="A458" s="41">
        <v>458</v>
      </c>
      <c r="B458" s="51">
        <f t="shared" si="22"/>
        <v>4.46</v>
      </c>
    </row>
    <row r="459" spans="1:2" s="238" customFormat="1" x14ac:dyDescent="0.3">
      <c r="A459" s="41">
        <v>459</v>
      </c>
      <c r="B459" s="51">
        <f t="shared" si="22"/>
        <v>4.4649999999999999</v>
      </c>
    </row>
    <row r="460" spans="1:2" s="238" customFormat="1" x14ac:dyDescent="0.3">
      <c r="A460" s="41">
        <v>460</v>
      </c>
      <c r="B460" s="51">
        <f t="shared" si="22"/>
        <v>4.47</v>
      </c>
    </row>
    <row r="461" spans="1:2" s="238" customFormat="1" x14ac:dyDescent="0.3">
      <c r="A461" s="41">
        <v>461</v>
      </c>
      <c r="B461" s="51">
        <f t="shared" si="22"/>
        <v>4.4749999999999996</v>
      </c>
    </row>
    <row r="462" spans="1:2" s="238" customFormat="1" x14ac:dyDescent="0.3">
      <c r="A462" s="41">
        <v>462</v>
      </c>
      <c r="B462" s="51">
        <f t="shared" si="22"/>
        <v>4.4800000000000004</v>
      </c>
    </row>
    <row r="463" spans="1:2" s="238" customFormat="1" x14ac:dyDescent="0.3">
      <c r="A463" s="41">
        <v>463</v>
      </c>
      <c r="B463" s="51">
        <f t="shared" si="22"/>
        <v>4.4850000000000003</v>
      </c>
    </row>
    <row r="464" spans="1:2" s="238" customFormat="1" x14ac:dyDescent="0.3">
      <c r="A464" s="41">
        <v>464</v>
      </c>
      <c r="B464" s="51">
        <f>B$450+((A464-A$450)/(A$480-A$450))*(B$480-B$450)</f>
        <v>4.49</v>
      </c>
    </row>
    <row r="465" spans="1:2" s="238" customFormat="1" x14ac:dyDescent="0.3">
      <c r="A465" s="41">
        <v>465</v>
      </c>
      <c r="B465" s="51">
        <f t="shared" si="22"/>
        <v>4.4950000000000001</v>
      </c>
    </row>
    <row r="466" spans="1:2" s="238" customFormat="1" x14ac:dyDescent="0.3">
      <c r="A466" s="41">
        <v>466</v>
      </c>
      <c r="B466" s="51">
        <f t="shared" si="22"/>
        <v>4.5</v>
      </c>
    </row>
    <row r="467" spans="1:2" s="238" customFormat="1" x14ac:dyDescent="0.3">
      <c r="A467" s="41">
        <v>467</v>
      </c>
      <c r="B467" s="51">
        <f t="shared" si="22"/>
        <v>4.5049999999999999</v>
      </c>
    </row>
    <row r="468" spans="1:2" s="238" customFormat="1" x14ac:dyDescent="0.3">
      <c r="A468" s="41">
        <v>468</v>
      </c>
      <c r="B468" s="51">
        <f t="shared" si="22"/>
        <v>4.51</v>
      </c>
    </row>
    <row r="469" spans="1:2" s="238" customFormat="1" x14ac:dyDescent="0.3">
      <c r="A469" s="41">
        <v>469</v>
      </c>
      <c r="B469" s="51">
        <f t="shared" si="22"/>
        <v>4.5150000000000006</v>
      </c>
    </row>
    <row r="470" spans="1:2" s="238" customFormat="1" x14ac:dyDescent="0.3">
      <c r="A470" s="41">
        <v>470</v>
      </c>
      <c r="B470" s="51">
        <f t="shared" si="22"/>
        <v>4.5200000000000005</v>
      </c>
    </row>
    <row r="471" spans="1:2" s="238" customFormat="1" x14ac:dyDescent="0.3">
      <c r="A471" s="41">
        <v>471</v>
      </c>
      <c r="B471" s="51">
        <f t="shared" si="22"/>
        <v>4.5250000000000004</v>
      </c>
    </row>
    <row r="472" spans="1:2" s="238" customFormat="1" x14ac:dyDescent="0.3">
      <c r="A472" s="41">
        <v>472</v>
      </c>
      <c r="B472" s="51">
        <f t="shared" si="22"/>
        <v>4.53</v>
      </c>
    </row>
    <row r="473" spans="1:2" s="238" customFormat="1" x14ac:dyDescent="0.3">
      <c r="A473" s="41">
        <v>473</v>
      </c>
      <c r="B473" s="51">
        <f t="shared" si="22"/>
        <v>4.5350000000000001</v>
      </c>
    </row>
    <row r="474" spans="1:2" s="238" customFormat="1" x14ac:dyDescent="0.3">
      <c r="A474" s="41">
        <v>474</v>
      </c>
      <c r="B474" s="51">
        <f t="shared" si="22"/>
        <v>4.54</v>
      </c>
    </row>
    <row r="475" spans="1:2" s="238" customFormat="1" x14ac:dyDescent="0.3">
      <c r="A475" s="41">
        <v>475</v>
      </c>
      <c r="B475" s="51">
        <f t="shared" si="22"/>
        <v>4.5449999999999999</v>
      </c>
    </row>
    <row r="476" spans="1:2" s="238" customFormat="1" x14ac:dyDescent="0.3">
      <c r="A476" s="41">
        <v>476</v>
      </c>
      <c r="B476" s="51">
        <f>B$450+((A476-A$450)/(A$480-A$450))*(B$480-B$450)</f>
        <v>4.55</v>
      </c>
    </row>
    <row r="477" spans="1:2" s="238" customFormat="1" x14ac:dyDescent="0.3">
      <c r="A477" s="41">
        <v>477</v>
      </c>
      <c r="B477" s="51">
        <f t="shared" si="22"/>
        <v>4.5550000000000006</v>
      </c>
    </row>
    <row r="478" spans="1:2" s="238" customFormat="1" x14ac:dyDescent="0.3">
      <c r="A478" s="41">
        <v>478</v>
      </c>
      <c r="B478" s="51">
        <f t="shared" si="22"/>
        <v>4.5600000000000005</v>
      </c>
    </row>
    <row r="479" spans="1:2" s="238" customFormat="1" x14ac:dyDescent="0.3">
      <c r="A479" s="41">
        <v>479</v>
      </c>
      <c r="B479" s="51">
        <f t="shared" si="22"/>
        <v>4.5650000000000004</v>
      </c>
    </row>
    <row r="480" spans="1:2" x14ac:dyDescent="0.3">
      <c r="A480" s="41">
        <v>480</v>
      </c>
      <c r="B480" s="51">
        <v>4.57</v>
      </c>
    </row>
    <row r="481" spans="1:2" s="238" customFormat="1" x14ac:dyDescent="0.3">
      <c r="A481" s="41">
        <v>481</v>
      </c>
      <c r="B481" s="51">
        <f>B$480+((A481-A$480)/(A$500-A$480))*(B$500-B$480)</f>
        <v>4.577</v>
      </c>
    </row>
    <row r="482" spans="1:2" s="238" customFormat="1" x14ac:dyDescent="0.3">
      <c r="A482" s="41">
        <v>482</v>
      </c>
      <c r="B482" s="51">
        <f t="shared" ref="B482:B499" si="23">B$480+((A482-A$480)/(A$500-A$480))*(B$500-B$480)</f>
        <v>4.5840000000000005</v>
      </c>
    </row>
    <row r="483" spans="1:2" s="238" customFormat="1" x14ac:dyDescent="0.3">
      <c r="A483" s="41">
        <v>483</v>
      </c>
      <c r="B483" s="51">
        <f t="shared" si="23"/>
        <v>4.5910000000000002</v>
      </c>
    </row>
    <row r="484" spans="1:2" s="238" customFormat="1" x14ac:dyDescent="0.3">
      <c r="A484" s="41">
        <v>484</v>
      </c>
      <c r="B484" s="51">
        <f t="shared" si="23"/>
        <v>4.5979999999999999</v>
      </c>
    </row>
    <row r="485" spans="1:2" s="238" customFormat="1" x14ac:dyDescent="0.3">
      <c r="A485" s="41">
        <v>485</v>
      </c>
      <c r="B485" s="51">
        <f t="shared" si="23"/>
        <v>4.6050000000000004</v>
      </c>
    </row>
    <row r="486" spans="1:2" s="238" customFormat="1" x14ac:dyDescent="0.3">
      <c r="A486" s="41">
        <v>486</v>
      </c>
      <c r="B486" s="51">
        <f t="shared" si="23"/>
        <v>4.6120000000000001</v>
      </c>
    </row>
    <row r="487" spans="1:2" s="238" customFormat="1" x14ac:dyDescent="0.3">
      <c r="A487" s="41">
        <v>487</v>
      </c>
      <c r="B487" s="51">
        <f t="shared" si="23"/>
        <v>4.6189999999999998</v>
      </c>
    </row>
    <row r="488" spans="1:2" s="238" customFormat="1" x14ac:dyDescent="0.3">
      <c r="A488" s="41">
        <v>488</v>
      </c>
      <c r="B488" s="51">
        <f t="shared" si="23"/>
        <v>4.6260000000000003</v>
      </c>
    </row>
    <row r="489" spans="1:2" s="238" customFormat="1" x14ac:dyDescent="0.3">
      <c r="A489" s="41">
        <v>489</v>
      </c>
      <c r="B489" s="51">
        <f t="shared" si="23"/>
        <v>4.633</v>
      </c>
    </row>
    <row r="490" spans="1:2" s="238" customFormat="1" x14ac:dyDescent="0.3">
      <c r="A490" s="41">
        <v>490</v>
      </c>
      <c r="B490" s="51">
        <f t="shared" si="23"/>
        <v>4.6400000000000006</v>
      </c>
    </row>
    <row r="491" spans="1:2" s="238" customFormat="1" x14ac:dyDescent="0.3">
      <c r="A491" s="41">
        <v>491</v>
      </c>
      <c r="B491" s="51">
        <f t="shared" si="23"/>
        <v>4.6470000000000002</v>
      </c>
    </row>
    <row r="492" spans="1:2" s="238" customFormat="1" x14ac:dyDescent="0.3">
      <c r="A492" s="41">
        <v>492</v>
      </c>
      <c r="B492" s="51">
        <f t="shared" si="23"/>
        <v>4.6539999999999999</v>
      </c>
    </row>
    <row r="493" spans="1:2" s="238" customFormat="1" x14ac:dyDescent="0.3">
      <c r="A493" s="41">
        <v>493</v>
      </c>
      <c r="B493" s="51">
        <f t="shared" si="23"/>
        <v>4.6610000000000005</v>
      </c>
    </row>
    <row r="494" spans="1:2" s="238" customFormat="1" x14ac:dyDescent="0.3">
      <c r="A494" s="41">
        <v>494</v>
      </c>
      <c r="B494" s="51">
        <f t="shared" si="23"/>
        <v>4.6680000000000001</v>
      </c>
    </row>
    <row r="495" spans="1:2" s="238" customFormat="1" x14ac:dyDescent="0.3">
      <c r="A495" s="41">
        <v>495</v>
      </c>
      <c r="B495" s="51">
        <f t="shared" si="23"/>
        <v>4.6749999999999998</v>
      </c>
    </row>
    <row r="496" spans="1:2" s="238" customFormat="1" x14ac:dyDescent="0.3">
      <c r="A496" s="41">
        <v>496</v>
      </c>
      <c r="B496" s="51">
        <f>B$480+((A496-A$480)/(A$500-A$480))*(B$500-B$480)</f>
        <v>4.6820000000000004</v>
      </c>
    </row>
    <row r="497" spans="1:2" s="238" customFormat="1" x14ac:dyDescent="0.3">
      <c r="A497" s="41">
        <v>497</v>
      </c>
      <c r="B497" s="51">
        <f t="shared" si="23"/>
        <v>4.6890000000000001</v>
      </c>
    </row>
    <row r="498" spans="1:2" s="238" customFormat="1" x14ac:dyDescent="0.3">
      <c r="A498" s="41">
        <v>498</v>
      </c>
      <c r="B498" s="51">
        <f t="shared" si="23"/>
        <v>4.6959999999999997</v>
      </c>
    </row>
    <row r="499" spans="1:2" s="238" customFormat="1" x14ac:dyDescent="0.3">
      <c r="A499" s="41">
        <v>499</v>
      </c>
      <c r="B499" s="51">
        <f t="shared" si="23"/>
        <v>4.7030000000000003</v>
      </c>
    </row>
    <row r="500" spans="1:2" x14ac:dyDescent="0.3">
      <c r="A500" s="41">
        <v>500</v>
      </c>
      <c r="B500" s="51">
        <v>4.71</v>
      </c>
    </row>
    <row r="501" spans="1:2" s="238" customFormat="1" x14ac:dyDescent="0.3">
      <c r="A501" s="41">
        <v>501</v>
      </c>
      <c r="B501" s="51">
        <f>B$500+((A501-A$500)/(A$550-A$500))*(B$550-B$500)</f>
        <v>4.7161999999999997</v>
      </c>
    </row>
    <row r="502" spans="1:2" s="238" customFormat="1" x14ac:dyDescent="0.3">
      <c r="A502" s="41">
        <v>502</v>
      </c>
      <c r="B502" s="51">
        <f t="shared" ref="B502:B549" si="24">B$500+((A502-A$500)/(A$550-A$500))*(B$550-B$500)</f>
        <v>4.7224000000000004</v>
      </c>
    </row>
    <row r="503" spans="1:2" s="238" customFormat="1" x14ac:dyDescent="0.3">
      <c r="A503" s="41">
        <v>503</v>
      </c>
      <c r="B503" s="51">
        <f t="shared" si="24"/>
        <v>4.7286000000000001</v>
      </c>
    </row>
    <row r="504" spans="1:2" s="238" customFormat="1" x14ac:dyDescent="0.3">
      <c r="A504" s="41">
        <v>504</v>
      </c>
      <c r="B504" s="51">
        <f t="shared" si="24"/>
        <v>4.7347999999999999</v>
      </c>
    </row>
    <row r="505" spans="1:2" s="238" customFormat="1" x14ac:dyDescent="0.3">
      <c r="A505" s="41">
        <v>505</v>
      </c>
      <c r="B505" s="51">
        <f t="shared" si="24"/>
        <v>4.7409999999999997</v>
      </c>
    </row>
    <row r="506" spans="1:2" s="238" customFormat="1" x14ac:dyDescent="0.3">
      <c r="A506" s="41">
        <v>506</v>
      </c>
      <c r="B506" s="51">
        <f t="shared" si="24"/>
        <v>4.7472000000000003</v>
      </c>
    </row>
    <row r="507" spans="1:2" s="238" customFormat="1" x14ac:dyDescent="0.3">
      <c r="A507" s="41">
        <v>507</v>
      </c>
      <c r="B507" s="51">
        <f t="shared" si="24"/>
        <v>4.7534000000000001</v>
      </c>
    </row>
    <row r="508" spans="1:2" s="238" customFormat="1" x14ac:dyDescent="0.3">
      <c r="A508" s="41">
        <v>508</v>
      </c>
      <c r="B508" s="51">
        <f t="shared" si="24"/>
        <v>4.7595999999999998</v>
      </c>
    </row>
    <row r="509" spans="1:2" s="238" customFormat="1" x14ac:dyDescent="0.3">
      <c r="A509" s="41">
        <v>509</v>
      </c>
      <c r="B509" s="51">
        <f t="shared" si="24"/>
        <v>4.7657999999999996</v>
      </c>
    </row>
    <row r="510" spans="1:2" s="238" customFormat="1" x14ac:dyDescent="0.3">
      <c r="A510" s="41">
        <v>510</v>
      </c>
      <c r="B510" s="51">
        <f t="shared" si="24"/>
        <v>4.7720000000000002</v>
      </c>
    </row>
    <row r="511" spans="1:2" s="238" customFormat="1" x14ac:dyDescent="0.3">
      <c r="A511" s="41">
        <v>511</v>
      </c>
      <c r="B511" s="51">
        <f t="shared" si="24"/>
        <v>4.7782</v>
      </c>
    </row>
    <row r="512" spans="1:2" s="238" customFormat="1" x14ac:dyDescent="0.3">
      <c r="A512" s="41">
        <v>512</v>
      </c>
      <c r="B512" s="51">
        <f t="shared" si="24"/>
        <v>4.7843999999999998</v>
      </c>
    </row>
    <row r="513" spans="1:2" s="238" customFormat="1" x14ac:dyDescent="0.3">
      <c r="A513" s="41">
        <v>513</v>
      </c>
      <c r="B513" s="51">
        <f t="shared" si="24"/>
        <v>4.7905999999999995</v>
      </c>
    </row>
    <row r="514" spans="1:2" s="238" customFormat="1" x14ac:dyDescent="0.3">
      <c r="A514" s="41">
        <v>514</v>
      </c>
      <c r="B514" s="51">
        <f t="shared" si="24"/>
        <v>4.7968000000000002</v>
      </c>
    </row>
    <row r="515" spans="1:2" s="238" customFormat="1" x14ac:dyDescent="0.3">
      <c r="A515" s="41">
        <v>515</v>
      </c>
      <c r="B515" s="51">
        <f t="shared" si="24"/>
        <v>4.8029999999999999</v>
      </c>
    </row>
    <row r="516" spans="1:2" s="238" customFormat="1" x14ac:dyDescent="0.3">
      <c r="A516" s="41">
        <v>516</v>
      </c>
      <c r="B516" s="51">
        <f t="shared" si="24"/>
        <v>4.8091999999999997</v>
      </c>
    </row>
    <row r="517" spans="1:2" s="238" customFormat="1" x14ac:dyDescent="0.3">
      <c r="A517" s="41">
        <v>517</v>
      </c>
      <c r="B517" s="51">
        <f t="shared" si="24"/>
        <v>4.8153999999999995</v>
      </c>
    </row>
    <row r="518" spans="1:2" s="238" customFormat="1" x14ac:dyDescent="0.3">
      <c r="A518" s="41">
        <v>518</v>
      </c>
      <c r="B518" s="51">
        <f t="shared" si="24"/>
        <v>4.8216000000000001</v>
      </c>
    </row>
    <row r="519" spans="1:2" s="238" customFormat="1" x14ac:dyDescent="0.3">
      <c r="A519" s="41">
        <v>519</v>
      </c>
      <c r="B519" s="51">
        <f t="shared" si="24"/>
        <v>4.8277999999999999</v>
      </c>
    </row>
    <row r="520" spans="1:2" s="238" customFormat="1" x14ac:dyDescent="0.3">
      <c r="A520" s="41">
        <v>520</v>
      </c>
      <c r="B520" s="51">
        <f t="shared" si="24"/>
        <v>4.8339999999999996</v>
      </c>
    </row>
    <row r="521" spans="1:2" s="238" customFormat="1" x14ac:dyDescent="0.3">
      <c r="A521" s="41">
        <v>521</v>
      </c>
      <c r="B521" s="51">
        <f t="shared" si="24"/>
        <v>4.8401999999999994</v>
      </c>
    </row>
    <row r="522" spans="1:2" s="238" customFormat="1" x14ac:dyDescent="0.3">
      <c r="A522" s="41">
        <v>522</v>
      </c>
      <c r="B522" s="51">
        <f t="shared" si="24"/>
        <v>4.8464</v>
      </c>
    </row>
    <row r="523" spans="1:2" s="238" customFormat="1" x14ac:dyDescent="0.3">
      <c r="A523" s="41">
        <v>523</v>
      </c>
      <c r="B523" s="51">
        <f t="shared" si="24"/>
        <v>4.8525999999999998</v>
      </c>
    </row>
    <row r="524" spans="1:2" s="238" customFormat="1" x14ac:dyDescent="0.3">
      <c r="A524" s="41">
        <v>524</v>
      </c>
      <c r="B524" s="51">
        <f t="shared" si="24"/>
        <v>4.8587999999999996</v>
      </c>
    </row>
    <row r="525" spans="1:2" s="238" customFormat="1" x14ac:dyDescent="0.3">
      <c r="A525" s="41">
        <v>525</v>
      </c>
      <c r="B525" s="51">
        <f t="shared" si="24"/>
        <v>4.8650000000000002</v>
      </c>
    </row>
    <row r="526" spans="1:2" s="238" customFormat="1" x14ac:dyDescent="0.3">
      <c r="A526" s="41">
        <v>526</v>
      </c>
      <c r="B526" s="51">
        <f t="shared" si="24"/>
        <v>4.8712</v>
      </c>
    </row>
    <row r="527" spans="1:2" s="238" customFormat="1" x14ac:dyDescent="0.3">
      <c r="A527" s="41">
        <v>527</v>
      </c>
      <c r="B527" s="51">
        <f t="shared" si="24"/>
        <v>4.8773999999999997</v>
      </c>
    </row>
    <row r="528" spans="1:2" s="238" customFormat="1" x14ac:dyDescent="0.3">
      <c r="A528" s="41">
        <v>528</v>
      </c>
      <c r="B528" s="51">
        <f t="shared" si="24"/>
        <v>4.8835999999999995</v>
      </c>
    </row>
    <row r="529" spans="1:2" s="238" customFormat="1" x14ac:dyDescent="0.3">
      <c r="A529" s="41">
        <v>529</v>
      </c>
      <c r="B529" s="51">
        <f t="shared" si="24"/>
        <v>4.8898000000000001</v>
      </c>
    </row>
    <row r="530" spans="1:2" s="238" customFormat="1" x14ac:dyDescent="0.3">
      <c r="A530" s="41">
        <v>530</v>
      </c>
      <c r="B530" s="51">
        <f t="shared" si="24"/>
        <v>4.8959999999999999</v>
      </c>
    </row>
    <row r="531" spans="1:2" s="238" customFormat="1" x14ac:dyDescent="0.3">
      <c r="A531" s="41">
        <v>531</v>
      </c>
      <c r="B531" s="51">
        <f t="shared" si="24"/>
        <v>4.9021999999999997</v>
      </c>
    </row>
    <row r="532" spans="1:2" s="238" customFormat="1" x14ac:dyDescent="0.3">
      <c r="A532" s="41">
        <v>532</v>
      </c>
      <c r="B532" s="51">
        <f t="shared" si="24"/>
        <v>4.9083999999999994</v>
      </c>
    </row>
    <row r="533" spans="1:2" s="238" customFormat="1" x14ac:dyDescent="0.3">
      <c r="A533" s="41">
        <v>533</v>
      </c>
      <c r="B533" s="51">
        <f t="shared" si="24"/>
        <v>4.9146000000000001</v>
      </c>
    </row>
    <row r="534" spans="1:2" s="238" customFormat="1" x14ac:dyDescent="0.3">
      <c r="A534" s="41">
        <v>534</v>
      </c>
      <c r="B534" s="51">
        <f t="shared" si="24"/>
        <v>4.9207999999999998</v>
      </c>
    </row>
    <row r="535" spans="1:2" s="238" customFormat="1" x14ac:dyDescent="0.3">
      <c r="A535" s="41">
        <v>535</v>
      </c>
      <c r="B535" s="51">
        <f t="shared" si="24"/>
        <v>4.9269999999999996</v>
      </c>
    </row>
    <row r="536" spans="1:2" s="238" customFormat="1" x14ac:dyDescent="0.3">
      <c r="A536" s="41">
        <v>536</v>
      </c>
      <c r="B536" s="51">
        <f t="shared" si="24"/>
        <v>4.9331999999999994</v>
      </c>
    </row>
    <row r="537" spans="1:2" s="238" customFormat="1" x14ac:dyDescent="0.3">
      <c r="A537" s="41">
        <v>537</v>
      </c>
      <c r="B537" s="51">
        <f t="shared" si="24"/>
        <v>4.9394</v>
      </c>
    </row>
    <row r="538" spans="1:2" s="238" customFormat="1" x14ac:dyDescent="0.3">
      <c r="A538" s="41">
        <v>538</v>
      </c>
      <c r="B538" s="51">
        <f t="shared" si="24"/>
        <v>4.9455999999999998</v>
      </c>
    </row>
    <row r="539" spans="1:2" s="238" customFormat="1" x14ac:dyDescent="0.3">
      <c r="A539" s="41">
        <v>539</v>
      </c>
      <c r="B539" s="51">
        <f t="shared" si="24"/>
        <v>4.9517999999999995</v>
      </c>
    </row>
    <row r="540" spans="1:2" s="238" customFormat="1" x14ac:dyDescent="0.3">
      <c r="A540" s="41">
        <v>540</v>
      </c>
      <c r="B540" s="51">
        <f t="shared" si="24"/>
        <v>4.9579999999999993</v>
      </c>
    </row>
    <row r="541" spans="1:2" s="238" customFormat="1" x14ac:dyDescent="0.3">
      <c r="A541" s="41">
        <v>541</v>
      </c>
      <c r="B541" s="51">
        <f t="shared" si="24"/>
        <v>4.9641999999999999</v>
      </c>
    </row>
    <row r="542" spans="1:2" s="238" customFormat="1" x14ac:dyDescent="0.3">
      <c r="A542" s="41">
        <v>542</v>
      </c>
      <c r="B542" s="51">
        <f t="shared" si="24"/>
        <v>4.9703999999999997</v>
      </c>
    </row>
    <row r="543" spans="1:2" s="238" customFormat="1" x14ac:dyDescent="0.3">
      <c r="A543" s="41">
        <v>543</v>
      </c>
      <c r="B543" s="51">
        <f t="shared" si="24"/>
        <v>4.9765999999999995</v>
      </c>
    </row>
    <row r="544" spans="1:2" s="238" customFormat="1" x14ac:dyDescent="0.3">
      <c r="A544" s="41">
        <v>544</v>
      </c>
      <c r="B544" s="51">
        <f t="shared" si="24"/>
        <v>4.9827999999999992</v>
      </c>
    </row>
    <row r="545" spans="1:2" s="238" customFormat="1" x14ac:dyDescent="0.3">
      <c r="A545" s="41">
        <v>545</v>
      </c>
      <c r="B545" s="51">
        <f t="shared" si="24"/>
        <v>4.9889999999999999</v>
      </c>
    </row>
    <row r="546" spans="1:2" s="238" customFormat="1" x14ac:dyDescent="0.3">
      <c r="A546" s="41">
        <v>546</v>
      </c>
      <c r="B546" s="51">
        <f t="shared" si="24"/>
        <v>4.9951999999999996</v>
      </c>
    </row>
    <row r="547" spans="1:2" s="238" customFormat="1" x14ac:dyDescent="0.3">
      <c r="A547" s="41">
        <v>547</v>
      </c>
      <c r="B547" s="51">
        <f t="shared" si="24"/>
        <v>5.0013999999999994</v>
      </c>
    </row>
    <row r="548" spans="1:2" s="238" customFormat="1" x14ac:dyDescent="0.3">
      <c r="A548" s="41">
        <v>548</v>
      </c>
      <c r="B548" s="51">
        <f t="shared" si="24"/>
        <v>5.0075999999999992</v>
      </c>
    </row>
    <row r="549" spans="1:2" s="238" customFormat="1" x14ac:dyDescent="0.3">
      <c r="A549" s="41">
        <v>549</v>
      </c>
      <c r="B549" s="51">
        <f t="shared" si="24"/>
        <v>5.0137999999999998</v>
      </c>
    </row>
    <row r="550" spans="1:2" x14ac:dyDescent="0.3">
      <c r="A550" s="41">
        <v>550</v>
      </c>
      <c r="B550" s="51">
        <v>5.0199999999999996</v>
      </c>
    </row>
    <row r="551" spans="1:2" s="238" customFormat="1" x14ac:dyDescent="0.3">
      <c r="A551" s="41">
        <v>551</v>
      </c>
      <c r="B551" s="51">
        <f>B$550+((A551-A$550)/(A$600-A$550))*(B$600-B$550)</f>
        <v>5.0263999999999998</v>
      </c>
    </row>
    <row r="552" spans="1:2" s="238" customFormat="1" x14ac:dyDescent="0.3">
      <c r="A552" s="41">
        <v>552</v>
      </c>
      <c r="B552" s="51">
        <f t="shared" ref="B552:B599" si="25">B$550+((A552-A$550)/(A$600-A$550))*(B$600-B$550)</f>
        <v>5.0327999999999999</v>
      </c>
    </row>
    <row r="553" spans="1:2" s="238" customFormat="1" x14ac:dyDescent="0.3">
      <c r="A553" s="41">
        <v>553</v>
      </c>
      <c r="B553" s="51">
        <f t="shared" si="25"/>
        <v>5.0391999999999992</v>
      </c>
    </row>
    <row r="554" spans="1:2" s="238" customFormat="1" x14ac:dyDescent="0.3">
      <c r="A554" s="41">
        <v>554</v>
      </c>
      <c r="B554" s="51">
        <f t="shared" si="25"/>
        <v>5.0455999999999994</v>
      </c>
    </row>
    <row r="555" spans="1:2" s="238" customFormat="1" x14ac:dyDescent="0.3">
      <c r="A555" s="41">
        <v>555</v>
      </c>
      <c r="B555" s="51">
        <f t="shared" si="25"/>
        <v>5.0519999999999996</v>
      </c>
    </row>
    <row r="556" spans="1:2" s="238" customFormat="1" x14ac:dyDescent="0.3">
      <c r="A556" s="41">
        <v>556</v>
      </c>
      <c r="B556" s="51">
        <f t="shared" si="25"/>
        <v>5.0583999999999998</v>
      </c>
    </row>
    <row r="557" spans="1:2" s="238" customFormat="1" x14ac:dyDescent="0.3">
      <c r="A557" s="41">
        <v>557</v>
      </c>
      <c r="B557" s="51">
        <f t="shared" si="25"/>
        <v>5.0648</v>
      </c>
    </row>
    <row r="558" spans="1:2" s="238" customFormat="1" x14ac:dyDescent="0.3">
      <c r="A558" s="41">
        <v>558</v>
      </c>
      <c r="B558" s="51">
        <f t="shared" si="25"/>
        <v>5.0711999999999993</v>
      </c>
    </row>
    <row r="559" spans="1:2" s="238" customFormat="1" x14ac:dyDescent="0.3">
      <c r="A559" s="41">
        <v>559</v>
      </c>
      <c r="B559" s="51">
        <f t="shared" si="25"/>
        <v>5.0775999999999994</v>
      </c>
    </row>
    <row r="560" spans="1:2" s="238" customFormat="1" x14ac:dyDescent="0.3">
      <c r="A560" s="41">
        <v>560</v>
      </c>
      <c r="B560" s="51">
        <f t="shared" si="25"/>
        <v>5.0839999999999996</v>
      </c>
    </row>
    <row r="561" spans="1:2" s="238" customFormat="1" x14ac:dyDescent="0.3">
      <c r="A561" s="41">
        <v>561</v>
      </c>
      <c r="B561" s="51">
        <f t="shared" si="25"/>
        <v>5.0903999999999998</v>
      </c>
    </row>
    <row r="562" spans="1:2" s="238" customFormat="1" x14ac:dyDescent="0.3">
      <c r="A562" s="41">
        <v>562</v>
      </c>
      <c r="B562" s="51">
        <f t="shared" si="25"/>
        <v>5.0968</v>
      </c>
    </row>
    <row r="563" spans="1:2" s="238" customFormat="1" x14ac:dyDescent="0.3">
      <c r="A563" s="41">
        <v>563</v>
      </c>
      <c r="B563" s="51">
        <f t="shared" si="25"/>
        <v>5.1031999999999993</v>
      </c>
    </row>
    <row r="564" spans="1:2" s="238" customFormat="1" x14ac:dyDescent="0.3">
      <c r="A564" s="41">
        <v>564</v>
      </c>
      <c r="B564" s="51">
        <f t="shared" si="25"/>
        <v>5.1095999999999995</v>
      </c>
    </row>
    <row r="565" spans="1:2" s="238" customFormat="1" x14ac:dyDescent="0.3">
      <c r="A565" s="41">
        <v>565</v>
      </c>
      <c r="B565" s="51">
        <f t="shared" si="25"/>
        <v>5.1159999999999997</v>
      </c>
    </row>
    <row r="566" spans="1:2" s="238" customFormat="1" x14ac:dyDescent="0.3">
      <c r="A566" s="41">
        <v>566</v>
      </c>
      <c r="B566" s="51">
        <f t="shared" si="25"/>
        <v>5.1223999999999998</v>
      </c>
    </row>
    <row r="567" spans="1:2" s="238" customFormat="1" x14ac:dyDescent="0.3">
      <c r="A567" s="41">
        <v>567</v>
      </c>
      <c r="B567" s="51">
        <f t="shared" si="25"/>
        <v>5.1288</v>
      </c>
    </row>
    <row r="568" spans="1:2" s="238" customFormat="1" x14ac:dyDescent="0.3">
      <c r="A568" s="41">
        <v>568</v>
      </c>
      <c r="B568" s="51">
        <f t="shared" si="25"/>
        <v>5.1351999999999993</v>
      </c>
    </row>
    <row r="569" spans="1:2" s="238" customFormat="1" x14ac:dyDescent="0.3">
      <c r="A569" s="41">
        <v>569</v>
      </c>
      <c r="B569" s="51">
        <f t="shared" si="25"/>
        <v>5.1415999999999995</v>
      </c>
    </row>
    <row r="570" spans="1:2" s="238" customFormat="1" x14ac:dyDescent="0.3">
      <c r="A570" s="41">
        <v>570</v>
      </c>
      <c r="B570" s="51">
        <f t="shared" si="25"/>
        <v>5.1479999999999997</v>
      </c>
    </row>
    <row r="571" spans="1:2" s="238" customFormat="1" x14ac:dyDescent="0.3">
      <c r="A571" s="41">
        <v>571</v>
      </c>
      <c r="B571" s="51">
        <f t="shared" si="25"/>
        <v>5.1543999999999999</v>
      </c>
    </row>
    <row r="572" spans="1:2" s="238" customFormat="1" x14ac:dyDescent="0.3">
      <c r="A572" s="41">
        <v>572</v>
      </c>
      <c r="B572" s="51">
        <f t="shared" si="25"/>
        <v>5.1608000000000001</v>
      </c>
    </row>
    <row r="573" spans="1:2" s="238" customFormat="1" x14ac:dyDescent="0.3">
      <c r="A573" s="41">
        <v>573</v>
      </c>
      <c r="B573" s="51">
        <f t="shared" si="25"/>
        <v>5.1671999999999993</v>
      </c>
    </row>
    <row r="574" spans="1:2" s="238" customFormat="1" x14ac:dyDescent="0.3">
      <c r="A574" s="41">
        <v>574</v>
      </c>
      <c r="B574" s="51">
        <f t="shared" si="25"/>
        <v>5.1735999999999995</v>
      </c>
    </row>
    <row r="575" spans="1:2" s="238" customFormat="1" x14ac:dyDescent="0.3">
      <c r="A575" s="41">
        <v>575</v>
      </c>
      <c r="B575" s="51">
        <f t="shared" si="25"/>
        <v>5.18</v>
      </c>
    </row>
    <row r="576" spans="1:2" s="238" customFormat="1" x14ac:dyDescent="0.3">
      <c r="A576" s="41">
        <v>576</v>
      </c>
      <c r="B576" s="51">
        <f t="shared" si="25"/>
        <v>5.1863999999999999</v>
      </c>
    </row>
    <row r="577" spans="1:2" s="238" customFormat="1" x14ac:dyDescent="0.3">
      <c r="A577" s="41">
        <v>577</v>
      </c>
      <c r="B577" s="51">
        <f t="shared" si="25"/>
        <v>5.1928000000000001</v>
      </c>
    </row>
    <row r="578" spans="1:2" s="238" customFormat="1" x14ac:dyDescent="0.3">
      <c r="A578" s="41">
        <v>578</v>
      </c>
      <c r="B578" s="51">
        <f t="shared" si="25"/>
        <v>5.1991999999999994</v>
      </c>
    </row>
    <row r="579" spans="1:2" s="238" customFormat="1" x14ac:dyDescent="0.3">
      <c r="A579" s="41">
        <v>579</v>
      </c>
      <c r="B579" s="51">
        <f t="shared" si="25"/>
        <v>5.2055999999999996</v>
      </c>
    </row>
    <row r="580" spans="1:2" s="238" customFormat="1" x14ac:dyDescent="0.3">
      <c r="A580" s="41">
        <v>580</v>
      </c>
      <c r="B580" s="51">
        <f t="shared" si="25"/>
        <v>5.2119999999999997</v>
      </c>
    </row>
    <row r="581" spans="1:2" s="238" customFormat="1" x14ac:dyDescent="0.3">
      <c r="A581" s="41">
        <v>581</v>
      </c>
      <c r="B581" s="51">
        <f t="shared" si="25"/>
        <v>5.2183999999999999</v>
      </c>
    </row>
    <row r="582" spans="1:2" s="238" customFormat="1" x14ac:dyDescent="0.3">
      <c r="A582" s="41">
        <v>582</v>
      </c>
      <c r="B582" s="51">
        <f t="shared" si="25"/>
        <v>5.2248000000000001</v>
      </c>
    </row>
    <row r="583" spans="1:2" s="238" customFormat="1" x14ac:dyDescent="0.3">
      <c r="A583" s="41">
        <v>583</v>
      </c>
      <c r="B583" s="51">
        <f t="shared" si="25"/>
        <v>5.2311999999999994</v>
      </c>
    </row>
    <row r="584" spans="1:2" s="238" customFormat="1" x14ac:dyDescent="0.3">
      <c r="A584" s="41">
        <v>584</v>
      </c>
      <c r="B584" s="51">
        <f t="shared" si="25"/>
        <v>5.2375999999999996</v>
      </c>
    </row>
    <row r="585" spans="1:2" s="238" customFormat="1" x14ac:dyDescent="0.3">
      <c r="A585" s="41">
        <v>585</v>
      </c>
      <c r="B585" s="51">
        <f t="shared" si="25"/>
        <v>5.2439999999999998</v>
      </c>
    </row>
    <row r="586" spans="1:2" s="238" customFormat="1" x14ac:dyDescent="0.3">
      <c r="A586" s="41">
        <v>586</v>
      </c>
      <c r="B586" s="51">
        <f t="shared" si="25"/>
        <v>5.2504</v>
      </c>
    </row>
    <row r="587" spans="1:2" s="238" customFormat="1" x14ac:dyDescent="0.3">
      <c r="A587" s="41">
        <v>587</v>
      </c>
      <c r="B587" s="51">
        <f t="shared" si="25"/>
        <v>5.2568000000000001</v>
      </c>
    </row>
    <row r="588" spans="1:2" s="238" customFormat="1" x14ac:dyDescent="0.3">
      <c r="A588" s="41">
        <v>588</v>
      </c>
      <c r="B588" s="51">
        <f t="shared" si="25"/>
        <v>5.2631999999999994</v>
      </c>
    </row>
    <row r="589" spans="1:2" s="238" customFormat="1" x14ac:dyDescent="0.3">
      <c r="A589" s="41">
        <v>589</v>
      </c>
      <c r="B589" s="51">
        <f t="shared" si="25"/>
        <v>5.2695999999999996</v>
      </c>
    </row>
    <row r="590" spans="1:2" s="238" customFormat="1" x14ac:dyDescent="0.3">
      <c r="A590" s="41">
        <v>590</v>
      </c>
      <c r="B590" s="51">
        <f t="shared" si="25"/>
        <v>5.2759999999999998</v>
      </c>
    </row>
    <row r="591" spans="1:2" s="238" customFormat="1" x14ac:dyDescent="0.3">
      <c r="A591" s="41">
        <v>591</v>
      </c>
      <c r="B591" s="51">
        <f t="shared" si="25"/>
        <v>5.2824</v>
      </c>
    </row>
    <row r="592" spans="1:2" s="238" customFormat="1" x14ac:dyDescent="0.3">
      <c r="A592" s="41">
        <v>592</v>
      </c>
      <c r="B592" s="51">
        <f t="shared" si="25"/>
        <v>5.2888000000000002</v>
      </c>
    </row>
    <row r="593" spans="1:2" s="238" customFormat="1" x14ac:dyDescent="0.3">
      <c r="A593" s="41">
        <v>593</v>
      </c>
      <c r="B593" s="51">
        <f t="shared" si="25"/>
        <v>5.2951999999999995</v>
      </c>
    </row>
    <row r="594" spans="1:2" s="238" customFormat="1" x14ac:dyDescent="0.3">
      <c r="A594" s="41">
        <v>594</v>
      </c>
      <c r="B594" s="51">
        <f t="shared" si="25"/>
        <v>5.3015999999999996</v>
      </c>
    </row>
    <row r="595" spans="1:2" s="238" customFormat="1" x14ac:dyDescent="0.3">
      <c r="A595" s="41">
        <v>595</v>
      </c>
      <c r="B595" s="51">
        <f t="shared" si="25"/>
        <v>5.3079999999999998</v>
      </c>
    </row>
    <row r="596" spans="1:2" s="238" customFormat="1" x14ac:dyDescent="0.3">
      <c r="A596" s="41">
        <v>596</v>
      </c>
      <c r="B596" s="51">
        <f t="shared" si="25"/>
        <v>5.3144</v>
      </c>
    </row>
    <row r="597" spans="1:2" s="238" customFormat="1" x14ac:dyDescent="0.3">
      <c r="A597" s="41">
        <v>597</v>
      </c>
      <c r="B597" s="51">
        <f t="shared" si="25"/>
        <v>5.3208000000000002</v>
      </c>
    </row>
    <row r="598" spans="1:2" s="238" customFormat="1" x14ac:dyDescent="0.3">
      <c r="A598" s="41">
        <v>598</v>
      </c>
      <c r="B598" s="51">
        <f t="shared" si="25"/>
        <v>5.3271999999999995</v>
      </c>
    </row>
    <row r="599" spans="1:2" s="238" customFormat="1" x14ac:dyDescent="0.3">
      <c r="A599" s="41">
        <v>599</v>
      </c>
      <c r="B599" s="51">
        <f t="shared" si="25"/>
        <v>5.3335999999999997</v>
      </c>
    </row>
    <row r="600" spans="1:2" x14ac:dyDescent="0.3">
      <c r="A600" s="41">
        <v>600</v>
      </c>
      <c r="B600" s="51">
        <v>5.34</v>
      </c>
    </row>
    <row r="601" spans="1:2" s="238" customFormat="1" x14ac:dyDescent="0.3">
      <c r="A601" s="41">
        <v>601</v>
      </c>
      <c r="B601" s="51">
        <f>B$600+((A601-A$600)/(A$650-A$600))*(B$650-B$600)</f>
        <v>5.3502000000000001</v>
      </c>
    </row>
    <row r="602" spans="1:2" s="238" customFormat="1" x14ac:dyDescent="0.3">
      <c r="A602" s="41">
        <v>602</v>
      </c>
      <c r="B602" s="51">
        <f t="shared" ref="B602:B649" si="26">B$600+((A602-A$600)/(A$650-A$600))*(B$650-B$600)</f>
        <v>5.3604000000000003</v>
      </c>
    </row>
    <row r="603" spans="1:2" s="238" customFormat="1" x14ac:dyDescent="0.3">
      <c r="A603" s="41">
        <v>603</v>
      </c>
      <c r="B603" s="51">
        <f t="shared" si="26"/>
        <v>5.3705999999999996</v>
      </c>
    </row>
    <row r="604" spans="1:2" s="238" customFormat="1" x14ac:dyDescent="0.3">
      <c r="A604" s="41">
        <v>604</v>
      </c>
      <c r="B604" s="51">
        <f t="shared" si="26"/>
        <v>5.3807999999999998</v>
      </c>
    </row>
    <row r="605" spans="1:2" s="238" customFormat="1" x14ac:dyDescent="0.3">
      <c r="A605" s="41">
        <v>605</v>
      </c>
      <c r="B605" s="51">
        <f t="shared" si="26"/>
        <v>5.391</v>
      </c>
    </row>
    <row r="606" spans="1:2" s="238" customFormat="1" x14ac:dyDescent="0.3">
      <c r="A606" s="41">
        <v>606</v>
      </c>
      <c r="B606" s="51">
        <f t="shared" si="26"/>
        <v>5.4012000000000002</v>
      </c>
    </row>
    <row r="607" spans="1:2" s="238" customFormat="1" x14ac:dyDescent="0.3">
      <c r="A607" s="41">
        <v>607</v>
      </c>
      <c r="B607" s="51">
        <f t="shared" si="26"/>
        <v>5.4113999999999995</v>
      </c>
    </row>
    <row r="608" spans="1:2" s="238" customFormat="1" x14ac:dyDescent="0.3">
      <c r="A608" s="41">
        <v>608</v>
      </c>
      <c r="B608" s="51">
        <f t="shared" si="26"/>
        <v>5.4215999999999998</v>
      </c>
    </row>
    <row r="609" spans="1:2" s="238" customFormat="1" x14ac:dyDescent="0.3">
      <c r="A609" s="41">
        <v>609</v>
      </c>
      <c r="B609" s="51">
        <f t="shared" si="26"/>
        <v>5.4318</v>
      </c>
    </row>
    <row r="610" spans="1:2" s="238" customFormat="1" x14ac:dyDescent="0.3">
      <c r="A610" s="41">
        <v>610</v>
      </c>
      <c r="B610" s="51">
        <f t="shared" si="26"/>
        <v>5.4420000000000002</v>
      </c>
    </row>
    <row r="611" spans="1:2" s="238" customFormat="1" x14ac:dyDescent="0.3">
      <c r="A611" s="41">
        <v>611</v>
      </c>
      <c r="B611" s="51">
        <f t="shared" si="26"/>
        <v>5.4521999999999995</v>
      </c>
    </row>
    <row r="612" spans="1:2" s="238" customFormat="1" x14ac:dyDescent="0.3">
      <c r="A612" s="41">
        <v>612</v>
      </c>
      <c r="B612" s="51">
        <f t="shared" si="26"/>
        <v>5.4623999999999997</v>
      </c>
    </row>
    <row r="613" spans="1:2" s="238" customFormat="1" x14ac:dyDescent="0.3">
      <c r="A613" s="41">
        <v>613</v>
      </c>
      <c r="B613" s="51">
        <f t="shared" si="26"/>
        <v>5.4725999999999999</v>
      </c>
    </row>
    <row r="614" spans="1:2" s="238" customFormat="1" x14ac:dyDescent="0.3">
      <c r="A614" s="41">
        <v>614</v>
      </c>
      <c r="B614" s="51">
        <f t="shared" si="26"/>
        <v>5.4828000000000001</v>
      </c>
    </row>
    <row r="615" spans="1:2" s="238" customFormat="1" x14ac:dyDescent="0.3">
      <c r="A615" s="41">
        <v>615</v>
      </c>
      <c r="B615" s="51">
        <f t="shared" si="26"/>
        <v>5.4929999999999994</v>
      </c>
    </row>
    <row r="616" spans="1:2" s="238" customFormat="1" x14ac:dyDescent="0.3">
      <c r="A616" s="41">
        <v>616</v>
      </c>
      <c r="B616" s="51">
        <f t="shared" si="26"/>
        <v>5.5031999999999996</v>
      </c>
    </row>
    <row r="617" spans="1:2" s="238" customFormat="1" x14ac:dyDescent="0.3">
      <c r="A617" s="41">
        <v>617</v>
      </c>
      <c r="B617" s="51">
        <f t="shared" si="26"/>
        <v>5.5133999999999999</v>
      </c>
    </row>
    <row r="618" spans="1:2" s="238" customFormat="1" x14ac:dyDescent="0.3">
      <c r="A618" s="41">
        <v>618</v>
      </c>
      <c r="B618" s="51">
        <f t="shared" si="26"/>
        <v>5.5236000000000001</v>
      </c>
    </row>
    <row r="619" spans="1:2" s="238" customFormat="1" x14ac:dyDescent="0.3">
      <c r="A619" s="41">
        <v>619</v>
      </c>
      <c r="B619" s="51">
        <f t="shared" si="26"/>
        <v>5.5337999999999994</v>
      </c>
    </row>
    <row r="620" spans="1:2" s="238" customFormat="1" x14ac:dyDescent="0.3">
      <c r="A620" s="41">
        <v>620</v>
      </c>
      <c r="B620" s="51">
        <f t="shared" si="26"/>
        <v>5.5439999999999996</v>
      </c>
    </row>
    <row r="621" spans="1:2" s="238" customFormat="1" x14ac:dyDescent="0.3">
      <c r="A621" s="41">
        <v>621</v>
      </c>
      <c r="B621" s="51">
        <f t="shared" si="26"/>
        <v>5.5541999999999998</v>
      </c>
    </row>
    <row r="622" spans="1:2" s="238" customFormat="1" x14ac:dyDescent="0.3">
      <c r="A622" s="41">
        <v>622</v>
      </c>
      <c r="B622" s="51">
        <f t="shared" si="26"/>
        <v>5.5644</v>
      </c>
    </row>
    <row r="623" spans="1:2" s="238" customFormat="1" x14ac:dyDescent="0.3">
      <c r="A623" s="41">
        <v>623</v>
      </c>
      <c r="B623" s="51">
        <f t="shared" si="26"/>
        <v>5.5746000000000002</v>
      </c>
    </row>
    <row r="624" spans="1:2" s="238" customFormat="1" x14ac:dyDescent="0.3">
      <c r="A624" s="41">
        <v>624</v>
      </c>
      <c r="B624" s="51">
        <f t="shared" si="26"/>
        <v>5.5847999999999995</v>
      </c>
    </row>
    <row r="625" spans="1:2" s="238" customFormat="1" x14ac:dyDescent="0.3">
      <c r="A625" s="41">
        <v>625</v>
      </c>
      <c r="B625" s="51">
        <f t="shared" si="26"/>
        <v>5.5949999999999998</v>
      </c>
    </row>
    <row r="626" spans="1:2" s="238" customFormat="1" x14ac:dyDescent="0.3">
      <c r="A626" s="41">
        <v>626</v>
      </c>
      <c r="B626" s="51">
        <f t="shared" si="26"/>
        <v>5.6052</v>
      </c>
    </row>
    <row r="627" spans="1:2" s="238" customFormat="1" x14ac:dyDescent="0.3">
      <c r="A627" s="41">
        <v>627</v>
      </c>
      <c r="B627" s="51">
        <f t="shared" si="26"/>
        <v>5.6154000000000002</v>
      </c>
    </row>
    <row r="628" spans="1:2" s="238" customFormat="1" x14ac:dyDescent="0.3">
      <c r="A628" s="41">
        <v>628</v>
      </c>
      <c r="B628" s="51">
        <f t="shared" si="26"/>
        <v>5.6255999999999995</v>
      </c>
    </row>
    <row r="629" spans="1:2" s="238" customFormat="1" x14ac:dyDescent="0.3">
      <c r="A629" s="41">
        <v>629</v>
      </c>
      <c r="B629" s="51">
        <f t="shared" si="26"/>
        <v>5.6357999999999997</v>
      </c>
    </row>
    <row r="630" spans="1:2" s="238" customFormat="1" x14ac:dyDescent="0.3">
      <c r="A630" s="41">
        <v>630</v>
      </c>
      <c r="B630" s="51">
        <f t="shared" si="26"/>
        <v>5.6459999999999999</v>
      </c>
    </row>
    <row r="631" spans="1:2" s="238" customFormat="1" x14ac:dyDescent="0.3">
      <c r="A631" s="41">
        <v>631</v>
      </c>
      <c r="B631" s="51">
        <f t="shared" si="26"/>
        <v>5.6562000000000001</v>
      </c>
    </row>
    <row r="632" spans="1:2" s="238" customFormat="1" x14ac:dyDescent="0.3">
      <c r="A632" s="41">
        <v>632</v>
      </c>
      <c r="B632" s="51">
        <f t="shared" si="26"/>
        <v>5.6663999999999994</v>
      </c>
    </row>
    <row r="633" spans="1:2" s="238" customFormat="1" x14ac:dyDescent="0.3">
      <c r="A633" s="41">
        <v>633</v>
      </c>
      <c r="B633" s="51">
        <f t="shared" si="26"/>
        <v>5.6765999999999996</v>
      </c>
    </row>
    <row r="634" spans="1:2" s="238" customFormat="1" x14ac:dyDescent="0.3">
      <c r="A634" s="41">
        <v>634</v>
      </c>
      <c r="B634" s="51">
        <f t="shared" si="26"/>
        <v>5.6867999999999999</v>
      </c>
    </row>
    <row r="635" spans="1:2" s="238" customFormat="1" x14ac:dyDescent="0.3">
      <c r="A635" s="41">
        <v>635</v>
      </c>
      <c r="B635" s="51">
        <f t="shared" si="26"/>
        <v>5.6970000000000001</v>
      </c>
    </row>
    <row r="636" spans="1:2" s="238" customFormat="1" x14ac:dyDescent="0.3">
      <c r="A636" s="41">
        <v>636</v>
      </c>
      <c r="B636" s="51">
        <f t="shared" si="26"/>
        <v>5.7071999999999994</v>
      </c>
    </row>
    <row r="637" spans="1:2" s="238" customFormat="1" x14ac:dyDescent="0.3">
      <c r="A637" s="41">
        <v>637</v>
      </c>
      <c r="B637" s="51">
        <f t="shared" si="26"/>
        <v>5.7173999999999996</v>
      </c>
    </row>
    <row r="638" spans="1:2" s="238" customFormat="1" x14ac:dyDescent="0.3">
      <c r="A638" s="41">
        <v>638</v>
      </c>
      <c r="B638" s="51">
        <f t="shared" si="26"/>
        <v>5.7275999999999998</v>
      </c>
    </row>
    <row r="639" spans="1:2" s="238" customFormat="1" x14ac:dyDescent="0.3">
      <c r="A639" s="41">
        <v>639</v>
      </c>
      <c r="B639" s="51">
        <f t="shared" si="26"/>
        <v>5.7378</v>
      </c>
    </row>
    <row r="640" spans="1:2" s="238" customFormat="1" x14ac:dyDescent="0.3">
      <c r="A640" s="41">
        <v>640</v>
      </c>
      <c r="B640" s="51">
        <f t="shared" si="26"/>
        <v>5.7479999999999993</v>
      </c>
    </row>
    <row r="641" spans="1:2" s="238" customFormat="1" x14ac:dyDescent="0.3">
      <c r="A641" s="41">
        <v>641</v>
      </c>
      <c r="B641" s="51">
        <f t="shared" si="26"/>
        <v>5.7581999999999995</v>
      </c>
    </row>
    <row r="642" spans="1:2" s="238" customFormat="1" x14ac:dyDescent="0.3">
      <c r="A642" s="41">
        <v>642</v>
      </c>
      <c r="B642" s="51">
        <f t="shared" si="26"/>
        <v>5.7683999999999997</v>
      </c>
    </row>
    <row r="643" spans="1:2" s="238" customFormat="1" x14ac:dyDescent="0.3">
      <c r="A643" s="41">
        <v>643</v>
      </c>
      <c r="B643" s="51">
        <f t="shared" si="26"/>
        <v>5.7786</v>
      </c>
    </row>
    <row r="644" spans="1:2" s="238" customFormat="1" x14ac:dyDescent="0.3">
      <c r="A644" s="41">
        <v>644</v>
      </c>
      <c r="B644" s="51">
        <f t="shared" si="26"/>
        <v>5.7887999999999993</v>
      </c>
    </row>
    <row r="645" spans="1:2" s="238" customFormat="1" x14ac:dyDescent="0.3">
      <c r="A645" s="41">
        <v>645</v>
      </c>
      <c r="B645" s="51">
        <f t="shared" si="26"/>
        <v>5.7989999999999995</v>
      </c>
    </row>
    <row r="646" spans="1:2" s="238" customFormat="1" x14ac:dyDescent="0.3">
      <c r="A646" s="41">
        <v>646</v>
      </c>
      <c r="B646" s="51">
        <f t="shared" si="26"/>
        <v>5.8091999999999997</v>
      </c>
    </row>
    <row r="647" spans="1:2" s="238" customFormat="1" x14ac:dyDescent="0.3">
      <c r="A647" s="41">
        <v>647</v>
      </c>
      <c r="B647" s="51">
        <f t="shared" si="26"/>
        <v>5.8193999999999999</v>
      </c>
    </row>
    <row r="648" spans="1:2" s="238" customFormat="1" x14ac:dyDescent="0.3">
      <c r="A648" s="41">
        <v>648</v>
      </c>
      <c r="B648" s="51">
        <f t="shared" si="26"/>
        <v>5.8295999999999992</v>
      </c>
    </row>
    <row r="649" spans="1:2" s="238" customFormat="1" x14ac:dyDescent="0.3">
      <c r="A649" s="41">
        <v>649</v>
      </c>
      <c r="B649" s="51">
        <f t="shared" si="26"/>
        <v>5.8397999999999994</v>
      </c>
    </row>
    <row r="650" spans="1:2" x14ac:dyDescent="0.3">
      <c r="A650" s="41">
        <v>650</v>
      </c>
      <c r="B650" s="51">
        <v>5.85</v>
      </c>
    </row>
    <row r="651" spans="1:2" s="238" customFormat="1" x14ac:dyDescent="0.3">
      <c r="A651" s="41">
        <v>651</v>
      </c>
      <c r="B651" s="51">
        <f>B$650+((A651-A$650)/(A$700-A$650))*(B$700-B$650)</f>
        <v>5.8519999999999994</v>
      </c>
    </row>
    <row r="652" spans="1:2" s="238" customFormat="1" x14ac:dyDescent="0.3">
      <c r="A652" s="41">
        <v>652</v>
      </c>
      <c r="B652" s="51">
        <f t="shared" ref="B652:B699" si="27">B$650+((A652-A$650)/(A$700-A$650))*(B$700-B$650)</f>
        <v>5.8540000000000001</v>
      </c>
    </row>
    <row r="653" spans="1:2" s="238" customFormat="1" x14ac:dyDescent="0.3">
      <c r="A653" s="41">
        <v>653</v>
      </c>
      <c r="B653" s="51">
        <f t="shared" si="27"/>
        <v>5.8559999999999999</v>
      </c>
    </row>
    <row r="654" spans="1:2" s="238" customFormat="1" x14ac:dyDescent="0.3">
      <c r="A654" s="41">
        <v>654</v>
      </c>
      <c r="B654" s="51">
        <f t="shared" si="27"/>
        <v>5.8579999999999997</v>
      </c>
    </row>
    <row r="655" spans="1:2" s="238" customFormat="1" x14ac:dyDescent="0.3">
      <c r="A655" s="41">
        <v>655</v>
      </c>
      <c r="B655" s="51">
        <f t="shared" si="27"/>
        <v>5.8599999999999994</v>
      </c>
    </row>
    <row r="656" spans="1:2" s="238" customFormat="1" x14ac:dyDescent="0.3">
      <c r="A656" s="41">
        <v>656</v>
      </c>
      <c r="B656" s="51">
        <f t="shared" si="27"/>
        <v>5.8620000000000001</v>
      </c>
    </row>
    <row r="657" spans="1:2" s="238" customFormat="1" x14ac:dyDescent="0.3">
      <c r="A657" s="41">
        <v>657</v>
      </c>
      <c r="B657" s="51">
        <f t="shared" si="27"/>
        <v>5.8639999999999999</v>
      </c>
    </row>
    <row r="658" spans="1:2" s="238" customFormat="1" x14ac:dyDescent="0.3">
      <c r="A658" s="41">
        <v>658</v>
      </c>
      <c r="B658" s="51">
        <f t="shared" si="27"/>
        <v>5.8659999999999997</v>
      </c>
    </row>
    <row r="659" spans="1:2" s="238" customFormat="1" x14ac:dyDescent="0.3">
      <c r="A659" s="41">
        <v>659</v>
      </c>
      <c r="B659" s="51">
        <f t="shared" si="27"/>
        <v>5.8679999999999994</v>
      </c>
    </row>
    <row r="660" spans="1:2" s="238" customFormat="1" x14ac:dyDescent="0.3">
      <c r="A660" s="41">
        <v>660</v>
      </c>
      <c r="B660" s="51">
        <f t="shared" si="27"/>
        <v>5.87</v>
      </c>
    </row>
    <row r="661" spans="1:2" s="238" customFormat="1" x14ac:dyDescent="0.3">
      <c r="A661" s="41">
        <v>661</v>
      </c>
      <c r="B661" s="51">
        <f t="shared" si="27"/>
        <v>5.8719999999999999</v>
      </c>
    </row>
    <row r="662" spans="1:2" s="238" customFormat="1" x14ac:dyDescent="0.3">
      <c r="A662" s="41">
        <v>662</v>
      </c>
      <c r="B662" s="51">
        <f t="shared" si="27"/>
        <v>5.8739999999999997</v>
      </c>
    </row>
    <row r="663" spans="1:2" s="238" customFormat="1" x14ac:dyDescent="0.3">
      <c r="A663" s="41">
        <v>663</v>
      </c>
      <c r="B663" s="51">
        <f t="shared" si="27"/>
        <v>5.8759999999999994</v>
      </c>
    </row>
    <row r="664" spans="1:2" s="238" customFormat="1" x14ac:dyDescent="0.3">
      <c r="A664" s="41">
        <v>664</v>
      </c>
      <c r="B664" s="51">
        <f t="shared" si="27"/>
        <v>5.8780000000000001</v>
      </c>
    </row>
    <row r="665" spans="1:2" s="238" customFormat="1" x14ac:dyDescent="0.3">
      <c r="A665" s="41">
        <v>665</v>
      </c>
      <c r="B665" s="51">
        <f t="shared" si="27"/>
        <v>5.88</v>
      </c>
    </row>
    <row r="666" spans="1:2" s="238" customFormat="1" x14ac:dyDescent="0.3">
      <c r="A666" s="41">
        <v>666</v>
      </c>
      <c r="B666" s="51">
        <f t="shared" si="27"/>
        <v>5.8819999999999997</v>
      </c>
    </row>
    <row r="667" spans="1:2" s="238" customFormat="1" x14ac:dyDescent="0.3">
      <c r="A667" s="41">
        <v>667</v>
      </c>
      <c r="B667" s="51">
        <f t="shared" si="27"/>
        <v>5.8839999999999995</v>
      </c>
    </row>
    <row r="668" spans="1:2" s="238" customFormat="1" x14ac:dyDescent="0.3">
      <c r="A668" s="41">
        <v>668</v>
      </c>
      <c r="B668" s="51">
        <f t="shared" si="27"/>
        <v>5.8860000000000001</v>
      </c>
    </row>
    <row r="669" spans="1:2" s="238" customFormat="1" x14ac:dyDescent="0.3">
      <c r="A669" s="41">
        <v>669</v>
      </c>
      <c r="B669" s="51">
        <f t="shared" si="27"/>
        <v>5.8879999999999999</v>
      </c>
    </row>
    <row r="670" spans="1:2" s="238" customFormat="1" x14ac:dyDescent="0.3">
      <c r="A670" s="41">
        <v>670</v>
      </c>
      <c r="B670" s="51">
        <f t="shared" si="27"/>
        <v>5.89</v>
      </c>
    </row>
    <row r="671" spans="1:2" s="238" customFormat="1" x14ac:dyDescent="0.3">
      <c r="A671" s="41">
        <v>671</v>
      </c>
      <c r="B671" s="51">
        <f t="shared" si="27"/>
        <v>5.8919999999999995</v>
      </c>
    </row>
    <row r="672" spans="1:2" s="238" customFormat="1" x14ac:dyDescent="0.3">
      <c r="A672" s="41">
        <v>672</v>
      </c>
      <c r="B672" s="51">
        <f t="shared" si="27"/>
        <v>5.8940000000000001</v>
      </c>
    </row>
    <row r="673" spans="1:2" s="238" customFormat="1" x14ac:dyDescent="0.3">
      <c r="A673" s="41">
        <v>673</v>
      </c>
      <c r="B673" s="51">
        <f t="shared" si="27"/>
        <v>5.8959999999999999</v>
      </c>
    </row>
    <row r="674" spans="1:2" s="238" customFormat="1" x14ac:dyDescent="0.3">
      <c r="A674" s="41">
        <v>674</v>
      </c>
      <c r="B674" s="51">
        <f t="shared" si="27"/>
        <v>5.8979999999999997</v>
      </c>
    </row>
    <row r="675" spans="1:2" s="238" customFormat="1" x14ac:dyDescent="0.3">
      <c r="A675" s="41">
        <v>675</v>
      </c>
      <c r="B675" s="51">
        <f t="shared" si="27"/>
        <v>5.9</v>
      </c>
    </row>
    <row r="676" spans="1:2" s="238" customFormat="1" x14ac:dyDescent="0.3">
      <c r="A676" s="41">
        <v>676</v>
      </c>
      <c r="B676" s="51">
        <f t="shared" si="27"/>
        <v>5.9020000000000001</v>
      </c>
    </row>
    <row r="677" spans="1:2" s="238" customFormat="1" x14ac:dyDescent="0.3">
      <c r="A677" s="41">
        <v>677</v>
      </c>
      <c r="B677" s="51">
        <f t="shared" si="27"/>
        <v>5.9039999999999999</v>
      </c>
    </row>
    <row r="678" spans="1:2" s="238" customFormat="1" x14ac:dyDescent="0.3">
      <c r="A678" s="41">
        <v>678</v>
      </c>
      <c r="B678" s="51">
        <f t="shared" si="27"/>
        <v>5.9059999999999997</v>
      </c>
    </row>
    <row r="679" spans="1:2" s="238" customFormat="1" x14ac:dyDescent="0.3">
      <c r="A679" s="41">
        <v>679</v>
      </c>
      <c r="B679" s="51">
        <f t="shared" si="27"/>
        <v>5.9080000000000004</v>
      </c>
    </row>
    <row r="680" spans="1:2" s="238" customFormat="1" x14ac:dyDescent="0.3">
      <c r="A680" s="41">
        <v>680</v>
      </c>
      <c r="B680" s="51">
        <f t="shared" si="27"/>
        <v>5.91</v>
      </c>
    </row>
    <row r="681" spans="1:2" s="238" customFormat="1" x14ac:dyDescent="0.3">
      <c r="A681" s="41">
        <v>681</v>
      </c>
      <c r="B681" s="51">
        <f t="shared" si="27"/>
        <v>5.9119999999999999</v>
      </c>
    </row>
    <row r="682" spans="1:2" s="238" customFormat="1" x14ac:dyDescent="0.3">
      <c r="A682" s="41">
        <v>682</v>
      </c>
      <c r="B682" s="51">
        <f t="shared" si="27"/>
        <v>5.9139999999999997</v>
      </c>
    </row>
    <row r="683" spans="1:2" s="238" customFormat="1" x14ac:dyDescent="0.3">
      <c r="A683" s="41">
        <v>683</v>
      </c>
      <c r="B683" s="51">
        <f t="shared" si="27"/>
        <v>5.9160000000000004</v>
      </c>
    </row>
    <row r="684" spans="1:2" s="238" customFormat="1" x14ac:dyDescent="0.3">
      <c r="A684" s="41">
        <v>684</v>
      </c>
      <c r="B684" s="51">
        <f t="shared" si="27"/>
        <v>5.9180000000000001</v>
      </c>
    </row>
    <row r="685" spans="1:2" s="238" customFormat="1" x14ac:dyDescent="0.3">
      <c r="A685" s="41">
        <v>685</v>
      </c>
      <c r="B685" s="51">
        <f t="shared" si="27"/>
        <v>5.92</v>
      </c>
    </row>
    <row r="686" spans="1:2" s="238" customFormat="1" x14ac:dyDescent="0.3">
      <c r="A686" s="41">
        <v>686</v>
      </c>
      <c r="B686" s="51">
        <f t="shared" si="27"/>
        <v>5.9219999999999997</v>
      </c>
    </row>
    <row r="687" spans="1:2" s="238" customFormat="1" x14ac:dyDescent="0.3">
      <c r="A687" s="41">
        <v>687</v>
      </c>
      <c r="B687" s="51">
        <f t="shared" si="27"/>
        <v>5.9240000000000004</v>
      </c>
    </row>
    <row r="688" spans="1:2" s="238" customFormat="1" x14ac:dyDescent="0.3">
      <c r="A688" s="41">
        <v>688</v>
      </c>
      <c r="B688" s="51">
        <f t="shared" si="27"/>
        <v>5.9260000000000002</v>
      </c>
    </row>
    <row r="689" spans="1:2" s="238" customFormat="1" x14ac:dyDescent="0.3">
      <c r="A689" s="41">
        <v>689</v>
      </c>
      <c r="B689" s="51">
        <f t="shared" si="27"/>
        <v>5.9279999999999999</v>
      </c>
    </row>
    <row r="690" spans="1:2" s="238" customFormat="1" x14ac:dyDescent="0.3">
      <c r="A690" s="41">
        <v>690</v>
      </c>
      <c r="B690" s="51">
        <f t="shared" si="27"/>
        <v>5.93</v>
      </c>
    </row>
    <row r="691" spans="1:2" s="238" customFormat="1" x14ac:dyDescent="0.3">
      <c r="A691" s="41">
        <v>691</v>
      </c>
      <c r="B691" s="51">
        <f t="shared" si="27"/>
        <v>5.9320000000000004</v>
      </c>
    </row>
    <row r="692" spans="1:2" s="238" customFormat="1" x14ac:dyDescent="0.3">
      <c r="A692" s="41">
        <v>692</v>
      </c>
      <c r="B692" s="51">
        <f t="shared" si="27"/>
        <v>5.9340000000000002</v>
      </c>
    </row>
    <row r="693" spans="1:2" s="238" customFormat="1" x14ac:dyDescent="0.3">
      <c r="A693" s="41">
        <v>693</v>
      </c>
      <c r="B693" s="51">
        <f t="shared" si="27"/>
        <v>5.9359999999999999</v>
      </c>
    </row>
    <row r="694" spans="1:2" s="238" customFormat="1" x14ac:dyDescent="0.3">
      <c r="A694" s="41">
        <v>694</v>
      </c>
      <c r="B694" s="51">
        <f t="shared" si="27"/>
        <v>5.9379999999999997</v>
      </c>
    </row>
    <row r="695" spans="1:2" s="238" customFormat="1" x14ac:dyDescent="0.3">
      <c r="A695" s="41">
        <v>695</v>
      </c>
      <c r="B695" s="51">
        <f t="shared" si="27"/>
        <v>5.94</v>
      </c>
    </row>
    <row r="696" spans="1:2" s="238" customFormat="1" x14ac:dyDescent="0.3">
      <c r="A696" s="41">
        <v>696</v>
      </c>
      <c r="B696" s="51">
        <f t="shared" si="27"/>
        <v>5.9420000000000002</v>
      </c>
    </row>
    <row r="697" spans="1:2" s="238" customFormat="1" x14ac:dyDescent="0.3">
      <c r="A697" s="41">
        <v>697</v>
      </c>
      <c r="B697" s="51">
        <f t="shared" si="27"/>
        <v>5.944</v>
      </c>
    </row>
    <row r="698" spans="1:2" s="238" customFormat="1" x14ac:dyDescent="0.3">
      <c r="A698" s="41">
        <v>698</v>
      </c>
      <c r="B698" s="51">
        <f t="shared" si="27"/>
        <v>5.9459999999999997</v>
      </c>
    </row>
    <row r="699" spans="1:2" s="238" customFormat="1" x14ac:dyDescent="0.3">
      <c r="A699" s="41">
        <v>699</v>
      </c>
      <c r="B699" s="51">
        <f t="shared" si="27"/>
        <v>5.9480000000000004</v>
      </c>
    </row>
    <row r="700" spans="1:2" x14ac:dyDescent="0.3">
      <c r="A700" s="41">
        <v>700</v>
      </c>
      <c r="B700" s="51">
        <v>5.95</v>
      </c>
    </row>
    <row r="701" spans="1:2" s="238" customFormat="1" x14ac:dyDescent="0.3">
      <c r="A701" s="41">
        <v>701</v>
      </c>
      <c r="B701" s="51">
        <f>B$700+((A701-A$700)/(A$750-A$700))*(B$750-B$700)</f>
        <v>5.9550000000000001</v>
      </c>
    </row>
    <row r="702" spans="1:2" s="238" customFormat="1" x14ac:dyDescent="0.3">
      <c r="A702" s="41">
        <v>702</v>
      </c>
      <c r="B702" s="51">
        <f t="shared" ref="B702:B749" si="28">B$700+((A702-A$700)/(A$750-A$700))*(B$750-B$700)</f>
        <v>5.96</v>
      </c>
    </row>
    <row r="703" spans="1:2" s="238" customFormat="1" x14ac:dyDescent="0.3">
      <c r="A703" s="41">
        <v>703</v>
      </c>
      <c r="B703" s="51">
        <f t="shared" si="28"/>
        <v>5.9649999999999999</v>
      </c>
    </row>
    <row r="704" spans="1:2" s="238" customFormat="1" x14ac:dyDescent="0.3">
      <c r="A704" s="41">
        <v>704</v>
      </c>
      <c r="B704" s="51">
        <f t="shared" si="28"/>
        <v>5.97</v>
      </c>
    </row>
    <row r="705" spans="1:2" s="238" customFormat="1" x14ac:dyDescent="0.3">
      <c r="A705" s="41">
        <v>705</v>
      </c>
      <c r="B705" s="51">
        <f t="shared" si="28"/>
        <v>5.9750000000000005</v>
      </c>
    </row>
    <row r="706" spans="1:2" s="238" customFormat="1" x14ac:dyDescent="0.3">
      <c r="A706" s="41">
        <v>706</v>
      </c>
      <c r="B706" s="51">
        <f t="shared" si="28"/>
        <v>5.98</v>
      </c>
    </row>
    <row r="707" spans="1:2" s="238" customFormat="1" x14ac:dyDescent="0.3">
      <c r="A707" s="41">
        <v>707</v>
      </c>
      <c r="B707" s="51">
        <f t="shared" si="28"/>
        <v>5.9850000000000003</v>
      </c>
    </row>
    <row r="708" spans="1:2" s="238" customFormat="1" x14ac:dyDescent="0.3">
      <c r="A708" s="41">
        <v>708</v>
      </c>
      <c r="B708" s="51">
        <f t="shared" si="28"/>
        <v>5.99</v>
      </c>
    </row>
    <row r="709" spans="1:2" s="238" customFormat="1" x14ac:dyDescent="0.3">
      <c r="A709" s="41">
        <v>709</v>
      </c>
      <c r="B709" s="51">
        <f t="shared" si="28"/>
        <v>5.9950000000000001</v>
      </c>
    </row>
    <row r="710" spans="1:2" s="238" customFormat="1" x14ac:dyDescent="0.3">
      <c r="A710" s="41">
        <v>710</v>
      </c>
      <c r="B710" s="51">
        <f t="shared" si="28"/>
        <v>6</v>
      </c>
    </row>
    <row r="711" spans="1:2" s="238" customFormat="1" x14ac:dyDescent="0.3">
      <c r="A711" s="41">
        <v>711</v>
      </c>
      <c r="B711" s="51">
        <f t="shared" si="28"/>
        <v>6.0049999999999999</v>
      </c>
    </row>
    <row r="712" spans="1:2" s="238" customFormat="1" x14ac:dyDescent="0.3">
      <c r="A712" s="41">
        <v>712</v>
      </c>
      <c r="B712" s="51">
        <f t="shared" si="28"/>
        <v>6.01</v>
      </c>
    </row>
    <row r="713" spans="1:2" s="238" customFormat="1" x14ac:dyDescent="0.3">
      <c r="A713" s="41">
        <v>713</v>
      </c>
      <c r="B713" s="51">
        <f t="shared" si="28"/>
        <v>6.0150000000000006</v>
      </c>
    </row>
    <row r="714" spans="1:2" s="238" customFormat="1" x14ac:dyDescent="0.3">
      <c r="A714" s="41">
        <v>714</v>
      </c>
      <c r="B714" s="51">
        <f t="shared" si="28"/>
        <v>6.0200000000000005</v>
      </c>
    </row>
    <row r="715" spans="1:2" s="238" customFormat="1" x14ac:dyDescent="0.3">
      <c r="A715" s="41">
        <v>715</v>
      </c>
      <c r="B715" s="51">
        <f t="shared" si="28"/>
        <v>6.0250000000000004</v>
      </c>
    </row>
    <row r="716" spans="1:2" s="238" customFormat="1" x14ac:dyDescent="0.3">
      <c r="A716" s="41">
        <v>716</v>
      </c>
      <c r="B716" s="51">
        <f t="shared" si="28"/>
        <v>6.03</v>
      </c>
    </row>
    <row r="717" spans="1:2" s="238" customFormat="1" x14ac:dyDescent="0.3">
      <c r="A717" s="41">
        <v>717</v>
      </c>
      <c r="B717" s="51">
        <f t="shared" si="28"/>
        <v>6.0350000000000001</v>
      </c>
    </row>
    <row r="718" spans="1:2" s="238" customFormat="1" x14ac:dyDescent="0.3">
      <c r="A718" s="41">
        <v>718</v>
      </c>
      <c r="B718" s="51">
        <f t="shared" si="28"/>
        <v>6.04</v>
      </c>
    </row>
    <row r="719" spans="1:2" s="238" customFormat="1" x14ac:dyDescent="0.3">
      <c r="A719" s="41">
        <v>719</v>
      </c>
      <c r="B719" s="51">
        <f t="shared" si="28"/>
        <v>6.0449999999999999</v>
      </c>
    </row>
    <row r="720" spans="1:2" s="238" customFormat="1" x14ac:dyDescent="0.3">
      <c r="A720" s="41">
        <v>720</v>
      </c>
      <c r="B720" s="51">
        <f t="shared" si="28"/>
        <v>6.05</v>
      </c>
    </row>
    <row r="721" spans="1:2" s="238" customFormat="1" x14ac:dyDescent="0.3">
      <c r="A721" s="41">
        <v>721</v>
      </c>
      <c r="B721" s="51">
        <f t="shared" si="28"/>
        <v>6.0550000000000006</v>
      </c>
    </row>
    <row r="722" spans="1:2" s="238" customFormat="1" x14ac:dyDescent="0.3">
      <c r="A722" s="41">
        <v>722</v>
      </c>
      <c r="B722" s="51">
        <f t="shared" si="28"/>
        <v>6.0600000000000005</v>
      </c>
    </row>
    <row r="723" spans="1:2" s="238" customFormat="1" x14ac:dyDescent="0.3">
      <c r="A723" s="41">
        <v>723</v>
      </c>
      <c r="B723" s="51">
        <f t="shared" si="28"/>
        <v>6.0650000000000004</v>
      </c>
    </row>
    <row r="724" spans="1:2" s="238" customFormat="1" x14ac:dyDescent="0.3">
      <c r="A724" s="41">
        <v>724</v>
      </c>
      <c r="B724" s="51">
        <f t="shared" si="28"/>
        <v>6.07</v>
      </c>
    </row>
    <row r="725" spans="1:2" s="238" customFormat="1" x14ac:dyDescent="0.3">
      <c r="A725" s="41">
        <v>725</v>
      </c>
      <c r="B725" s="51">
        <f t="shared" si="28"/>
        <v>6.0750000000000002</v>
      </c>
    </row>
    <row r="726" spans="1:2" s="238" customFormat="1" x14ac:dyDescent="0.3">
      <c r="A726" s="41">
        <v>726</v>
      </c>
      <c r="B726" s="51">
        <f t="shared" si="28"/>
        <v>6.08</v>
      </c>
    </row>
    <row r="727" spans="1:2" s="238" customFormat="1" x14ac:dyDescent="0.3">
      <c r="A727" s="41">
        <v>727</v>
      </c>
      <c r="B727" s="51">
        <f t="shared" si="28"/>
        <v>6.085</v>
      </c>
    </row>
    <row r="728" spans="1:2" s="238" customFormat="1" x14ac:dyDescent="0.3">
      <c r="A728" s="41">
        <v>728</v>
      </c>
      <c r="B728" s="51">
        <f t="shared" si="28"/>
        <v>6.09</v>
      </c>
    </row>
    <row r="729" spans="1:2" s="238" customFormat="1" x14ac:dyDescent="0.3">
      <c r="A729" s="41">
        <v>729</v>
      </c>
      <c r="B729" s="51">
        <f t="shared" si="28"/>
        <v>6.0949999999999998</v>
      </c>
    </row>
    <row r="730" spans="1:2" s="238" customFormat="1" x14ac:dyDescent="0.3">
      <c r="A730" s="41">
        <v>730</v>
      </c>
      <c r="B730" s="51">
        <f t="shared" si="28"/>
        <v>6.1000000000000005</v>
      </c>
    </row>
    <row r="731" spans="1:2" s="238" customFormat="1" x14ac:dyDescent="0.3">
      <c r="A731" s="41">
        <v>731</v>
      </c>
      <c r="B731" s="51">
        <f t="shared" si="28"/>
        <v>6.1050000000000004</v>
      </c>
    </row>
    <row r="732" spans="1:2" s="238" customFormat="1" x14ac:dyDescent="0.3">
      <c r="A732" s="41">
        <v>732</v>
      </c>
      <c r="B732" s="51">
        <f t="shared" si="28"/>
        <v>6.11</v>
      </c>
    </row>
    <row r="733" spans="1:2" s="238" customFormat="1" x14ac:dyDescent="0.3">
      <c r="A733" s="41">
        <v>733</v>
      </c>
      <c r="B733" s="51">
        <f t="shared" si="28"/>
        <v>6.1150000000000002</v>
      </c>
    </row>
    <row r="734" spans="1:2" s="238" customFormat="1" x14ac:dyDescent="0.3">
      <c r="A734" s="41">
        <v>734</v>
      </c>
      <c r="B734" s="51">
        <f t="shared" si="28"/>
        <v>6.12</v>
      </c>
    </row>
    <row r="735" spans="1:2" s="238" customFormat="1" x14ac:dyDescent="0.3">
      <c r="A735" s="41">
        <v>735</v>
      </c>
      <c r="B735" s="51">
        <f t="shared" si="28"/>
        <v>6.125</v>
      </c>
    </row>
    <row r="736" spans="1:2" s="238" customFormat="1" x14ac:dyDescent="0.3">
      <c r="A736" s="41">
        <v>736</v>
      </c>
      <c r="B736" s="51">
        <f t="shared" si="28"/>
        <v>6.13</v>
      </c>
    </row>
    <row r="737" spans="1:2" s="238" customFormat="1" x14ac:dyDescent="0.3">
      <c r="A737" s="41">
        <v>737</v>
      </c>
      <c r="B737" s="51">
        <f t="shared" si="28"/>
        <v>6.1349999999999998</v>
      </c>
    </row>
    <row r="738" spans="1:2" s="238" customFormat="1" x14ac:dyDescent="0.3">
      <c r="A738" s="41">
        <v>738</v>
      </c>
      <c r="B738" s="51">
        <f t="shared" si="28"/>
        <v>6.1400000000000006</v>
      </c>
    </row>
    <row r="739" spans="1:2" s="238" customFormat="1" x14ac:dyDescent="0.3">
      <c r="A739" s="41">
        <v>739</v>
      </c>
      <c r="B739" s="51">
        <f t="shared" si="28"/>
        <v>6.1450000000000005</v>
      </c>
    </row>
    <row r="740" spans="1:2" s="238" customFormat="1" x14ac:dyDescent="0.3">
      <c r="A740" s="41">
        <v>740</v>
      </c>
      <c r="B740" s="51">
        <f t="shared" si="28"/>
        <v>6.15</v>
      </c>
    </row>
    <row r="741" spans="1:2" s="238" customFormat="1" x14ac:dyDescent="0.3">
      <c r="A741" s="41">
        <v>741</v>
      </c>
      <c r="B741" s="51">
        <f t="shared" si="28"/>
        <v>6.1550000000000002</v>
      </c>
    </row>
    <row r="742" spans="1:2" s="238" customFormat="1" x14ac:dyDescent="0.3">
      <c r="A742" s="41">
        <v>742</v>
      </c>
      <c r="B742" s="51">
        <f t="shared" si="28"/>
        <v>6.16</v>
      </c>
    </row>
    <row r="743" spans="1:2" s="238" customFormat="1" x14ac:dyDescent="0.3">
      <c r="A743" s="41">
        <v>743</v>
      </c>
      <c r="B743" s="51">
        <f t="shared" si="28"/>
        <v>6.165</v>
      </c>
    </row>
    <row r="744" spans="1:2" s="238" customFormat="1" x14ac:dyDescent="0.3">
      <c r="A744" s="41">
        <v>744</v>
      </c>
      <c r="B744" s="51">
        <f t="shared" si="28"/>
        <v>6.17</v>
      </c>
    </row>
    <row r="745" spans="1:2" s="238" customFormat="1" x14ac:dyDescent="0.3">
      <c r="A745" s="41">
        <v>745</v>
      </c>
      <c r="B745" s="51">
        <f t="shared" si="28"/>
        <v>6.1749999999999998</v>
      </c>
    </row>
    <row r="746" spans="1:2" s="238" customFormat="1" x14ac:dyDescent="0.3">
      <c r="A746" s="41">
        <v>746</v>
      </c>
      <c r="B746" s="51">
        <f t="shared" si="28"/>
        <v>6.1800000000000006</v>
      </c>
    </row>
    <row r="747" spans="1:2" s="238" customFormat="1" x14ac:dyDescent="0.3">
      <c r="A747" s="41">
        <v>747</v>
      </c>
      <c r="B747" s="51">
        <f t="shared" si="28"/>
        <v>6.1850000000000005</v>
      </c>
    </row>
    <row r="748" spans="1:2" s="238" customFormat="1" x14ac:dyDescent="0.3">
      <c r="A748" s="41">
        <v>748</v>
      </c>
      <c r="B748" s="51">
        <f t="shared" si="28"/>
        <v>6.19</v>
      </c>
    </row>
    <row r="749" spans="1:2" s="238" customFormat="1" x14ac:dyDescent="0.3">
      <c r="A749" s="41">
        <v>749</v>
      </c>
      <c r="B749" s="51">
        <f t="shared" si="28"/>
        <v>6.1950000000000003</v>
      </c>
    </row>
    <row r="750" spans="1:2" x14ac:dyDescent="0.3">
      <c r="A750" s="240">
        <v>750</v>
      </c>
      <c r="B750" s="241">
        <v>6.2</v>
      </c>
    </row>
    <row r="751" spans="1:2" x14ac:dyDescent="0.3">
      <c r="A751" s="41">
        <v>800</v>
      </c>
      <c r="B751" s="51">
        <v>6.6</v>
      </c>
    </row>
    <row r="752" spans="1:2" x14ac:dyDescent="0.3">
      <c r="A752" s="41">
        <v>850</v>
      </c>
      <c r="B752" s="51">
        <v>6.91</v>
      </c>
    </row>
    <row r="753" spans="1:2" x14ac:dyDescent="0.3">
      <c r="A753" s="41">
        <v>900</v>
      </c>
      <c r="B753" s="51">
        <v>7.22</v>
      </c>
    </row>
    <row r="754" spans="1:2" x14ac:dyDescent="0.3">
      <c r="A754" s="41">
        <v>950</v>
      </c>
      <c r="B754" s="51">
        <v>7.53</v>
      </c>
    </row>
    <row r="755" spans="1:2" x14ac:dyDescent="0.3">
      <c r="A755" s="47">
        <v>1000</v>
      </c>
      <c r="B755" s="52">
        <v>7.84</v>
      </c>
    </row>
    <row r="756" spans="1:2" x14ac:dyDescent="0.3">
      <c r="A756" s="45">
        <v>1100</v>
      </c>
      <c r="B756" s="51">
        <v>8.27</v>
      </c>
    </row>
    <row r="757" spans="1:2" x14ac:dyDescent="0.3">
      <c r="A757" s="45">
        <v>1200</v>
      </c>
      <c r="B757" s="51">
        <v>8.6999999999999993</v>
      </c>
    </row>
    <row r="758" spans="1:2" x14ac:dyDescent="0.3">
      <c r="A758" s="45">
        <v>1300</v>
      </c>
      <c r="B758" s="51">
        <v>9.15</v>
      </c>
    </row>
    <row r="759" spans="1:2" x14ac:dyDescent="0.3">
      <c r="A759" s="45">
        <v>1400</v>
      </c>
      <c r="B759" s="51">
        <v>9.56</v>
      </c>
    </row>
    <row r="760" spans="1:2" x14ac:dyDescent="0.3">
      <c r="A760" s="45">
        <v>1500</v>
      </c>
      <c r="B760" s="51">
        <v>9.9</v>
      </c>
    </row>
    <row r="761" spans="1:2" x14ac:dyDescent="0.3">
      <c r="A761" s="45">
        <v>1600</v>
      </c>
      <c r="B761" s="51">
        <v>10.42</v>
      </c>
    </row>
    <row r="762" spans="1:2" x14ac:dyDescent="0.3">
      <c r="A762" s="45">
        <v>1700</v>
      </c>
      <c r="B762" s="51">
        <v>10.89</v>
      </c>
    </row>
    <row r="763" spans="1:2" x14ac:dyDescent="0.3">
      <c r="A763" s="45">
        <v>1800</v>
      </c>
      <c r="B763" s="51">
        <v>11.25</v>
      </c>
    </row>
    <row r="764" spans="1:2" x14ac:dyDescent="0.3">
      <c r="A764" s="45">
        <v>1900</v>
      </c>
      <c r="B764" s="51">
        <v>11.71</v>
      </c>
    </row>
    <row r="765" spans="1:2" x14ac:dyDescent="0.3">
      <c r="A765" s="45">
        <v>2000</v>
      </c>
      <c r="B765" s="51">
        <v>12.14</v>
      </c>
    </row>
    <row r="766" spans="1:2" x14ac:dyDescent="0.3">
      <c r="A766" s="45">
        <v>2100</v>
      </c>
      <c r="B766" s="51">
        <v>12.57</v>
      </c>
    </row>
    <row r="767" spans="1:2" x14ac:dyDescent="0.3">
      <c r="A767" s="45">
        <v>2200</v>
      </c>
      <c r="B767" s="51">
        <v>13</v>
      </c>
    </row>
    <row r="768" spans="1:2" x14ac:dyDescent="0.3">
      <c r="A768" s="45">
        <v>2300</v>
      </c>
      <c r="B768" s="51">
        <v>13.42</v>
      </c>
    </row>
    <row r="769" spans="1:2" x14ac:dyDescent="0.3">
      <c r="A769" s="45">
        <v>2400</v>
      </c>
      <c r="B769" s="51">
        <v>13.86</v>
      </c>
    </row>
    <row r="770" spans="1:2" x14ac:dyDescent="0.3">
      <c r="A770" s="45">
        <v>2500</v>
      </c>
      <c r="B770" s="51">
        <v>14.29</v>
      </c>
    </row>
    <row r="771" spans="1:2" x14ac:dyDescent="0.3">
      <c r="A771" s="45">
        <v>2600</v>
      </c>
      <c r="B771" s="51">
        <v>14.71</v>
      </c>
    </row>
    <row r="772" spans="1:2" x14ac:dyDescent="0.3">
      <c r="A772" s="45">
        <v>2700</v>
      </c>
      <c r="B772" s="51">
        <v>15.12</v>
      </c>
    </row>
    <row r="773" spans="1:2" x14ac:dyDescent="0.3">
      <c r="A773" s="45">
        <v>2800</v>
      </c>
      <c r="B773" s="51">
        <v>15.53</v>
      </c>
    </row>
    <row r="774" spans="1:2" x14ac:dyDescent="0.3">
      <c r="A774" s="45">
        <v>2900</v>
      </c>
      <c r="B774" s="51">
        <v>15.97</v>
      </c>
    </row>
    <row r="775" spans="1:2" x14ac:dyDescent="0.3">
      <c r="A775" s="45">
        <v>3000</v>
      </c>
      <c r="B775" s="51">
        <v>16.2</v>
      </c>
    </row>
    <row r="776" spans="1:2" x14ac:dyDescent="0.3">
      <c r="A776" s="45">
        <v>3100</v>
      </c>
      <c r="B776" s="51">
        <v>16.510000000000002</v>
      </c>
    </row>
    <row r="777" spans="1:2" x14ac:dyDescent="0.3">
      <c r="A777" s="45">
        <v>3200</v>
      </c>
      <c r="B777" s="51">
        <v>17.23</v>
      </c>
    </row>
    <row r="778" spans="1:2" x14ac:dyDescent="0.3">
      <c r="A778" s="45">
        <v>3300</v>
      </c>
      <c r="B778" s="51">
        <v>17.850000000000001</v>
      </c>
    </row>
    <row r="779" spans="1:2" x14ac:dyDescent="0.3">
      <c r="A779" s="45">
        <v>3500</v>
      </c>
      <c r="B779" s="51">
        <v>18.399999999999999</v>
      </c>
    </row>
    <row r="780" spans="1:2" x14ac:dyDescent="0.3">
      <c r="A780" s="45">
        <v>3600</v>
      </c>
      <c r="B780" s="51">
        <v>18.91</v>
      </c>
    </row>
    <row r="781" spans="1:2" x14ac:dyDescent="0.3">
      <c r="A781" s="45">
        <v>3700</v>
      </c>
      <c r="B781" s="51">
        <v>19.23</v>
      </c>
    </row>
    <row r="782" spans="1:2" x14ac:dyDescent="0.3">
      <c r="A782" s="45">
        <v>3800</v>
      </c>
      <c r="B782" s="51">
        <v>19.75</v>
      </c>
    </row>
    <row r="783" spans="1:2" x14ac:dyDescent="0.3">
      <c r="A783" s="45">
        <v>3900</v>
      </c>
      <c r="B783" s="51">
        <v>20.170000000000002</v>
      </c>
    </row>
    <row r="784" spans="1:2" x14ac:dyDescent="0.3">
      <c r="A784" s="46">
        <v>4000</v>
      </c>
      <c r="B784" s="52">
        <v>20.5</v>
      </c>
    </row>
  </sheetData>
  <printOptions horizontalCentered="1"/>
  <pageMargins left="0.78740157480314965" right="0.78740157480314965" top="0.78740157480314965" bottom="0.78740157480314965" header="0" footer="0"/>
  <pageSetup paperSize="9" scale="91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35"/>
  <sheetViews>
    <sheetView view="pageBreakPreview" topLeftCell="A88" zoomScaleNormal="100" zoomScaleSheetLayoutView="100" zoomScalePageLayoutView="112" workbookViewId="0">
      <selection activeCell="K19" sqref="K19"/>
    </sheetView>
  </sheetViews>
  <sheetFormatPr baseColWidth="10" defaultColWidth="11.44140625" defaultRowHeight="13.8" x14ac:dyDescent="0.3"/>
  <cols>
    <col min="1" max="1" width="5" style="93" customWidth="1"/>
    <col min="2" max="3" width="11.44140625" style="93"/>
    <col min="4" max="4" width="18.33203125" style="93" customWidth="1"/>
    <col min="5" max="5" width="9" style="93" customWidth="1"/>
    <col min="6" max="6" width="17.33203125" style="93" customWidth="1"/>
    <col min="7" max="7" width="6.5546875" style="93" customWidth="1"/>
    <col min="8" max="9" width="5.5546875" style="93" customWidth="1"/>
    <col min="10" max="10" width="6" style="93" customWidth="1"/>
    <col min="11" max="16384" width="11.44140625" style="93"/>
  </cols>
  <sheetData>
    <row r="1" spans="1:11" ht="12.75" customHeight="1" x14ac:dyDescent="0.3">
      <c r="A1" s="129">
        <v>2</v>
      </c>
      <c r="B1" s="17" t="s">
        <v>121</v>
      </c>
    </row>
    <row r="2" spans="1:11" ht="12.75" customHeight="1" x14ac:dyDescent="0.3"/>
    <row r="3" spans="1:11" ht="12.75" customHeight="1" x14ac:dyDescent="0.3">
      <c r="B3" s="17" t="s">
        <v>48</v>
      </c>
      <c r="E3" s="128" t="s">
        <v>49</v>
      </c>
      <c r="F3" s="128" t="s">
        <v>50</v>
      </c>
      <c r="G3" s="128" t="s">
        <v>51</v>
      </c>
      <c r="H3" s="128" t="s">
        <v>52</v>
      </c>
    </row>
    <row r="4" spans="1:11" ht="12.75" customHeight="1" x14ac:dyDescent="0.3">
      <c r="B4" s="93" t="s">
        <v>53</v>
      </c>
      <c r="E4" s="130" t="s">
        <v>54</v>
      </c>
      <c r="F4" s="131"/>
      <c r="G4" s="132">
        <v>6</v>
      </c>
      <c r="H4" s="133" t="s">
        <v>55</v>
      </c>
    </row>
    <row r="5" spans="1:11" ht="12.75" customHeight="1" x14ac:dyDescent="0.3">
      <c r="B5" s="134" t="s">
        <v>120</v>
      </c>
      <c r="E5" s="130" t="s">
        <v>56</v>
      </c>
      <c r="F5" s="131"/>
      <c r="G5" s="132">
        <f>'Ramal 1'!C187</f>
        <v>13.435539150116895</v>
      </c>
      <c r="H5" s="133" t="s">
        <v>55</v>
      </c>
    </row>
    <row r="6" spans="1:11" ht="12.75" customHeight="1" x14ac:dyDescent="0.3">
      <c r="B6" s="134" t="s">
        <v>57</v>
      </c>
      <c r="E6" s="130" t="s">
        <v>58</v>
      </c>
      <c r="F6" s="131"/>
      <c r="G6" s="132">
        <v>1</v>
      </c>
      <c r="H6" s="133" t="s">
        <v>55</v>
      </c>
    </row>
    <row r="7" spans="1:11" ht="12.75" customHeight="1" x14ac:dyDescent="0.3">
      <c r="B7" s="93" t="s">
        <v>35</v>
      </c>
      <c r="E7" s="135" t="s">
        <v>59</v>
      </c>
      <c r="F7" s="125" t="s">
        <v>60</v>
      </c>
      <c r="G7" s="136" t="e">
        <f>'Ramal 1'!#REF!</f>
        <v>#REF!</v>
      </c>
      <c r="H7" s="137" t="s">
        <v>61</v>
      </c>
      <c r="K7" s="138"/>
    </row>
    <row r="8" spans="1:11" ht="12.75" customHeight="1" x14ac:dyDescent="0.3">
      <c r="B8" s="93" t="s">
        <v>63</v>
      </c>
      <c r="E8" s="139" t="s">
        <v>64</v>
      </c>
      <c r="F8" s="140"/>
      <c r="G8" s="141"/>
      <c r="H8" s="142"/>
    </row>
    <row r="9" spans="1:11" ht="12.75" customHeight="1" x14ac:dyDescent="0.3">
      <c r="G9" s="143" t="e">
        <f>+G7*3.6</f>
        <v>#REF!</v>
      </c>
      <c r="H9" s="38" t="s">
        <v>62</v>
      </c>
    </row>
    <row r="10" spans="1:11" ht="12.75" customHeight="1" x14ac:dyDescent="0.3">
      <c r="B10" s="17" t="s">
        <v>65</v>
      </c>
    </row>
    <row r="11" spans="1:11" ht="12.75" customHeight="1" x14ac:dyDescent="0.3">
      <c r="B11" s="93" t="s">
        <v>66</v>
      </c>
    </row>
    <row r="12" spans="1:11" ht="12.75" customHeight="1" x14ac:dyDescent="0.3">
      <c r="B12" s="93" t="s">
        <v>67</v>
      </c>
    </row>
    <row r="13" spans="1:11" ht="12.75" customHeight="1" x14ac:dyDescent="0.3">
      <c r="B13" s="93" t="s">
        <v>68</v>
      </c>
    </row>
    <row r="14" spans="1:11" ht="12.75" customHeight="1" x14ac:dyDescent="0.3"/>
    <row r="15" spans="1:11" ht="12.75" customHeight="1" x14ac:dyDescent="0.3">
      <c r="B15" s="17" t="s">
        <v>69</v>
      </c>
    </row>
    <row r="16" spans="1:11" ht="12.75" customHeight="1" x14ac:dyDescent="0.3">
      <c r="A16" s="144">
        <v>2.1</v>
      </c>
      <c r="B16" s="17" t="s">
        <v>70</v>
      </c>
    </row>
    <row r="17" spans="1:9" ht="12.75" customHeight="1" x14ac:dyDescent="0.3">
      <c r="A17" s="17"/>
      <c r="B17" s="134" t="s">
        <v>71</v>
      </c>
    </row>
    <row r="18" spans="1:9" ht="12.75" customHeight="1" x14ac:dyDescent="0.3">
      <c r="A18" s="17"/>
      <c r="B18" s="145" t="s">
        <v>72</v>
      </c>
      <c r="C18" s="146"/>
      <c r="D18" s="128" t="s">
        <v>73</v>
      </c>
    </row>
    <row r="19" spans="1:9" ht="12.75" customHeight="1" x14ac:dyDescent="0.3">
      <c r="A19" s="17"/>
      <c r="B19" s="147" t="s">
        <v>74</v>
      </c>
      <c r="C19" s="147" t="s">
        <v>75</v>
      </c>
      <c r="D19" s="147" t="s">
        <v>76</v>
      </c>
    </row>
    <row r="20" spans="1:9" ht="12.75" customHeight="1" x14ac:dyDescent="0.3">
      <c r="A20" s="17"/>
      <c r="B20" s="148" t="s">
        <v>77</v>
      </c>
      <c r="C20" s="148" t="s">
        <v>78</v>
      </c>
      <c r="D20" s="149">
        <v>3</v>
      </c>
    </row>
    <row r="21" spans="1:9" ht="12.75" customHeight="1" x14ac:dyDescent="0.3">
      <c r="A21" s="17"/>
      <c r="B21" s="149" t="s">
        <v>79</v>
      </c>
      <c r="C21" s="148" t="s">
        <v>80</v>
      </c>
      <c r="D21" s="148">
        <v>5</v>
      </c>
    </row>
    <row r="22" spans="1:9" ht="12.75" customHeight="1" x14ac:dyDescent="0.3">
      <c r="A22" s="17"/>
      <c r="B22" s="149" t="s">
        <v>172</v>
      </c>
      <c r="C22" s="148" t="s">
        <v>173</v>
      </c>
      <c r="D22" s="148">
        <v>7</v>
      </c>
    </row>
    <row r="23" spans="1:9" ht="12.75" customHeight="1" x14ac:dyDescent="0.3">
      <c r="A23" s="17"/>
      <c r="B23" s="150"/>
      <c r="C23" s="151"/>
      <c r="D23" s="151"/>
    </row>
    <row r="24" spans="1:9" ht="12.75" customHeight="1" x14ac:dyDescent="0.3">
      <c r="A24" s="17"/>
      <c r="B24" s="152" t="s">
        <v>174</v>
      </c>
      <c r="C24" s="151"/>
      <c r="D24" s="151"/>
    </row>
    <row r="25" spans="1:9" ht="12.75" customHeight="1" x14ac:dyDescent="0.3">
      <c r="A25" s="17"/>
      <c r="B25" s="152"/>
      <c r="C25" s="151"/>
      <c r="D25" s="151"/>
    </row>
    <row r="26" spans="1:9" ht="12.75" customHeight="1" x14ac:dyDescent="0.3">
      <c r="A26" s="17"/>
      <c r="B26" s="153" t="s">
        <v>84</v>
      </c>
      <c r="C26" s="151"/>
      <c r="D26" s="151"/>
      <c r="E26" s="154" t="s">
        <v>26</v>
      </c>
    </row>
    <row r="27" spans="1:9" ht="12.75" customHeight="1" x14ac:dyDescent="0.3">
      <c r="A27" s="17"/>
      <c r="B27" s="152"/>
      <c r="C27" s="151"/>
      <c r="D27" s="151"/>
    </row>
    <row r="28" spans="1:9" ht="12.75" customHeight="1" x14ac:dyDescent="0.3">
      <c r="A28" s="17"/>
      <c r="B28" s="134"/>
    </row>
    <row r="29" spans="1:9" ht="12.75" customHeight="1" x14ac:dyDescent="0.3">
      <c r="A29" s="17"/>
      <c r="E29" s="128" t="s">
        <v>49</v>
      </c>
      <c r="F29" s="128" t="s">
        <v>50</v>
      </c>
      <c r="G29" s="128" t="s">
        <v>51</v>
      </c>
      <c r="H29" s="128" t="s">
        <v>52</v>
      </c>
    </row>
    <row r="30" spans="1:9" ht="12.75" customHeight="1" x14ac:dyDescent="0.3">
      <c r="A30" s="17"/>
      <c r="B30" s="93" t="s">
        <v>81</v>
      </c>
      <c r="E30" s="135" t="s">
        <v>169</v>
      </c>
      <c r="F30" s="155" t="s">
        <v>82</v>
      </c>
      <c r="G30" s="156">
        <v>0.5</v>
      </c>
      <c r="H30" s="137" t="s">
        <v>55</v>
      </c>
    </row>
    <row r="31" spans="1:9" ht="12.75" customHeight="1" x14ac:dyDescent="0.3">
      <c r="A31" s="17"/>
      <c r="E31" s="150"/>
      <c r="F31" s="157"/>
      <c r="G31" s="143">
        <f>+G30/0.7</f>
        <v>0.7142857142857143</v>
      </c>
      <c r="H31" s="93" t="s">
        <v>83</v>
      </c>
      <c r="I31" s="143"/>
    </row>
    <row r="32" spans="1:9" ht="12.75" customHeight="1" x14ac:dyDescent="0.3">
      <c r="A32" s="17"/>
      <c r="E32" s="150"/>
      <c r="F32" s="157"/>
      <c r="G32" s="36"/>
      <c r="H32" s="34"/>
      <c r="I32" s="143"/>
    </row>
    <row r="33" spans="1:9" ht="12.75" customHeight="1" x14ac:dyDescent="0.3">
      <c r="A33" s="17"/>
      <c r="E33" s="150"/>
      <c r="F33" s="157"/>
      <c r="G33" s="36"/>
      <c r="H33" s="34"/>
      <c r="I33" s="143"/>
    </row>
    <row r="34" spans="1:9" ht="12.75" customHeight="1" x14ac:dyDescent="0.3">
      <c r="A34" s="17"/>
      <c r="E34" s="150"/>
      <c r="F34" s="157"/>
      <c r="G34" s="36"/>
      <c r="H34" s="34"/>
      <c r="I34" s="143"/>
    </row>
    <row r="35" spans="1:9" ht="12.75" customHeight="1" x14ac:dyDescent="0.3">
      <c r="A35" s="17"/>
      <c r="E35" s="150"/>
      <c r="F35" s="157"/>
      <c r="G35" s="36"/>
      <c r="H35" s="34"/>
      <c r="I35" s="143"/>
    </row>
    <row r="36" spans="1:9" ht="12.75" customHeight="1" x14ac:dyDescent="0.3">
      <c r="A36" s="17"/>
      <c r="E36" s="150"/>
      <c r="F36" s="157"/>
      <c r="G36" s="36"/>
      <c r="H36" s="34"/>
      <c r="I36" s="143"/>
    </row>
    <row r="37" spans="1:9" ht="12.75" customHeight="1" x14ac:dyDescent="0.3">
      <c r="A37" s="17"/>
      <c r="E37" s="150"/>
      <c r="F37" s="157"/>
      <c r="G37" s="36"/>
      <c r="H37" s="34"/>
      <c r="I37" s="143"/>
    </row>
    <row r="38" spans="1:9" ht="12.75" customHeight="1" x14ac:dyDescent="0.3">
      <c r="A38" s="17"/>
      <c r="E38" s="150"/>
      <c r="F38" s="157"/>
      <c r="G38" s="36"/>
      <c r="H38" s="34"/>
      <c r="I38" s="143"/>
    </row>
    <row r="39" spans="1:9" ht="12.75" customHeight="1" x14ac:dyDescent="0.3">
      <c r="A39" s="17"/>
      <c r="E39" s="150"/>
      <c r="F39" s="157"/>
      <c r="G39" s="36"/>
      <c r="H39" s="34"/>
      <c r="I39" s="143"/>
    </row>
    <row r="40" spans="1:9" ht="12.75" customHeight="1" x14ac:dyDescent="0.3">
      <c r="A40" s="17"/>
      <c r="E40" s="150"/>
      <c r="F40" s="157"/>
      <c r="G40" s="36"/>
      <c r="H40" s="34"/>
      <c r="I40" s="143"/>
    </row>
    <row r="41" spans="1:9" ht="12.75" customHeight="1" x14ac:dyDescent="0.3">
      <c r="A41" s="17"/>
      <c r="E41" s="150"/>
      <c r="F41" s="157"/>
      <c r="G41" s="36"/>
      <c r="H41" s="34"/>
      <c r="I41" s="143"/>
    </row>
    <row r="42" spans="1:9" ht="12.75" customHeight="1" x14ac:dyDescent="0.3">
      <c r="A42" s="17"/>
      <c r="E42" s="150"/>
      <c r="F42" s="157"/>
      <c r="G42" s="36"/>
      <c r="H42" s="34"/>
      <c r="I42" s="143"/>
    </row>
    <row r="43" spans="1:9" ht="12.75" customHeight="1" x14ac:dyDescent="0.3">
      <c r="A43" s="17"/>
      <c r="E43" s="150"/>
      <c r="F43" s="157"/>
      <c r="G43" s="36"/>
      <c r="H43" s="34"/>
      <c r="I43" s="143"/>
    </row>
    <row r="44" spans="1:9" ht="12.75" customHeight="1" x14ac:dyDescent="0.3">
      <c r="A44" s="17"/>
      <c r="E44" s="150"/>
      <c r="F44" s="157"/>
      <c r="G44" s="36"/>
      <c r="H44" s="34"/>
      <c r="I44" s="143"/>
    </row>
    <row r="45" spans="1:9" ht="12.75" customHeight="1" x14ac:dyDescent="0.3">
      <c r="A45" s="17"/>
      <c r="E45" s="150"/>
      <c r="F45" s="157"/>
      <c r="G45" s="36"/>
      <c r="H45" s="34"/>
      <c r="I45" s="143"/>
    </row>
    <row r="46" spans="1:9" ht="12.75" customHeight="1" x14ac:dyDescent="0.3">
      <c r="A46" s="17"/>
      <c r="E46" s="150"/>
      <c r="F46" s="157"/>
      <c r="G46" s="36"/>
      <c r="H46" s="34"/>
      <c r="I46" s="143"/>
    </row>
    <row r="47" spans="1:9" ht="12.75" customHeight="1" x14ac:dyDescent="0.3">
      <c r="A47" s="17"/>
      <c r="E47" s="150"/>
      <c r="F47" s="157"/>
      <c r="G47" s="36"/>
      <c r="H47" s="34"/>
      <c r="I47" s="143"/>
    </row>
    <row r="48" spans="1:9" ht="12.75" customHeight="1" x14ac:dyDescent="0.3">
      <c r="A48" s="17"/>
      <c r="E48" s="150"/>
      <c r="F48" s="157"/>
      <c r="G48" s="36"/>
      <c r="H48" s="34"/>
      <c r="I48" s="143"/>
    </row>
    <row r="49" spans="1:9" ht="12.75" customHeight="1" x14ac:dyDescent="0.3">
      <c r="A49" s="17"/>
      <c r="E49" s="150"/>
      <c r="F49" s="157"/>
      <c r="G49" s="36"/>
      <c r="H49" s="34"/>
      <c r="I49" s="143"/>
    </row>
    <row r="50" spans="1:9" ht="12.75" customHeight="1" x14ac:dyDescent="0.3">
      <c r="A50" s="17"/>
      <c r="E50" s="150"/>
      <c r="F50" s="157"/>
      <c r="G50" s="36"/>
      <c r="H50" s="34"/>
      <c r="I50" s="143"/>
    </row>
    <row r="51" spans="1:9" ht="12.75" customHeight="1" x14ac:dyDescent="0.3">
      <c r="A51" s="17"/>
      <c r="E51" s="150"/>
      <c r="F51" s="157"/>
      <c r="G51" s="36"/>
      <c r="H51" s="34"/>
      <c r="I51" s="143"/>
    </row>
    <row r="52" spans="1:9" ht="12.75" customHeight="1" x14ac:dyDescent="0.3">
      <c r="A52" s="17"/>
      <c r="E52" s="150"/>
      <c r="F52" s="157"/>
      <c r="G52" s="36"/>
      <c r="H52" s="34"/>
      <c r="I52" s="143"/>
    </row>
    <row r="53" spans="1:9" ht="12.75" customHeight="1" x14ac:dyDescent="0.3">
      <c r="A53" s="17"/>
      <c r="E53" s="150"/>
      <c r="F53" s="157"/>
      <c r="G53" s="36"/>
      <c r="H53" s="34"/>
      <c r="I53" s="143"/>
    </row>
    <row r="54" spans="1:9" ht="12.75" customHeight="1" x14ac:dyDescent="0.3">
      <c r="A54" s="17"/>
      <c r="E54" s="150"/>
      <c r="F54" s="157"/>
      <c r="G54" s="36"/>
      <c r="H54" s="34"/>
      <c r="I54" s="143"/>
    </row>
    <row r="55" spans="1:9" ht="12.75" customHeight="1" x14ac:dyDescent="0.3">
      <c r="A55" s="17"/>
      <c r="E55" s="150"/>
      <c r="F55" s="157"/>
      <c r="G55" s="36"/>
      <c r="H55" s="34"/>
      <c r="I55" s="143"/>
    </row>
    <row r="56" spans="1:9" ht="12.75" customHeight="1" x14ac:dyDescent="0.3">
      <c r="A56" s="17"/>
      <c r="E56" s="150"/>
      <c r="F56" s="157"/>
      <c r="G56" s="36"/>
      <c r="H56" s="34"/>
      <c r="I56" s="143"/>
    </row>
    <row r="57" spans="1:9" ht="12.75" customHeight="1" x14ac:dyDescent="0.3">
      <c r="A57" s="17"/>
      <c r="E57" s="150"/>
      <c r="F57" s="157"/>
      <c r="G57" s="36"/>
      <c r="H57" s="34"/>
      <c r="I57" s="143"/>
    </row>
    <row r="58" spans="1:9" ht="12.75" customHeight="1" x14ac:dyDescent="0.3">
      <c r="A58" s="17"/>
      <c r="E58" s="150"/>
      <c r="F58" s="157"/>
      <c r="G58" s="36"/>
      <c r="H58" s="34"/>
      <c r="I58" s="143"/>
    </row>
    <row r="59" spans="1:9" ht="12.75" customHeight="1" x14ac:dyDescent="0.3">
      <c r="A59" s="17"/>
      <c r="E59" s="150"/>
      <c r="F59" s="157"/>
      <c r="G59" s="36"/>
      <c r="H59" s="34"/>
      <c r="I59" s="143"/>
    </row>
    <row r="60" spans="1:9" ht="12.75" customHeight="1" x14ac:dyDescent="0.3">
      <c r="A60" s="17"/>
      <c r="E60" s="150"/>
      <c r="F60" s="157"/>
      <c r="G60" s="36"/>
      <c r="H60" s="34"/>
      <c r="I60" s="143"/>
    </row>
    <row r="61" spans="1:9" ht="12.75" customHeight="1" x14ac:dyDescent="0.3">
      <c r="A61" s="17"/>
      <c r="C61" s="150"/>
      <c r="D61" s="34"/>
    </row>
    <row r="62" spans="1:9" ht="12.75" customHeight="1" x14ac:dyDescent="0.3">
      <c r="A62" s="17"/>
    </row>
    <row r="63" spans="1:9" ht="12.75" customHeight="1" x14ac:dyDescent="0.3">
      <c r="D63" s="158" t="e">
        <f>+G97</f>
        <v>#REF!</v>
      </c>
    </row>
    <row r="64" spans="1:9" ht="12.75" customHeight="1" x14ac:dyDescent="0.3">
      <c r="D64" s="159">
        <f>G30</f>
        <v>0.5</v>
      </c>
    </row>
    <row r="65" spans="1:7" ht="12.75" customHeight="1" x14ac:dyDescent="0.3"/>
    <row r="66" spans="1:7" ht="12.75" customHeight="1" x14ac:dyDescent="0.3"/>
    <row r="67" spans="1:7" ht="12.75" customHeight="1" x14ac:dyDescent="0.3">
      <c r="C67" s="159" t="e">
        <f>+E67+D64+D63+D73</f>
        <v>#REF!</v>
      </c>
      <c r="E67" s="159">
        <f>G5</f>
        <v>13.435539150116895</v>
      </c>
    </row>
    <row r="68" spans="1:7" ht="12.75" customHeight="1" x14ac:dyDescent="0.3"/>
    <row r="69" spans="1:7" ht="12.75" customHeight="1" x14ac:dyDescent="0.3"/>
    <row r="70" spans="1:7" ht="12.75" customHeight="1" x14ac:dyDescent="0.3"/>
    <row r="71" spans="1:7" ht="12.75" customHeight="1" x14ac:dyDescent="0.3"/>
    <row r="72" spans="1:7" ht="12.75" customHeight="1" x14ac:dyDescent="0.3"/>
    <row r="73" spans="1:7" ht="12.75" customHeight="1" x14ac:dyDescent="0.3">
      <c r="D73" s="160">
        <f>G6</f>
        <v>1</v>
      </c>
    </row>
    <row r="74" spans="1:7" ht="12.75" customHeight="1" x14ac:dyDescent="0.3"/>
    <row r="75" spans="1:7" ht="12.75" customHeight="1" x14ac:dyDescent="0.3"/>
    <row r="76" spans="1:7" ht="12.75" customHeight="1" x14ac:dyDescent="0.3">
      <c r="D76" s="160">
        <f>G4</f>
        <v>6</v>
      </c>
    </row>
    <row r="77" spans="1:7" ht="12.75" customHeight="1" x14ac:dyDescent="0.3">
      <c r="C77" s="158"/>
    </row>
    <row r="78" spans="1:7" ht="12.75" customHeight="1" x14ac:dyDescent="0.3">
      <c r="A78" s="161">
        <v>2.2000000000000002</v>
      </c>
      <c r="B78" s="17" t="s">
        <v>85</v>
      </c>
      <c r="C78" s="158"/>
    </row>
    <row r="79" spans="1:7" ht="12.75" customHeight="1" x14ac:dyDescent="0.3">
      <c r="A79" s="17"/>
      <c r="B79" s="17" t="s">
        <v>86</v>
      </c>
    </row>
    <row r="80" spans="1:7" ht="12.75" customHeight="1" x14ac:dyDescent="0.3">
      <c r="A80" s="17"/>
      <c r="B80" s="93" t="s">
        <v>161</v>
      </c>
      <c r="E80" s="37" t="s">
        <v>87</v>
      </c>
      <c r="F80" s="162">
        <v>26.1</v>
      </c>
      <c r="G80" s="93" t="s">
        <v>88</v>
      </c>
    </row>
    <row r="81" spans="1:9" ht="12.75" customHeight="1" x14ac:dyDescent="0.3">
      <c r="A81" s="17"/>
      <c r="F81" s="37"/>
      <c r="G81" s="37"/>
      <c r="H81" s="37"/>
      <c r="I81" s="37"/>
    </row>
    <row r="82" spans="1:9" ht="12.75" customHeight="1" x14ac:dyDescent="0.3">
      <c r="A82" s="17"/>
      <c r="B82" s="17" t="s">
        <v>89</v>
      </c>
      <c r="F82" s="37"/>
      <c r="G82" s="37"/>
      <c r="H82" s="37"/>
      <c r="I82" s="37"/>
    </row>
    <row r="83" spans="1:9" ht="12.75" customHeight="1" x14ac:dyDescent="0.3">
      <c r="A83" s="17"/>
      <c r="B83" s="93" t="s">
        <v>90</v>
      </c>
    </row>
    <row r="84" spans="1:9" ht="12.75" customHeight="1" x14ac:dyDescent="0.3">
      <c r="A84" s="17"/>
      <c r="B84" s="93" t="s">
        <v>162</v>
      </c>
      <c r="E84" s="163" t="s">
        <v>91</v>
      </c>
      <c r="F84" s="164" t="s">
        <v>92</v>
      </c>
      <c r="G84" s="163" t="s">
        <v>1</v>
      </c>
      <c r="H84" s="163" t="s">
        <v>52</v>
      </c>
    </row>
    <row r="85" spans="1:9" ht="12.75" customHeight="1" x14ac:dyDescent="0.3">
      <c r="A85" s="17"/>
      <c r="B85" s="93" t="s">
        <v>93</v>
      </c>
      <c r="E85" s="119">
        <v>2</v>
      </c>
      <c r="F85" s="119">
        <v>0.112</v>
      </c>
      <c r="G85" s="120">
        <f>+E85*F85</f>
        <v>0.224</v>
      </c>
      <c r="H85" s="121" t="s">
        <v>55</v>
      </c>
    </row>
    <row r="86" spans="1:9" ht="12.75" customHeight="1" x14ac:dyDescent="0.3">
      <c r="A86" s="17"/>
      <c r="B86" s="93" t="s">
        <v>94</v>
      </c>
      <c r="E86" s="122">
        <v>1</v>
      </c>
      <c r="F86" s="122">
        <v>1.0229999999999999</v>
      </c>
      <c r="G86" s="123">
        <f>+E86*F86</f>
        <v>1.0229999999999999</v>
      </c>
      <c r="H86" s="124" t="s">
        <v>55</v>
      </c>
    </row>
    <row r="87" spans="1:9" ht="12.75" customHeight="1" x14ac:dyDescent="0.3">
      <c r="A87" s="17"/>
      <c r="B87" s="93" t="s">
        <v>95</v>
      </c>
      <c r="E87" s="125">
        <v>2</v>
      </c>
      <c r="F87" s="125">
        <v>0.47699999999999998</v>
      </c>
      <c r="G87" s="126">
        <f>+E87*F87</f>
        <v>0.95399999999999996</v>
      </c>
      <c r="H87" s="127" t="s">
        <v>55</v>
      </c>
    </row>
    <row r="88" spans="1:9" ht="12.75" customHeight="1" x14ac:dyDescent="0.3">
      <c r="A88" s="17"/>
      <c r="E88" s="139" t="s">
        <v>96</v>
      </c>
      <c r="F88" s="142"/>
      <c r="G88" s="165">
        <f>SUM(G85:G87)</f>
        <v>2.2009999999999996</v>
      </c>
      <c r="H88" s="166" t="s">
        <v>55</v>
      </c>
    </row>
    <row r="89" spans="1:9" ht="12.75" customHeight="1" x14ac:dyDescent="0.3">
      <c r="A89" s="17"/>
      <c r="E89" s="139" t="s">
        <v>97</v>
      </c>
      <c r="F89" s="142"/>
      <c r="G89" s="167">
        <f>+G4</f>
        <v>6</v>
      </c>
      <c r="H89" s="168" t="s">
        <v>55</v>
      </c>
    </row>
    <row r="90" spans="1:9" ht="12.75" customHeight="1" x14ac:dyDescent="0.3">
      <c r="A90" s="17"/>
      <c r="E90" s="139" t="s">
        <v>98</v>
      </c>
      <c r="F90" s="142"/>
      <c r="G90" s="169">
        <f>SUM(G88:G89)</f>
        <v>8.2010000000000005</v>
      </c>
      <c r="H90" s="170" t="s">
        <v>55</v>
      </c>
    </row>
    <row r="91" spans="1:9" ht="12.75" customHeight="1" x14ac:dyDescent="0.3">
      <c r="A91" s="17"/>
      <c r="E91" s="34"/>
      <c r="F91" s="34"/>
      <c r="G91" s="34"/>
      <c r="H91" s="38"/>
    </row>
    <row r="92" spans="1:9" ht="12.75" customHeight="1" x14ac:dyDescent="0.3">
      <c r="A92" s="17"/>
    </row>
    <row r="93" spans="1:9" ht="12.75" customHeight="1" x14ac:dyDescent="0.3">
      <c r="A93" s="17"/>
      <c r="B93" s="93" t="s">
        <v>99</v>
      </c>
    </row>
    <row r="94" spans="1:9" ht="12.75" customHeight="1" x14ac:dyDescent="0.3">
      <c r="A94" s="17"/>
      <c r="E94" s="128" t="s">
        <v>49</v>
      </c>
      <c r="F94" s="128" t="s">
        <v>100</v>
      </c>
      <c r="G94" s="128" t="s">
        <v>51</v>
      </c>
      <c r="H94" s="128" t="s">
        <v>52</v>
      </c>
    </row>
    <row r="95" spans="1:9" ht="12.75" customHeight="1" x14ac:dyDescent="0.3">
      <c r="A95" s="17"/>
      <c r="B95" s="93" t="s">
        <v>101</v>
      </c>
      <c r="E95" s="171" t="s">
        <v>102</v>
      </c>
      <c r="F95" s="171" t="s">
        <v>103</v>
      </c>
      <c r="G95" s="171">
        <f>SUM(G88:G89)</f>
        <v>8.2010000000000005</v>
      </c>
      <c r="H95" s="171"/>
    </row>
    <row r="96" spans="1:9" ht="12.75" customHeight="1" x14ac:dyDescent="0.3">
      <c r="B96" s="93" t="s">
        <v>104</v>
      </c>
      <c r="E96" s="131" t="s">
        <v>3</v>
      </c>
      <c r="F96" s="131"/>
      <c r="G96" s="172" t="e">
        <f>+((+G7/1000)/(0.2785*150*(F80/1000)^2.63))^(1/0.54)</f>
        <v>#REF!</v>
      </c>
      <c r="H96" s="131" t="s">
        <v>8</v>
      </c>
    </row>
    <row r="97" spans="1:8" ht="12.75" customHeight="1" x14ac:dyDescent="0.3">
      <c r="B97" s="93" t="s">
        <v>105</v>
      </c>
      <c r="E97" s="173" t="s">
        <v>170</v>
      </c>
      <c r="F97" s="173" t="s">
        <v>106</v>
      </c>
      <c r="G97" s="156" t="e">
        <f>+G95*G96</f>
        <v>#REF!</v>
      </c>
      <c r="H97" s="173" t="s">
        <v>55</v>
      </c>
    </row>
    <row r="98" spans="1:8" ht="12.75" customHeight="1" x14ac:dyDescent="0.3"/>
    <row r="99" spans="1:8" ht="12.75" customHeight="1" x14ac:dyDescent="0.3">
      <c r="A99" s="17" t="s">
        <v>107</v>
      </c>
      <c r="B99" s="17" t="s">
        <v>108</v>
      </c>
    </row>
    <row r="100" spans="1:8" ht="12.75" customHeight="1" x14ac:dyDescent="0.3">
      <c r="E100" s="93" t="s">
        <v>109</v>
      </c>
      <c r="G100" s="143">
        <f>+G30</f>
        <v>0.5</v>
      </c>
      <c r="H100" s="93" t="s">
        <v>55</v>
      </c>
    </row>
    <row r="101" spans="1:8" ht="12.75" customHeight="1" x14ac:dyDescent="0.3">
      <c r="E101" s="93" t="s">
        <v>110</v>
      </c>
      <c r="G101" s="143" t="e">
        <f>+G97</f>
        <v>#REF!</v>
      </c>
      <c r="H101" s="93" t="s">
        <v>55</v>
      </c>
    </row>
    <row r="102" spans="1:8" ht="12.75" customHeight="1" x14ac:dyDescent="0.3">
      <c r="G102" s="143" t="e">
        <f>SUM(G100:G101)</f>
        <v>#REF!</v>
      </c>
      <c r="H102" s="93" t="s">
        <v>55</v>
      </c>
    </row>
    <row r="103" spans="1:8" ht="12.75" customHeight="1" x14ac:dyDescent="0.3">
      <c r="C103" s="93" t="s">
        <v>111</v>
      </c>
      <c r="F103" s="174" t="s">
        <v>163</v>
      </c>
    </row>
    <row r="104" spans="1:8" ht="12.75" customHeight="1" x14ac:dyDescent="0.3"/>
    <row r="105" spans="1:8" ht="12.75" customHeight="1" x14ac:dyDescent="0.3">
      <c r="A105" s="17" t="s">
        <v>112</v>
      </c>
      <c r="B105" s="17" t="s">
        <v>113</v>
      </c>
    </row>
    <row r="106" spans="1:8" ht="12.75" customHeight="1" x14ac:dyDescent="0.3">
      <c r="A106" s="17"/>
      <c r="B106" s="17"/>
      <c r="E106" s="128" t="s">
        <v>49</v>
      </c>
      <c r="F106" s="128" t="s">
        <v>100</v>
      </c>
      <c r="G106" s="128" t="s">
        <v>51</v>
      </c>
      <c r="H106" s="128" t="s">
        <v>52</v>
      </c>
    </row>
    <row r="107" spans="1:8" ht="12.75" customHeight="1" x14ac:dyDescent="0.3">
      <c r="B107" s="93" t="s">
        <v>114</v>
      </c>
      <c r="E107" s="119" t="s">
        <v>115</v>
      </c>
      <c r="F107" s="171"/>
      <c r="G107" s="175">
        <f>G5</f>
        <v>13.435539150116895</v>
      </c>
      <c r="H107" s="171" t="s">
        <v>55</v>
      </c>
    </row>
    <row r="108" spans="1:8" ht="12.75" customHeight="1" x14ac:dyDescent="0.3">
      <c r="B108" s="134" t="s">
        <v>57</v>
      </c>
      <c r="E108" s="122" t="s">
        <v>58</v>
      </c>
      <c r="F108" s="131"/>
      <c r="G108" s="176">
        <v>1</v>
      </c>
      <c r="H108" s="131" t="s">
        <v>55</v>
      </c>
    </row>
    <row r="109" spans="1:8" ht="12.75" customHeight="1" x14ac:dyDescent="0.3">
      <c r="B109" s="93" t="s">
        <v>109</v>
      </c>
      <c r="E109" s="122" t="s">
        <v>171</v>
      </c>
      <c r="F109" s="131"/>
      <c r="G109" s="176">
        <f>+G100</f>
        <v>0.5</v>
      </c>
      <c r="H109" s="131" t="s">
        <v>55</v>
      </c>
    </row>
    <row r="110" spans="1:8" ht="12.75" customHeight="1" x14ac:dyDescent="0.3">
      <c r="B110" s="93" t="s">
        <v>110</v>
      </c>
      <c r="E110" s="122" t="s">
        <v>170</v>
      </c>
      <c r="F110" s="131"/>
      <c r="G110" s="176" t="e">
        <f>+G101</f>
        <v>#REF!</v>
      </c>
      <c r="H110" s="131" t="s">
        <v>55</v>
      </c>
    </row>
    <row r="111" spans="1:8" ht="12.75" customHeight="1" x14ac:dyDescent="0.3">
      <c r="B111" s="93" t="s">
        <v>116</v>
      </c>
      <c r="E111" s="125" t="s">
        <v>117</v>
      </c>
      <c r="F111" s="177" t="s">
        <v>118</v>
      </c>
      <c r="G111" s="156" t="e">
        <f>SUM(G107:G110)</f>
        <v>#REF!</v>
      </c>
      <c r="H111" s="173" t="s">
        <v>55</v>
      </c>
    </row>
    <row r="112" spans="1:8" ht="12.75" customHeight="1" x14ac:dyDescent="0.3"/>
    <row r="113" spans="3:7" ht="12.75" customHeight="1" x14ac:dyDescent="0.3">
      <c r="C113" s="93" t="s">
        <v>119</v>
      </c>
      <c r="F113" s="162" t="e">
        <f>+G111</f>
        <v>#REF!</v>
      </c>
      <c r="G113" s="93" t="s">
        <v>55</v>
      </c>
    </row>
    <row r="114" spans="3:7" ht="12.75" customHeight="1" x14ac:dyDescent="0.3"/>
    <row r="115" spans="3:7" ht="12.75" customHeight="1" x14ac:dyDescent="0.3"/>
    <row r="116" spans="3:7" ht="12.75" customHeight="1" x14ac:dyDescent="0.3"/>
    <row r="117" spans="3:7" ht="12.75" customHeight="1" x14ac:dyDescent="0.3"/>
    <row r="118" spans="3:7" ht="12.75" customHeight="1" x14ac:dyDescent="0.3"/>
    <row r="119" spans="3:7" ht="12.75" customHeight="1" x14ac:dyDescent="0.3"/>
    <row r="120" spans="3:7" ht="12.75" customHeight="1" x14ac:dyDescent="0.3"/>
    <row r="121" spans="3:7" ht="12.75" customHeight="1" x14ac:dyDescent="0.3"/>
    <row r="122" spans="3:7" ht="12.75" customHeight="1" x14ac:dyDescent="0.3"/>
    <row r="123" spans="3:7" ht="12.75" customHeight="1" x14ac:dyDescent="0.3"/>
    <row r="124" spans="3:7" ht="12.75" customHeight="1" x14ac:dyDescent="0.3"/>
    <row r="125" spans="3:7" ht="12.75" customHeight="1" x14ac:dyDescent="0.3"/>
    <row r="126" spans="3:7" ht="12.75" customHeight="1" x14ac:dyDescent="0.3"/>
    <row r="127" spans="3:7" ht="12.75" customHeight="1" x14ac:dyDescent="0.3"/>
    <row r="128" spans="3:7" ht="12.75" customHeight="1" x14ac:dyDescent="0.3"/>
    <row r="129" ht="12.75" customHeight="1" x14ac:dyDescent="0.3"/>
    <row r="130" ht="12.75" customHeight="1" x14ac:dyDescent="0.3"/>
    <row r="131" ht="12.75" customHeight="1" x14ac:dyDescent="0.3"/>
    <row r="132" ht="12.75" customHeight="1" x14ac:dyDescent="0.3"/>
    <row r="133" ht="12.75" customHeight="1" x14ac:dyDescent="0.3"/>
    <row r="134" ht="12.75" customHeight="1" x14ac:dyDescent="0.3"/>
    <row r="135" ht="12.75" customHeight="1" x14ac:dyDescent="0.3"/>
  </sheetData>
  <phoneticPr fontId="0" type="noConversion"/>
  <printOptions horizontalCentered="1"/>
  <pageMargins left="0.78740157480314965" right="0.78740157480314965" top="0.78740157480314965" bottom="0.78740157480314965" header="0" footer="0"/>
  <pageSetup paperSize="9" orientation="portrait" horizontalDpi="4294967294" verticalDpi="200" r:id="rId1"/>
  <headerFooter>
    <oddHeader>&amp;R  INSTALACIONES SANITARIAS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235"/>
  <sheetViews>
    <sheetView view="pageBreakPreview" topLeftCell="A106" zoomScaleNormal="100" zoomScaleSheetLayoutView="100" workbookViewId="0">
      <selection activeCell="C1" sqref="C1"/>
    </sheetView>
  </sheetViews>
  <sheetFormatPr baseColWidth="10" defaultColWidth="11.44140625" defaultRowHeight="13.8" x14ac:dyDescent="0.3"/>
  <cols>
    <col min="1" max="1" width="6.109375" style="29" customWidth="1"/>
    <col min="2" max="2" width="8" style="29" customWidth="1"/>
    <col min="3" max="3" width="8.6640625" style="29" customWidth="1"/>
    <col min="4" max="4" width="8.33203125" style="29" customWidth="1"/>
    <col min="5" max="19" width="8.6640625" style="29" customWidth="1"/>
    <col min="20" max="31" width="8" style="29" customWidth="1"/>
    <col min="32" max="16384" width="11.44140625" style="29"/>
  </cols>
  <sheetData>
    <row r="1" spans="1:8" x14ac:dyDescent="0.3">
      <c r="A1" s="2" t="s">
        <v>38</v>
      </c>
      <c r="B1" s="3"/>
      <c r="C1" s="3" t="s">
        <v>198</v>
      </c>
    </row>
    <row r="2" spans="1:8" x14ac:dyDescent="0.3">
      <c r="A2" s="2" t="s">
        <v>39</v>
      </c>
      <c r="B2" s="3"/>
      <c r="C2" s="3" t="s">
        <v>122</v>
      </c>
    </row>
    <row r="3" spans="1:8" x14ac:dyDescent="0.3">
      <c r="A3" s="2" t="s">
        <v>123</v>
      </c>
      <c r="B3" s="3"/>
      <c r="C3" s="3" t="s">
        <v>199</v>
      </c>
    </row>
    <row r="4" spans="1:8" x14ac:dyDescent="0.3">
      <c r="A4" s="2" t="s">
        <v>40</v>
      </c>
      <c r="B4" s="3"/>
      <c r="C4" s="3" t="s">
        <v>124</v>
      </c>
    </row>
    <row r="5" spans="1:8" ht="15" customHeight="1" x14ac:dyDescent="0.3">
      <c r="A5" s="2" t="s">
        <v>41</v>
      </c>
      <c r="B5" s="3"/>
      <c r="C5" s="4" t="s">
        <v>200</v>
      </c>
      <c r="D5" s="5"/>
      <c r="E5" s="5"/>
      <c r="F5" s="6"/>
      <c r="G5" s="6"/>
    </row>
    <row r="6" spans="1:8" x14ac:dyDescent="0.3">
      <c r="A6" s="2"/>
      <c r="B6" s="3"/>
      <c r="C6" s="3"/>
      <c r="D6" s="3"/>
      <c r="E6" s="3"/>
    </row>
    <row r="7" spans="1:8" x14ac:dyDescent="0.3">
      <c r="A7" s="2" t="s">
        <v>221</v>
      </c>
      <c r="B7" s="3"/>
      <c r="C7" s="3"/>
      <c r="D7" s="3"/>
      <c r="E7" s="3"/>
    </row>
    <row r="8" spans="1:8" x14ac:dyDescent="0.3">
      <c r="A8" s="3"/>
      <c r="B8" s="3"/>
      <c r="C8" s="3"/>
      <c r="D8" s="3"/>
    </row>
    <row r="9" spans="1:8" x14ac:dyDescent="0.3">
      <c r="A9" s="110" t="s">
        <v>164</v>
      </c>
      <c r="B9" s="2" t="s">
        <v>10</v>
      </c>
      <c r="E9" s="3"/>
      <c r="F9" s="3"/>
      <c r="G9" s="3"/>
      <c r="H9" s="3"/>
    </row>
    <row r="10" spans="1:8" x14ac:dyDescent="0.3">
      <c r="A10" s="93"/>
      <c r="B10" s="110" t="s">
        <v>9</v>
      </c>
      <c r="C10" s="7" t="s">
        <v>12</v>
      </c>
      <c r="D10" s="3"/>
      <c r="E10" s="3"/>
    </row>
    <row r="11" spans="1:8" x14ac:dyDescent="0.3">
      <c r="A11" s="93"/>
      <c r="B11" s="7" t="s">
        <v>13</v>
      </c>
      <c r="C11" s="3"/>
      <c r="D11" s="3"/>
      <c r="E11" s="3"/>
      <c r="F11" s="3"/>
    </row>
    <row r="12" spans="1:8" ht="15.6" x14ac:dyDescent="0.3">
      <c r="A12" s="93"/>
      <c r="B12" s="3" t="s">
        <v>136</v>
      </c>
      <c r="C12" s="3"/>
      <c r="D12" s="3"/>
    </row>
    <row r="13" spans="1:8" x14ac:dyDescent="0.3">
      <c r="A13" s="93"/>
      <c r="B13" s="3" t="s">
        <v>14</v>
      </c>
    </row>
    <row r="14" spans="1:8" x14ac:dyDescent="0.3">
      <c r="A14" s="93"/>
      <c r="B14" s="3"/>
      <c r="C14" s="3" t="s">
        <v>15</v>
      </c>
    </row>
    <row r="15" spans="1:8" x14ac:dyDescent="0.3">
      <c r="A15" s="93"/>
      <c r="B15" s="3"/>
      <c r="C15" s="3" t="s">
        <v>16</v>
      </c>
    </row>
    <row r="16" spans="1:8" x14ac:dyDescent="0.3">
      <c r="A16" s="93"/>
      <c r="B16" s="3"/>
      <c r="C16" s="3" t="s">
        <v>17</v>
      </c>
    </row>
    <row r="17" spans="1:37" x14ac:dyDescent="0.3">
      <c r="A17" s="93"/>
      <c r="C17" s="3" t="s">
        <v>18</v>
      </c>
      <c r="D17" s="3"/>
      <c r="E17" s="3"/>
      <c r="F17" s="3"/>
      <c r="G17" s="3"/>
      <c r="H17" s="3"/>
      <c r="I17" s="3"/>
    </row>
    <row r="18" spans="1:37" x14ac:dyDescent="0.3">
      <c r="A18" s="93"/>
      <c r="G18" s="3"/>
      <c r="H18" s="3"/>
      <c r="I18" s="3"/>
      <c r="J18" s="3"/>
    </row>
    <row r="19" spans="1:37" x14ac:dyDescent="0.3">
      <c r="A19" s="93"/>
      <c r="B19" s="110" t="s">
        <v>11</v>
      </c>
      <c r="C19" s="7" t="s">
        <v>20</v>
      </c>
      <c r="D19" s="3"/>
      <c r="E19" s="3"/>
      <c r="F19" s="3"/>
      <c r="G19" s="3"/>
      <c r="H19" s="3"/>
    </row>
    <row r="20" spans="1:37" x14ac:dyDescent="0.3">
      <c r="A20" s="93"/>
      <c r="B20" s="110"/>
      <c r="C20" s="2" t="s">
        <v>21</v>
      </c>
      <c r="D20" s="3"/>
      <c r="E20" s="2"/>
      <c r="F20" s="3"/>
      <c r="G20" s="3"/>
    </row>
    <row r="21" spans="1:37" x14ac:dyDescent="0.3">
      <c r="A21" s="93"/>
      <c r="B21" s="112" t="s">
        <v>19</v>
      </c>
      <c r="C21" s="8" t="s">
        <v>23</v>
      </c>
      <c r="D21" s="9"/>
      <c r="E21" s="8"/>
      <c r="H21" s="9"/>
    </row>
    <row r="22" spans="1:37" x14ac:dyDescent="0.3">
      <c r="A22" s="93"/>
      <c r="B22" s="113"/>
      <c r="C22" s="10" t="s">
        <v>24</v>
      </c>
      <c r="D22" s="30">
        <v>150</v>
      </c>
    </row>
    <row r="23" spans="1:37" x14ac:dyDescent="0.3">
      <c r="A23" s="93"/>
      <c r="B23" s="112" t="s">
        <v>22</v>
      </c>
      <c r="C23" s="11" t="s">
        <v>25</v>
      </c>
      <c r="D23" s="9"/>
      <c r="E23" s="8"/>
      <c r="F23" s="9"/>
      <c r="G23" s="9"/>
      <c r="H23" s="9"/>
      <c r="I23" s="9"/>
    </row>
    <row r="24" spans="1:37" x14ac:dyDescent="0.3">
      <c r="A24" s="93"/>
      <c r="B24" s="9"/>
      <c r="C24" s="8"/>
      <c r="D24" s="9"/>
      <c r="E24" s="9"/>
      <c r="F24" s="9"/>
      <c r="G24" s="9"/>
      <c r="AJ24" s="334"/>
    </row>
    <row r="25" spans="1:37" ht="15" customHeight="1" x14ac:dyDescent="0.3">
      <c r="A25" s="93"/>
      <c r="B25" s="329" t="s">
        <v>176</v>
      </c>
      <c r="C25" s="330"/>
      <c r="D25" s="330"/>
      <c r="E25" s="330"/>
      <c r="F25" s="330"/>
      <c r="G25" s="330"/>
      <c r="H25" s="330"/>
      <c r="I25" s="330"/>
      <c r="J25" s="330"/>
      <c r="K25" s="331"/>
      <c r="AJ25" s="334"/>
    </row>
    <row r="26" spans="1:37" ht="24.75" customHeight="1" x14ac:dyDescent="0.3">
      <c r="A26" s="93"/>
      <c r="B26" s="327" t="s">
        <v>130</v>
      </c>
      <c r="C26" s="328"/>
      <c r="D26" s="327" t="s">
        <v>131</v>
      </c>
      <c r="E26" s="328"/>
      <c r="F26" s="327" t="s">
        <v>132</v>
      </c>
      <c r="G26" s="328"/>
      <c r="H26" s="327" t="s">
        <v>133</v>
      </c>
      <c r="I26" s="328"/>
      <c r="J26" s="327" t="s">
        <v>134</v>
      </c>
      <c r="K26" s="328"/>
      <c r="AJ26" s="334"/>
    </row>
    <row r="27" spans="1:37" x14ac:dyDescent="0.3">
      <c r="A27" s="93"/>
      <c r="B27" s="57" t="s">
        <v>125</v>
      </c>
      <c r="C27" s="53"/>
      <c r="D27" s="56">
        <v>21</v>
      </c>
      <c r="E27" s="62"/>
      <c r="F27" s="68">
        <v>2.9</v>
      </c>
      <c r="G27" s="63"/>
      <c r="H27" s="67">
        <v>15.2</v>
      </c>
      <c r="I27" s="62"/>
      <c r="J27" s="72">
        <v>1.18</v>
      </c>
      <c r="K27" s="75"/>
      <c r="AE27" s="334"/>
      <c r="AF27" s="334"/>
      <c r="AG27" s="334"/>
      <c r="AH27" s="334"/>
      <c r="AI27" s="334"/>
      <c r="AJ27" s="32"/>
      <c r="AK27" s="32"/>
    </row>
    <row r="28" spans="1:37" x14ac:dyDescent="0.3">
      <c r="A28" s="93"/>
      <c r="B28" s="58" t="s">
        <v>126</v>
      </c>
      <c r="C28" s="54"/>
      <c r="D28" s="67">
        <v>26.5</v>
      </c>
      <c r="E28" s="62"/>
      <c r="F28" s="69">
        <v>2.9</v>
      </c>
      <c r="G28" s="64"/>
      <c r="H28" s="67">
        <v>20.7</v>
      </c>
      <c r="I28" s="62"/>
      <c r="J28" s="73">
        <v>1.54</v>
      </c>
      <c r="K28" s="64"/>
      <c r="AE28" s="32"/>
      <c r="AF28" s="32"/>
      <c r="AG28" s="32"/>
      <c r="AH28" s="32"/>
      <c r="AI28" s="32"/>
      <c r="AJ28" s="32"/>
      <c r="AK28" s="32"/>
    </row>
    <row r="29" spans="1:37" x14ac:dyDescent="0.3">
      <c r="A29" s="93"/>
      <c r="B29" s="58" t="s">
        <v>26</v>
      </c>
      <c r="C29" s="54"/>
      <c r="D29" s="60">
        <v>33</v>
      </c>
      <c r="E29" s="62"/>
      <c r="F29" s="69">
        <v>3.4</v>
      </c>
      <c r="G29" s="64"/>
      <c r="H29" s="67">
        <v>26.2</v>
      </c>
      <c r="I29" s="62"/>
      <c r="J29" s="73">
        <v>2.2610000000000001</v>
      </c>
      <c r="K29" s="64"/>
      <c r="AE29" s="32"/>
      <c r="AF29" s="32"/>
      <c r="AG29" s="32"/>
      <c r="AH29" s="32"/>
      <c r="AI29" s="32"/>
      <c r="AJ29" s="32"/>
      <c r="AK29" s="32"/>
    </row>
    <row r="30" spans="1:37" x14ac:dyDescent="0.3">
      <c r="A30" s="93"/>
      <c r="B30" s="58" t="s">
        <v>127</v>
      </c>
      <c r="C30" s="54"/>
      <c r="D30" s="60">
        <v>42</v>
      </c>
      <c r="E30" s="62"/>
      <c r="F30" s="69">
        <v>3.6</v>
      </c>
      <c r="G30" s="64"/>
      <c r="H30" s="67">
        <v>34.799999999999997</v>
      </c>
      <c r="I30" s="62"/>
      <c r="J30" s="73">
        <v>3.11</v>
      </c>
      <c r="K30" s="64"/>
      <c r="AE30" s="32"/>
      <c r="AF30" s="32"/>
      <c r="AG30" s="32"/>
      <c r="AH30" s="32"/>
      <c r="AI30" s="32"/>
      <c r="AJ30" s="32"/>
      <c r="AK30" s="32"/>
    </row>
    <row r="31" spans="1:37" x14ac:dyDescent="0.3">
      <c r="A31" s="93"/>
      <c r="B31" s="58" t="s">
        <v>128</v>
      </c>
      <c r="C31" s="54"/>
      <c r="D31" s="60">
        <v>48</v>
      </c>
      <c r="E31" s="62"/>
      <c r="F31" s="69">
        <v>3.7</v>
      </c>
      <c r="G31" s="64"/>
      <c r="H31" s="67">
        <v>40.6</v>
      </c>
      <c r="I31" s="62"/>
      <c r="J31" s="73">
        <v>3.6819999999999999</v>
      </c>
      <c r="K31" s="64"/>
      <c r="AE31" s="32"/>
      <c r="AF31" s="32"/>
      <c r="AG31" s="32"/>
      <c r="AH31" s="32"/>
      <c r="AI31" s="32"/>
      <c r="AJ31" s="32"/>
      <c r="AK31" s="32"/>
    </row>
    <row r="32" spans="1:37" x14ac:dyDescent="0.3">
      <c r="A32" s="93"/>
      <c r="B32" s="59" t="s">
        <v>129</v>
      </c>
      <c r="C32" s="55"/>
      <c r="D32" s="61">
        <v>60</v>
      </c>
      <c r="E32" s="65"/>
      <c r="F32" s="70">
        <v>3.9</v>
      </c>
      <c r="G32" s="66"/>
      <c r="H32" s="71">
        <v>52.2</v>
      </c>
      <c r="I32" s="65"/>
      <c r="J32" s="74">
        <v>4.915</v>
      </c>
      <c r="K32" s="66"/>
    </row>
    <row r="33" spans="1:27" x14ac:dyDescent="0.3">
      <c r="A33" s="93"/>
      <c r="B33" s="12" t="s">
        <v>135</v>
      </c>
      <c r="C33" s="13"/>
      <c r="D33" s="8"/>
      <c r="E33" s="9"/>
      <c r="F33" s="9"/>
      <c r="G33" s="9"/>
      <c r="H33" s="9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</row>
    <row r="34" spans="1:27" ht="15" customHeight="1" x14ac:dyDescent="0.3">
      <c r="A34" s="93"/>
      <c r="B34" s="9"/>
      <c r="C34" s="15"/>
      <c r="D34" s="15"/>
      <c r="E34" s="15"/>
      <c r="F34" s="9"/>
      <c r="G34" s="9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</row>
    <row r="35" spans="1:27" ht="15.75" customHeight="1" x14ac:dyDescent="0.3">
      <c r="A35" s="112" t="s">
        <v>165</v>
      </c>
      <c r="B35" s="8" t="s">
        <v>47</v>
      </c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</row>
    <row r="36" spans="1:27" s="225" customFormat="1" ht="15.75" customHeight="1" x14ac:dyDescent="0.3">
      <c r="A36" s="112"/>
      <c r="B36" s="8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</row>
    <row r="37" spans="1:27" s="225" customFormat="1" ht="15.75" customHeight="1" x14ac:dyDescent="0.3">
      <c r="A37" s="112"/>
      <c r="B37" s="8" t="s">
        <v>201</v>
      </c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</row>
    <row r="38" spans="1:27" x14ac:dyDescent="0.3">
      <c r="A38" s="114"/>
      <c r="B38" s="9"/>
      <c r="C38" s="15"/>
      <c r="D38" s="15"/>
      <c r="E38" s="15"/>
      <c r="F38" s="9"/>
      <c r="G38" s="9"/>
      <c r="H38" s="14"/>
      <c r="I38" s="16"/>
      <c r="J38" s="16"/>
      <c r="K38" s="16"/>
      <c r="L38" s="14"/>
      <c r="M38" s="14"/>
      <c r="N38" s="14"/>
      <c r="O38" s="14"/>
      <c r="P38" s="14"/>
      <c r="Q38" s="14"/>
      <c r="R38" s="14"/>
      <c r="S38" s="14"/>
    </row>
    <row r="39" spans="1:27" ht="15" customHeight="1" x14ac:dyDescent="0.3">
      <c r="A39" s="114"/>
      <c r="B39" s="298" t="s">
        <v>42</v>
      </c>
      <c r="C39" s="300" t="s">
        <v>46</v>
      </c>
      <c r="D39" s="301"/>
      <c r="E39" s="298" t="s">
        <v>43</v>
      </c>
      <c r="F39" s="304" t="s">
        <v>45</v>
      </c>
      <c r="G39" s="305"/>
      <c r="H39" s="306"/>
      <c r="J39" s="16"/>
      <c r="K39" s="16"/>
      <c r="L39" s="16"/>
    </row>
    <row r="40" spans="1:27" ht="15" customHeight="1" x14ac:dyDescent="0.3">
      <c r="A40" s="114"/>
      <c r="B40" s="299"/>
      <c r="C40" s="302"/>
      <c r="D40" s="303"/>
      <c r="E40" s="299"/>
      <c r="F40" s="218" t="s">
        <v>91</v>
      </c>
      <c r="G40" s="218" t="s">
        <v>44</v>
      </c>
      <c r="H40" s="219" t="s">
        <v>7</v>
      </c>
      <c r="J40" s="16"/>
      <c r="K40" s="16"/>
      <c r="L40" s="16"/>
    </row>
    <row r="41" spans="1:27" ht="16.5" customHeight="1" x14ac:dyDescent="0.3">
      <c r="A41" s="114"/>
      <c r="B41" s="307" t="s">
        <v>140</v>
      </c>
      <c r="C41" s="312" t="s">
        <v>205</v>
      </c>
      <c r="D41" s="309" t="s">
        <v>202</v>
      </c>
      <c r="E41" s="25" t="s">
        <v>32</v>
      </c>
      <c r="F41" s="19">
        <v>4</v>
      </c>
      <c r="G41" s="19">
        <v>2</v>
      </c>
      <c r="H41" s="22">
        <f>+PRODUCT(F41:G41)</f>
        <v>8</v>
      </c>
    </row>
    <row r="42" spans="1:27" ht="17.25" customHeight="1" x14ac:dyDescent="0.3">
      <c r="A42" s="114"/>
      <c r="B42" s="308"/>
      <c r="C42" s="313"/>
      <c r="D42" s="311"/>
      <c r="E42" s="27" t="s">
        <v>28</v>
      </c>
      <c r="F42" s="21">
        <v>4</v>
      </c>
      <c r="G42" s="21">
        <v>5</v>
      </c>
      <c r="H42" s="28">
        <f t="shared" ref="H42" si="0">+PRODUCT(F42:G42)</f>
        <v>20</v>
      </c>
    </row>
    <row r="43" spans="1:27" ht="16.5" customHeight="1" x14ac:dyDescent="0.3">
      <c r="A43" s="114"/>
      <c r="B43" s="308"/>
      <c r="C43" s="313"/>
      <c r="D43" s="309" t="s">
        <v>203</v>
      </c>
      <c r="E43" s="25" t="s">
        <v>32</v>
      </c>
      <c r="F43" s="19">
        <v>1</v>
      </c>
      <c r="G43" s="19">
        <v>2</v>
      </c>
      <c r="H43" s="22">
        <f>+PRODUCT(F43:G43)</f>
        <v>2</v>
      </c>
    </row>
    <row r="44" spans="1:27" s="225" customFormat="1" ht="16.5" customHeight="1" x14ac:dyDescent="0.3">
      <c r="A44" s="114"/>
      <c r="B44" s="308"/>
      <c r="C44" s="313"/>
      <c r="D44" s="311"/>
      <c r="E44" s="27" t="s">
        <v>28</v>
      </c>
      <c r="F44" s="21">
        <v>1</v>
      </c>
      <c r="G44" s="21">
        <v>5</v>
      </c>
      <c r="H44" s="28">
        <f t="shared" ref="H44" si="1">+PRODUCT(F44:G44)</f>
        <v>5</v>
      </c>
    </row>
    <row r="45" spans="1:27" s="225" customFormat="1" ht="16.5" customHeight="1" x14ac:dyDescent="0.3">
      <c r="A45" s="114"/>
      <c r="B45" s="308"/>
      <c r="C45" s="313"/>
      <c r="D45" s="309" t="s">
        <v>204</v>
      </c>
      <c r="E45" s="25" t="s">
        <v>32</v>
      </c>
      <c r="F45" s="19">
        <v>4</v>
      </c>
      <c r="G45" s="19">
        <v>2</v>
      </c>
      <c r="H45" s="22">
        <f>+PRODUCT(F45:G45)</f>
        <v>8</v>
      </c>
    </row>
    <row r="46" spans="1:27" s="225" customFormat="1" ht="17.25" customHeight="1" x14ac:dyDescent="0.3">
      <c r="A46" s="114"/>
      <c r="B46" s="308"/>
      <c r="C46" s="313"/>
      <c r="D46" s="310"/>
      <c r="E46" s="26" t="s">
        <v>180</v>
      </c>
      <c r="F46" s="20">
        <v>2</v>
      </c>
      <c r="G46" s="20">
        <v>3</v>
      </c>
      <c r="H46" s="24">
        <f t="shared" ref="H46" si="2">+PRODUCT(F46:G46)</f>
        <v>6</v>
      </c>
    </row>
    <row r="47" spans="1:27" s="225" customFormat="1" ht="16.5" customHeight="1" x14ac:dyDescent="0.3">
      <c r="A47" s="114"/>
      <c r="B47" s="308"/>
      <c r="C47" s="314"/>
      <c r="D47" s="311"/>
      <c r="E47" s="27" t="s">
        <v>28</v>
      </c>
      <c r="F47" s="21">
        <v>2</v>
      </c>
      <c r="G47" s="21">
        <v>5</v>
      </c>
      <c r="H47" s="28">
        <f t="shared" ref="H47" si="3">+PRODUCT(F47:G47)</f>
        <v>10</v>
      </c>
    </row>
    <row r="48" spans="1:27" s="225" customFormat="1" ht="16.5" customHeight="1" x14ac:dyDescent="0.3">
      <c r="A48" s="114"/>
      <c r="B48" s="308"/>
      <c r="C48" s="312" t="s">
        <v>206</v>
      </c>
      <c r="D48" s="309" t="s">
        <v>202</v>
      </c>
      <c r="E48" s="25" t="s">
        <v>32</v>
      </c>
      <c r="F48" s="19">
        <v>1</v>
      </c>
      <c r="G48" s="19">
        <v>2</v>
      </c>
      <c r="H48" s="22">
        <f>+PRODUCT(F48:G48)</f>
        <v>2</v>
      </c>
    </row>
    <row r="49" spans="1:8" s="225" customFormat="1" ht="17.25" customHeight="1" x14ac:dyDescent="0.3">
      <c r="A49" s="114"/>
      <c r="B49" s="308"/>
      <c r="C49" s="313"/>
      <c r="D49" s="311"/>
      <c r="E49" s="27" t="s">
        <v>28</v>
      </c>
      <c r="F49" s="21">
        <v>1</v>
      </c>
      <c r="G49" s="21">
        <v>5</v>
      </c>
      <c r="H49" s="28">
        <f t="shared" ref="H49" si="4">+PRODUCT(F49:G49)</f>
        <v>5</v>
      </c>
    </row>
    <row r="50" spans="1:8" s="225" customFormat="1" ht="16.5" customHeight="1" x14ac:dyDescent="0.3">
      <c r="A50" s="114"/>
      <c r="B50" s="308"/>
      <c r="C50" s="313"/>
      <c r="D50" s="309" t="s">
        <v>204</v>
      </c>
      <c r="E50" s="25" t="s">
        <v>32</v>
      </c>
      <c r="F50" s="19">
        <v>1</v>
      </c>
      <c r="G50" s="19">
        <v>2</v>
      </c>
      <c r="H50" s="22">
        <f>+PRODUCT(F50:G50)</f>
        <v>2</v>
      </c>
    </row>
    <row r="51" spans="1:8" s="225" customFormat="1" ht="16.5" customHeight="1" x14ac:dyDescent="0.3">
      <c r="A51" s="114"/>
      <c r="B51" s="308"/>
      <c r="C51" s="314"/>
      <c r="D51" s="311"/>
      <c r="E51" s="27" t="s">
        <v>28</v>
      </c>
      <c r="F51" s="21">
        <v>1</v>
      </c>
      <c r="G51" s="21">
        <v>5</v>
      </c>
      <c r="H51" s="28">
        <f t="shared" ref="H51" si="5">+PRODUCT(F51:G51)</f>
        <v>5</v>
      </c>
    </row>
    <row r="52" spans="1:8" s="225" customFormat="1" ht="16.5" customHeight="1" x14ac:dyDescent="0.3">
      <c r="A52" s="114"/>
      <c r="B52" s="308"/>
      <c r="C52" s="312" t="s">
        <v>207</v>
      </c>
      <c r="D52" s="309" t="s">
        <v>202</v>
      </c>
      <c r="E52" s="25" t="s">
        <v>32</v>
      </c>
      <c r="F52" s="19">
        <v>2</v>
      </c>
      <c r="G52" s="19">
        <v>2</v>
      </c>
      <c r="H52" s="22">
        <f>+PRODUCT(F52:G52)</f>
        <v>4</v>
      </c>
    </row>
    <row r="53" spans="1:8" s="225" customFormat="1" ht="17.25" customHeight="1" x14ac:dyDescent="0.3">
      <c r="A53" s="114"/>
      <c r="B53" s="308"/>
      <c r="C53" s="313"/>
      <c r="D53" s="311"/>
      <c r="E53" s="27" t="s">
        <v>28</v>
      </c>
      <c r="F53" s="21">
        <v>2</v>
      </c>
      <c r="G53" s="21">
        <v>5</v>
      </c>
      <c r="H53" s="28">
        <f t="shared" ref="H53" si="6">+PRODUCT(F53:G53)</f>
        <v>10</v>
      </c>
    </row>
    <row r="54" spans="1:8" s="225" customFormat="1" ht="16.5" customHeight="1" x14ac:dyDescent="0.3">
      <c r="A54" s="114"/>
      <c r="B54" s="308"/>
      <c r="C54" s="313"/>
      <c r="D54" s="309" t="s">
        <v>204</v>
      </c>
      <c r="E54" s="25" t="s">
        <v>32</v>
      </c>
      <c r="F54" s="19">
        <v>2</v>
      </c>
      <c r="G54" s="19">
        <v>2</v>
      </c>
      <c r="H54" s="22">
        <f>+PRODUCT(F54:G54)</f>
        <v>4</v>
      </c>
    </row>
    <row r="55" spans="1:8" s="225" customFormat="1" ht="17.25" customHeight="1" x14ac:dyDescent="0.3">
      <c r="A55" s="114"/>
      <c r="B55" s="308"/>
      <c r="C55" s="313"/>
      <c r="D55" s="310"/>
      <c r="E55" s="26" t="s">
        <v>180</v>
      </c>
      <c r="F55" s="20">
        <v>2</v>
      </c>
      <c r="G55" s="20">
        <v>3</v>
      </c>
      <c r="H55" s="24">
        <f t="shared" ref="H55:H57" si="7">+PRODUCT(F55:G55)</f>
        <v>6</v>
      </c>
    </row>
    <row r="56" spans="1:8" s="225" customFormat="1" ht="16.5" customHeight="1" x14ac:dyDescent="0.3">
      <c r="A56" s="114"/>
      <c r="B56" s="308"/>
      <c r="C56" s="314"/>
      <c r="D56" s="311"/>
      <c r="E56" s="27" t="s">
        <v>28</v>
      </c>
      <c r="F56" s="21">
        <v>2</v>
      </c>
      <c r="G56" s="21">
        <v>5</v>
      </c>
      <c r="H56" s="28">
        <f t="shared" si="7"/>
        <v>10</v>
      </c>
    </row>
    <row r="57" spans="1:8" s="225" customFormat="1" ht="17.25" customHeight="1" x14ac:dyDescent="0.3">
      <c r="A57" s="114"/>
      <c r="B57" s="326"/>
      <c r="C57" s="226"/>
      <c r="D57" s="223" t="s">
        <v>137</v>
      </c>
      <c r="E57" s="23" t="s">
        <v>30</v>
      </c>
      <c r="F57" s="21">
        <v>2</v>
      </c>
      <c r="G57" s="21">
        <v>3</v>
      </c>
      <c r="H57" s="28">
        <f t="shared" si="7"/>
        <v>6</v>
      </c>
    </row>
    <row r="58" spans="1:8" s="225" customFormat="1" ht="16.5" customHeight="1" x14ac:dyDescent="0.3">
      <c r="A58" s="114"/>
      <c r="B58" s="307" t="s">
        <v>139</v>
      </c>
      <c r="C58" s="312" t="s">
        <v>205</v>
      </c>
      <c r="D58" s="309" t="s">
        <v>202</v>
      </c>
      <c r="E58" s="25" t="s">
        <v>32</v>
      </c>
      <c r="F58" s="19">
        <v>4</v>
      </c>
      <c r="G58" s="19">
        <v>2</v>
      </c>
      <c r="H58" s="22">
        <f>+PRODUCT(F58:G58)</f>
        <v>8</v>
      </c>
    </row>
    <row r="59" spans="1:8" s="225" customFormat="1" ht="17.25" customHeight="1" x14ac:dyDescent="0.3">
      <c r="A59" s="114"/>
      <c r="B59" s="308"/>
      <c r="C59" s="313"/>
      <c r="D59" s="311"/>
      <c r="E59" s="27" t="s">
        <v>28</v>
      </c>
      <c r="F59" s="21">
        <v>4</v>
      </c>
      <c r="G59" s="21">
        <v>5</v>
      </c>
      <c r="H59" s="28">
        <f t="shared" ref="H59" si="8">+PRODUCT(F59:G59)</f>
        <v>20</v>
      </c>
    </row>
    <row r="60" spans="1:8" s="225" customFormat="1" ht="16.5" customHeight="1" x14ac:dyDescent="0.3">
      <c r="A60" s="114"/>
      <c r="B60" s="308"/>
      <c r="C60" s="313"/>
      <c r="D60" s="309" t="s">
        <v>203</v>
      </c>
      <c r="E60" s="25" t="s">
        <v>32</v>
      </c>
      <c r="F60" s="19">
        <v>1</v>
      </c>
      <c r="G60" s="19">
        <v>2</v>
      </c>
      <c r="H60" s="22">
        <f>+PRODUCT(F60:G60)</f>
        <v>2</v>
      </c>
    </row>
    <row r="61" spans="1:8" s="225" customFormat="1" ht="16.5" customHeight="1" x14ac:dyDescent="0.3">
      <c r="A61" s="114"/>
      <c r="B61" s="308"/>
      <c r="C61" s="313"/>
      <c r="D61" s="311"/>
      <c r="E61" s="27" t="s">
        <v>28</v>
      </c>
      <c r="F61" s="21">
        <v>1</v>
      </c>
      <c r="G61" s="21">
        <v>5</v>
      </c>
      <c r="H61" s="28">
        <f t="shared" ref="H61" si="9">+PRODUCT(F61:G61)</f>
        <v>5</v>
      </c>
    </row>
    <row r="62" spans="1:8" s="225" customFormat="1" ht="16.5" customHeight="1" x14ac:dyDescent="0.3">
      <c r="A62" s="114"/>
      <c r="B62" s="308"/>
      <c r="C62" s="313"/>
      <c r="D62" s="309" t="s">
        <v>204</v>
      </c>
      <c r="E62" s="25" t="s">
        <v>32</v>
      </c>
      <c r="F62" s="19">
        <v>4</v>
      </c>
      <c r="G62" s="19">
        <v>2</v>
      </c>
      <c r="H62" s="22">
        <f>+PRODUCT(F62:G62)</f>
        <v>8</v>
      </c>
    </row>
    <row r="63" spans="1:8" s="225" customFormat="1" ht="17.25" customHeight="1" x14ac:dyDescent="0.3">
      <c r="A63" s="114"/>
      <c r="B63" s="308"/>
      <c r="C63" s="313"/>
      <c r="D63" s="310"/>
      <c r="E63" s="26" t="s">
        <v>180</v>
      </c>
      <c r="F63" s="20">
        <v>2</v>
      </c>
      <c r="G63" s="20">
        <v>3</v>
      </c>
      <c r="H63" s="24">
        <f t="shared" ref="H63:H64" si="10">+PRODUCT(F63:G63)</f>
        <v>6</v>
      </c>
    </row>
    <row r="64" spans="1:8" s="225" customFormat="1" ht="16.5" customHeight="1" x14ac:dyDescent="0.3">
      <c r="A64" s="114"/>
      <c r="B64" s="326"/>
      <c r="C64" s="314"/>
      <c r="D64" s="311"/>
      <c r="E64" s="27" t="s">
        <v>28</v>
      </c>
      <c r="F64" s="21">
        <v>2</v>
      </c>
      <c r="G64" s="21">
        <v>5</v>
      </c>
      <c r="H64" s="28">
        <f t="shared" si="10"/>
        <v>10</v>
      </c>
    </row>
    <row r="65" spans="1:27" s="225" customFormat="1" ht="16.5" customHeight="1" x14ac:dyDescent="0.3">
      <c r="A65" s="114"/>
      <c r="B65" s="307" t="s">
        <v>208</v>
      </c>
      <c r="C65" s="312" t="s">
        <v>205</v>
      </c>
      <c r="D65" s="309" t="s">
        <v>202</v>
      </c>
      <c r="E65" s="25" t="s">
        <v>32</v>
      </c>
      <c r="F65" s="19">
        <v>4</v>
      </c>
      <c r="G65" s="19">
        <v>2</v>
      </c>
      <c r="H65" s="22">
        <f>+PRODUCT(F65:G65)</f>
        <v>8</v>
      </c>
    </row>
    <row r="66" spans="1:27" s="225" customFormat="1" ht="17.25" customHeight="1" x14ac:dyDescent="0.3">
      <c r="A66" s="114"/>
      <c r="B66" s="308"/>
      <c r="C66" s="313"/>
      <c r="D66" s="311"/>
      <c r="E66" s="27" t="s">
        <v>28</v>
      </c>
      <c r="F66" s="21">
        <v>4</v>
      </c>
      <c r="G66" s="21">
        <v>5</v>
      </c>
      <c r="H66" s="28">
        <f t="shared" ref="H66" si="11">+PRODUCT(F66:G66)</f>
        <v>20</v>
      </c>
    </row>
    <row r="67" spans="1:27" s="225" customFormat="1" ht="16.5" customHeight="1" x14ac:dyDescent="0.3">
      <c r="A67" s="114"/>
      <c r="B67" s="308"/>
      <c r="C67" s="313"/>
      <c r="D67" s="309" t="s">
        <v>203</v>
      </c>
      <c r="E67" s="25" t="s">
        <v>32</v>
      </c>
      <c r="F67" s="19">
        <v>1</v>
      </c>
      <c r="G67" s="19">
        <v>2</v>
      </c>
      <c r="H67" s="22">
        <f>+PRODUCT(F67:G67)</f>
        <v>2</v>
      </c>
    </row>
    <row r="68" spans="1:27" s="225" customFormat="1" ht="16.5" customHeight="1" x14ac:dyDescent="0.3">
      <c r="A68" s="114"/>
      <c r="B68" s="308"/>
      <c r="C68" s="313"/>
      <c r="D68" s="311"/>
      <c r="E68" s="27" t="s">
        <v>28</v>
      </c>
      <c r="F68" s="21">
        <v>1</v>
      </c>
      <c r="G68" s="21">
        <v>5</v>
      </c>
      <c r="H68" s="28">
        <f t="shared" ref="H68" si="12">+PRODUCT(F68:G68)</f>
        <v>5</v>
      </c>
    </row>
    <row r="69" spans="1:27" s="225" customFormat="1" ht="16.5" customHeight="1" x14ac:dyDescent="0.3">
      <c r="A69" s="114"/>
      <c r="B69" s="308"/>
      <c r="C69" s="313"/>
      <c r="D69" s="309" t="s">
        <v>204</v>
      </c>
      <c r="E69" s="25" t="s">
        <v>32</v>
      </c>
      <c r="F69" s="19">
        <v>4</v>
      </c>
      <c r="G69" s="19">
        <v>2</v>
      </c>
      <c r="H69" s="22">
        <f>+PRODUCT(F69:G69)</f>
        <v>8</v>
      </c>
    </row>
    <row r="70" spans="1:27" s="225" customFormat="1" ht="17.25" customHeight="1" x14ac:dyDescent="0.3">
      <c r="A70" s="114"/>
      <c r="B70" s="308"/>
      <c r="C70" s="313"/>
      <c r="D70" s="310"/>
      <c r="E70" s="26" t="s">
        <v>180</v>
      </c>
      <c r="F70" s="20">
        <v>2</v>
      </c>
      <c r="G70" s="20">
        <v>3</v>
      </c>
      <c r="H70" s="24">
        <f t="shared" ref="H70:H72" si="13">+PRODUCT(F70:G70)</f>
        <v>6</v>
      </c>
    </row>
    <row r="71" spans="1:27" s="225" customFormat="1" ht="16.5" customHeight="1" x14ac:dyDescent="0.3">
      <c r="A71" s="114"/>
      <c r="B71" s="308"/>
      <c r="C71" s="314"/>
      <c r="D71" s="311"/>
      <c r="E71" s="27" t="s">
        <v>28</v>
      </c>
      <c r="F71" s="21">
        <v>2</v>
      </c>
      <c r="G71" s="21">
        <v>5</v>
      </c>
      <c r="H71" s="28">
        <f t="shared" si="13"/>
        <v>10</v>
      </c>
    </row>
    <row r="72" spans="1:27" s="247" customFormat="1" ht="17.25" customHeight="1" x14ac:dyDescent="0.3">
      <c r="A72" s="114"/>
      <c r="B72" s="326"/>
      <c r="C72" s="33" t="s">
        <v>210</v>
      </c>
      <c r="D72" s="246" t="s">
        <v>209</v>
      </c>
      <c r="E72" s="23" t="s">
        <v>30</v>
      </c>
      <c r="F72" s="245">
        <v>4</v>
      </c>
      <c r="G72" s="21">
        <v>3</v>
      </c>
      <c r="H72" s="28">
        <f t="shared" si="13"/>
        <v>12</v>
      </c>
    </row>
    <row r="73" spans="1:27" ht="15" customHeight="1" x14ac:dyDescent="0.3">
      <c r="A73" s="114"/>
      <c r="B73" s="325" t="s">
        <v>138</v>
      </c>
      <c r="C73" s="325"/>
      <c r="D73" s="325"/>
      <c r="E73" s="325"/>
      <c r="F73" s="325"/>
      <c r="G73" s="325"/>
      <c r="H73" s="18">
        <f>SUM(H41:H72)</f>
        <v>243</v>
      </c>
    </row>
    <row r="74" spans="1:27" x14ac:dyDescent="0.3">
      <c r="A74" s="113"/>
      <c r="B74" s="9"/>
      <c r="C74" s="8"/>
      <c r="D74" s="9"/>
      <c r="E74" s="9"/>
      <c r="F74" s="9"/>
      <c r="G74" s="9"/>
    </row>
    <row r="75" spans="1:27" s="225" customFormat="1" ht="15.75" customHeight="1" x14ac:dyDescent="0.3">
      <c r="A75" s="112"/>
      <c r="B75" s="8" t="s">
        <v>211</v>
      </c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  <c r="AA75" s="16"/>
    </row>
    <row r="76" spans="1:27" s="225" customFormat="1" x14ac:dyDescent="0.3">
      <c r="A76" s="114"/>
      <c r="B76" s="9"/>
      <c r="C76" s="15"/>
      <c r="D76" s="15"/>
      <c r="E76" s="15"/>
      <c r="F76" s="9"/>
      <c r="G76" s="9"/>
      <c r="H76" s="14"/>
      <c r="I76" s="16"/>
      <c r="J76" s="16"/>
      <c r="K76" s="16"/>
      <c r="L76" s="14"/>
      <c r="M76" s="14"/>
      <c r="N76" s="14"/>
      <c r="O76" s="14"/>
      <c r="P76" s="14"/>
      <c r="Q76" s="14"/>
      <c r="R76" s="14"/>
      <c r="S76" s="14"/>
    </row>
    <row r="77" spans="1:27" s="225" customFormat="1" ht="15" customHeight="1" x14ac:dyDescent="0.3">
      <c r="A77" s="114"/>
      <c r="B77" s="298" t="s">
        <v>42</v>
      </c>
      <c r="C77" s="300" t="s">
        <v>46</v>
      </c>
      <c r="D77" s="301"/>
      <c r="E77" s="298" t="s">
        <v>43</v>
      </c>
      <c r="F77" s="304" t="s">
        <v>45</v>
      </c>
      <c r="G77" s="305"/>
      <c r="H77" s="306"/>
      <c r="J77" s="16"/>
      <c r="K77" s="16"/>
      <c r="L77" s="16"/>
    </row>
    <row r="78" spans="1:27" s="225" customFormat="1" ht="15" customHeight="1" x14ac:dyDescent="0.3">
      <c r="A78" s="114"/>
      <c r="B78" s="299"/>
      <c r="C78" s="302"/>
      <c r="D78" s="303"/>
      <c r="E78" s="299"/>
      <c r="F78" s="222" t="s">
        <v>91</v>
      </c>
      <c r="G78" s="222" t="s">
        <v>44</v>
      </c>
      <c r="H78" s="219" t="s">
        <v>7</v>
      </c>
      <c r="J78" s="16"/>
      <c r="K78" s="16"/>
      <c r="L78" s="16"/>
    </row>
    <row r="79" spans="1:27" s="225" customFormat="1" ht="16.5" customHeight="1" x14ac:dyDescent="0.3">
      <c r="A79" s="114"/>
      <c r="B79" s="307" t="s">
        <v>140</v>
      </c>
      <c r="C79" s="312" t="s">
        <v>213</v>
      </c>
      <c r="D79" s="309" t="s">
        <v>202</v>
      </c>
      <c r="E79" s="25" t="s">
        <v>32</v>
      </c>
      <c r="F79" s="19">
        <v>2</v>
      </c>
      <c r="G79" s="19">
        <v>2</v>
      </c>
      <c r="H79" s="22">
        <f>+PRODUCT(F79:G79)</f>
        <v>4</v>
      </c>
    </row>
    <row r="80" spans="1:27" s="225" customFormat="1" ht="17.25" customHeight="1" x14ac:dyDescent="0.3">
      <c r="A80" s="114"/>
      <c r="B80" s="308"/>
      <c r="C80" s="313"/>
      <c r="D80" s="310"/>
      <c r="E80" s="188" t="s">
        <v>28</v>
      </c>
      <c r="F80" s="20">
        <v>2</v>
      </c>
      <c r="G80" s="20">
        <v>5</v>
      </c>
      <c r="H80" s="20">
        <f t="shared" ref="H80" si="14">+PRODUCT(F80:G80)</f>
        <v>10</v>
      </c>
    </row>
    <row r="81" spans="1:31" s="225" customFormat="1" ht="16.5" customHeight="1" x14ac:dyDescent="0.3">
      <c r="A81" s="114"/>
      <c r="B81" s="308"/>
      <c r="C81" s="313"/>
      <c r="D81" s="311"/>
      <c r="E81" s="27" t="s">
        <v>212</v>
      </c>
      <c r="F81" s="21">
        <v>4</v>
      </c>
      <c r="G81" s="21">
        <v>3</v>
      </c>
      <c r="H81" s="28">
        <f>+PRODUCT(F81:G81)</f>
        <v>12</v>
      </c>
    </row>
    <row r="82" spans="1:31" s="225" customFormat="1" ht="16.5" customHeight="1" x14ac:dyDescent="0.3">
      <c r="A82" s="114"/>
      <c r="B82" s="308"/>
      <c r="C82" s="313"/>
      <c r="D82" s="309" t="s">
        <v>204</v>
      </c>
      <c r="E82" s="25" t="s">
        <v>32</v>
      </c>
      <c r="F82" s="19">
        <v>2</v>
      </c>
      <c r="G82" s="19">
        <v>2</v>
      </c>
      <c r="H82" s="22">
        <f>+PRODUCT(F82:G82)</f>
        <v>4</v>
      </c>
    </row>
    <row r="83" spans="1:31" s="225" customFormat="1" ht="17.25" customHeight="1" x14ac:dyDescent="0.3">
      <c r="A83" s="114"/>
      <c r="B83" s="308"/>
      <c r="C83" s="313"/>
      <c r="D83" s="310"/>
      <c r="E83" s="26" t="s">
        <v>180</v>
      </c>
      <c r="F83" s="20">
        <v>2</v>
      </c>
      <c r="G83" s="20">
        <v>3</v>
      </c>
      <c r="H83" s="24">
        <f t="shared" ref="H83:H84" si="15">+PRODUCT(F83:G83)</f>
        <v>6</v>
      </c>
    </row>
    <row r="84" spans="1:31" s="225" customFormat="1" ht="16.5" customHeight="1" x14ac:dyDescent="0.3">
      <c r="A84" s="114"/>
      <c r="B84" s="308"/>
      <c r="C84" s="313"/>
      <c r="D84" s="310"/>
      <c r="E84" s="188" t="s">
        <v>28</v>
      </c>
      <c r="F84" s="20">
        <v>2</v>
      </c>
      <c r="G84" s="20">
        <v>5</v>
      </c>
      <c r="H84" s="24">
        <f t="shared" si="15"/>
        <v>10</v>
      </c>
    </row>
    <row r="85" spans="1:31" s="225" customFormat="1" ht="16.5" customHeight="1" x14ac:dyDescent="0.3">
      <c r="A85" s="114"/>
      <c r="B85" s="308"/>
      <c r="C85" s="314"/>
      <c r="D85" s="311"/>
      <c r="E85" s="27" t="s">
        <v>212</v>
      </c>
      <c r="F85" s="21">
        <v>4</v>
      </c>
      <c r="G85" s="21">
        <v>3</v>
      </c>
      <c r="H85" s="21">
        <f>+PRODUCT(F85:G85)</f>
        <v>12</v>
      </c>
    </row>
    <row r="86" spans="1:31" s="225" customFormat="1" ht="16.5" customHeight="1" x14ac:dyDescent="0.3">
      <c r="A86" s="114"/>
      <c r="B86" s="308"/>
      <c r="C86" s="312" t="s">
        <v>214</v>
      </c>
      <c r="D86" s="309" t="s">
        <v>202</v>
      </c>
      <c r="E86" s="25" t="s">
        <v>32</v>
      </c>
      <c r="F86" s="19">
        <v>2</v>
      </c>
      <c r="G86" s="19">
        <v>2</v>
      </c>
      <c r="H86" s="22">
        <f>+PRODUCT(F86:G86)</f>
        <v>4</v>
      </c>
    </row>
    <row r="87" spans="1:31" s="225" customFormat="1" ht="17.25" customHeight="1" x14ac:dyDescent="0.3">
      <c r="A87" s="114"/>
      <c r="B87" s="308"/>
      <c r="C87" s="313"/>
      <c r="D87" s="310"/>
      <c r="E87" s="188" t="s">
        <v>28</v>
      </c>
      <c r="F87" s="20">
        <v>2</v>
      </c>
      <c r="G87" s="20">
        <v>5</v>
      </c>
      <c r="H87" s="20">
        <f t="shared" ref="H87" si="16">+PRODUCT(F87:G87)</f>
        <v>10</v>
      </c>
    </row>
    <row r="88" spans="1:31" s="225" customFormat="1" ht="16.5" customHeight="1" x14ac:dyDescent="0.3">
      <c r="A88" s="114"/>
      <c r="B88" s="308"/>
      <c r="C88" s="313"/>
      <c r="D88" s="311"/>
      <c r="E88" s="27" t="s">
        <v>212</v>
      </c>
      <c r="F88" s="21">
        <v>4</v>
      </c>
      <c r="G88" s="21">
        <v>3</v>
      </c>
      <c r="H88" s="28">
        <f>+PRODUCT(F88:G88)</f>
        <v>12</v>
      </c>
    </row>
    <row r="89" spans="1:31" s="225" customFormat="1" ht="16.5" customHeight="1" x14ac:dyDescent="0.3">
      <c r="A89" s="114"/>
      <c r="B89" s="308"/>
      <c r="C89" s="313"/>
      <c r="D89" s="309" t="s">
        <v>204</v>
      </c>
      <c r="E89" s="25" t="s">
        <v>32</v>
      </c>
      <c r="F89" s="19">
        <v>2</v>
      </c>
      <c r="G89" s="19">
        <v>2</v>
      </c>
      <c r="H89" s="22">
        <f>+PRODUCT(F89:G89)</f>
        <v>4</v>
      </c>
    </row>
    <row r="90" spans="1:31" s="225" customFormat="1" ht="17.25" customHeight="1" x14ac:dyDescent="0.3">
      <c r="A90" s="114"/>
      <c r="B90" s="308"/>
      <c r="C90" s="313"/>
      <c r="D90" s="310"/>
      <c r="E90" s="26" t="s">
        <v>180</v>
      </c>
      <c r="F90" s="20">
        <v>2</v>
      </c>
      <c r="G90" s="20">
        <v>3</v>
      </c>
      <c r="H90" s="24">
        <f t="shared" ref="H90:H91" si="17">+PRODUCT(F90:G90)</f>
        <v>6</v>
      </c>
    </row>
    <row r="91" spans="1:31" s="225" customFormat="1" ht="16.5" customHeight="1" x14ac:dyDescent="0.3">
      <c r="A91" s="114"/>
      <c r="B91" s="308"/>
      <c r="C91" s="313"/>
      <c r="D91" s="310"/>
      <c r="E91" s="188" t="s">
        <v>28</v>
      </c>
      <c r="F91" s="20">
        <v>2</v>
      </c>
      <c r="G91" s="20">
        <v>5</v>
      </c>
      <c r="H91" s="24">
        <f t="shared" si="17"/>
        <v>10</v>
      </c>
    </row>
    <row r="92" spans="1:31" s="225" customFormat="1" ht="16.5" customHeight="1" x14ac:dyDescent="0.3">
      <c r="A92" s="114"/>
      <c r="B92" s="308"/>
      <c r="C92" s="314"/>
      <c r="D92" s="311"/>
      <c r="E92" s="27" t="s">
        <v>212</v>
      </c>
      <c r="F92" s="21">
        <v>4</v>
      </c>
      <c r="G92" s="21">
        <v>3</v>
      </c>
      <c r="H92" s="21">
        <f>+PRODUCT(F92:G92)</f>
        <v>12</v>
      </c>
    </row>
    <row r="93" spans="1:31" s="225" customFormat="1" ht="15" customHeight="1" x14ac:dyDescent="0.3">
      <c r="A93" s="114"/>
      <c r="B93" s="295" t="s">
        <v>138</v>
      </c>
      <c r="C93" s="296"/>
      <c r="D93" s="296"/>
      <c r="E93" s="296"/>
      <c r="F93" s="296"/>
      <c r="G93" s="297"/>
      <c r="H93" s="224">
        <f>SUM(H79:H92)</f>
        <v>116</v>
      </c>
    </row>
    <row r="94" spans="1:31" s="225" customFormat="1" ht="15" customHeight="1" x14ac:dyDescent="0.3">
      <c r="A94" s="114"/>
      <c r="B94" s="227"/>
      <c r="C94" s="227"/>
      <c r="D94" s="227"/>
      <c r="E94" s="228"/>
      <c r="F94" s="228"/>
      <c r="G94" s="228"/>
    </row>
    <row r="95" spans="1:31" x14ac:dyDescent="0.3">
      <c r="A95" s="115" t="s">
        <v>166</v>
      </c>
      <c r="B95" s="8" t="s">
        <v>34</v>
      </c>
      <c r="D95" s="9"/>
      <c r="E95" s="9"/>
      <c r="F95" s="9"/>
      <c r="G95" s="9"/>
      <c r="H95" s="9"/>
      <c r="I95" s="9"/>
    </row>
    <row r="96" spans="1:31" s="49" customFormat="1" x14ac:dyDescent="0.3">
      <c r="A96" s="116"/>
      <c r="D96" s="39"/>
      <c r="E96" s="39"/>
      <c r="F96" s="39"/>
      <c r="G96" s="39"/>
      <c r="H96" s="39"/>
      <c r="I96" s="39"/>
      <c r="J96" s="39"/>
      <c r="K96" s="39"/>
      <c r="L96" s="39"/>
      <c r="M96" s="39"/>
      <c r="N96" s="39"/>
      <c r="O96" s="39"/>
      <c r="P96" s="39"/>
      <c r="Q96" s="39"/>
      <c r="R96" s="39"/>
      <c r="S96" s="39"/>
      <c r="T96" s="39"/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</row>
    <row r="97" spans="1:13" s="49" customFormat="1" ht="15.75" customHeight="1" x14ac:dyDescent="0.3">
      <c r="A97" s="116"/>
      <c r="B97" s="317" t="s">
        <v>144</v>
      </c>
      <c r="C97" s="304" t="s">
        <v>35</v>
      </c>
      <c r="D97" s="306"/>
      <c r="E97" s="317" t="s">
        <v>144</v>
      </c>
      <c r="F97" s="304" t="s">
        <v>35</v>
      </c>
      <c r="G97" s="306"/>
      <c r="H97" s="317" t="s">
        <v>144</v>
      </c>
      <c r="I97" s="317" t="s">
        <v>35</v>
      </c>
      <c r="J97" s="40"/>
      <c r="K97" s="39"/>
      <c r="L97" s="39"/>
      <c r="M97" s="39"/>
    </row>
    <row r="98" spans="1:13" s="49" customFormat="1" x14ac:dyDescent="0.3">
      <c r="A98" s="116"/>
      <c r="B98" s="318"/>
      <c r="C98" s="218" t="s">
        <v>36</v>
      </c>
      <c r="D98" s="218" t="s">
        <v>37</v>
      </c>
      <c r="E98" s="318"/>
      <c r="F98" s="218" t="s">
        <v>36</v>
      </c>
      <c r="G98" s="218" t="s">
        <v>37</v>
      </c>
      <c r="H98" s="318"/>
      <c r="I98" s="318"/>
      <c r="J98" s="40"/>
      <c r="K98" s="39"/>
      <c r="L98" s="39"/>
      <c r="M98" s="39"/>
    </row>
    <row r="99" spans="1:13" s="49" customFormat="1" x14ac:dyDescent="0.3">
      <c r="A99" s="116"/>
      <c r="B99" s="41">
        <v>0</v>
      </c>
      <c r="C99" s="42">
        <v>0</v>
      </c>
      <c r="D99" s="43" t="s">
        <v>29</v>
      </c>
      <c r="E99" s="43">
        <v>120</v>
      </c>
      <c r="F99" s="42">
        <v>1.83</v>
      </c>
      <c r="G99" s="42">
        <v>2.72</v>
      </c>
      <c r="H99" s="44">
        <v>1100</v>
      </c>
      <c r="I99" s="42">
        <v>8.27</v>
      </c>
      <c r="J99" s="39"/>
      <c r="K99" s="39"/>
      <c r="L99" s="39"/>
      <c r="M99" s="39"/>
    </row>
    <row r="100" spans="1:13" s="49" customFormat="1" x14ac:dyDescent="0.3">
      <c r="A100" s="116"/>
      <c r="B100" s="41">
        <v>3</v>
      </c>
      <c r="C100" s="51">
        <v>0.12</v>
      </c>
      <c r="D100" s="41" t="s">
        <v>29</v>
      </c>
      <c r="E100" s="41">
        <v>120</v>
      </c>
      <c r="F100" s="51">
        <v>1.83</v>
      </c>
      <c r="G100" s="51">
        <v>2.72</v>
      </c>
      <c r="H100" s="45">
        <v>1100</v>
      </c>
      <c r="I100" s="51">
        <v>8.27</v>
      </c>
      <c r="J100" s="39"/>
      <c r="K100" s="39"/>
      <c r="L100" s="39"/>
      <c r="M100" s="39"/>
    </row>
    <row r="101" spans="1:13" s="49" customFormat="1" x14ac:dyDescent="0.3">
      <c r="A101" s="116"/>
      <c r="B101" s="41">
        <v>4</v>
      </c>
      <c r="C101" s="51">
        <v>0.16</v>
      </c>
      <c r="D101" s="41" t="s">
        <v>29</v>
      </c>
      <c r="E101" s="41">
        <v>130</v>
      </c>
      <c r="F101" s="51">
        <v>1.91</v>
      </c>
      <c r="G101" s="51">
        <v>2.8</v>
      </c>
      <c r="H101" s="45">
        <v>1200</v>
      </c>
      <c r="I101" s="51">
        <v>8.6999999999999993</v>
      </c>
      <c r="J101" s="39"/>
      <c r="K101" s="39"/>
      <c r="L101" s="39"/>
      <c r="M101" s="39"/>
    </row>
    <row r="102" spans="1:13" s="49" customFormat="1" x14ac:dyDescent="0.3">
      <c r="A102" s="116"/>
      <c r="B102" s="41">
        <v>5</v>
      </c>
      <c r="C102" s="51">
        <v>0.23</v>
      </c>
      <c r="D102" s="51">
        <v>0.91</v>
      </c>
      <c r="E102" s="41">
        <v>140</v>
      </c>
      <c r="F102" s="51">
        <v>1.96</v>
      </c>
      <c r="G102" s="51">
        <v>2.85</v>
      </c>
      <c r="H102" s="45">
        <v>1300</v>
      </c>
      <c r="I102" s="51">
        <v>9.15</v>
      </c>
      <c r="J102" s="39"/>
      <c r="K102" s="39"/>
      <c r="L102" s="39"/>
      <c r="M102" s="39"/>
    </row>
    <row r="103" spans="1:13" s="49" customFormat="1" x14ac:dyDescent="0.3">
      <c r="A103" s="116"/>
      <c r="B103" s="41">
        <v>6</v>
      </c>
      <c r="C103" s="51">
        <v>0.25</v>
      </c>
      <c r="D103" s="51">
        <v>0.94</v>
      </c>
      <c r="E103" s="41">
        <v>150</v>
      </c>
      <c r="F103" s="51">
        <v>2.06</v>
      </c>
      <c r="G103" s="51">
        <v>2.95</v>
      </c>
      <c r="H103" s="45">
        <v>1400</v>
      </c>
      <c r="I103" s="51">
        <v>9.56</v>
      </c>
      <c r="J103" s="39"/>
      <c r="K103" s="39"/>
      <c r="L103" s="39"/>
      <c r="M103" s="39"/>
    </row>
    <row r="104" spans="1:13" s="49" customFormat="1" x14ac:dyDescent="0.3">
      <c r="A104" s="116"/>
      <c r="B104" s="41">
        <v>7</v>
      </c>
      <c r="C104" s="51">
        <v>0.26</v>
      </c>
      <c r="D104" s="51">
        <v>0.97</v>
      </c>
      <c r="E104" s="41">
        <v>160</v>
      </c>
      <c r="F104" s="51">
        <v>2.14</v>
      </c>
      <c r="G104" s="51">
        <v>3.04</v>
      </c>
      <c r="H104" s="45">
        <v>1500</v>
      </c>
      <c r="I104" s="51">
        <v>9.9</v>
      </c>
      <c r="J104" s="39"/>
      <c r="K104" s="39"/>
      <c r="L104" s="39"/>
      <c r="M104" s="39"/>
    </row>
    <row r="105" spans="1:13" s="49" customFormat="1" x14ac:dyDescent="0.3">
      <c r="A105" s="116"/>
      <c r="B105" s="41">
        <v>8</v>
      </c>
      <c r="C105" s="51">
        <v>0.28999999999999998</v>
      </c>
      <c r="D105" s="51">
        <v>1</v>
      </c>
      <c r="E105" s="41">
        <v>170</v>
      </c>
      <c r="F105" s="51">
        <v>2.2200000000000002</v>
      </c>
      <c r="G105" s="51">
        <v>3.12</v>
      </c>
      <c r="H105" s="45">
        <v>1600</v>
      </c>
      <c r="I105" s="51">
        <v>10.42</v>
      </c>
      <c r="J105" s="39"/>
      <c r="K105" s="39"/>
      <c r="L105" s="39"/>
      <c r="M105" s="39"/>
    </row>
    <row r="106" spans="1:13" s="49" customFormat="1" x14ac:dyDescent="0.3">
      <c r="A106" s="116"/>
      <c r="B106" s="41">
        <v>9</v>
      </c>
      <c r="C106" s="51">
        <v>0.32</v>
      </c>
      <c r="D106" s="51">
        <v>1.03</v>
      </c>
      <c r="E106" s="41">
        <v>180</v>
      </c>
      <c r="F106" s="51">
        <v>2.29</v>
      </c>
      <c r="G106" s="51">
        <v>3.2</v>
      </c>
      <c r="H106" s="45">
        <v>1700</v>
      </c>
      <c r="I106" s="51">
        <v>10.89</v>
      </c>
      <c r="J106" s="39"/>
      <c r="K106" s="39"/>
      <c r="L106" s="39"/>
      <c r="M106" s="39"/>
    </row>
    <row r="107" spans="1:13" s="49" customFormat="1" x14ac:dyDescent="0.3">
      <c r="A107" s="116"/>
      <c r="B107" s="41">
        <v>10</v>
      </c>
      <c r="C107" s="51">
        <v>0.34</v>
      </c>
      <c r="D107" s="51">
        <v>1.06</v>
      </c>
      <c r="E107" s="41">
        <v>190</v>
      </c>
      <c r="F107" s="51">
        <v>2.37</v>
      </c>
      <c r="G107" s="51">
        <v>3.25</v>
      </c>
      <c r="H107" s="45">
        <v>1800</v>
      </c>
      <c r="I107" s="51">
        <v>11.25</v>
      </c>
      <c r="J107" s="39"/>
      <c r="K107" s="39"/>
      <c r="L107" s="39"/>
      <c r="M107" s="39"/>
    </row>
    <row r="108" spans="1:13" s="49" customFormat="1" x14ac:dyDescent="0.3">
      <c r="A108" s="116"/>
      <c r="B108" s="41">
        <v>12</v>
      </c>
      <c r="C108" s="51">
        <v>0.38</v>
      </c>
      <c r="D108" s="51">
        <v>1.1200000000000001</v>
      </c>
      <c r="E108" s="41">
        <v>200</v>
      </c>
      <c r="F108" s="51">
        <v>2.4500000000000002</v>
      </c>
      <c r="G108" s="51">
        <v>3.36</v>
      </c>
      <c r="H108" s="45">
        <v>1900</v>
      </c>
      <c r="I108" s="51">
        <v>11.71</v>
      </c>
      <c r="J108" s="39"/>
      <c r="K108" s="39"/>
      <c r="L108" s="39"/>
      <c r="M108" s="39"/>
    </row>
    <row r="109" spans="1:13" s="49" customFormat="1" x14ac:dyDescent="0.3">
      <c r="A109" s="116"/>
      <c r="B109" s="41">
        <v>14</v>
      </c>
      <c r="C109" s="51">
        <v>0.42</v>
      </c>
      <c r="D109" s="51">
        <v>1.17</v>
      </c>
      <c r="E109" s="41">
        <v>210</v>
      </c>
      <c r="F109" s="51">
        <v>2.5299999999999998</v>
      </c>
      <c r="G109" s="51">
        <v>3.44</v>
      </c>
      <c r="H109" s="45">
        <v>2000</v>
      </c>
      <c r="I109" s="51">
        <v>12.14</v>
      </c>
      <c r="J109" s="39"/>
      <c r="K109" s="39"/>
      <c r="L109" s="39"/>
      <c r="M109" s="39"/>
    </row>
    <row r="110" spans="1:13" s="49" customFormat="1" x14ac:dyDescent="0.3">
      <c r="A110" s="116"/>
      <c r="B110" s="189">
        <v>16</v>
      </c>
      <c r="C110" s="190">
        <v>0.46</v>
      </c>
      <c r="D110" s="190">
        <v>1.22</v>
      </c>
      <c r="E110" s="41">
        <v>220</v>
      </c>
      <c r="F110" s="51">
        <v>2.6</v>
      </c>
      <c r="G110" s="51">
        <v>3.51</v>
      </c>
      <c r="H110" s="45">
        <v>2100</v>
      </c>
      <c r="I110" s="51">
        <v>12.57</v>
      </c>
    </row>
    <row r="111" spans="1:13" s="49" customFormat="1" x14ac:dyDescent="0.3">
      <c r="A111" s="116"/>
      <c r="B111" s="189">
        <v>18</v>
      </c>
      <c r="C111" s="190">
        <v>0.5</v>
      </c>
      <c r="D111" s="190">
        <v>1.27</v>
      </c>
      <c r="E111" s="41">
        <v>230</v>
      </c>
      <c r="F111" s="51">
        <v>2.65</v>
      </c>
      <c r="G111" s="51">
        <v>3.58</v>
      </c>
      <c r="H111" s="45">
        <v>2200</v>
      </c>
      <c r="I111" s="51">
        <v>13</v>
      </c>
    </row>
    <row r="112" spans="1:13" s="49" customFormat="1" x14ac:dyDescent="0.3">
      <c r="A112" s="116"/>
      <c r="B112" s="189">
        <v>20</v>
      </c>
      <c r="C112" s="190">
        <v>0.54</v>
      </c>
      <c r="D112" s="190">
        <v>1.33</v>
      </c>
      <c r="E112" s="41">
        <v>240</v>
      </c>
      <c r="F112" s="51">
        <v>2.75</v>
      </c>
      <c r="G112" s="51">
        <v>3.65</v>
      </c>
      <c r="H112" s="45">
        <v>2300</v>
      </c>
      <c r="I112" s="51">
        <v>13.42</v>
      </c>
    </row>
    <row r="113" spans="1:16" s="49" customFormat="1" x14ac:dyDescent="0.3">
      <c r="A113" s="116"/>
      <c r="B113" s="189">
        <v>22</v>
      </c>
      <c r="C113" s="190">
        <v>0.57999999999999996</v>
      </c>
      <c r="D113" s="190">
        <v>1.37</v>
      </c>
      <c r="E113" s="41">
        <v>250</v>
      </c>
      <c r="F113" s="51">
        <v>2.84</v>
      </c>
      <c r="G113" s="51">
        <v>3.71</v>
      </c>
      <c r="H113" s="45">
        <v>2400</v>
      </c>
      <c r="I113" s="51">
        <v>13.86</v>
      </c>
    </row>
    <row r="114" spans="1:16" s="49" customFormat="1" x14ac:dyDescent="0.3">
      <c r="A114" s="116"/>
      <c r="B114" s="189">
        <v>24</v>
      </c>
      <c r="C114" s="190">
        <v>0.61</v>
      </c>
      <c r="D114" s="190">
        <v>1.42</v>
      </c>
      <c r="E114" s="41">
        <v>260</v>
      </c>
      <c r="F114" s="51">
        <v>2.91</v>
      </c>
      <c r="G114" s="51">
        <v>3.79</v>
      </c>
      <c r="H114" s="45">
        <v>2500</v>
      </c>
      <c r="I114" s="51">
        <v>14.29</v>
      </c>
    </row>
    <row r="115" spans="1:16" s="49" customFormat="1" x14ac:dyDescent="0.3">
      <c r="A115" s="116"/>
      <c r="B115" s="189">
        <v>26</v>
      </c>
      <c r="C115" s="190">
        <v>0.67</v>
      </c>
      <c r="D115" s="190">
        <v>1.45</v>
      </c>
      <c r="E115" s="41">
        <v>270</v>
      </c>
      <c r="F115" s="51">
        <v>2.99</v>
      </c>
      <c r="G115" s="51">
        <v>3.87</v>
      </c>
      <c r="H115" s="45">
        <v>2600</v>
      </c>
      <c r="I115" s="51">
        <v>14.71</v>
      </c>
    </row>
    <row r="116" spans="1:16" s="49" customFormat="1" x14ac:dyDescent="0.3">
      <c r="A116" s="116"/>
      <c r="B116" s="41">
        <v>28</v>
      </c>
      <c r="C116" s="51">
        <v>0.71</v>
      </c>
      <c r="D116" s="51">
        <v>1.51</v>
      </c>
      <c r="E116" s="41">
        <v>280</v>
      </c>
      <c r="F116" s="51">
        <v>3.07</v>
      </c>
      <c r="G116" s="51">
        <v>3.94</v>
      </c>
      <c r="H116" s="45">
        <v>2700</v>
      </c>
      <c r="I116" s="51">
        <v>15.12</v>
      </c>
    </row>
    <row r="117" spans="1:16" s="49" customFormat="1" x14ac:dyDescent="0.3">
      <c r="A117" s="116"/>
      <c r="B117" s="41">
        <v>30</v>
      </c>
      <c r="C117" s="51">
        <v>0.75</v>
      </c>
      <c r="D117" s="51">
        <v>1.55</v>
      </c>
      <c r="E117" s="41">
        <v>290</v>
      </c>
      <c r="F117" s="51">
        <v>3.15</v>
      </c>
      <c r="G117" s="51">
        <v>4.04</v>
      </c>
      <c r="H117" s="45">
        <v>2800</v>
      </c>
      <c r="I117" s="51">
        <v>15.53</v>
      </c>
    </row>
    <row r="118" spans="1:16" s="49" customFormat="1" x14ac:dyDescent="0.3">
      <c r="A118" s="116"/>
      <c r="B118" s="41">
        <v>32</v>
      </c>
      <c r="C118" s="51">
        <v>0.79</v>
      </c>
      <c r="D118" s="51">
        <v>1.59</v>
      </c>
      <c r="E118" s="41">
        <v>300</v>
      </c>
      <c r="F118" s="51">
        <v>3.32</v>
      </c>
      <c r="G118" s="51">
        <v>4.12</v>
      </c>
      <c r="H118" s="45">
        <v>2900</v>
      </c>
      <c r="I118" s="51">
        <v>15.97</v>
      </c>
    </row>
    <row r="119" spans="1:16" s="49" customFormat="1" x14ac:dyDescent="0.3">
      <c r="A119" s="116"/>
      <c r="B119" s="41">
        <v>34</v>
      </c>
      <c r="C119" s="51">
        <v>0.82</v>
      </c>
      <c r="D119" s="51">
        <v>1.63</v>
      </c>
      <c r="E119" s="41">
        <v>320</v>
      </c>
      <c r="F119" s="190">
        <v>3.37</v>
      </c>
      <c r="G119" s="190">
        <v>4.24</v>
      </c>
      <c r="H119" s="45">
        <v>3000</v>
      </c>
      <c r="I119" s="51">
        <v>16.2</v>
      </c>
    </row>
    <row r="120" spans="1:16" s="49" customFormat="1" x14ac:dyDescent="0.3">
      <c r="A120" s="116"/>
      <c r="B120" s="41">
        <v>36</v>
      </c>
      <c r="C120" s="51">
        <v>0.85</v>
      </c>
      <c r="D120" s="51">
        <v>1.67</v>
      </c>
      <c r="E120" s="41">
        <v>340</v>
      </c>
      <c r="F120" s="248">
        <v>3.52</v>
      </c>
      <c r="G120" s="248">
        <v>4.3499999999999996</v>
      </c>
      <c r="H120" s="45">
        <v>3100</v>
      </c>
      <c r="I120" s="51">
        <v>16.510000000000002</v>
      </c>
    </row>
    <row r="121" spans="1:16" s="49" customFormat="1" x14ac:dyDescent="0.3">
      <c r="A121" s="116"/>
      <c r="B121" s="41">
        <v>38</v>
      </c>
      <c r="C121" s="51">
        <v>0.88</v>
      </c>
      <c r="D121" s="51">
        <v>1.7</v>
      </c>
      <c r="E121" s="41">
        <v>380</v>
      </c>
      <c r="F121" s="248">
        <v>3.67</v>
      </c>
      <c r="G121" s="248">
        <v>4.46</v>
      </c>
      <c r="H121" s="45">
        <v>3200</v>
      </c>
      <c r="I121" s="51">
        <v>17.23</v>
      </c>
    </row>
    <row r="122" spans="1:16" s="49" customFormat="1" x14ac:dyDescent="0.3">
      <c r="A122" s="116"/>
      <c r="B122" s="41">
        <v>40</v>
      </c>
      <c r="C122" s="51">
        <v>0.91</v>
      </c>
      <c r="D122" s="51">
        <v>1.74</v>
      </c>
      <c r="E122" s="41">
        <v>390</v>
      </c>
      <c r="F122" s="51">
        <v>3.83</v>
      </c>
      <c r="G122" s="51">
        <v>4.5999999999999996</v>
      </c>
      <c r="H122" s="45">
        <v>3300</v>
      </c>
      <c r="I122" s="51">
        <v>17.850000000000001</v>
      </c>
    </row>
    <row r="123" spans="1:16" s="49" customFormat="1" x14ac:dyDescent="0.3">
      <c r="A123" s="116"/>
      <c r="B123" s="41">
        <v>42</v>
      </c>
      <c r="C123" s="51">
        <v>0.95</v>
      </c>
      <c r="D123" s="51">
        <v>1.78</v>
      </c>
      <c r="E123" s="41">
        <v>400</v>
      </c>
      <c r="F123" s="51">
        <v>3.97</v>
      </c>
      <c r="G123" s="51">
        <v>4.72</v>
      </c>
      <c r="H123" s="45">
        <v>3400</v>
      </c>
      <c r="I123" s="51">
        <v>18.07</v>
      </c>
    </row>
    <row r="124" spans="1:16" s="49" customFormat="1" x14ac:dyDescent="0.3">
      <c r="A124" s="116"/>
      <c r="B124" s="41">
        <v>44</v>
      </c>
      <c r="C124" s="51">
        <v>1</v>
      </c>
      <c r="D124" s="51">
        <v>1.82</v>
      </c>
      <c r="E124" s="41">
        <v>420</v>
      </c>
      <c r="F124" s="51">
        <v>4.12</v>
      </c>
      <c r="G124" s="51">
        <v>4.84</v>
      </c>
      <c r="H124" s="45">
        <v>3500</v>
      </c>
      <c r="I124" s="51">
        <v>18.399999999999999</v>
      </c>
      <c r="P124" s="50"/>
    </row>
    <row r="125" spans="1:16" s="49" customFormat="1" x14ac:dyDescent="0.3">
      <c r="A125" s="116"/>
      <c r="B125" s="41">
        <v>46</v>
      </c>
      <c r="C125" s="51">
        <v>1.03</v>
      </c>
      <c r="D125" s="51">
        <v>1.84</v>
      </c>
      <c r="E125" s="41">
        <v>440</v>
      </c>
      <c r="F125" s="51">
        <v>4.2699999999999996</v>
      </c>
      <c r="G125" s="51">
        <v>4.96</v>
      </c>
      <c r="H125" s="45">
        <v>3600</v>
      </c>
      <c r="I125" s="51">
        <v>18.91</v>
      </c>
    </row>
    <row r="126" spans="1:16" s="49" customFormat="1" x14ac:dyDescent="0.3">
      <c r="A126" s="117"/>
      <c r="B126" s="41">
        <v>48</v>
      </c>
      <c r="C126" s="51">
        <v>1.0900000000000001</v>
      </c>
      <c r="D126" s="51">
        <v>1.92</v>
      </c>
      <c r="E126" s="41">
        <v>450</v>
      </c>
      <c r="F126" s="51">
        <v>4.42</v>
      </c>
      <c r="G126" s="51">
        <v>5.08</v>
      </c>
      <c r="H126" s="45">
        <v>3700</v>
      </c>
      <c r="I126" s="51">
        <v>19.23</v>
      </c>
      <c r="J126" s="39"/>
      <c r="K126" s="39"/>
      <c r="L126" s="39"/>
      <c r="M126" s="39"/>
    </row>
    <row r="127" spans="1:16" s="49" customFormat="1" x14ac:dyDescent="0.3">
      <c r="A127" s="117"/>
      <c r="B127" s="41">
        <v>50</v>
      </c>
      <c r="C127" s="51">
        <v>1.1299999999999999</v>
      </c>
      <c r="D127" s="51">
        <v>1.97</v>
      </c>
      <c r="E127" s="41">
        <v>480</v>
      </c>
      <c r="F127" s="51">
        <v>4.57</v>
      </c>
      <c r="G127" s="51">
        <v>5.2</v>
      </c>
      <c r="H127" s="45">
        <v>3800</v>
      </c>
      <c r="I127" s="51">
        <v>19.75</v>
      </c>
      <c r="J127" s="39"/>
      <c r="K127" s="39"/>
      <c r="L127" s="39"/>
      <c r="M127" s="39"/>
    </row>
    <row r="128" spans="1:16" s="49" customFormat="1" x14ac:dyDescent="0.3">
      <c r="A128" s="117"/>
      <c r="B128" s="41">
        <v>55</v>
      </c>
      <c r="C128" s="51">
        <v>1.19</v>
      </c>
      <c r="D128" s="51">
        <v>2.04</v>
      </c>
      <c r="E128" s="41">
        <v>500</v>
      </c>
      <c r="F128" s="51">
        <v>4.71</v>
      </c>
      <c r="G128" s="51">
        <v>5.31</v>
      </c>
      <c r="H128" s="45">
        <v>3900</v>
      </c>
      <c r="I128" s="51">
        <v>20.170000000000002</v>
      </c>
      <c r="J128" s="39"/>
      <c r="K128" s="39"/>
      <c r="L128" s="39"/>
      <c r="M128" s="39"/>
    </row>
    <row r="129" spans="1:31" s="49" customFormat="1" x14ac:dyDescent="0.3">
      <c r="A129" s="117"/>
      <c r="B129" s="41">
        <v>60</v>
      </c>
      <c r="C129" s="51">
        <v>1.25</v>
      </c>
      <c r="D129" s="51">
        <v>2.11</v>
      </c>
      <c r="E129" s="41">
        <v>550</v>
      </c>
      <c r="F129" s="51">
        <v>5.0199999999999996</v>
      </c>
      <c r="G129" s="51">
        <v>5.57</v>
      </c>
      <c r="H129" s="46">
        <v>4000</v>
      </c>
      <c r="I129" s="52">
        <v>20.5</v>
      </c>
      <c r="J129" s="39"/>
      <c r="K129" s="39"/>
      <c r="L129" s="39"/>
      <c r="M129" s="39"/>
    </row>
    <row r="130" spans="1:31" s="49" customFormat="1" x14ac:dyDescent="0.3">
      <c r="A130" s="117"/>
      <c r="B130" s="41">
        <v>65</v>
      </c>
      <c r="C130" s="51">
        <v>1.31</v>
      </c>
      <c r="D130" s="51">
        <v>2.17</v>
      </c>
      <c r="E130" s="41">
        <v>600</v>
      </c>
      <c r="F130" s="51">
        <v>5.34</v>
      </c>
      <c r="G130" s="51">
        <v>5.83</v>
      </c>
      <c r="H130" s="319" t="s">
        <v>145</v>
      </c>
      <c r="I130" s="320"/>
      <c r="J130" s="39"/>
      <c r="K130" s="39"/>
      <c r="L130" s="39"/>
      <c r="M130" s="39"/>
    </row>
    <row r="131" spans="1:31" s="49" customFormat="1" x14ac:dyDescent="0.3">
      <c r="A131" s="117"/>
      <c r="B131" s="41">
        <v>70</v>
      </c>
      <c r="C131" s="51">
        <v>1.36</v>
      </c>
      <c r="D131" s="51">
        <v>2.23</v>
      </c>
      <c r="E131" s="41">
        <v>650</v>
      </c>
      <c r="F131" s="51">
        <v>5.85</v>
      </c>
      <c r="G131" s="51">
        <v>6.09</v>
      </c>
      <c r="H131" s="321"/>
      <c r="I131" s="322"/>
      <c r="J131" s="39"/>
      <c r="K131" s="39"/>
      <c r="L131" s="39"/>
      <c r="M131" s="39"/>
    </row>
    <row r="132" spans="1:31" s="49" customFormat="1" x14ac:dyDescent="0.3">
      <c r="A132" s="117"/>
      <c r="B132" s="41">
        <v>75</v>
      </c>
      <c r="C132" s="51">
        <v>1.41</v>
      </c>
      <c r="D132" s="51">
        <v>2.29</v>
      </c>
      <c r="E132" s="189">
        <v>700</v>
      </c>
      <c r="F132" s="190">
        <v>5.95</v>
      </c>
      <c r="G132" s="51">
        <v>6.35</v>
      </c>
      <c r="H132" s="321"/>
      <c r="I132" s="322"/>
      <c r="J132" s="39"/>
      <c r="K132" s="39"/>
      <c r="L132" s="39"/>
      <c r="M132" s="39"/>
    </row>
    <row r="133" spans="1:31" s="49" customFormat="1" x14ac:dyDescent="0.3">
      <c r="A133" s="117"/>
      <c r="B133" s="41">
        <v>80</v>
      </c>
      <c r="C133" s="51">
        <v>1.45</v>
      </c>
      <c r="D133" s="51">
        <v>2.35</v>
      </c>
      <c r="E133" s="41">
        <v>750</v>
      </c>
      <c r="F133" s="51">
        <v>6.2</v>
      </c>
      <c r="G133" s="51">
        <v>6.61</v>
      </c>
      <c r="H133" s="321"/>
      <c r="I133" s="322"/>
      <c r="J133" s="39"/>
      <c r="K133" s="39"/>
      <c r="L133" s="39"/>
      <c r="M133" s="39"/>
    </row>
    <row r="134" spans="1:31" s="49" customFormat="1" x14ac:dyDescent="0.3">
      <c r="A134" s="117"/>
      <c r="B134" s="41">
        <v>85</v>
      </c>
      <c r="C134" s="51">
        <v>1.5</v>
      </c>
      <c r="D134" s="51">
        <v>2.4</v>
      </c>
      <c r="E134" s="41">
        <v>800</v>
      </c>
      <c r="F134" s="51">
        <v>6.6</v>
      </c>
      <c r="G134" s="51">
        <v>6.84</v>
      </c>
      <c r="H134" s="321"/>
      <c r="I134" s="322"/>
      <c r="J134" s="39"/>
      <c r="K134" s="39"/>
      <c r="L134" s="39"/>
      <c r="M134" s="39"/>
    </row>
    <row r="135" spans="1:31" s="49" customFormat="1" x14ac:dyDescent="0.3">
      <c r="A135" s="117"/>
      <c r="B135" s="41">
        <v>90</v>
      </c>
      <c r="C135" s="51">
        <v>1.56</v>
      </c>
      <c r="D135" s="51">
        <v>2.4500000000000002</v>
      </c>
      <c r="E135" s="41">
        <v>850</v>
      </c>
      <c r="F135" s="51">
        <v>6.91</v>
      </c>
      <c r="G135" s="51">
        <v>7.11</v>
      </c>
      <c r="H135" s="321"/>
      <c r="I135" s="322"/>
      <c r="J135" s="39"/>
      <c r="K135" s="39"/>
      <c r="L135" s="39"/>
      <c r="M135" s="39"/>
    </row>
    <row r="136" spans="1:31" s="49" customFormat="1" x14ac:dyDescent="0.3">
      <c r="A136" s="117"/>
      <c r="B136" s="41">
        <v>95</v>
      </c>
      <c r="C136" s="51">
        <v>1.62</v>
      </c>
      <c r="D136" s="51">
        <v>2.5</v>
      </c>
      <c r="E136" s="41">
        <v>900</v>
      </c>
      <c r="F136" s="51">
        <v>7.22</v>
      </c>
      <c r="G136" s="51">
        <v>7.36</v>
      </c>
      <c r="H136" s="321"/>
      <c r="I136" s="322"/>
      <c r="J136" s="39"/>
      <c r="K136" s="39"/>
      <c r="L136" s="39"/>
      <c r="M136" s="39"/>
    </row>
    <row r="137" spans="1:31" s="49" customFormat="1" x14ac:dyDescent="0.3">
      <c r="A137" s="117"/>
      <c r="B137" s="41">
        <v>100</v>
      </c>
      <c r="C137" s="51">
        <v>1.67</v>
      </c>
      <c r="D137" s="51">
        <v>2.5499999999999998</v>
      </c>
      <c r="E137" s="41">
        <v>950</v>
      </c>
      <c r="F137" s="51">
        <v>7.53</v>
      </c>
      <c r="G137" s="51">
        <v>7.61</v>
      </c>
      <c r="H137" s="321"/>
      <c r="I137" s="322"/>
      <c r="J137" s="39"/>
      <c r="K137" s="39"/>
      <c r="L137" s="39"/>
      <c r="M137" s="39"/>
    </row>
    <row r="138" spans="1:31" s="49" customFormat="1" x14ac:dyDescent="0.3">
      <c r="A138" s="117"/>
      <c r="B138" s="47">
        <v>110</v>
      </c>
      <c r="C138" s="52">
        <v>1.75</v>
      </c>
      <c r="D138" s="52">
        <v>2.6</v>
      </c>
      <c r="E138" s="47">
        <v>1000</v>
      </c>
      <c r="F138" s="52">
        <v>7.84</v>
      </c>
      <c r="G138" s="52">
        <v>7.85</v>
      </c>
      <c r="H138" s="323"/>
      <c r="I138" s="324"/>
      <c r="J138" s="39"/>
      <c r="K138" s="39"/>
      <c r="L138" s="39"/>
      <c r="M138" s="39"/>
    </row>
    <row r="139" spans="1:31" customFormat="1" ht="14.4" x14ac:dyDescent="0.3">
      <c r="A139" s="118"/>
      <c r="B139" s="48" t="s">
        <v>154</v>
      </c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</row>
    <row r="140" spans="1:31" s="49" customFormat="1" x14ac:dyDescent="0.3">
      <c r="A140" s="116"/>
      <c r="B140" s="48" t="s">
        <v>31</v>
      </c>
    </row>
    <row r="141" spans="1:31" s="49" customFormat="1" x14ac:dyDescent="0.3">
      <c r="A141" s="117"/>
      <c r="B141" s="39" t="s">
        <v>179</v>
      </c>
      <c r="C141" s="39"/>
      <c r="D141" s="39"/>
      <c r="E141" s="39"/>
      <c r="F141" s="39"/>
      <c r="G141" s="39"/>
      <c r="H141" s="39"/>
      <c r="I141" s="39"/>
      <c r="J141" s="39"/>
      <c r="K141" s="39"/>
      <c r="L141" s="39"/>
      <c r="M141" s="39"/>
      <c r="N141" s="39"/>
      <c r="O141" s="39"/>
      <c r="P141" s="39"/>
      <c r="Q141" s="39"/>
      <c r="R141" s="39"/>
      <c r="S141" s="39"/>
      <c r="T141" s="39"/>
      <c r="U141" s="39"/>
      <c r="V141" s="39"/>
      <c r="W141" s="39"/>
      <c r="X141" s="39"/>
      <c r="Y141" s="39"/>
      <c r="Z141" s="39"/>
      <c r="AA141" s="39"/>
      <c r="AB141" s="39"/>
      <c r="AC141" s="39"/>
      <c r="AD141" s="39"/>
      <c r="AE141" s="39"/>
    </row>
    <row r="142" spans="1:31" s="49" customFormat="1" x14ac:dyDescent="0.3">
      <c r="A142" s="117"/>
      <c r="B142" s="39"/>
      <c r="C142" s="39"/>
      <c r="D142" s="39"/>
      <c r="E142" s="39"/>
      <c r="F142" s="39"/>
      <c r="G142" s="39"/>
      <c r="H142" s="39"/>
      <c r="I142" s="39"/>
      <c r="J142" s="39"/>
      <c r="K142" s="39"/>
      <c r="L142" s="39"/>
      <c r="M142" s="39"/>
      <c r="N142" s="39"/>
      <c r="O142" s="39"/>
      <c r="P142" s="39"/>
      <c r="Q142" s="39"/>
      <c r="R142" s="39"/>
      <c r="S142" s="39"/>
      <c r="T142" s="39"/>
      <c r="U142" s="39"/>
      <c r="V142" s="39"/>
      <c r="W142" s="39"/>
      <c r="X142" s="39"/>
      <c r="Y142" s="39"/>
      <c r="Z142" s="39"/>
      <c r="AA142" s="39"/>
      <c r="AB142" s="39"/>
      <c r="AC142" s="39"/>
      <c r="AD142" s="39"/>
      <c r="AE142" s="39"/>
    </row>
    <row r="143" spans="1:31" x14ac:dyDescent="0.3">
      <c r="A143" s="115" t="s">
        <v>167</v>
      </c>
      <c r="B143" s="8" t="s">
        <v>27</v>
      </c>
      <c r="D143" s="9"/>
      <c r="E143" s="9"/>
      <c r="F143" s="9"/>
      <c r="G143" s="9"/>
      <c r="H143" s="9"/>
      <c r="I143" s="9"/>
      <c r="S143" s="180"/>
      <c r="T143" s="180"/>
      <c r="U143" s="180"/>
      <c r="V143" s="180"/>
      <c r="W143" s="180"/>
      <c r="X143" s="180"/>
      <c r="Y143" s="180"/>
      <c r="Z143" s="180"/>
      <c r="AA143" s="180"/>
    </row>
    <row r="144" spans="1:31" x14ac:dyDescent="0.3">
      <c r="A144" s="111"/>
      <c r="O144" s="31"/>
      <c r="S144" s="180"/>
      <c r="T144" s="180"/>
      <c r="U144" s="180"/>
      <c r="V144" s="180"/>
      <c r="W144" s="180"/>
      <c r="X144" s="180"/>
      <c r="Y144" s="180"/>
      <c r="Z144" s="180"/>
      <c r="AA144" s="180"/>
    </row>
    <row r="145" spans="1:33" s="237" customFormat="1" x14ac:dyDescent="0.3">
      <c r="A145" s="111"/>
      <c r="B145" s="8" t="str">
        <f>B37</f>
        <v>PRIMARIA</v>
      </c>
      <c r="O145" s="31"/>
      <c r="S145" s="180"/>
      <c r="T145" s="180"/>
      <c r="U145" s="180"/>
      <c r="V145" s="180"/>
      <c r="W145" s="180"/>
      <c r="X145" s="180"/>
      <c r="Y145" s="180"/>
      <c r="Z145" s="180"/>
      <c r="AA145" s="180"/>
    </row>
    <row r="146" spans="1:33" s="237" customFormat="1" x14ac:dyDescent="0.3">
      <c r="A146" s="111"/>
      <c r="O146" s="31"/>
      <c r="S146" s="180"/>
      <c r="T146" s="180"/>
      <c r="U146" s="180"/>
      <c r="V146" s="180"/>
      <c r="W146" s="180"/>
      <c r="X146" s="180"/>
      <c r="Y146" s="180"/>
      <c r="Z146" s="180"/>
      <c r="AA146" s="180"/>
    </row>
    <row r="147" spans="1:33" ht="15" customHeight="1" x14ac:dyDescent="0.3">
      <c r="A147" s="111"/>
      <c r="B147" s="317" t="s">
        <v>141</v>
      </c>
      <c r="C147" s="317" t="s">
        <v>0</v>
      </c>
      <c r="D147" s="317" t="s">
        <v>142</v>
      </c>
      <c r="E147" s="317" t="s">
        <v>143</v>
      </c>
      <c r="F147" s="317" t="s">
        <v>151</v>
      </c>
      <c r="G147" s="317" t="s">
        <v>150</v>
      </c>
      <c r="H147" s="317" t="s">
        <v>149</v>
      </c>
      <c r="I147" s="304" t="s">
        <v>2</v>
      </c>
      <c r="J147" s="305"/>
      <c r="K147" s="306"/>
      <c r="S147" s="180"/>
      <c r="T147" s="180"/>
      <c r="U147" s="180"/>
      <c r="V147" s="180"/>
      <c r="W147" s="180"/>
      <c r="X147" s="180"/>
      <c r="Y147" s="180"/>
      <c r="Z147" s="180"/>
      <c r="AA147" s="180"/>
    </row>
    <row r="148" spans="1:33" ht="15.75" customHeight="1" x14ac:dyDescent="0.3">
      <c r="A148" s="111"/>
      <c r="B148" s="318"/>
      <c r="C148" s="318"/>
      <c r="D148" s="318"/>
      <c r="E148" s="318"/>
      <c r="F148" s="318"/>
      <c r="G148" s="318"/>
      <c r="H148" s="318"/>
      <c r="I148" s="218" t="s">
        <v>4</v>
      </c>
      <c r="J148" s="218" t="s">
        <v>5</v>
      </c>
      <c r="K148" s="219" t="s">
        <v>6</v>
      </c>
      <c r="S148" s="180"/>
      <c r="T148" s="180"/>
      <c r="U148" s="180"/>
      <c r="V148" s="180"/>
      <c r="W148" s="180"/>
      <c r="X148" s="180"/>
      <c r="Y148" s="180"/>
      <c r="Z148" s="180"/>
      <c r="AA148" s="180"/>
    </row>
    <row r="149" spans="1:33" x14ac:dyDescent="0.3">
      <c r="A149" s="195"/>
      <c r="B149" s="315"/>
      <c r="C149" s="316"/>
      <c r="D149" s="316"/>
      <c r="E149" s="316"/>
      <c r="F149" s="316"/>
      <c r="G149" s="316"/>
      <c r="H149" s="316"/>
      <c r="I149" s="316"/>
      <c r="J149" s="316"/>
      <c r="K149" s="316"/>
      <c r="S149" s="180"/>
      <c r="T149" s="180"/>
      <c r="U149" s="180"/>
      <c r="V149" s="180"/>
      <c r="W149" s="180"/>
      <c r="X149" s="180"/>
      <c r="Y149" s="180"/>
      <c r="Z149" s="180"/>
      <c r="AA149" s="180"/>
    </row>
    <row r="150" spans="1:33" x14ac:dyDescent="0.3">
      <c r="A150" s="195"/>
      <c r="B150" s="98" t="s">
        <v>184</v>
      </c>
      <c r="C150" s="76">
        <v>6</v>
      </c>
      <c r="D150" s="99">
        <f>VLOOKUP(C150,G.P!A1:B784,2,0)</f>
        <v>0.25</v>
      </c>
      <c r="E150" s="87" t="s">
        <v>126</v>
      </c>
      <c r="F150" s="77">
        <f>VLOOKUP(E150,B$27:H$32,7,0)</f>
        <v>20.7</v>
      </c>
      <c r="G150" s="232">
        <f>(D150/1000)/(PI()/4*(F150/1000)^2)</f>
        <v>0.74286421196245112</v>
      </c>
      <c r="H150" s="234">
        <v>34.357999999999997</v>
      </c>
      <c r="I150" s="76">
        <v>9</v>
      </c>
      <c r="J150" s="77">
        <v>2</v>
      </c>
      <c r="K150" s="76">
        <v>1</v>
      </c>
      <c r="S150" s="180"/>
      <c r="T150" s="180"/>
      <c r="U150" s="180"/>
      <c r="V150" s="180"/>
      <c r="W150" s="180"/>
      <c r="X150" s="180"/>
      <c r="Y150" s="180"/>
      <c r="Z150" s="180"/>
      <c r="AA150" s="180"/>
    </row>
    <row r="151" spans="1:33" s="194" customFormat="1" x14ac:dyDescent="0.3">
      <c r="A151" s="195"/>
      <c r="B151" s="95" t="s">
        <v>185</v>
      </c>
      <c r="C151" s="80">
        <f>6+C150</f>
        <v>12</v>
      </c>
      <c r="D151" s="94">
        <f>VLOOKUP(C151,G.P!A1:B784,2,0)</f>
        <v>0.38</v>
      </c>
      <c r="E151" s="88" t="s">
        <v>126</v>
      </c>
      <c r="F151" s="81">
        <f>VLOOKUP(E151,B$27:H$32,7,0)</f>
        <v>20.7</v>
      </c>
      <c r="G151" s="211">
        <f>(D151/1000)/(PI()/4*(F151/1000)^2)</f>
        <v>1.1291536021829256</v>
      </c>
      <c r="H151" s="235">
        <v>0.48</v>
      </c>
      <c r="I151" s="80">
        <v>2</v>
      </c>
      <c r="J151" s="81">
        <v>0</v>
      </c>
      <c r="K151" s="80">
        <v>0</v>
      </c>
      <c r="S151" s="180"/>
      <c r="T151" s="180"/>
      <c r="U151" s="180"/>
      <c r="V151" s="180"/>
      <c r="W151" s="180"/>
      <c r="X151" s="180"/>
      <c r="Y151" s="180"/>
      <c r="Z151" s="180"/>
      <c r="AA151" s="180"/>
    </row>
    <row r="152" spans="1:33" s="194" customFormat="1" x14ac:dyDescent="0.3">
      <c r="A152" s="242"/>
      <c r="B152" s="95" t="s">
        <v>186</v>
      </c>
      <c r="C152" s="80">
        <f>C151</f>
        <v>12</v>
      </c>
      <c r="D152" s="94">
        <f>VLOOKUP(C152,G.P!A1:B784,2,0)</f>
        <v>0.38</v>
      </c>
      <c r="E152" s="88" t="s">
        <v>26</v>
      </c>
      <c r="F152" s="81">
        <f t="shared" ref="F152:F154" si="18">VLOOKUP(E152,B$27:H$32,7,0)</f>
        <v>26.2</v>
      </c>
      <c r="G152" s="211">
        <f>(D152/1000)/(PI()/4*(F152/1000)^2)</f>
        <v>0.70484095769384358</v>
      </c>
      <c r="H152" s="235">
        <f>8.57+21.208</f>
        <v>29.777999999999999</v>
      </c>
      <c r="I152" s="80">
        <v>0</v>
      </c>
      <c r="J152" s="81">
        <v>1</v>
      </c>
      <c r="K152" s="80">
        <v>0</v>
      </c>
    </row>
    <row r="153" spans="1:33" s="194" customFormat="1" x14ac:dyDescent="0.3">
      <c r="A153" s="242"/>
      <c r="B153" s="95" t="s">
        <v>187</v>
      </c>
      <c r="C153" s="80">
        <f>54+C152</f>
        <v>66</v>
      </c>
      <c r="D153" s="94">
        <f>VLOOKUP(C153,G.P!A1:B784,2,0)</f>
        <v>1.32</v>
      </c>
      <c r="E153" s="88" t="s">
        <v>129</v>
      </c>
      <c r="F153" s="81">
        <f>VLOOKUP(E153,B$27:H$32,7,0)</f>
        <v>52.2</v>
      </c>
      <c r="G153" s="211">
        <f t="shared" ref="G153" si="19">(D153/1000)/(PI()/4*(F153/1000)^2)</f>
        <v>0.61679812357805019</v>
      </c>
      <c r="H153" s="236">
        <f>14.433+8.133+6.37+7.07</f>
        <v>36.006</v>
      </c>
      <c r="I153" s="80">
        <v>3</v>
      </c>
      <c r="J153" s="80">
        <v>1</v>
      </c>
      <c r="K153" s="80">
        <v>0</v>
      </c>
    </row>
    <row r="154" spans="1:33" s="194" customFormat="1" x14ac:dyDescent="0.3">
      <c r="A154" s="242"/>
      <c r="B154" s="202" t="s">
        <v>188</v>
      </c>
      <c r="C154" s="84">
        <f>177+C153</f>
        <v>243</v>
      </c>
      <c r="D154" s="201">
        <f>VLOOKUP(C154,G.P!A1:B784,2,0)</f>
        <v>2.7770000000000001</v>
      </c>
      <c r="E154" s="100" t="s">
        <v>129</v>
      </c>
      <c r="F154" s="85">
        <f t="shared" si="18"/>
        <v>52.2</v>
      </c>
      <c r="G154" s="233">
        <f t="shared" ref="G154" si="20">(D154/1000)/(PI()/4*(F154/1000)^2)</f>
        <v>1.2976124160426101</v>
      </c>
      <c r="H154" s="249">
        <f>3.506+1.028</f>
        <v>4.5339999999999998</v>
      </c>
      <c r="I154" s="84">
        <v>2</v>
      </c>
      <c r="J154" s="85">
        <v>1</v>
      </c>
      <c r="K154" s="84">
        <v>0</v>
      </c>
    </row>
    <row r="155" spans="1:33" x14ac:dyDescent="0.3">
      <c r="A155" s="195"/>
      <c r="H155" s="34"/>
      <c r="S155" s="180"/>
      <c r="T155" s="180"/>
      <c r="U155" s="180"/>
      <c r="V155" s="180"/>
      <c r="W155" s="180"/>
      <c r="X155" s="180"/>
      <c r="Y155" s="180"/>
      <c r="Z155" s="180"/>
      <c r="AA155" s="180"/>
      <c r="AE155" s="35"/>
      <c r="AF155" s="34"/>
      <c r="AG155" s="34"/>
    </row>
    <row r="156" spans="1:33" s="214" customFormat="1" x14ac:dyDescent="0.3">
      <c r="A156" s="195"/>
      <c r="B156" s="304" t="s">
        <v>152</v>
      </c>
      <c r="C156" s="305"/>
      <c r="D156" s="306"/>
      <c r="E156" s="317" t="s">
        <v>146</v>
      </c>
      <c r="F156" s="317" t="s">
        <v>147</v>
      </c>
      <c r="G156" s="317" t="s">
        <v>148</v>
      </c>
      <c r="H156" s="317" t="s">
        <v>153</v>
      </c>
      <c r="S156" s="180"/>
      <c r="T156" s="180"/>
      <c r="U156" s="180"/>
      <c r="V156" s="180"/>
      <c r="W156" s="180"/>
      <c r="X156" s="180"/>
      <c r="Y156" s="180"/>
      <c r="Z156" s="180"/>
      <c r="AA156" s="180"/>
      <c r="AE156" s="35"/>
      <c r="AF156" s="34"/>
      <c r="AG156" s="34"/>
    </row>
    <row r="157" spans="1:33" s="214" customFormat="1" x14ac:dyDescent="0.3">
      <c r="A157" s="195"/>
      <c r="B157" s="218" t="s">
        <v>4</v>
      </c>
      <c r="C157" s="218" t="s">
        <v>5</v>
      </c>
      <c r="D157" s="219" t="s">
        <v>6</v>
      </c>
      <c r="E157" s="318"/>
      <c r="F157" s="318"/>
      <c r="G157" s="318"/>
      <c r="H157" s="318"/>
      <c r="S157" s="180"/>
      <c r="T157" s="180"/>
      <c r="U157" s="180"/>
      <c r="V157" s="180"/>
      <c r="W157" s="180"/>
      <c r="X157" s="180"/>
      <c r="Y157" s="180"/>
      <c r="Z157" s="180"/>
      <c r="AA157" s="180"/>
      <c r="AE157" s="35"/>
      <c r="AF157" s="34"/>
      <c r="AG157" s="34"/>
    </row>
    <row r="158" spans="1:33" s="214" customFormat="1" x14ac:dyDescent="0.3">
      <c r="A158" s="195"/>
      <c r="B158" s="215"/>
      <c r="C158" s="216"/>
      <c r="D158" s="216"/>
      <c r="E158" s="216"/>
      <c r="F158" s="216"/>
      <c r="G158" s="216"/>
      <c r="H158" s="217"/>
      <c r="I158" s="180"/>
      <c r="J158" s="180"/>
      <c r="K158" s="180"/>
      <c r="S158" s="180"/>
      <c r="T158" s="180"/>
      <c r="U158" s="180"/>
      <c r="V158" s="180"/>
      <c r="W158" s="180"/>
      <c r="X158" s="180"/>
      <c r="Y158" s="180"/>
      <c r="Z158" s="180"/>
      <c r="AA158" s="180"/>
      <c r="AE158" s="35"/>
      <c r="AF158" s="34"/>
      <c r="AG158" s="34"/>
    </row>
    <row r="159" spans="1:33" s="214" customFormat="1" x14ac:dyDescent="0.3">
      <c r="A159" s="195"/>
      <c r="B159" s="103">
        <f>((0.9*G150*G150)/(2*9.81))*I150</f>
        <v>0.22782684113446519</v>
      </c>
      <c r="C159" s="78">
        <f>((0.1*G150*G150)/(2*9.81))*J150</f>
        <v>5.6253541020855604E-3</v>
      </c>
      <c r="D159" s="198">
        <f>((10*G150*G150)/(2*9.81))*K150</f>
        <v>0.28126770510427801</v>
      </c>
      <c r="E159" s="196">
        <f t="shared" ref="E159:E163" si="21">SUM(B159:D159)</f>
        <v>0.51471990034082871</v>
      </c>
      <c r="F159" s="79">
        <f>H150+E159</f>
        <v>34.872719900340826</v>
      </c>
      <c r="G159" s="229">
        <f>((D150/1000)/(0.2785*$D$22*(F150/1000)^2.63))^(1/0.54)</f>
        <v>3.3858640902904857E-2</v>
      </c>
      <c r="H159" s="102">
        <f>F159*G159</f>
        <v>1.1807429004132242</v>
      </c>
      <c r="I159" s="180"/>
      <c r="J159" s="180"/>
      <c r="K159" s="180"/>
      <c r="S159" s="180"/>
      <c r="T159" s="180"/>
      <c r="U159" s="180"/>
      <c r="V159" s="180"/>
      <c r="W159" s="180"/>
      <c r="X159" s="180"/>
      <c r="Y159" s="180"/>
      <c r="Z159" s="180"/>
      <c r="AA159" s="180"/>
      <c r="AE159" s="35"/>
      <c r="AF159" s="34"/>
      <c r="AG159" s="34"/>
    </row>
    <row r="160" spans="1:33" s="214" customFormat="1" x14ac:dyDescent="0.3">
      <c r="A160" s="195"/>
      <c r="B160" s="104">
        <f>((0.9*G151*G151)/(2*9.81))*I151</f>
        <v>0.11697136305712628</v>
      </c>
      <c r="C160" s="82">
        <f>((0.1*G151*G151)/(2*9.81))*J151</f>
        <v>0</v>
      </c>
      <c r="D160" s="199">
        <f>((10*G151*G151)/(2*9.81))*K151</f>
        <v>0</v>
      </c>
      <c r="E160" s="197">
        <f t="shared" si="21"/>
        <v>0.11697136305712628</v>
      </c>
      <c r="F160" s="83">
        <f>H151+E160</f>
        <v>0.59697136305712628</v>
      </c>
      <c r="G160" s="230">
        <f>((D151/1000)/(0.2785*$D$22*(F151/1000)^2.63))^(1/0.54)</f>
        <v>7.3521931258103024E-2</v>
      </c>
      <c r="H160" s="96">
        <f>F160*G160</f>
        <v>4.3890487517742098E-2</v>
      </c>
      <c r="I160" s="180"/>
      <c r="J160" s="180"/>
      <c r="K160" s="180"/>
      <c r="S160" s="180"/>
      <c r="T160" s="180"/>
      <c r="U160" s="180"/>
      <c r="V160" s="180"/>
      <c r="W160" s="180"/>
      <c r="X160" s="180"/>
      <c r="Y160" s="180"/>
      <c r="Z160" s="180"/>
      <c r="AA160" s="180"/>
      <c r="AE160" s="35"/>
      <c r="AF160" s="34"/>
      <c r="AG160" s="34"/>
    </row>
    <row r="161" spans="1:36" s="194" customFormat="1" x14ac:dyDescent="0.3">
      <c r="A161" s="195"/>
      <c r="B161" s="104">
        <f>((0.9*G152*G152)/(2*9.81))*I152</f>
        <v>0</v>
      </c>
      <c r="C161" s="82">
        <f>((0.1*G152*G152)/(2*9.81))*J152</f>
        <v>2.5321140450702069E-3</v>
      </c>
      <c r="D161" s="199">
        <f>((10*G152*G152)/(2*9.81))*K152</f>
        <v>0</v>
      </c>
      <c r="E161" s="197">
        <f t="shared" si="21"/>
        <v>2.5321140450702069E-3</v>
      </c>
      <c r="F161" s="83">
        <f>H152+E161</f>
        <v>29.780532114045069</v>
      </c>
      <c r="G161" s="230">
        <f>((D152/1000)/(0.2785*$D$22*(F152/1000)^2.63))^(1/0.54)</f>
        <v>2.3336047482127465E-2</v>
      </c>
      <c r="H161" s="96">
        <f t="shared" ref="H161:H163" si="22">F161*G161</f>
        <v>0.69495991145637759</v>
      </c>
      <c r="I161" s="180"/>
      <c r="J161" s="180"/>
      <c r="K161" s="180"/>
      <c r="AE161" s="243"/>
      <c r="AF161" s="244"/>
      <c r="AG161" s="244"/>
    </row>
    <row r="162" spans="1:36" s="194" customFormat="1" x14ac:dyDescent="0.3">
      <c r="A162" s="195"/>
      <c r="B162" s="104">
        <f>((0.9*G153*G153)/(2*9.81))*I153</f>
        <v>5.2354118153587662E-2</v>
      </c>
      <c r="C162" s="82">
        <f>((0.1*G153*G153)/(2*9.81))*J153</f>
        <v>1.9390414130958393E-3</v>
      </c>
      <c r="D162" s="199">
        <f>((10*G153*G153)/(2*9.81))*K153</f>
        <v>0</v>
      </c>
      <c r="E162" s="197">
        <f t="shared" si="21"/>
        <v>5.4293159566683499E-2</v>
      </c>
      <c r="F162" s="83">
        <f>H153+E162</f>
        <v>36.060293159566683</v>
      </c>
      <c r="G162" s="230">
        <f>((D153/1000)/(0.2785*$D$22*(F153/1000)^2.63))^(1/0.54)</f>
        <v>8.155525387268393E-3</v>
      </c>
      <c r="H162" s="96">
        <f>F162*G162</f>
        <v>0.29409063633518684</v>
      </c>
      <c r="I162" s="180"/>
      <c r="J162" s="180"/>
      <c r="K162" s="180"/>
      <c r="AE162" s="243"/>
      <c r="AF162" s="244"/>
      <c r="AG162" s="244"/>
    </row>
    <row r="163" spans="1:36" s="194" customFormat="1" x14ac:dyDescent="0.3">
      <c r="A163" s="195"/>
      <c r="B163" s="105">
        <f>((0.9*G154*G154)/(2*9.81))*I154</f>
        <v>0.15447687910715044</v>
      </c>
      <c r="C163" s="101">
        <f>((0.1*G154*G154)/(2*9.81))*J154</f>
        <v>8.5820488392861372E-3</v>
      </c>
      <c r="D163" s="200">
        <f>((10*G154*G154)/(2*9.81))*K154</f>
        <v>0</v>
      </c>
      <c r="E163" s="203">
        <f t="shared" si="21"/>
        <v>0.16305892794643659</v>
      </c>
      <c r="F163" s="86">
        <f>H154+E163</f>
        <v>4.6970589279464363</v>
      </c>
      <c r="G163" s="231">
        <f>((D154/1000)/(0.2785*$D$22*(F154/1000)^2.63))^(1/0.54)</f>
        <v>3.2329850811719865E-2</v>
      </c>
      <c r="H163" s="97">
        <f t="shared" si="22"/>
        <v>0.15185521439436514</v>
      </c>
      <c r="I163" s="180"/>
      <c r="J163" s="180"/>
      <c r="K163" s="180"/>
      <c r="AE163" s="243"/>
      <c r="AF163" s="244"/>
      <c r="AG163" s="244"/>
    </row>
    <row r="164" spans="1:36" s="214" customFormat="1" x14ac:dyDescent="0.3">
      <c r="A164" s="195"/>
      <c r="S164" s="180"/>
      <c r="T164" s="180"/>
      <c r="U164" s="180"/>
      <c r="V164" s="180"/>
      <c r="W164" s="180"/>
      <c r="X164" s="180"/>
      <c r="Y164" s="180"/>
      <c r="Z164" s="180"/>
      <c r="AA164" s="180"/>
      <c r="AE164" s="35"/>
      <c r="AF164" s="34"/>
      <c r="AG164" s="34"/>
    </row>
    <row r="165" spans="1:36" s="89" customFormat="1" x14ac:dyDescent="0.3">
      <c r="A165" s="204" t="s">
        <v>168</v>
      </c>
      <c r="B165" s="17" t="s">
        <v>160</v>
      </c>
      <c r="M165" s="90"/>
      <c r="N165" s="34"/>
      <c r="O165" s="34"/>
      <c r="S165" s="180"/>
      <c r="T165" s="180"/>
      <c r="U165" s="180"/>
      <c r="V165" s="180"/>
      <c r="W165" s="180"/>
      <c r="X165" s="180"/>
      <c r="Y165" s="180"/>
      <c r="Z165" s="180"/>
      <c r="AA165" s="180"/>
      <c r="AE165" s="35"/>
      <c r="AF165" s="34"/>
      <c r="AG165" s="34"/>
      <c r="AH165" s="34"/>
      <c r="AI165" s="36"/>
      <c r="AJ165" s="34"/>
    </row>
    <row r="166" spans="1:36" s="89" customFormat="1" ht="15" customHeight="1" x14ac:dyDescent="0.3">
      <c r="A166" s="195"/>
      <c r="M166" s="90"/>
      <c r="N166" s="34"/>
      <c r="S166" s="180"/>
      <c r="T166" s="180"/>
      <c r="U166" s="180"/>
      <c r="V166" s="180"/>
      <c r="W166" s="180"/>
      <c r="X166" s="180"/>
      <c r="Y166" s="180"/>
      <c r="Z166" s="180"/>
      <c r="AA166" s="180"/>
      <c r="AE166" s="37"/>
      <c r="AH166" s="34"/>
      <c r="AI166" s="36"/>
      <c r="AJ166" s="34"/>
    </row>
    <row r="167" spans="1:36" s="89" customFormat="1" ht="15" customHeight="1" x14ac:dyDescent="0.3">
      <c r="A167" s="111"/>
      <c r="B167" s="212" t="s">
        <v>189</v>
      </c>
      <c r="C167" s="38"/>
      <c r="D167" s="38"/>
      <c r="E167" s="294" t="s">
        <v>216</v>
      </c>
      <c r="G167" s="92" t="s">
        <v>195</v>
      </c>
      <c r="H167" s="34"/>
      <c r="I167" s="34"/>
      <c r="J167" s="208"/>
      <c r="K167" s="208"/>
      <c r="L167" s="208"/>
      <c r="M167" s="208"/>
      <c r="N167" s="34"/>
      <c r="O167" s="208"/>
      <c r="P167" s="208"/>
      <c r="Q167" s="208"/>
      <c r="R167" s="34"/>
      <c r="S167" s="38"/>
      <c r="T167" s="180"/>
      <c r="U167" s="180"/>
      <c r="V167" s="180"/>
      <c r="W167" s="180"/>
      <c r="X167" s="180"/>
      <c r="Y167" s="180"/>
      <c r="Z167" s="180"/>
      <c r="AA167" s="180"/>
      <c r="AB167" s="34"/>
      <c r="AC167" s="37"/>
      <c r="AF167" s="34"/>
      <c r="AG167" s="36"/>
      <c r="AH167" s="34"/>
    </row>
    <row r="168" spans="1:36" s="89" customFormat="1" x14ac:dyDescent="0.3">
      <c r="A168" s="30"/>
      <c r="B168" s="38" t="s">
        <v>215</v>
      </c>
      <c r="C168" s="180"/>
      <c r="D168" s="108">
        <v>1</v>
      </c>
      <c r="E168" s="294"/>
      <c r="G168" s="208" t="s">
        <v>181</v>
      </c>
      <c r="H168" s="187"/>
      <c r="I168" s="108">
        <f>+D183</f>
        <v>12.989593299387344</v>
      </c>
      <c r="J168" s="208"/>
      <c r="K168" s="208"/>
      <c r="L168" s="208"/>
      <c r="M168" s="208"/>
      <c r="N168" s="34"/>
      <c r="O168" s="208"/>
      <c r="P168" s="208"/>
      <c r="Q168" s="208"/>
      <c r="R168" s="34"/>
      <c r="S168" s="38"/>
      <c r="T168" s="205"/>
      <c r="U168" s="38"/>
      <c r="V168" s="180"/>
      <c r="W168" s="180"/>
      <c r="X168" s="180"/>
      <c r="Y168" s="180"/>
      <c r="Z168" s="180"/>
      <c r="AA168" s="180"/>
    </row>
    <row r="169" spans="1:36" s="89" customFormat="1" x14ac:dyDescent="0.3">
      <c r="A169" s="30"/>
      <c r="B169" s="38" t="s">
        <v>155</v>
      </c>
      <c r="C169" s="38"/>
      <c r="D169" s="108">
        <v>1.5</v>
      </c>
      <c r="E169" s="294"/>
      <c r="G169" s="208" t="s">
        <v>196</v>
      </c>
      <c r="H169" s="38"/>
      <c r="I169" s="108">
        <f>+H162</f>
        <v>0.29409063633518684</v>
      </c>
      <c r="J169" s="208"/>
      <c r="K169" s="208"/>
      <c r="L169" s="208"/>
      <c r="M169" s="208"/>
      <c r="N169" s="34"/>
      <c r="O169" s="208"/>
      <c r="P169" s="208"/>
      <c r="Q169" s="208"/>
      <c r="R169" s="34"/>
      <c r="S169" s="38"/>
      <c r="T169" s="205"/>
      <c r="U169" s="38"/>
      <c r="V169" s="180"/>
      <c r="W169" s="180"/>
      <c r="X169" s="180"/>
      <c r="Y169" s="180"/>
      <c r="Z169" s="180"/>
      <c r="AA169" s="180"/>
    </row>
    <row r="170" spans="1:36" s="89" customFormat="1" x14ac:dyDescent="0.3">
      <c r="A170" s="30"/>
      <c r="B170" s="38" t="s">
        <v>190</v>
      </c>
      <c r="C170" s="38"/>
      <c r="D170" s="108">
        <f>+H159</f>
        <v>1.1807429004132242</v>
      </c>
      <c r="E170" s="294"/>
      <c r="G170" s="208" t="s">
        <v>183</v>
      </c>
      <c r="H170" s="34"/>
      <c r="I170" s="108">
        <v>0</v>
      </c>
      <c r="J170" s="208"/>
      <c r="K170" s="208"/>
      <c r="L170" s="208"/>
      <c r="M170" s="208"/>
      <c r="N170" s="34"/>
      <c r="O170" s="208"/>
      <c r="P170" s="208"/>
      <c r="Q170" s="208"/>
      <c r="R170" s="34"/>
      <c r="S170" s="38"/>
      <c r="T170" s="38"/>
      <c r="U170" s="38"/>
      <c r="V170" s="180"/>
      <c r="W170" s="180"/>
      <c r="X170" s="180"/>
      <c r="Y170" s="180"/>
      <c r="Z170" s="180"/>
      <c r="AA170" s="180"/>
    </row>
    <row r="171" spans="1:36" s="89" customFormat="1" x14ac:dyDescent="0.3">
      <c r="A171" s="30"/>
      <c r="B171" s="180" t="s">
        <v>157</v>
      </c>
      <c r="C171" s="180"/>
      <c r="D171" s="220">
        <f>SUM(D168:D170)</f>
        <v>3.6807429004132244</v>
      </c>
      <c r="E171" s="294"/>
      <c r="G171" s="208" t="s">
        <v>182</v>
      </c>
      <c r="H171" s="187"/>
      <c r="I171" s="220">
        <f>SUM(I168:I170)</f>
        <v>13.28368393572253</v>
      </c>
      <c r="J171" s="208"/>
      <c r="K171" s="208"/>
      <c r="L171" s="208"/>
      <c r="M171" s="208"/>
      <c r="N171" s="34"/>
      <c r="O171" s="208"/>
      <c r="P171" s="208"/>
      <c r="Q171" s="208"/>
      <c r="R171" s="34"/>
      <c r="S171" s="38"/>
      <c r="T171" s="38"/>
      <c r="U171" s="38"/>
      <c r="V171" s="180"/>
      <c r="W171" s="180"/>
      <c r="X171" s="180"/>
      <c r="Y171" s="180"/>
      <c r="Z171" s="180"/>
      <c r="AA171" s="180"/>
    </row>
    <row r="172" spans="1:36" s="93" customFormat="1" x14ac:dyDescent="0.3">
      <c r="A172" s="30"/>
      <c r="D172" s="107"/>
      <c r="E172" s="294"/>
      <c r="J172" s="208"/>
      <c r="K172" s="208"/>
      <c r="L172" s="208"/>
      <c r="M172" s="208"/>
      <c r="N172" s="34"/>
      <c r="O172" s="208"/>
      <c r="P172" s="208"/>
      <c r="Q172" s="208"/>
      <c r="R172" s="34"/>
      <c r="S172" s="34"/>
      <c r="T172" s="34"/>
      <c r="U172" s="34"/>
    </row>
    <row r="173" spans="1:36" s="93" customFormat="1" x14ac:dyDescent="0.3">
      <c r="A173" s="30"/>
      <c r="B173" s="92" t="s">
        <v>191</v>
      </c>
      <c r="C173" s="34"/>
      <c r="D173" s="34"/>
      <c r="E173" s="294"/>
      <c r="G173" s="92" t="s">
        <v>218</v>
      </c>
      <c r="H173" s="34"/>
      <c r="I173" s="34"/>
      <c r="J173" s="208"/>
      <c r="K173" s="208"/>
      <c r="L173" s="208"/>
      <c r="M173" s="208"/>
      <c r="N173" s="34"/>
      <c r="O173" s="208"/>
      <c r="P173" s="208"/>
      <c r="Q173" s="208"/>
      <c r="AB173" s="34"/>
      <c r="AC173" s="37"/>
      <c r="AF173" s="34"/>
      <c r="AG173" s="36"/>
      <c r="AH173" s="34"/>
    </row>
    <row r="174" spans="1:36" s="89" customFormat="1" x14ac:dyDescent="0.3">
      <c r="A174" s="30"/>
      <c r="B174" s="208" t="s">
        <v>157</v>
      </c>
      <c r="C174" s="187"/>
      <c r="D174" s="108">
        <f>+D171</f>
        <v>3.6807429004132244</v>
      </c>
      <c r="E174" s="294"/>
      <c r="G174" s="208" t="s">
        <v>182</v>
      </c>
      <c r="H174" s="187"/>
      <c r="I174" s="108">
        <f>+I171</f>
        <v>13.28368393572253</v>
      </c>
      <c r="J174" s="208"/>
      <c r="K174" s="208"/>
      <c r="L174" s="208"/>
      <c r="M174" s="208"/>
      <c r="N174" s="34"/>
      <c r="O174" s="208"/>
      <c r="P174" s="208"/>
      <c r="Q174" s="208"/>
      <c r="T174" s="34"/>
      <c r="U174" s="34"/>
    </row>
    <row r="175" spans="1:36" s="89" customFormat="1" x14ac:dyDescent="0.3">
      <c r="A175" s="30"/>
      <c r="B175" s="208" t="s">
        <v>192</v>
      </c>
      <c r="C175" s="38"/>
      <c r="D175" s="108">
        <f>+H160</f>
        <v>4.3890487517742098E-2</v>
      </c>
      <c r="E175" s="294"/>
      <c r="G175" s="208" t="s">
        <v>219</v>
      </c>
      <c r="H175" s="38"/>
      <c r="I175" s="108">
        <f>+H163</f>
        <v>0.15185521439436514</v>
      </c>
      <c r="J175" s="208"/>
      <c r="K175" s="208"/>
      <c r="L175" s="208"/>
      <c r="M175" s="208"/>
      <c r="N175" s="34"/>
      <c r="O175" s="208"/>
      <c r="P175" s="208"/>
      <c r="Q175" s="208"/>
      <c r="T175" s="36"/>
      <c r="U175" s="34"/>
    </row>
    <row r="176" spans="1:36" s="89" customFormat="1" x14ac:dyDescent="0.3">
      <c r="A176" s="30"/>
      <c r="B176" s="208" t="s">
        <v>183</v>
      </c>
      <c r="C176" s="34"/>
      <c r="D176" s="108">
        <v>0</v>
      </c>
      <c r="E176" s="294"/>
      <c r="G176" s="208" t="s">
        <v>183</v>
      </c>
      <c r="H176" s="34"/>
      <c r="I176" s="108">
        <v>0</v>
      </c>
      <c r="J176" s="208"/>
      <c r="K176" s="208"/>
      <c r="L176" s="208"/>
      <c r="M176" s="208"/>
      <c r="N176" s="34"/>
      <c r="O176" s="208"/>
      <c r="P176" s="208"/>
      <c r="Q176" s="208"/>
      <c r="T176" s="34"/>
      <c r="U176" s="34"/>
    </row>
    <row r="177" spans="1:23" s="89" customFormat="1" x14ac:dyDescent="0.3">
      <c r="A177" s="30"/>
      <c r="B177" s="208" t="s">
        <v>156</v>
      </c>
      <c r="C177" s="187"/>
      <c r="D177" s="220">
        <f>SUM(D174:D176)</f>
        <v>3.7246333879309663</v>
      </c>
      <c r="E177" s="294"/>
      <c r="G177" s="208" t="s">
        <v>220</v>
      </c>
      <c r="H177" s="187"/>
      <c r="I177" s="220">
        <f>SUM(I174:I176)</f>
        <v>13.435539150116895</v>
      </c>
      <c r="J177" s="208"/>
      <c r="K177" s="208"/>
      <c r="L177" s="208"/>
      <c r="M177" s="208"/>
      <c r="N177" s="34"/>
      <c r="O177" s="208"/>
      <c r="P177" s="208"/>
      <c r="Q177" s="208"/>
      <c r="T177" s="34"/>
      <c r="U177" s="34"/>
    </row>
    <row r="178" spans="1:23" s="93" customFormat="1" x14ac:dyDescent="0.3">
      <c r="A178" s="30"/>
      <c r="B178" s="89"/>
      <c r="C178" s="89"/>
      <c r="D178" s="108"/>
      <c r="E178" s="294"/>
      <c r="F178" s="91"/>
      <c r="J178" s="208"/>
      <c r="K178" s="208"/>
      <c r="L178" s="208"/>
      <c r="M178" s="208"/>
      <c r="N178" s="34"/>
      <c r="O178" s="208"/>
      <c r="P178" s="208"/>
      <c r="Q178" s="208"/>
      <c r="R178" s="34"/>
      <c r="S178" s="34"/>
      <c r="T178" s="34"/>
      <c r="U178" s="34"/>
    </row>
    <row r="179" spans="1:23" s="187" customFormat="1" x14ac:dyDescent="0.3">
      <c r="A179" s="30"/>
      <c r="B179" s="92" t="s">
        <v>193</v>
      </c>
      <c r="C179" s="34"/>
      <c r="D179" s="34"/>
      <c r="E179" s="294"/>
      <c r="G179" s="38"/>
      <c r="H179" s="38"/>
      <c r="I179" s="38"/>
      <c r="J179" s="208"/>
      <c r="K179" s="208"/>
      <c r="L179" s="208"/>
      <c r="M179" s="208"/>
      <c r="N179" s="34"/>
      <c r="O179" s="208"/>
      <c r="P179" s="208"/>
      <c r="Q179" s="208"/>
      <c r="R179" s="34"/>
      <c r="S179" s="34"/>
      <c r="T179" s="34"/>
      <c r="U179" s="34"/>
    </row>
    <row r="180" spans="1:23" s="187" customFormat="1" x14ac:dyDescent="0.3">
      <c r="A180" s="30"/>
      <c r="B180" s="208" t="s">
        <v>156</v>
      </c>
      <c r="D180" s="108">
        <f>+D177</f>
        <v>3.7246333879309663</v>
      </c>
      <c r="E180" s="294"/>
      <c r="I180" s="206"/>
      <c r="J180" s="208"/>
      <c r="K180" s="208"/>
      <c r="L180" s="208"/>
      <c r="M180" s="208"/>
      <c r="N180" s="34"/>
      <c r="O180" s="208"/>
      <c r="P180" s="208"/>
      <c r="Q180" s="208"/>
      <c r="R180" s="34"/>
      <c r="S180" s="34"/>
      <c r="T180" s="34"/>
      <c r="U180" s="34"/>
    </row>
    <row r="181" spans="1:23" s="187" customFormat="1" x14ac:dyDescent="0.3">
      <c r="A181" s="30"/>
      <c r="B181" s="208" t="s">
        <v>194</v>
      </c>
      <c r="C181" s="38"/>
      <c r="D181" s="108">
        <f>+H161</f>
        <v>0.69495991145637759</v>
      </c>
      <c r="E181" s="294"/>
      <c r="H181" s="29"/>
      <c r="I181" s="206"/>
      <c r="J181" s="208"/>
      <c r="K181" s="208"/>
      <c r="L181" s="208"/>
      <c r="M181" s="208"/>
      <c r="N181" s="34"/>
      <c r="O181" s="208"/>
      <c r="P181" s="208"/>
      <c r="Q181" s="208"/>
      <c r="R181" s="34"/>
      <c r="S181" s="34"/>
      <c r="T181" s="34"/>
      <c r="U181" s="34"/>
    </row>
    <row r="182" spans="1:23" s="187" customFormat="1" x14ac:dyDescent="0.3">
      <c r="A182" s="30"/>
      <c r="B182" s="208" t="s">
        <v>183</v>
      </c>
      <c r="C182" s="34"/>
      <c r="D182" s="108">
        <v>8.57</v>
      </c>
      <c r="E182" s="294"/>
      <c r="H182" s="29"/>
      <c r="I182" s="29"/>
      <c r="J182" s="208"/>
      <c r="K182" s="208"/>
      <c r="L182" s="208"/>
      <c r="M182" s="208"/>
      <c r="N182" s="34"/>
      <c r="O182" s="208"/>
      <c r="P182" s="208"/>
      <c r="Q182" s="208"/>
      <c r="R182" s="34"/>
      <c r="S182" s="34"/>
      <c r="T182" s="34"/>
      <c r="U182" s="34"/>
    </row>
    <row r="183" spans="1:23" s="187" customFormat="1" x14ac:dyDescent="0.3">
      <c r="A183" s="30"/>
      <c r="B183" s="208" t="s">
        <v>181</v>
      </c>
      <c r="D183" s="220">
        <f>SUM(D180:D182)</f>
        <v>12.989593299387344</v>
      </c>
      <c r="E183" s="294"/>
      <c r="H183" s="29"/>
      <c r="I183" s="89"/>
      <c r="J183" s="208"/>
      <c r="K183" s="208"/>
      <c r="L183" s="208"/>
      <c r="M183" s="208"/>
      <c r="N183" s="34"/>
      <c r="O183" s="208"/>
      <c r="P183" s="208"/>
      <c r="Q183" s="208"/>
      <c r="R183" s="34"/>
      <c r="S183" s="34"/>
      <c r="T183" s="34"/>
      <c r="U183" s="34"/>
    </row>
    <row r="184" spans="1:23" s="187" customFormat="1" x14ac:dyDescent="0.3">
      <c r="A184" s="30"/>
      <c r="D184" s="108"/>
      <c r="E184" s="294"/>
      <c r="G184" s="29"/>
      <c r="H184" s="29"/>
      <c r="I184" s="29"/>
      <c r="J184" s="34"/>
      <c r="K184" s="34"/>
      <c r="L184" s="34"/>
      <c r="M184" s="34"/>
      <c r="N184" s="34"/>
      <c r="O184" s="34"/>
      <c r="P184" s="34"/>
      <c r="Q184" s="34"/>
      <c r="R184" s="34"/>
      <c r="S184" s="34"/>
      <c r="T184" s="34"/>
      <c r="U184" s="34"/>
    </row>
    <row r="185" spans="1:23" s="187" customFormat="1" x14ac:dyDescent="0.3">
      <c r="A185" s="30"/>
      <c r="D185" s="108"/>
      <c r="E185" s="91"/>
      <c r="F185" s="91"/>
      <c r="G185" s="29"/>
      <c r="H185" s="29"/>
      <c r="I185" s="29"/>
      <c r="J185" s="34"/>
      <c r="K185" s="34"/>
      <c r="L185" s="34"/>
      <c r="M185" s="34"/>
      <c r="N185" s="34"/>
      <c r="O185" s="34"/>
      <c r="P185" s="34"/>
      <c r="Q185" s="34"/>
      <c r="R185" s="34"/>
      <c r="S185" s="34"/>
      <c r="T185" s="34"/>
      <c r="U185" s="34"/>
    </row>
    <row r="186" spans="1:23" x14ac:dyDescent="0.3">
      <c r="A186" s="30"/>
      <c r="B186" s="29" t="s">
        <v>217</v>
      </c>
    </row>
    <row r="187" spans="1:23" x14ac:dyDescent="0.3">
      <c r="A187" s="30"/>
      <c r="B187" s="180" t="s">
        <v>158</v>
      </c>
      <c r="C187" s="213">
        <f>I177</f>
        <v>13.435539150116895</v>
      </c>
      <c r="D187" s="29" t="s">
        <v>159</v>
      </c>
    </row>
    <row r="188" spans="1:23" x14ac:dyDescent="0.3">
      <c r="A188" s="30"/>
      <c r="B188" s="184" t="s">
        <v>197</v>
      </c>
      <c r="C188" s="221">
        <v>13.5</v>
      </c>
      <c r="J188" s="206"/>
    </row>
    <row r="189" spans="1:23" x14ac:dyDescent="0.3">
      <c r="A189" s="30"/>
    </row>
    <row r="190" spans="1:23" x14ac:dyDescent="0.3">
      <c r="A190" s="30"/>
      <c r="G190" s="209"/>
      <c r="H190" s="207"/>
      <c r="I190" s="160"/>
    </row>
    <row r="191" spans="1:23" x14ac:dyDescent="0.3">
      <c r="A191" s="30"/>
      <c r="G191" s="207"/>
      <c r="H191" s="207"/>
      <c r="I191" s="206"/>
    </row>
    <row r="192" spans="1:23" x14ac:dyDescent="0.3">
      <c r="A192" s="30"/>
      <c r="G192" s="207"/>
      <c r="H192" s="207"/>
      <c r="I192" s="206"/>
      <c r="R192" s="333"/>
      <c r="S192" s="333"/>
      <c r="T192" s="333"/>
      <c r="U192" s="333"/>
      <c r="V192" s="333"/>
      <c r="W192" s="333"/>
    </row>
    <row r="193" spans="1:23" x14ac:dyDescent="0.3">
      <c r="A193" s="30"/>
      <c r="G193" s="207"/>
      <c r="H193" s="207"/>
      <c r="I193" s="206"/>
      <c r="R193" s="333"/>
      <c r="S193" s="333"/>
      <c r="T193" s="333"/>
      <c r="U193" s="333"/>
      <c r="V193" s="333"/>
      <c r="W193" s="333"/>
    </row>
    <row r="194" spans="1:23" x14ac:dyDescent="0.3">
      <c r="A194" s="30"/>
      <c r="G194" s="207"/>
      <c r="H194" s="207"/>
      <c r="I194" s="210"/>
      <c r="R194" s="333"/>
      <c r="S194" s="333"/>
      <c r="T194" s="333"/>
      <c r="U194" s="333"/>
      <c r="V194" s="333"/>
      <c r="W194" s="333"/>
    </row>
    <row r="195" spans="1:23" x14ac:dyDescent="0.3">
      <c r="A195" s="30"/>
      <c r="B195" s="92"/>
      <c r="C195" s="34"/>
      <c r="D195" s="34"/>
      <c r="R195" s="333"/>
      <c r="S195" s="333"/>
      <c r="T195" s="333"/>
      <c r="U195" s="333"/>
      <c r="V195" s="333"/>
      <c r="W195" s="333"/>
    </row>
    <row r="196" spans="1:23" x14ac:dyDescent="0.3">
      <c r="A196" s="30"/>
      <c r="B196" s="38"/>
      <c r="C196" s="207"/>
      <c r="D196" s="108"/>
      <c r="R196" s="332"/>
      <c r="S196" s="332"/>
      <c r="T196" s="332"/>
      <c r="U196" s="332"/>
      <c r="V196" s="332"/>
      <c r="W196" s="332"/>
    </row>
    <row r="197" spans="1:23" x14ac:dyDescent="0.3">
      <c r="A197" s="30"/>
      <c r="B197" s="38"/>
      <c r="C197" s="38"/>
      <c r="D197" s="108"/>
      <c r="R197" s="332"/>
      <c r="S197" s="332"/>
      <c r="T197" s="332"/>
      <c r="U197" s="332"/>
      <c r="V197" s="332"/>
      <c r="W197" s="332"/>
    </row>
    <row r="198" spans="1:23" x14ac:dyDescent="0.3">
      <c r="A198" s="30"/>
      <c r="B198" s="34"/>
      <c r="C198" s="34"/>
      <c r="D198" s="108"/>
      <c r="R198" s="332"/>
      <c r="S198" s="332"/>
      <c r="T198" s="332"/>
      <c r="U198" s="332"/>
      <c r="V198" s="332"/>
      <c r="W198" s="332"/>
    </row>
    <row r="199" spans="1:23" x14ac:dyDescent="0.3">
      <c r="A199" s="30"/>
      <c r="B199" s="207"/>
      <c r="C199" s="207"/>
      <c r="D199" s="109"/>
      <c r="R199" s="332"/>
      <c r="S199" s="332"/>
      <c r="T199" s="332"/>
      <c r="U199" s="332"/>
      <c r="V199" s="332"/>
      <c r="W199" s="332"/>
    </row>
    <row r="200" spans="1:23" x14ac:dyDescent="0.3">
      <c r="A200" s="30"/>
      <c r="R200" s="332"/>
      <c r="S200" s="332"/>
      <c r="T200" s="332"/>
      <c r="U200" s="332"/>
      <c r="V200" s="332"/>
      <c r="W200" s="332"/>
    </row>
    <row r="201" spans="1:23" x14ac:dyDescent="0.3">
      <c r="A201" s="30"/>
      <c r="R201" s="332"/>
      <c r="S201" s="332"/>
      <c r="T201" s="332"/>
      <c r="U201" s="332"/>
      <c r="V201" s="332"/>
      <c r="W201" s="332"/>
    </row>
    <row r="202" spans="1:23" x14ac:dyDescent="0.3">
      <c r="A202" s="30"/>
      <c r="R202" s="332"/>
      <c r="S202" s="332"/>
      <c r="T202" s="332"/>
      <c r="U202" s="332"/>
      <c r="V202" s="332"/>
      <c r="W202" s="332"/>
    </row>
    <row r="203" spans="1:23" x14ac:dyDescent="0.3">
      <c r="A203" s="30"/>
      <c r="R203" s="332"/>
      <c r="S203" s="332"/>
      <c r="T203" s="332"/>
      <c r="U203" s="332"/>
      <c r="V203" s="332"/>
      <c r="W203" s="332"/>
    </row>
    <row r="204" spans="1:23" x14ac:dyDescent="0.3">
      <c r="A204" s="30"/>
      <c r="R204" s="332"/>
      <c r="S204" s="332"/>
      <c r="T204" s="332"/>
      <c r="U204" s="332"/>
      <c r="V204" s="332"/>
      <c r="W204" s="332"/>
    </row>
    <row r="205" spans="1:23" x14ac:dyDescent="0.3">
      <c r="A205" s="30"/>
      <c r="R205" s="332"/>
      <c r="S205" s="332"/>
      <c r="T205" s="332"/>
      <c r="U205" s="332"/>
      <c r="V205" s="332"/>
      <c r="W205" s="332"/>
    </row>
    <row r="206" spans="1:23" x14ac:dyDescent="0.3">
      <c r="A206" s="30"/>
      <c r="R206" s="332"/>
      <c r="S206" s="332"/>
      <c r="T206" s="332"/>
      <c r="U206" s="332"/>
      <c r="V206" s="332"/>
      <c r="W206" s="332"/>
    </row>
    <row r="207" spans="1:23" x14ac:dyDescent="0.3">
      <c r="A207" s="30"/>
      <c r="R207" s="332"/>
      <c r="S207" s="332"/>
      <c r="T207" s="332"/>
      <c r="U207" s="332"/>
      <c r="V207" s="332"/>
      <c r="W207" s="332"/>
    </row>
    <row r="208" spans="1:23" x14ac:dyDescent="0.3">
      <c r="A208" s="30"/>
      <c r="R208" s="332"/>
      <c r="S208" s="332"/>
      <c r="T208" s="332"/>
      <c r="U208" s="332"/>
      <c r="V208" s="332"/>
      <c r="W208" s="332"/>
    </row>
    <row r="209" spans="1:23" x14ac:dyDescent="0.3">
      <c r="A209" s="30"/>
      <c r="R209" s="332"/>
      <c r="S209" s="332"/>
      <c r="T209" s="332"/>
      <c r="U209" s="332"/>
      <c r="V209" s="332"/>
      <c r="W209" s="332"/>
    </row>
    <row r="210" spans="1:23" x14ac:dyDescent="0.3">
      <c r="A210" s="30"/>
      <c r="R210" s="332"/>
      <c r="S210" s="332"/>
      <c r="T210" s="332"/>
      <c r="U210" s="332"/>
      <c r="V210" s="332"/>
      <c r="W210" s="332"/>
    </row>
    <row r="211" spans="1:23" x14ac:dyDescent="0.3">
      <c r="A211" s="30"/>
      <c r="R211" s="332"/>
      <c r="S211" s="332"/>
      <c r="T211" s="332"/>
      <c r="U211" s="332"/>
      <c r="V211" s="332"/>
      <c r="W211" s="332"/>
    </row>
    <row r="212" spans="1:23" x14ac:dyDescent="0.3">
      <c r="A212" s="30"/>
      <c r="R212" s="332"/>
      <c r="S212" s="332"/>
      <c r="T212" s="332"/>
      <c r="U212" s="332"/>
      <c r="V212" s="332"/>
      <c r="W212" s="332"/>
    </row>
    <row r="213" spans="1:23" x14ac:dyDescent="0.3">
      <c r="A213" s="30"/>
      <c r="R213" s="332"/>
      <c r="S213" s="332"/>
      <c r="T213" s="332"/>
      <c r="U213" s="332"/>
      <c r="V213" s="332"/>
      <c r="W213" s="332"/>
    </row>
    <row r="214" spans="1:23" x14ac:dyDescent="0.3">
      <c r="A214" s="30"/>
      <c r="R214" s="332"/>
      <c r="S214" s="332"/>
      <c r="T214" s="332"/>
      <c r="U214" s="332"/>
      <c r="V214" s="332"/>
      <c r="W214" s="332"/>
    </row>
    <row r="215" spans="1:23" x14ac:dyDescent="0.3">
      <c r="A215" s="30"/>
      <c r="R215" s="332"/>
      <c r="S215" s="332"/>
      <c r="T215" s="332"/>
      <c r="U215" s="332"/>
      <c r="V215" s="332"/>
      <c r="W215" s="332"/>
    </row>
    <row r="216" spans="1:23" x14ac:dyDescent="0.3">
      <c r="A216" s="30"/>
      <c r="R216" s="332"/>
      <c r="S216" s="332"/>
      <c r="T216" s="332"/>
      <c r="U216" s="332"/>
      <c r="V216" s="332"/>
      <c r="W216" s="332"/>
    </row>
    <row r="217" spans="1:23" x14ac:dyDescent="0.3">
      <c r="A217" s="30"/>
      <c r="R217" s="332"/>
      <c r="S217" s="332"/>
      <c r="T217" s="332"/>
      <c r="U217" s="332"/>
      <c r="V217" s="332"/>
      <c r="W217" s="332"/>
    </row>
    <row r="218" spans="1:23" x14ac:dyDescent="0.3">
      <c r="A218" s="30"/>
    </row>
    <row r="219" spans="1:23" x14ac:dyDescent="0.3">
      <c r="A219" s="30"/>
    </row>
    <row r="220" spans="1:23" x14ac:dyDescent="0.3">
      <c r="A220" s="30"/>
    </row>
    <row r="221" spans="1:23" x14ac:dyDescent="0.3">
      <c r="A221" s="30"/>
    </row>
    <row r="222" spans="1:23" x14ac:dyDescent="0.3">
      <c r="A222" s="30"/>
    </row>
    <row r="223" spans="1:23" x14ac:dyDescent="0.3">
      <c r="A223" s="30"/>
    </row>
    <row r="224" spans="1:23" x14ac:dyDescent="0.3">
      <c r="A224" s="30"/>
    </row>
    <row r="225" spans="1:1" x14ac:dyDescent="0.3">
      <c r="A225" s="30"/>
    </row>
    <row r="226" spans="1:1" x14ac:dyDescent="0.3">
      <c r="A226" s="30"/>
    </row>
    <row r="227" spans="1:1" x14ac:dyDescent="0.3">
      <c r="A227" s="30"/>
    </row>
    <row r="228" spans="1:1" x14ac:dyDescent="0.3">
      <c r="A228" s="30"/>
    </row>
    <row r="229" spans="1:1" x14ac:dyDescent="0.3">
      <c r="A229" s="30"/>
    </row>
    <row r="230" spans="1:1" x14ac:dyDescent="0.3">
      <c r="A230" s="30"/>
    </row>
    <row r="231" spans="1:1" x14ac:dyDescent="0.3">
      <c r="A231" s="30"/>
    </row>
    <row r="232" spans="1:1" x14ac:dyDescent="0.3">
      <c r="A232" s="30"/>
    </row>
    <row r="233" spans="1:1" x14ac:dyDescent="0.3">
      <c r="A233" s="30"/>
    </row>
    <row r="234" spans="1:1" x14ac:dyDescent="0.3">
      <c r="A234" s="30"/>
    </row>
    <row r="235" spans="1:1" x14ac:dyDescent="0.3">
      <c r="A235" s="30"/>
    </row>
  </sheetData>
  <mergeCells count="144">
    <mergeCell ref="AJ24:AJ26"/>
    <mergeCell ref="AE27:AI27"/>
    <mergeCell ref="T201:U201"/>
    <mergeCell ref="R212:S212"/>
    <mergeCell ref="T212:U212"/>
    <mergeCell ref="F156:F157"/>
    <mergeCell ref="B156:D156"/>
    <mergeCell ref="E156:E157"/>
    <mergeCell ref="G156:G157"/>
    <mergeCell ref="H156:H157"/>
    <mergeCell ref="R204:S204"/>
    <mergeCell ref="T204:U204"/>
    <mergeCell ref="T206:U206"/>
    <mergeCell ref="V204:W204"/>
    <mergeCell ref="V206:W206"/>
    <mergeCell ref="R207:S207"/>
    <mergeCell ref="T207:U207"/>
    <mergeCell ref="V207:W207"/>
    <mergeCell ref="R208:S208"/>
    <mergeCell ref="T208:U208"/>
    <mergeCell ref="R209:S209"/>
    <mergeCell ref="T209:U209"/>
    <mergeCell ref="V209:W209"/>
    <mergeCell ref="V212:W212"/>
    <mergeCell ref="V217:W217"/>
    <mergeCell ref="R217:S217"/>
    <mergeCell ref="T213:U213"/>
    <mergeCell ref="V213:W213"/>
    <mergeCell ref="R214:S214"/>
    <mergeCell ref="T214:U214"/>
    <mergeCell ref="V214:W214"/>
    <mergeCell ref="R215:S215"/>
    <mergeCell ref="T215:U215"/>
    <mergeCell ref="V215:W215"/>
    <mergeCell ref="R216:S216"/>
    <mergeCell ref="T216:U216"/>
    <mergeCell ref="V216:W216"/>
    <mergeCell ref="R213:S213"/>
    <mergeCell ref="T217:U217"/>
    <mergeCell ref="R197:S197"/>
    <mergeCell ref="T205:U205"/>
    <mergeCell ref="V205:W205"/>
    <mergeCell ref="R211:S211"/>
    <mergeCell ref="T211:U211"/>
    <mergeCell ref="V211:W211"/>
    <mergeCell ref="V208:W208"/>
    <mergeCell ref="R200:S200"/>
    <mergeCell ref="T200:U200"/>
    <mergeCell ref="V200:W200"/>
    <mergeCell ref="T203:U203"/>
    <mergeCell ref="V203:W203"/>
    <mergeCell ref="R205:S205"/>
    <mergeCell ref="R201:S201"/>
    <mergeCell ref="V201:W201"/>
    <mergeCell ref="R202:S202"/>
    <mergeCell ref="T202:U202"/>
    <mergeCell ref="V202:W202"/>
    <mergeCell ref="R203:S203"/>
    <mergeCell ref="R210:S210"/>
    <mergeCell ref="T210:U210"/>
    <mergeCell ref="V210:W210"/>
    <mergeCell ref="R206:S206"/>
    <mergeCell ref="C41:C47"/>
    <mergeCell ref="C48:C51"/>
    <mergeCell ref="C52:C56"/>
    <mergeCell ref="V199:W199"/>
    <mergeCell ref="R192:W192"/>
    <mergeCell ref="R193:S193"/>
    <mergeCell ref="T193:U193"/>
    <mergeCell ref="V193:W193"/>
    <mergeCell ref="V197:W197"/>
    <mergeCell ref="R198:S198"/>
    <mergeCell ref="T198:U198"/>
    <mergeCell ref="V198:W198"/>
    <mergeCell ref="T197:U197"/>
    <mergeCell ref="V194:W194"/>
    <mergeCell ref="R195:S195"/>
    <mergeCell ref="T195:U195"/>
    <mergeCell ref="V195:W195"/>
    <mergeCell ref="R196:S196"/>
    <mergeCell ref="T196:U196"/>
    <mergeCell ref="R199:S199"/>
    <mergeCell ref="T199:U199"/>
    <mergeCell ref="R194:S194"/>
    <mergeCell ref="T194:U194"/>
    <mergeCell ref="V196:W196"/>
    <mergeCell ref="J26:K26"/>
    <mergeCell ref="B39:B40"/>
    <mergeCell ref="B25:K25"/>
    <mergeCell ref="B26:C26"/>
    <mergeCell ref="D26:E26"/>
    <mergeCell ref="F26:G26"/>
    <mergeCell ref="H26:I26"/>
    <mergeCell ref="E39:E40"/>
    <mergeCell ref="F39:H39"/>
    <mergeCell ref="C39:D40"/>
    <mergeCell ref="I147:K147"/>
    <mergeCell ref="F147:F148"/>
    <mergeCell ref="G147:G148"/>
    <mergeCell ref="H147:H148"/>
    <mergeCell ref="I97:I98"/>
    <mergeCell ref="D41:D42"/>
    <mergeCell ref="D43:D44"/>
    <mergeCell ref="D45:D47"/>
    <mergeCell ref="D48:D49"/>
    <mergeCell ref="D50:D51"/>
    <mergeCell ref="D52:D53"/>
    <mergeCell ref="D54:D56"/>
    <mergeCell ref="B73:G73"/>
    <mergeCell ref="B65:B72"/>
    <mergeCell ref="C65:C71"/>
    <mergeCell ref="D65:D66"/>
    <mergeCell ref="D67:D68"/>
    <mergeCell ref="D69:D71"/>
    <mergeCell ref="B41:B57"/>
    <mergeCell ref="B58:B64"/>
    <mergeCell ref="C58:C64"/>
    <mergeCell ref="D58:D59"/>
    <mergeCell ref="D60:D61"/>
    <mergeCell ref="D62:D64"/>
    <mergeCell ref="E167:E184"/>
    <mergeCell ref="B93:G93"/>
    <mergeCell ref="B77:B78"/>
    <mergeCell ref="C77:D78"/>
    <mergeCell ref="E77:E78"/>
    <mergeCell ref="F77:H77"/>
    <mergeCell ref="B79:B92"/>
    <mergeCell ref="D79:D81"/>
    <mergeCell ref="D82:D85"/>
    <mergeCell ref="C79:C85"/>
    <mergeCell ref="C86:C92"/>
    <mergeCell ref="D86:D88"/>
    <mergeCell ref="D89:D92"/>
    <mergeCell ref="B149:K149"/>
    <mergeCell ref="D147:D148"/>
    <mergeCell ref="C147:C148"/>
    <mergeCell ref="E147:E148"/>
    <mergeCell ref="B97:B98"/>
    <mergeCell ref="C97:D97"/>
    <mergeCell ref="E97:E98"/>
    <mergeCell ref="B147:B148"/>
    <mergeCell ref="F97:G97"/>
    <mergeCell ref="H97:H98"/>
    <mergeCell ref="H130:I138"/>
  </mergeCells>
  <phoneticPr fontId="0" type="noConversion"/>
  <dataValidations count="1">
    <dataValidation type="list" allowBlank="1" showInputMessage="1" showErrorMessage="1" sqref="E150:E154" xr:uid="{00000000-0002-0000-0000-000000000000}">
      <formula1>$B$27:$B$32</formula1>
    </dataValidation>
  </dataValidations>
  <printOptions horizontalCentered="1"/>
  <pageMargins left="0.78740157480314965" right="0.78740157480314965" top="0.78740157480314965" bottom="0.78740157480314965" header="0" footer="0"/>
  <pageSetup paperSize="9" scale="92" orientation="portrait" verticalDpi="200" r:id="rId1"/>
  <rowBreaks count="2" manualBreakCount="2">
    <brk id="94" max="10" man="1"/>
    <brk id="142" max="10" man="1"/>
  </rowBreaks>
  <ignoredErrors>
    <ignoredError sqref="B20 B22 A96:A142 A186:A193 A73:A74 A166:A178 A155 A204:A235 A154 A152 A147:A150 A38:A43 A144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C2ABB0-74F7-4EA7-8887-7449154AB2A9}">
  <dimension ref="A1:AK235"/>
  <sheetViews>
    <sheetView view="pageBreakPreview" topLeftCell="A64" zoomScaleNormal="100" zoomScaleSheetLayoutView="100" workbookViewId="0">
      <selection activeCell="C3" sqref="C3"/>
    </sheetView>
  </sheetViews>
  <sheetFormatPr baseColWidth="10" defaultColWidth="11.44140625" defaultRowHeight="13.8" x14ac:dyDescent="0.3"/>
  <cols>
    <col min="1" max="1" width="6.109375" style="253" customWidth="1"/>
    <col min="2" max="2" width="8" style="253" customWidth="1"/>
    <col min="3" max="3" width="8.6640625" style="253" customWidth="1"/>
    <col min="4" max="4" width="8.33203125" style="253" customWidth="1"/>
    <col min="5" max="19" width="8.6640625" style="253" customWidth="1"/>
    <col min="20" max="31" width="8" style="253" customWidth="1"/>
    <col min="32" max="16384" width="11.44140625" style="253"/>
  </cols>
  <sheetData>
    <row r="1" spans="1:8" x14ac:dyDescent="0.3">
      <c r="A1" s="2" t="s">
        <v>38</v>
      </c>
      <c r="B1" s="3"/>
      <c r="C1" s="3" t="s">
        <v>198</v>
      </c>
    </row>
    <row r="2" spans="1:8" x14ac:dyDescent="0.3">
      <c r="A2" s="2" t="s">
        <v>39</v>
      </c>
      <c r="B2" s="3"/>
      <c r="C2" s="3" t="s">
        <v>122</v>
      </c>
    </row>
    <row r="3" spans="1:8" x14ac:dyDescent="0.3">
      <c r="A3" s="2" t="s">
        <v>123</v>
      </c>
      <c r="B3" s="3"/>
      <c r="C3" s="3" t="s">
        <v>199</v>
      </c>
    </row>
    <row r="4" spans="1:8" x14ac:dyDescent="0.3">
      <c r="A4" s="2" t="s">
        <v>40</v>
      </c>
      <c r="B4" s="3"/>
      <c r="C4" s="3" t="s">
        <v>124</v>
      </c>
    </row>
    <row r="5" spans="1:8" ht="15" customHeight="1" x14ac:dyDescent="0.3">
      <c r="A5" s="2" t="s">
        <v>41</v>
      </c>
      <c r="B5" s="3"/>
      <c r="C5" s="4" t="s">
        <v>200</v>
      </c>
      <c r="D5" s="5"/>
      <c r="E5" s="5"/>
      <c r="F5" s="6"/>
      <c r="G5" s="6"/>
    </row>
    <row r="6" spans="1:8" x14ac:dyDescent="0.3">
      <c r="A6" s="2"/>
      <c r="B6" s="3"/>
      <c r="C6" s="3"/>
      <c r="D6" s="3"/>
      <c r="E6" s="3"/>
    </row>
    <row r="7" spans="1:8" x14ac:dyDescent="0.3">
      <c r="A7" s="2" t="s">
        <v>221</v>
      </c>
      <c r="B7" s="3"/>
      <c r="C7" s="3"/>
      <c r="D7" s="3"/>
      <c r="E7" s="3"/>
    </row>
    <row r="8" spans="1:8" x14ac:dyDescent="0.3">
      <c r="A8" s="3"/>
      <c r="B8" s="3"/>
      <c r="C8" s="3"/>
      <c r="D8" s="3"/>
    </row>
    <row r="9" spans="1:8" x14ac:dyDescent="0.3">
      <c r="A9" s="110" t="s">
        <v>164</v>
      </c>
      <c r="B9" s="2" t="s">
        <v>10</v>
      </c>
      <c r="E9" s="3"/>
      <c r="F9" s="3"/>
      <c r="G9" s="3"/>
      <c r="H9" s="3"/>
    </row>
    <row r="10" spans="1:8" x14ac:dyDescent="0.3">
      <c r="B10" s="110" t="s">
        <v>9</v>
      </c>
      <c r="C10" s="7" t="s">
        <v>12</v>
      </c>
      <c r="D10" s="3"/>
      <c r="E10" s="3"/>
    </row>
    <row r="11" spans="1:8" x14ac:dyDescent="0.3">
      <c r="B11" s="7" t="s">
        <v>13</v>
      </c>
      <c r="C11" s="3"/>
      <c r="D11" s="3"/>
      <c r="E11" s="3"/>
      <c r="F11" s="3"/>
    </row>
    <row r="12" spans="1:8" ht="15.6" x14ac:dyDescent="0.3">
      <c r="B12" s="3" t="s">
        <v>136</v>
      </c>
      <c r="C12" s="3"/>
      <c r="D12" s="3"/>
    </row>
    <row r="13" spans="1:8" x14ac:dyDescent="0.3">
      <c r="B13" s="3" t="s">
        <v>14</v>
      </c>
    </row>
    <row r="14" spans="1:8" x14ac:dyDescent="0.3">
      <c r="B14" s="3"/>
      <c r="C14" s="3" t="s">
        <v>15</v>
      </c>
    </row>
    <row r="15" spans="1:8" x14ac:dyDescent="0.3">
      <c r="B15" s="3"/>
      <c r="C15" s="3" t="s">
        <v>16</v>
      </c>
    </row>
    <row r="16" spans="1:8" x14ac:dyDescent="0.3">
      <c r="B16" s="3"/>
      <c r="C16" s="3" t="s">
        <v>17</v>
      </c>
    </row>
    <row r="17" spans="2:37" x14ac:dyDescent="0.3">
      <c r="C17" s="3" t="s">
        <v>18</v>
      </c>
      <c r="D17" s="3"/>
      <c r="E17" s="3"/>
      <c r="F17" s="3"/>
      <c r="G17" s="3"/>
      <c r="H17" s="3"/>
      <c r="I17" s="3"/>
    </row>
    <row r="18" spans="2:37" x14ac:dyDescent="0.3">
      <c r="G18" s="3"/>
      <c r="H18" s="3"/>
      <c r="I18" s="3"/>
      <c r="J18" s="3"/>
    </row>
    <row r="19" spans="2:37" x14ac:dyDescent="0.3">
      <c r="B19" s="110" t="s">
        <v>11</v>
      </c>
      <c r="C19" s="7" t="s">
        <v>20</v>
      </c>
      <c r="D19" s="3"/>
      <c r="E19" s="3"/>
      <c r="F19" s="3"/>
      <c r="G19" s="3"/>
      <c r="H19" s="3"/>
    </row>
    <row r="20" spans="2:37" x14ac:dyDescent="0.3">
      <c r="B20" s="110"/>
      <c r="C20" s="2" t="s">
        <v>21</v>
      </c>
      <c r="D20" s="3"/>
      <c r="E20" s="2"/>
      <c r="F20" s="3"/>
      <c r="G20" s="3"/>
    </row>
    <row r="21" spans="2:37" x14ac:dyDescent="0.3">
      <c r="B21" s="112" t="s">
        <v>19</v>
      </c>
      <c r="C21" s="8" t="s">
        <v>23</v>
      </c>
      <c r="D21" s="9"/>
      <c r="E21" s="8"/>
      <c r="H21" s="9"/>
    </row>
    <row r="22" spans="2:37" x14ac:dyDescent="0.3">
      <c r="B22" s="113"/>
      <c r="C22" s="10" t="s">
        <v>24</v>
      </c>
      <c r="D22" s="30">
        <v>150</v>
      </c>
    </row>
    <row r="23" spans="2:37" x14ac:dyDescent="0.3">
      <c r="B23" s="112" t="s">
        <v>22</v>
      </c>
      <c r="C23" s="11" t="s">
        <v>25</v>
      </c>
      <c r="D23" s="9"/>
      <c r="E23" s="8"/>
      <c r="F23" s="9"/>
      <c r="G23" s="9"/>
      <c r="H23" s="9"/>
      <c r="I23" s="9"/>
    </row>
    <row r="24" spans="2:37" x14ac:dyDescent="0.3">
      <c r="B24" s="9"/>
      <c r="C24" s="8"/>
      <c r="D24" s="9"/>
      <c r="E24" s="9"/>
      <c r="F24" s="9"/>
      <c r="G24" s="9"/>
      <c r="AJ24" s="334"/>
    </row>
    <row r="25" spans="2:37" ht="15" customHeight="1" x14ac:dyDescent="0.3">
      <c r="B25" s="329" t="s">
        <v>176</v>
      </c>
      <c r="C25" s="330"/>
      <c r="D25" s="330"/>
      <c r="E25" s="330"/>
      <c r="F25" s="330"/>
      <c r="G25" s="330"/>
      <c r="H25" s="330"/>
      <c r="I25" s="330"/>
      <c r="J25" s="330"/>
      <c r="K25" s="331"/>
      <c r="AJ25" s="334"/>
    </row>
    <row r="26" spans="2:37" ht="24.75" customHeight="1" x14ac:dyDescent="0.3">
      <c r="B26" s="327" t="s">
        <v>130</v>
      </c>
      <c r="C26" s="328"/>
      <c r="D26" s="327" t="s">
        <v>131</v>
      </c>
      <c r="E26" s="328"/>
      <c r="F26" s="327" t="s">
        <v>132</v>
      </c>
      <c r="G26" s="328"/>
      <c r="H26" s="327" t="s">
        <v>133</v>
      </c>
      <c r="I26" s="328"/>
      <c r="J26" s="327" t="s">
        <v>134</v>
      </c>
      <c r="K26" s="328"/>
      <c r="AJ26" s="334"/>
    </row>
    <row r="27" spans="2:37" x14ac:dyDescent="0.3">
      <c r="B27" s="57" t="s">
        <v>125</v>
      </c>
      <c r="C27" s="53"/>
      <c r="D27" s="56">
        <v>21</v>
      </c>
      <c r="E27" s="62"/>
      <c r="F27" s="68">
        <v>2.9</v>
      </c>
      <c r="G27" s="63"/>
      <c r="H27" s="67">
        <v>15.2</v>
      </c>
      <c r="I27" s="62"/>
      <c r="J27" s="72">
        <v>1.18</v>
      </c>
      <c r="K27" s="75"/>
      <c r="AE27" s="334"/>
      <c r="AF27" s="334"/>
      <c r="AG27" s="334"/>
      <c r="AH27" s="334"/>
      <c r="AI27" s="334"/>
      <c r="AJ27" s="254"/>
      <c r="AK27" s="254"/>
    </row>
    <row r="28" spans="2:37" x14ac:dyDescent="0.3">
      <c r="B28" s="58" t="s">
        <v>126</v>
      </c>
      <c r="C28" s="54"/>
      <c r="D28" s="67">
        <v>26.5</v>
      </c>
      <c r="E28" s="62"/>
      <c r="F28" s="69">
        <v>2.9</v>
      </c>
      <c r="G28" s="64"/>
      <c r="H28" s="67">
        <v>20.7</v>
      </c>
      <c r="I28" s="62"/>
      <c r="J28" s="73">
        <v>1.54</v>
      </c>
      <c r="K28" s="64"/>
      <c r="AE28" s="254"/>
      <c r="AF28" s="254"/>
      <c r="AG28" s="254"/>
      <c r="AH28" s="254"/>
      <c r="AI28" s="254"/>
      <c r="AJ28" s="254"/>
      <c r="AK28" s="254"/>
    </row>
    <row r="29" spans="2:37" x14ac:dyDescent="0.3">
      <c r="B29" s="58" t="s">
        <v>26</v>
      </c>
      <c r="C29" s="54"/>
      <c r="D29" s="60">
        <v>33</v>
      </c>
      <c r="E29" s="62"/>
      <c r="F29" s="69">
        <v>3.4</v>
      </c>
      <c r="G29" s="64"/>
      <c r="H29" s="67">
        <v>26.2</v>
      </c>
      <c r="I29" s="62"/>
      <c r="J29" s="73">
        <v>2.2610000000000001</v>
      </c>
      <c r="K29" s="64"/>
      <c r="AE29" s="254"/>
      <c r="AF29" s="254"/>
      <c r="AG29" s="254"/>
      <c r="AH29" s="254"/>
      <c r="AI29" s="254"/>
      <c r="AJ29" s="254"/>
      <c r="AK29" s="254"/>
    </row>
    <row r="30" spans="2:37" x14ac:dyDescent="0.3">
      <c r="B30" s="58" t="s">
        <v>127</v>
      </c>
      <c r="C30" s="54"/>
      <c r="D30" s="60">
        <v>42</v>
      </c>
      <c r="E30" s="62"/>
      <c r="F30" s="69">
        <v>3.6</v>
      </c>
      <c r="G30" s="64"/>
      <c r="H30" s="67">
        <v>34.799999999999997</v>
      </c>
      <c r="I30" s="62"/>
      <c r="J30" s="73">
        <v>3.11</v>
      </c>
      <c r="K30" s="64"/>
      <c r="AE30" s="254"/>
      <c r="AF30" s="254"/>
      <c r="AG30" s="254"/>
      <c r="AH30" s="254"/>
      <c r="AI30" s="254"/>
      <c r="AJ30" s="254"/>
      <c r="AK30" s="254"/>
    </row>
    <row r="31" spans="2:37" x14ac:dyDescent="0.3">
      <c r="B31" s="58" t="s">
        <v>128</v>
      </c>
      <c r="C31" s="54"/>
      <c r="D31" s="60">
        <v>48</v>
      </c>
      <c r="E31" s="62"/>
      <c r="F31" s="69">
        <v>3.7</v>
      </c>
      <c r="G31" s="64"/>
      <c r="H31" s="67">
        <v>40.6</v>
      </c>
      <c r="I31" s="62"/>
      <c r="J31" s="73">
        <v>3.6819999999999999</v>
      </c>
      <c r="K31" s="64"/>
      <c r="AE31" s="254"/>
      <c r="AF31" s="254"/>
      <c r="AG31" s="254"/>
      <c r="AH31" s="254"/>
      <c r="AI31" s="254"/>
      <c r="AJ31" s="254"/>
      <c r="AK31" s="254"/>
    </row>
    <row r="32" spans="2:37" x14ac:dyDescent="0.3">
      <c r="B32" s="59" t="s">
        <v>129</v>
      </c>
      <c r="C32" s="55"/>
      <c r="D32" s="61">
        <v>60</v>
      </c>
      <c r="E32" s="65"/>
      <c r="F32" s="70">
        <v>3.9</v>
      </c>
      <c r="G32" s="66"/>
      <c r="H32" s="71">
        <v>52.2</v>
      </c>
      <c r="I32" s="65"/>
      <c r="J32" s="74">
        <v>4.915</v>
      </c>
      <c r="K32" s="66"/>
    </row>
    <row r="33" spans="1:27" x14ac:dyDescent="0.3">
      <c r="B33" s="12" t="s">
        <v>135</v>
      </c>
      <c r="C33" s="13"/>
      <c r="D33" s="8"/>
      <c r="E33" s="9"/>
      <c r="F33" s="9"/>
      <c r="G33" s="9"/>
      <c r="H33" s="9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</row>
    <row r="34" spans="1:27" ht="15" customHeight="1" x14ac:dyDescent="0.3">
      <c r="B34" s="9"/>
      <c r="C34" s="15"/>
      <c r="D34" s="15"/>
      <c r="E34" s="15"/>
      <c r="F34" s="9"/>
      <c r="G34" s="9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</row>
    <row r="35" spans="1:27" ht="15.75" customHeight="1" x14ac:dyDescent="0.3">
      <c r="A35" s="112" t="s">
        <v>165</v>
      </c>
      <c r="B35" s="8" t="s">
        <v>47</v>
      </c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</row>
    <row r="36" spans="1:27" ht="15.75" customHeight="1" x14ac:dyDescent="0.3">
      <c r="A36" s="112"/>
      <c r="B36" s="8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</row>
    <row r="37" spans="1:27" ht="15.75" customHeight="1" x14ac:dyDescent="0.3">
      <c r="A37" s="112"/>
      <c r="B37" s="8" t="s">
        <v>201</v>
      </c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</row>
    <row r="38" spans="1:27" x14ac:dyDescent="0.3">
      <c r="A38" s="114"/>
      <c r="B38" s="9"/>
      <c r="C38" s="15"/>
      <c r="D38" s="15"/>
      <c r="E38" s="15"/>
      <c r="F38" s="9"/>
      <c r="G38" s="9"/>
      <c r="H38" s="14"/>
      <c r="I38" s="16"/>
      <c r="J38" s="16"/>
      <c r="K38" s="16"/>
      <c r="L38" s="14"/>
      <c r="M38" s="14"/>
      <c r="N38" s="14"/>
      <c r="O38" s="14"/>
      <c r="P38" s="14"/>
      <c r="Q38" s="14"/>
      <c r="R38" s="14"/>
      <c r="S38" s="14"/>
    </row>
    <row r="39" spans="1:27" ht="15" customHeight="1" x14ac:dyDescent="0.3">
      <c r="A39" s="114"/>
      <c r="B39" s="298" t="s">
        <v>42</v>
      </c>
      <c r="C39" s="300" t="s">
        <v>46</v>
      </c>
      <c r="D39" s="301"/>
      <c r="E39" s="298" t="s">
        <v>43</v>
      </c>
      <c r="F39" s="304" t="s">
        <v>45</v>
      </c>
      <c r="G39" s="305"/>
      <c r="H39" s="306"/>
      <c r="J39" s="16"/>
      <c r="K39" s="16"/>
      <c r="L39" s="16"/>
    </row>
    <row r="40" spans="1:27" ht="15" customHeight="1" x14ac:dyDescent="0.3">
      <c r="A40" s="114"/>
      <c r="B40" s="299"/>
      <c r="C40" s="302"/>
      <c r="D40" s="303"/>
      <c r="E40" s="299"/>
      <c r="F40" s="251" t="s">
        <v>91</v>
      </c>
      <c r="G40" s="251" t="s">
        <v>44</v>
      </c>
      <c r="H40" s="219" t="s">
        <v>7</v>
      </c>
      <c r="J40" s="16"/>
      <c r="K40" s="16"/>
      <c r="L40" s="16"/>
    </row>
    <row r="41" spans="1:27" ht="16.5" customHeight="1" x14ac:dyDescent="0.3">
      <c r="A41" s="114"/>
      <c r="B41" s="307" t="s">
        <v>140</v>
      </c>
      <c r="C41" s="312" t="s">
        <v>205</v>
      </c>
      <c r="D41" s="309" t="s">
        <v>202</v>
      </c>
      <c r="E41" s="25" t="s">
        <v>32</v>
      </c>
      <c r="F41" s="19">
        <v>4</v>
      </c>
      <c r="G41" s="19">
        <v>2</v>
      </c>
      <c r="H41" s="22">
        <f>+PRODUCT(F41:G41)</f>
        <v>8</v>
      </c>
    </row>
    <row r="42" spans="1:27" ht="17.25" customHeight="1" x14ac:dyDescent="0.3">
      <c r="A42" s="114"/>
      <c r="B42" s="308"/>
      <c r="C42" s="313"/>
      <c r="D42" s="311"/>
      <c r="E42" s="27" t="s">
        <v>28</v>
      </c>
      <c r="F42" s="21">
        <v>4</v>
      </c>
      <c r="G42" s="21">
        <v>5</v>
      </c>
      <c r="H42" s="28">
        <f t="shared" ref="H42" si="0">+PRODUCT(F42:G42)</f>
        <v>20</v>
      </c>
    </row>
    <row r="43" spans="1:27" ht="16.5" customHeight="1" x14ac:dyDescent="0.3">
      <c r="A43" s="114"/>
      <c r="B43" s="308"/>
      <c r="C43" s="313"/>
      <c r="D43" s="309" t="s">
        <v>203</v>
      </c>
      <c r="E43" s="25" t="s">
        <v>32</v>
      </c>
      <c r="F43" s="19">
        <v>1</v>
      </c>
      <c r="G43" s="19">
        <v>2</v>
      </c>
      <c r="H43" s="22">
        <f>+PRODUCT(F43:G43)</f>
        <v>2</v>
      </c>
    </row>
    <row r="44" spans="1:27" ht="16.5" customHeight="1" x14ac:dyDescent="0.3">
      <c r="A44" s="114"/>
      <c r="B44" s="308"/>
      <c r="C44" s="313"/>
      <c r="D44" s="311"/>
      <c r="E44" s="27" t="s">
        <v>28</v>
      </c>
      <c r="F44" s="21">
        <v>1</v>
      </c>
      <c r="G44" s="21">
        <v>5</v>
      </c>
      <c r="H44" s="28">
        <f t="shared" ref="H44" si="1">+PRODUCT(F44:G44)</f>
        <v>5</v>
      </c>
    </row>
    <row r="45" spans="1:27" ht="16.5" customHeight="1" x14ac:dyDescent="0.3">
      <c r="A45" s="114"/>
      <c r="B45" s="308"/>
      <c r="C45" s="313"/>
      <c r="D45" s="309" t="s">
        <v>204</v>
      </c>
      <c r="E45" s="25" t="s">
        <v>32</v>
      </c>
      <c r="F45" s="19">
        <v>4</v>
      </c>
      <c r="G45" s="19">
        <v>2</v>
      </c>
      <c r="H45" s="22">
        <f>+PRODUCT(F45:G45)</f>
        <v>8</v>
      </c>
    </row>
    <row r="46" spans="1:27" ht="17.25" customHeight="1" x14ac:dyDescent="0.3">
      <c r="A46" s="114"/>
      <c r="B46" s="308"/>
      <c r="C46" s="313"/>
      <c r="D46" s="310"/>
      <c r="E46" s="26" t="s">
        <v>180</v>
      </c>
      <c r="F46" s="20">
        <v>2</v>
      </c>
      <c r="G46" s="20">
        <v>3</v>
      </c>
      <c r="H46" s="24">
        <f t="shared" ref="H46:H47" si="2">+PRODUCT(F46:G46)</f>
        <v>6</v>
      </c>
    </row>
    <row r="47" spans="1:27" ht="16.5" customHeight="1" x14ac:dyDescent="0.3">
      <c r="A47" s="114"/>
      <c r="B47" s="308"/>
      <c r="C47" s="314"/>
      <c r="D47" s="311"/>
      <c r="E47" s="27" t="s">
        <v>28</v>
      </c>
      <c r="F47" s="21">
        <v>2</v>
      </c>
      <c r="G47" s="21">
        <v>5</v>
      </c>
      <c r="H47" s="28">
        <f t="shared" si="2"/>
        <v>10</v>
      </c>
    </row>
    <row r="48" spans="1:27" ht="16.5" customHeight="1" x14ac:dyDescent="0.3">
      <c r="A48" s="114"/>
      <c r="B48" s="308"/>
      <c r="C48" s="312" t="s">
        <v>206</v>
      </c>
      <c r="D48" s="309" t="s">
        <v>202</v>
      </c>
      <c r="E48" s="25" t="s">
        <v>32</v>
      </c>
      <c r="F48" s="19">
        <v>1</v>
      </c>
      <c r="G48" s="19">
        <v>2</v>
      </c>
      <c r="H48" s="22">
        <f>+PRODUCT(F48:G48)</f>
        <v>2</v>
      </c>
    </row>
    <row r="49" spans="1:8" ht="17.25" customHeight="1" x14ac:dyDescent="0.3">
      <c r="A49" s="114"/>
      <c r="B49" s="308"/>
      <c r="C49" s="313"/>
      <c r="D49" s="311"/>
      <c r="E49" s="27" t="s">
        <v>28</v>
      </c>
      <c r="F49" s="21">
        <v>1</v>
      </c>
      <c r="G49" s="21">
        <v>5</v>
      </c>
      <c r="H49" s="28">
        <f t="shared" ref="H49" si="3">+PRODUCT(F49:G49)</f>
        <v>5</v>
      </c>
    </row>
    <row r="50" spans="1:8" ht="16.5" customHeight="1" x14ac:dyDescent="0.3">
      <c r="A50" s="114"/>
      <c r="B50" s="308"/>
      <c r="C50" s="313"/>
      <c r="D50" s="309" t="s">
        <v>204</v>
      </c>
      <c r="E50" s="25" t="s">
        <v>32</v>
      </c>
      <c r="F50" s="19">
        <v>1</v>
      </c>
      <c r="G50" s="19">
        <v>2</v>
      </c>
      <c r="H50" s="22">
        <f>+PRODUCT(F50:G50)</f>
        <v>2</v>
      </c>
    </row>
    <row r="51" spans="1:8" ht="16.5" customHeight="1" x14ac:dyDescent="0.3">
      <c r="A51" s="114"/>
      <c r="B51" s="308"/>
      <c r="C51" s="314"/>
      <c r="D51" s="311"/>
      <c r="E51" s="27" t="s">
        <v>28</v>
      </c>
      <c r="F51" s="21">
        <v>1</v>
      </c>
      <c r="G51" s="21">
        <v>5</v>
      </c>
      <c r="H51" s="28">
        <f t="shared" ref="H51" si="4">+PRODUCT(F51:G51)</f>
        <v>5</v>
      </c>
    </row>
    <row r="52" spans="1:8" ht="16.5" customHeight="1" x14ac:dyDescent="0.3">
      <c r="A52" s="114"/>
      <c r="B52" s="308"/>
      <c r="C52" s="312" t="s">
        <v>207</v>
      </c>
      <c r="D52" s="309" t="s">
        <v>202</v>
      </c>
      <c r="E52" s="25" t="s">
        <v>32</v>
      </c>
      <c r="F52" s="19">
        <v>2</v>
      </c>
      <c r="G52" s="19">
        <v>2</v>
      </c>
      <c r="H52" s="22">
        <f>+PRODUCT(F52:G52)</f>
        <v>4</v>
      </c>
    </row>
    <row r="53" spans="1:8" ht="17.25" customHeight="1" x14ac:dyDescent="0.3">
      <c r="A53" s="114"/>
      <c r="B53" s="308"/>
      <c r="C53" s="313"/>
      <c r="D53" s="311"/>
      <c r="E53" s="27" t="s">
        <v>28</v>
      </c>
      <c r="F53" s="21">
        <v>2</v>
      </c>
      <c r="G53" s="21">
        <v>5</v>
      </c>
      <c r="H53" s="28">
        <f t="shared" ref="H53" si="5">+PRODUCT(F53:G53)</f>
        <v>10</v>
      </c>
    </row>
    <row r="54" spans="1:8" ht="16.5" customHeight="1" x14ac:dyDescent="0.3">
      <c r="A54" s="114"/>
      <c r="B54" s="308"/>
      <c r="C54" s="313"/>
      <c r="D54" s="309" t="s">
        <v>204</v>
      </c>
      <c r="E54" s="25" t="s">
        <v>32</v>
      </c>
      <c r="F54" s="19">
        <v>2</v>
      </c>
      <c r="G54" s="19">
        <v>2</v>
      </c>
      <c r="H54" s="22">
        <f>+PRODUCT(F54:G54)</f>
        <v>4</v>
      </c>
    </row>
    <row r="55" spans="1:8" ht="17.25" customHeight="1" x14ac:dyDescent="0.3">
      <c r="A55" s="114"/>
      <c r="B55" s="308"/>
      <c r="C55" s="313"/>
      <c r="D55" s="310"/>
      <c r="E55" s="26" t="s">
        <v>180</v>
      </c>
      <c r="F55" s="20">
        <v>2</v>
      </c>
      <c r="G55" s="20">
        <v>3</v>
      </c>
      <c r="H55" s="24">
        <f t="shared" ref="H55:H57" si="6">+PRODUCT(F55:G55)</f>
        <v>6</v>
      </c>
    </row>
    <row r="56" spans="1:8" ht="16.5" customHeight="1" x14ac:dyDescent="0.3">
      <c r="A56" s="114"/>
      <c r="B56" s="308"/>
      <c r="C56" s="314"/>
      <c r="D56" s="311"/>
      <c r="E56" s="27" t="s">
        <v>28</v>
      </c>
      <c r="F56" s="21">
        <v>2</v>
      </c>
      <c r="G56" s="21">
        <v>5</v>
      </c>
      <c r="H56" s="28">
        <f t="shared" si="6"/>
        <v>10</v>
      </c>
    </row>
    <row r="57" spans="1:8" ht="17.25" customHeight="1" x14ac:dyDescent="0.3">
      <c r="A57" s="114"/>
      <c r="B57" s="326"/>
      <c r="C57" s="250"/>
      <c r="D57" s="252" t="s">
        <v>137</v>
      </c>
      <c r="E57" s="23" t="s">
        <v>30</v>
      </c>
      <c r="F57" s="21">
        <v>2</v>
      </c>
      <c r="G57" s="21">
        <v>3</v>
      </c>
      <c r="H57" s="28">
        <f t="shared" si="6"/>
        <v>6</v>
      </c>
    </row>
    <row r="58" spans="1:8" ht="16.5" customHeight="1" x14ac:dyDescent="0.3">
      <c r="A58" s="114"/>
      <c r="B58" s="307" t="s">
        <v>139</v>
      </c>
      <c r="C58" s="312" t="s">
        <v>205</v>
      </c>
      <c r="D58" s="309" t="s">
        <v>202</v>
      </c>
      <c r="E58" s="25" t="s">
        <v>32</v>
      </c>
      <c r="F58" s="19">
        <v>4</v>
      </c>
      <c r="G58" s="19">
        <v>2</v>
      </c>
      <c r="H58" s="22">
        <f>+PRODUCT(F58:G58)</f>
        <v>8</v>
      </c>
    </row>
    <row r="59" spans="1:8" ht="17.25" customHeight="1" x14ac:dyDescent="0.3">
      <c r="A59" s="114"/>
      <c r="B59" s="308"/>
      <c r="C59" s="313"/>
      <c r="D59" s="311"/>
      <c r="E59" s="27" t="s">
        <v>28</v>
      </c>
      <c r="F59" s="21">
        <v>4</v>
      </c>
      <c r="G59" s="21">
        <v>5</v>
      </c>
      <c r="H59" s="28">
        <f t="shared" ref="H59" si="7">+PRODUCT(F59:G59)</f>
        <v>20</v>
      </c>
    </row>
    <row r="60" spans="1:8" ht="16.5" customHeight="1" x14ac:dyDescent="0.3">
      <c r="A60" s="114"/>
      <c r="B60" s="308"/>
      <c r="C60" s="313"/>
      <c r="D60" s="309" t="s">
        <v>203</v>
      </c>
      <c r="E60" s="25" t="s">
        <v>32</v>
      </c>
      <c r="F60" s="19">
        <v>1</v>
      </c>
      <c r="G60" s="19">
        <v>2</v>
      </c>
      <c r="H60" s="22">
        <f>+PRODUCT(F60:G60)</f>
        <v>2</v>
      </c>
    </row>
    <row r="61" spans="1:8" ht="16.5" customHeight="1" x14ac:dyDescent="0.3">
      <c r="A61" s="114"/>
      <c r="B61" s="308"/>
      <c r="C61" s="313"/>
      <c r="D61" s="311"/>
      <c r="E61" s="27" t="s">
        <v>28</v>
      </c>
      <c r="F61" s="21">
        <v>1</v>
      </c>
      <c r="G61" s="21">
        <v>5</v>
      </c>
      <c r="H61" s="28">
        <f t="shared" ref="H61" si="8">+PRODUCT(F61:G61)</f>
        <v>5</v>
      </c>
    </row>
    <row r="62" spans="1:8" ht="16.5" customHeight="1" x14ac:dyDescent="0.3">
      <c r="A62" s="114"/>
      <c r="B62" s="308"/>
      <c r="C62" s="313"/>
      <c r="D62" s="309" t="s">
        <v>204</v>
      </c>
      <c r="E62" s="25" t="s">
        <v>32</v>
      </c>
      <c r="F62" s="19">
        <v>4</v>
      </c>
      <c r="G62" s="19">
        <v>2</v>
      </c>
      <c r="H62" s="22">
        <f>+PRODUCT(F62:G62)</f>
        <v>8</v>
      </c>
    </row>
    <row r="63" spans="1:8" ht="17.25" customHeight="1" x14ac:dyDescent="0.3">
      <c r="A63" s="114"/>
      <c r="B63" s="308"/>
      <c r="C63" s="313"/>
      <c r="D63" s="310"/>
      <c r="E63" s="26" t="s">
        <v>180</v>
      </c>
      <c r="F63" s="20">
        <v>2</v>
      </c>
      <c r="G63" s="20">
        <v>3</v>
      </c>
      <c r="H63" s="24">
        <f t="shared" ref="H63:H64" si="9">+PRODUCT(F63:G63)</f>
        <v>6</v>
      </c>
    </row>
    <row r="64" spans="1:8" ht="16.5" customHeight="1" x14ac:dyDescent="0.3">
      <c r="A64" s="114"/>
      <c r="B64" s="326"/>
      <c r="C64" s="314"/>
      <c r="D64" s="311"/>
      <c r="E64" s="27" t="s">
        <v>28</v>
      </c>
      <c r="F64" s="21">
        <v>2</v>
      </c>
      <c r="G64" s="21">
        <v>5</v>
      </c>
      <c r="H64" s="28">
        <f t="shared" si="9"/>
        <v>10</v>
      </c>
    </row>
    <row r="65" spans="1:27" ht="16.5" customHeight="1" x14ac:dyDescent="0.3">
      <c r="A65" s="114"/>
      <c r="B65" s="307" t="s">
        <v>208</v>
      </c>
      <c r="C65" s="312" t="s">
        <v>205</v>
      </c>
      <c r="D65" s="309" t="s">
        <v>202</v>
      </c>
      <c r="E65" s="25" t="s">
        <v>32</v>
      </c>
      <c r="F65" s="19">
        <v>4</v>
      </c>
      <c r="G65" s="19">
        <v>2</v>
      </c>
      <c r="H65" s="22">
        <f>+PRODUCT(F65:G65)</f>
        <v>8</v>
      </c>
    </row>
    <row r="66" spans="1:27" ht="17.25" customHeight="1" x14ac:dyDescent="0.3">
      <c r="A66" s="114"/>
      <c r="B66" s="308"/>
      <c r="C66" s="313"/>
      <c r="D66" s="311"/>
      <c r="E66" s="27" t="s">
        <v>28</v>
      </c>
      <c r="F66" s="21">
        <v>4</v>
      </c>
      <c r="G66" s="21">
        <v>5</v>
      </c>
      <c r="H66" s="28">
        <f t="shared" ref="H66" si="10">+PRODUCT(F66:G66)</f>
        <v>20</v>
      </c>
    </row>
    <row r="67" spans="1:27" ht="16.5" customHeight="1" x14ac:dyDescent="0.3">
      <c r="A67" s="114"/>
      <c r="B67" s="308"/>
      <c r="C67" s="313"/>
      <c r="D67" s="309" t="s">
        <v>203</v>
      </c>
      <c r="E67" s="25" t="s">
        <v>32</v>
      </c>
      <c r="F67" s="19">
        <v>1</v>
      </c>
      <c r="G67" s="19">
        <v>2</v>
      </c>
      <c r="H67" s="22">
        <f>+PRODUCT(F67:G67)</f>
        <v>2</v>
      </c>
    </row>
    <row r="68" spans="1:27" ht="16.5" customHeight="1" x14ac:dyDescent="0.3">
      <c r="A68" s="114"/>
      <c r="B68" s="308"/>
      <c r="C68" s="313"/>
      <c r="D68" s="311"/>
      <c r="E68" s="27" t="s">
        <v>28</v>
      </c>
      <c r="F68" s="21">
        <v>1</v>
      </c>
      <c r="G68" s="21">
        <v>5</v>
      </c>
      <c r="H68" s="28">
        <f t="shared" ref="H68" si="11">+PRODUCT(F68:G68)</f>
        <v>5</v>
      </c>
    </row>
    <row r="69" spans="1:27" ht="16.5" customHeight="1" x14ac:dyDescent="0.3">
      <c r="A69" s="114"/>
      <c r="B69" s="308"/>
      <c r="C69" s="313"/>
      <c r="D69" s="309" t="s">
        <v>204</v>
      </c>
      <c r="E69" s="25" t="s">
        <v>32</v>
      </c>
      <c r="F69" s="19">
        <v>4</v>
      </c>
      <c r="G69" s="19">
        <v>2</v>
      </c>
      <c r="H69" s="22">
        <f>+PRODUCT(F69:G69)</f>
        <v>8</v>
      </c>
    </row>
    <row r="70" spans="1:27" ht="17.25" customHeight="1" x14ac:dyDescent="0.3">
      <c r="A70" s="114"/>
      <c r="B70" s="308"/>
      <c r="C70" s="313"/>
      <c r="D70" s="310"/>
      <c r="E70" s="26" t="s">
        <v>180</v>
      </c>
      <c r="F70" s="20">
        <v>2</v>
      </c>
      <c r="G70" s="20">
        <v>3</v>
      </c>
      <c r="H70" s="24">
        <f t="shared" ref="H70:H72" si="12">+PRODUCT(F70:G70)</f>
        <v>6</v>
      </c>
    </row>
    <row r="71" spans="1:27" ht="16.5" customHeight="1" x14ac:dyDescent="0.3">
      <c r="A71" s="114"/>
      <c r="B71" s="308"/>
      <c r="C71" s="314"/>
      <c r="D71" s="311"/>
      <c r="E71" s="27" t="s">
        <v>28</v>
      </c>
      <c r="F71" s="21">
        <v>2</v>
      </c>
      <c r="G71" s="21">
        <v>5</v>
      </c>
      <c r="H71" s="28">
        <f t="shared" si="12"/>
        <v>10</v>
      </c>
    </row>
    <row r="72" spans="1:27" ht="17.25" customHeight="1" x14ac:dyDescent="0.3">
      <c r="A72" s="114"/>
      <c r="B72" s="326"/>
      <c r="C72" s="33" t="s">
        <v>210</v>
      </c>
      <c r="D72" s="252" t="s">
        <v>209</v>
      </c>
      <c r="E72" s="23" t="s">
        <v>30</v>
      </c>
      <c r="F72" s="245">
        <v>4</v>
      </c>
      <c r="G72" s="21">
        <v>3</v>
      </c>
      <c r="H72" s="28">
        <f t="shared" si="12"/>
        <v>12</v>
      </c>
    </row>
    <row r="73" spans="1:27" ht="15" customHeight="1" x14ac:dyDescent="0.3">
      <c r="A73" s="114"/>
      <c r="B73" s="325" t="s">
        <v>138</v>
      </c>
      <c r="C73" s="325"/>
      <c r="D73" s="325"/>
      <c r="E73" s="325"/>
      <c r="F73" s="325"/>
      <c r="G73" s="325"/>
      <c r="H73" s="18">
        <f>SUM(H41:H72)</f>
        <v>243</v>
      </c>
    </row>
    <row r="74" spans="1:27" x14ac:dyDescent="0.3">
      <c r="A74" s="113"/>
      <c r="B74" s="9"/>
      <c r="C74" s="8"/>
      <c r="D74" s="9"/>
      <c r="E74" s="9"/>
      <c r="F74" s="9"/>
      <c r="G74" s="9"/>
    </row>
    <row r="75" spans="1:27" ht="15.75" customHeight="1" x14ac:dyDescent="0.3">
      <c r="A75" s="112"/>
      <c r="B75" s="8" t="s">
        <v>211</v>
      </c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  <c r="AA75" s="16"/>
    </row>
    <row r="76" spans="1:27" x14ac:dyDescent="0.3">
      <c r="A76" s="114"/>
      <c r="B76" s="9"/>
      <c r="C76" s="15"/>
      <c r="D76" s="15"/>
      <c r="E76" s="15"/>
      <c r="F76" s="9"/>
      <c r="G76" s="9"/>
      <c r="H76" s="14"/>
      <c r="I76" s="16"/>
      <c r="J76" s="16"/>
      <c r="K76" s="16"/>
      <c r="L76" s="14"/>
      <c r="M76" s="14"/>
      <c r="N76" s="14"/>
      <c r="O76" s="14"/>
      <c r="P76" s="14"/>
      <c r="Q76" s="14"/>
      <c r="R76" s="14"/>
      <c r="S76" s="14"/>
    </row>
    <row r="77" spans="1:27" ht="15" customHeight="1" x14ac:dyDescent="0.3">
      <c r="A77" s="114"/>
      <c r="B77" s="298" t="s">
        <v>42</v>
      </c>
      <c r="C77" s="300" t="s">
        <v>46</v>
      </c>
      <c r="D77" s="301"/>
      <c r="E77" s="298" t="s">
        <v>43</v>
      </c>
      <c r="F77" s="304" t="s">
        <v>45</v>
      </c>
      <c r="G77" s="305"/>
      <c r="H77" s="306"/>
      <c r="J77" s="16"/>
      <c r="K77" s="16"/>
      <c r="L77" s="16"/>
    </row>
    <row r="78" spans="1:27" ht="15" customHeight="1" x14ac:dyDescent="0.3">
      <c r="A78" s="114"/>
      <c r="B78" s="299"/>
      <c r="C78" s="302"/>
      <c r="D78" s="303"/>
      <c r="E78" s="299"/>
      <c r="F78" s="251" t="s">
        <v>91</v>
      </c>
      <c r="G78" s="251" t="s">
        <v>44</v>
      </c>
      <c r="H78" s="219" t="s">
        <v>7</v>
      </c>
      <c r="J78" s="16"/>
      <c r="K78" s="16"/>
      <c r="L78" s="16"/>
    </row>
    <row r="79" spans="1:27" ht="16.5" customHeight="1" x14ac:dyDescent="0.3">
      <c r="A79" s="114"/>
      <c r="B79" s="307" t="s">
        <v>140</v>
      </c>
      <c r="C79" s="312" t="s">
        <v>213</v>
      </c>
      <c r="D79" s="309" t="s">
        <v>202</v>
      </c>
      <c r="E79" s="25" t="s">
        <v>32</v>
      </c>
      <c r="F79" s="19">
        <v>2</v>
      </c>
      <c r="G79" s="19">
        <v>2</v>
      </c>
      <c r="H79" s="22">
        <f>+PRODUCT(F79:G79)</f>
        <v>4</v>
      </c>
    </row>
    <row r="80" spans="1:27" ht="17.25" customHeight="1" x14ac:dyDescent="0.3">
      <c r="A80" s="114"/>
      <c r="B80" s="308"/>
      <c r="C80" s="313"/>
      <c r="D80" s="310"/>
      <c r="E80" s="188" t="s">
        <v>28</v>
      </c>
      <c r="F80" s="20">
        <v>2</v>
      </c>
      <c r="G80" s="20">
        <v>5</v>
      </c>
      <c r="H80" s="20">
        <f t="shared" ref="H80" si="13">+PRODUCT(F80:G80)</f>
        <v>10</v>
      </c>
    </row>
    <row r="81" spans="1:31" ht="16.5" customHeight="1" x14ac:dyDescent="0.3">
      <c r="A81" s="114"/>
      <c r="B81" s="308"/>
      <c r="C81" s="313"/>
      <c r="D81" s="311"/>
      <c r="E81" s="27" t="s">
        <v>212</v>
      </c>
      <c r="F81" s="21">
        <v>4</v>
      </c>
      <c r="G81" s="21">
        <v>3</v>
      </c>
      <c r="H81" s="28">
        <f>+PRODUCT(F81:G81)</f>
        <v>12</v>
      </c>
    </row>
    <row r="82" spans="1:31" ht="16.5" customHeight="1" x14ac:dyDescent="0.3">
      <c r="A82" s="114"/>
      <c r="B82" s="308"/>
      <c r="C82" s="313"/>
      <c r="D82" s="309" t="s">
        <v>204</v>
      </c>
      <c r="E82" s="25" t="s">
        <v>32</v>
      </c>
      <c r="F82" s="19">
        <v>2</v>
      </c>
      <c r="G82" s="19">
        <v>2</v>
      </c>
      <c r="H82" s="22">
        <f>+PRODUCT(F82:G82)</f>
        <v>4</v>
      </c>
    </row>
    <row r="83" spans="1:31" ht="17.25" customHeight="1" x14ac:dyDescent="0.3">
      <c r="A83" s="114"/>
      <c r="B83" s="308"/>
      <c r="C83" s="313"/>
      <c r="D83" s="310"/>
      <c r="E83" s="26" t="s">
        <v>180</v>
      </c>
      <c r="F83" s="20">
        <v>2</v>
      </c>
      <c r="G83" s="20">
        <v>3</v>
      </c>
      <c r="H83" s="24">
        <f t="shared" ref="H83:H84" si="14">+PRODUCT(F83:G83)</f>
        <v>6</v>
      </c>
    </row>
    <row r="84" spans="1:31" ht="16.5" customHeight="1" x14ac:dyDescent="0.3">
      <c r="A84" s="114"/>
      <c r="B84" s="308"/>
      <c r="C84" s="313"/>
      <c r="D84" s="310"/>
      <c r="E84" s="188" t="s">
        <v>28</v>
      </c>
      <c r="F84" s="20">
        <v>2</v>
      </c>
      <c r="G84" s="20">
        <v>5</v>
      </c>
      <c r="H84" s="24">
        <f t="shared" si="14"/>
        <v>10</v>
      </c>
    </row>
    <row r="85" spans="1:31" ht="16.5" customHeight="1" x14ac:dyDescent="0.3">
      <c r="A85" s="114"/>
      <c r="B85" s="308"/>
      <c r="C85" s="314"/>
      <c r="D85" s="311"/>
      <c r="E85" s="27" t="s">
        <v>212</v>
      </c>
      <c r="F85" s="21">
        <v>4</v>
      </c>
      <c r="G85" s="21">
        <v>3</v>
      </c>
      <c r="H85" s="21">
        <f>+PRODUCT(F85:G85)</f>
        <v>12</v>
      </c>
    </row>
    <row r="86" spans="1:31" ht="16.5" customHeight="1" x14ac:dyDescent="0.3">
      <c r="A86" s="114"/>
      <c r="B86" s="308"/>
      <c r="C86" s="312" t="s">
        <v>214</v>
      </c>
      <c r="D86" s="309" t="s">
        <v>202</v>
      </c>
      <c r="E86" s="25" t="s">
        <v>32</v>
      </c>
      <c r="F86" s="19">
        <v>2</v>
      </c>
      <c r="G86" s="19">
        <v>2</v>
      </c>
      <c r="H86" s="22">
        <f>+PRODUCT(F86:G86)</f>
        <v>4</v>
      </c>
    </row>
    <row r="87" spans="1:31" ht="17.25" customHeight="1" x14ac:dyDescent="0.3">
      <c r="A87" s="114"/>
      <c r="B87" s="308"/>
      <c r="C87" s="313"/>
      <c r="D87" s="310"/>
      <c r="E87" s="188" t="s">
        <v>28</v>
      </c>
      <c r="F87" s="20">
        <v>2</v>
      </c>
      <c r="G87" s="20">
        <v>5</v>
      </c>
      <c r="H87" s="20">
        <f t="shared" ref="H87" si="15">+PRODUCT(F87:G87)</f>
        <v>10</v>
      </c>
    </row>
    <row r="88" spans="1:31" ht="16.5" customHeight="1" x14ac:dyDescent="0.3">
      <c r="A88" s="114"/>
      <c r="B88" s="308"/>
      <c r="C88" s="313"/>
      <c r="D88" s="311"/>
      <c r="E88" s="27" t="s">
        <v>212</v>
      </c>
      <c r="F88" s="21">
        <v>4</v>
      </c>
      <c r="G88" s="21">
        <v>3</v>
      </c>
      <c r="H88" s="28">
        <f>+PRODUCT(F88:G88)</f>
        <v>12</v>
      </c>
    </row>
    <row r="89" spans="1:31" ht="16.5" customHeight="1" x14ac:dyDescent="0.3">
      <c r="A89" s="114"/>
      <c r="B89" s="308"/>
      <c r="C89" s="313"/>
      <c r="D89" s="309" t="s">
        <v>204</v>
      </c>
      <c r="E89" s="25" t="s">
        <v>32</v>
      </c>
      <c r="F89" s="19">
        <v>2</v>
      </c>
      <c r="G89" s="19">
        <v>2</v>
      </c>
      <c r="H89" s="22">
        <f>+PRODUCT(F89:G89)</f>
        <v>4</v>
      </c>
    </row>
    <row r="90" spans="1:31" ht="17.25" customHeight="1" x14ac:dyDescent="0.3">
      <c r="A90" s="114"/>
      <c r="B90" s="308"/>
      <c r="C90" s="313"/>
      <c r="D90" s="310"/>
      <c r="E90" s="26" t="s">
        <v>180</v>
      </c>
      <c r="F90" s="20">
        <v>2</v>
      </c>
      <c r="G90" s="20">
        <v>3</v>
      </c>
      <c r="H90" s="24">
        <f t="shared" ref="H90:H91" si="16">+PRODUCT(F90:G90)</f>
        <v>6</v>
      </c>
    </row>
    <row r="91" spans="1:31" ht="16.5" customHeight="1" x14ac:dyDescent="0.3">
      <c r="A91" s="114"/>
      <c r="B91" s="308"/>
      <c r="C91" s="313"/>
      <c r="D91" s="310"/>
      <c r="E91" s="188" t="s">
        <v>28</v>
      </c>
      <c r="F91" s="20">
        <v>2</v>
      </c>
      <c r="G91" s="20">
        <v>5</v>
      </c>
      <c r="H91" s="24">
        <f t="shared" si="16"/>
        <v>10</v>
      </c>
    </row>
    <row r="92" spans="1:31" ht="16.5" customHeight="1" x14ac:dyDescent="0.3">
      <c r="A92" s="114"/>
      <c r="B92" s="308"/>
      <c r="C92" s="314"/>
      <c r="D92" s="311"/>
      <c r="E92" s="27" t="s">
        <v>212</v>
      </c>
      <c r="F92" s="21">
        <v>4</v>
      </c>
      <c r="G92" s="21">
        <v>3</v>
      </c>
      <c r="H92" s="21">
        <f>+PRODUCT(F92:G92)</f>
        <v>12</v>
      </c>
    </row>
    <row r="93" spans="1:31" ht="15" customHeight="1" x14ac:dyDescent="0.3">
      <c r="A93" s="114"/>
      <c r="B93" s="295" t="s">
        <v>138</v>
      </c>
      <c r="C93" s="296"/>
      <c r="D93" s="296"/>
      <c r="E93" s="296"/>
      <c r="F93" s="296"/>
      <c r="G93" s="297"/>
      <c r="H93" s="224">
        <f>SUM(H79:H92)</f>
        <v>116</v>
      </c>
    </row>
    <row r="94" spans="1:31" ht="15" customHeight="1" x14ac:dyDescent="0.3">
      <c r="A94" s="114"/>
      <c r="B94" s="227"/>
      <c r="C94" s="227"/>
      <c r="D94" s="227"/>
      <c r="E94" s="228"/>
      <c r="F94" s="228"/>
      <c r="G94" s="228"/>
    </row>
    <row r="95" spans="1:31" x14ac:dyDescent="0.3">
      <c r="A95" s="115" t="s">
        <v>166</v>
      </c>
      <c r="B95" s="8" t="s">
        <v>34</v>
      </c>
      <c r="D95" s="9"/>
      <c r="E95" s="9"/>
      <c r="F95" s="9"/>
      <c r="G95" s="9"/>
      <c r="H95" s="9"/>
      <c r="I95" s="9"/>
    </row>
    <row r="96" spans="1:31" s="49" customFormat="1" x14ac:dyDescent="0.3">
      <c r="A96" s="116"/>
      <c r="D96" s="39"/>
      <c r="E96" s="39"/>
      <c r="F96" s="39"/>
      <c r="G96" s="39"/>
      <c r="H96" s="39"/>
      <c r="I96" s="39"/>
      <c r="J96" s="39"/>
      <c r="K96" s="39"/>
      <c r="L96" s="39"/>
      <c r="M96" s="39"/>
      <c r="N96" s="39"/>
      <c r="O96" s="39"/>
      <c r="P96" s="39"/>
      <c r="Q96" s="39"/>
      <c r="R96" s="39"/>
      <c r="S96" s="39"/>
      <c r="T96" s="39"/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</row>
    <row r="97" spans="1:13" s="49" customFormat="1" ht="15.75" customHeight="1" x14ac:dyDescent="0.3">
      <c r="A97" s="116"/>
      <c r="B97" s="317" t="s">
        <v>144</v>
      </c>
      <c r="C97" s="304" t="s">
        <v>35</v>
      </c>
      <c r="D97" s="306"/>
      <c r="E97" s="317" t="s">
        <v>144</v>
      </c>
      <c r="F97" s="304" t="s">
        <v>35</v>
      </c>
      <c r="G97" s="306"/>
      <c r="H97" s="317" t="s">
        <v>144</v>
      </c>
      <c r="I97" s="317" t="s">
        <v>35</v>
      </c>
      <c r="J97" s="40"/>
      <c r="K97" s="39"/>
      <c r="L97" s="39"/>
      <c r="M97" s="39"/>
    </row>
    <row r="98" spans="1:13" s="49" customFormat="1" x14ac:dyDescent="0.3">
      <c r="A98" s="116"/>
      <c r="B98" s="318"/>
      <c r="C98" s="251" t="s">
        <v>36</v>
      </c>
      <c r="D98" s="251" t="s">
        <v>37</v>
      </c>
      <c r="E98" s="318"/>
      <c r="F98" s="251" t="s">
        <v>36</v>
      </c>
      <c r="G98" s="251" t="s">
        <v>37</v>
      </c>
      <c r="H98" s="318"/>
      <c r="I98" s="318"/>
      <c r="J98" s="40"/>
      <c r="K98" s="39"/>
      <c r="L98" s="39"/>
      <c r="M98" s="39"/>
    </row>
    <row r="99" spans="1:13" s="49" customFormat="1" x14ac:dyDescent="0.3">
      <c r="A99" s="116"/>
      <c r="B99" s="41">
        <v>0</v>
      </c>
      <c r="C99" s="42">
        <v>0</v>
      </c>
      <c r="D99" s="43" t="s">
        <v>29</v>
      </c>
      <c r="E99" s="43">
        <v>120</v>
      </c>
      <c r="F99" s="42">
        <v>1.83</v>
      </c>
      <c r="G99" s="42">
        <v>2.72</v>
      </c>
      <c r="H99" s="44">
        <v>1100</v>
      </c>
      <c r="I99" s="42">
        <v>8.27</v>
      </c>
      <c r="J99" s="39"/>
      <c r="K99" s="39"/>
      <c r="L99" s="39"/>
      <c r="M99" s="39"/>
    </row>
    <row r="100" spans="1:13" s="49" customFormat="1" x14ac:dyDescent="0.3">
      <c r="A100" s="116"/>
      <c r="B100" s="41">
        <v>3</v>
      </c>
      <c r="C100" s="51">
        <v>0.12</v>
      </c>
      <c r="D100" s="41" t="s">
        <v>29</v>
      </c>
      <c r="E100" s="41">
        <v>120</v>
      </c>
      <c r="F100" s="51">
        <v>1.83</v>
      </c>
      <c r="G100" s="51">
        <v>2.72</v>
      </c>
      <c r="H100" s="45">
        <v>1100</v>
      </c>
      <c r="I100" s="51">
        <v>8.27</v>
      </c>
      <c r="J100" s="39"/>
      <c r="K100" s="39"/>
      <c r="L100" s="39"/>
      <c r="M100" s="39"/>
    </row>
    <row r="101" spans="1:13" s="49" customFormat="1" x14ac:dyDescent="0.3">
      <c r="A101" s="116"/>
      <c r="B101" s="41">
        <v>4</v>
      </c>
      <c r="C101" s="51">
        <v>0.16</v>
      </c>
      <c r="D101" s="41" t="s">
        <v>29</v>
      </c>
      <c r="E101" s="41">
        <v>130</v>
      </c>
      <c r="F101" s="51">
        <v>1.91</v>
      </c>
      <c r="G101" s="51">
        <v>2.8</v>
      </c>
      <c r="H101" s="45">
        <v>1200</v>
      </c>
      <c r="I101" s="51">
        <v>8.6999999999999993</v>
      </c>
      <c r="J101" s="39"/>
      <c r="K101" s="39"/>
      <c r="L101" s="39"/>
      <c r="M101" s="39"/>
    </row>
    <row r="102" spans="1:13" s="49" customFormat="1" x14ac:dyDescent="0.3">
      <c r="A102" s="116"/>
      <c r="B102" s="41">
        <v>5</v>
      </c>
      <c r="C102" s="51">
        <v>0.23</v>
      </c>
      <c r="D102" s="51">
        <v>0.91</v>
      </c>
      <c r="E102" s="41">
        <v>140</v>
      </c>
      <c r="F102" s="51">
        <v>1.96</v>
      </c>
      <c r="G102" s="51">
        <v>2.85</v>
      </c>
      <c r="H102" s="45">
        <v>1300</v>
      </c>
      <c r="I102" s="51">
        <v>9.15</v>
      </c>
      <c r="J102" s="39"/>
      <c r="K102" s="39"/>
      <c r="L102" s="39"/>
      <c r="M102" s="39"/>
    </row>
    <row r="103" spans="1:13" s="49" customFormat="1" x14ac:dyDescent="0.3">
      <c r="A103" s="116"/>
      <c r="B103" s="41">
        <v>6</v>
      </c>
      <c r="C103" s="51">
        <v>0.25</v>
      </c>
      <c r="D103" s="51">
        <v>0.94</v>
      </c>
      <c r="E103" s="41">
        <v>150</v>
      </c>
      <c r="F103" s="51">
        <v>2.06</v>
      </c>
      <c r="G103" s="51">
        <v>2.95</v>
      </c>
      <c r="H103" s="45">
        <v>1400</v>
      </c>
      <c r="I103" s="51">
        <v>9.56</v>
      </c>
      <c r="J103" s="39"/>
      <c r="K103" s="39"/>
      <c r="L103" s="39"/>
      <c r="M103" s="39"/>
    </row>
    <row r="104" spans="1:13" s="49" customFormat="1" x14ac:dyDescent="0.3">
      <c r="A104" s="116"/>
      <c r="B104" s="41">
        <v>7</v>
      </c>
      <c r="C104" s="51">
        <v>0.26</v>
      </c>
      <c r="D104" s="51">
        <v>0.97</v>
      </c>
      <c r="E104" s="41">
        <v>160</v>
      </c>
      <c r="F104" s="51">
        <v>2.14</v>
      </c>
      <c r="G104" s="51">
        <v>3.04</v>
      </c>
      <c r="H104" s="45">
        <v>1500</v>
      </c>
      <c r="I104" s="51">
        <v>9.9</v>
      </c>
      <c r="J104" s="39"/>
      <c r="K104" s="39"/>
      <c r="L104" s="39"/>
      <c r="M104" s="39"/>
    </row>
    <row r="105" spans="1:13" s="49" customFormat="1" x14ac:dyDescent="0.3">
      <c r="A105" s="116"/>
      <c r="B105" s="41">
        <v>8</v>
      </c>
      <c r="C105" s="51">
        <v>0.28999999999999998</v>
      </c>
      <c r="D105" s="51">
        <v>1</v>
      </c>
      <c r="E105" s="41">
        <v>170</v>
      </c>
      <c r="F105" s="51">
        <v>2.2200000000000002</v>
      </c>
      <c r="G105" s="51">
        <v>3.12</v>
      </c>
      <c r="H105" s="45">
        <v>1600</v>
      </c>
      <c r="I105" s="51">
        <v>10.42</v>
      </c>
      <c r="J105" s="39"/>
      <c r="K105" s="39"/>
      <c r="L105" s="39"/>
      <c r="M105" s="39"/>
    </row>
    <row r="106" spans="1:13" s="49" customFormat="1" x14ac:dyDescent="0.3">
      <c r="A106" s="116"/>
      <c r="B106" s="41">
        <v>9</v>
      </c>
      <c r="C106" s="51">
        <v>0.32</v>
      </c>
      <c r="D106" s="51">
        <v>1.03</v>
      </c>
      <c r="E106" s="41">
        <v>180</v>
      </c>
      <c r="F106" s="51">
        <v>2.29</v>
      </c>
      <c r="G106" s="51">
        <v>3.2</v>
      </c>
      <c r="H106" s="45">
        <v>1700</v>
      </c>
      <c r="I106" s="51">
        <v>10.89</v>
      </c>
      <c r="J106" s="39"/>
      <c r="K106" s="39"/>
      <c r="L106" s="39"/>
      <c r="M106" s="39"/>
    </row>
    <row r="107" spans="1:13" s="49" customFormat="1" x14ac:dyDescent="0.3">
      <c r="A107" s="116"/>
      <c r="B107" s="41">
        <v>10</v>
      </c>
      <c r="C107" s="51">
        <v>0.34</v>
      </c>
      <c r="D107" s="51">
        <v>1.06</v>
      </c>
      <c r="E107" s="41">
        <v>190</v>
      </c>
      <c r="F107" s="51">
        <v>2.37</v>
      </c>
      <c r="G107" s="51">
        <v>3.25</v>
      </c>
      <c r="H107" s="45">
        <v>1800</v>
      </c>
      <c r="I107" s="51">
        <v>11.25</v>
      </c>
      <c r="J107" s="39"/>
      <c r="K107" s="39"/>
      <c r="L107" s="39"/>
      <c r="M107" s="39"/>
    </row>
    <row r="108" spans="1:13" s="49" customFormat="1" x14ac:dyDescent="0.3">
      <c r="A108" s="116"/>
      <c r="B108" s="41">
        <v>12</v>
      </c>
      <c r="C108" s="51">
        <v>0.38</v>
      </c>
      <c r="D108" s="51">
        <v>1.1200000000000001</v>
      </c>
      <c r="E108" s="41">
        <v>200</v>
      </c>
      <c r="F108" s="51">
        <v>2.4500000000000002</v>
      </c>
      <c r="G108" s="51">
        <v>3.36</v>
      </c>
      <c r="H108" s="45">
        <v>1900</v>
      </c>
      <c r="I108" s="51">
        <v>11.71</v>
      </c>
      <c r="J108" s="39"/>
      <c r="K108" s="39"/>
      <c r="L108" s="39"/>
      <c r="M108" s="39"/>
    </row>
    <row r="109" spans="1:13" s="49" customFormat="1" x14ac:dyDescent="0.3">
      <c r="A109" s="116"/>
      <c r="B109" s="41">
        <v>14</v>
      </c>
      <c r="C109" s="51">
        <v>0.42</v>
      </c>
      <c r="D109" s="51">
        <v>1.17</v>
      </c>
      <c r="E109" s="41">
        <v>210</v>
      </c>
      <c r="F109" s="51">
        <v>2.5299999999999998</v>
      </c>
      <c r="G109" s="51">
        <v>3.44</v>
      </c>
      <c r="H109" s="45">
        <v>2000</v>
      </c>
      <c r="I109" s="51">
        <v>12.14</v>
      </c>
      <c r="J109" s="39"/>
      <c r="K109" s="39"/>
      <c r="L109" s="39"/>
      <c r="M109" s="39"/>
    </row>
    <row r="110" spans="1:13" s="49" customFormat="1" x14ac:dyDescent="0.3">
      <c r="A110" s="116"/>
      <c r="B110" s="189">
        <v>16</v>
      </c>
      <c r="C110" s="190">
        <v>0.46</v>
      </c>
      <c r="D110" s="190">
        <v>1.22</v>
      </c>
      <c r="E110" s="41">
        <v>220</v>
      </c>
      <c r="F110" s="51">
        <v>2.6</v>
      </c>
      <c r="G110" s="51">
        <v>3.51</v>
      </c>
      <c r="H110" s="45">
        <v>2100</v>
      </c>
      <c r="I110" s="51">
        <v>12.57</v>
      </c>
    </row>
    <row r="111" spans="1:13" s="49" customFormat="1" x14ac:dyDescent="0.3">
      <c r="A111" s="116"/>
      <c r="B111" s="189">
        <v>18</v>
      </c>
      <c r="C111" s="190">
        <v>0.5</v>
      </c>
      <c r="D111" s="190">
        <v>1.27</v>
      </c>
      <c r="E111" s="41">
        <v>230</v>
      </c>
      <c r="F111" s="51">
        <v>2.65</v>
      </c>
      <c r="G111" s="51">
        <v>3.58</v>
      </c>
      <c r="H111" s="45">
        <v>2200</v>
      </c>
      <c r="I111" s="51">
        <v>13</v>
      </c>
    </row>
    <row r="112" spans="1:13" s="49" customFormat="1" x14ac:dyDescent="0.3">
      <c r="A112" s="116"/>
      <c r="B112" s="189">
        <v>20</v>
      </c>
      <c r="C112" s="190">
        <v>0.54</v>
      </c>
      <c r="D112" s="190">
        <v>1.33</v>
      </c>
      <c r="E112" s="41">
        <v>240</v>
      </c>
      <c r="F112" s="51">
        <v>2.75</v>
      </c>
      <c r="G112" s="51">
        <v>3.65</v>
      </c>
      <c r="H112" s="45">
        <v>2300</v>
      </c>
      <c r="I112" s="51">
        <v>13.42</v>
      </c>
    </row>
    <row r="113" spans="1:16" s="49" customFormat="1" x14ac:dyDescent="0.3">
      <c r="A113" s="116"/>
      <c r="B113" s="189">
        <v>22</v>
      </c>
      <c r="C113" s="190">
        <v>0.57999999999999996</v>
      </c>
      <c r="D113" s="190">
        <v>1.37</v>
      </c>
      <c r="E113" s="41">
        <v>250</v>
      </c>
      <c r="F113" s="51">
        <v>2.84</v>
      </c>
      <c r="G113" s="51">
        <v>3.71</v>
      </c>
      <c r="H113" s="45">
        <v>2400</v>
      </c>
      <c r="I113" s="51">
        <v>13.86</v>
      </c>
    </row>
    <row r="114" spans="1:16" s="49" customFormat="1" x14ac:dyDescent="0.3">
      <c r="A114" s="116"/>
      <c r="B114" s="189">
        <v>24</v>
      </c>
      <c r="C114" s="190">
        <v>0.61</v>
      </c>
      <c r="D114" s="190">
        <v>1.42</v>
      </c>
      <c r="E114" s="41">
        <v>260</v>
      </c>
      <c r="F114" s="51">
        <v>2.91</v>
      </c>
      <c r="G114" s="51">
        <v>3.79</v>
      </c>
      <c r="H114" s="45">
        <v>2500</v>
      </c>
      <c r="I114" s="51">
        <v>14.29</v>
      </c>
    </row>
    <row r="115" spans="1:16" s="49" customFormat="1" x14ac:dyDescent="0.3">
      <c r="A115" s="116"/>
      <c r="B115" s="189">
        <v>26</v>
      </c>
      <c r="C115" s="190">
        <v>0.67</v>
      </c>
      <c r="D115" s="190">
        <v>1.45</v>
      </c>
      <c r="E115" s="41">
        <v>270</v>
      </c>
      <c r="F115" s="51">
        <v>2.99</v>
      </c>
      <c r="G115" s="51">
        <v>3.87</v>
      </c>
      <c r="H115" s="45">
        <v>2600</v>
      </c>
      <c r="I115" s="51">
        <v>14.71</v>
      </c>
    </row>
    <row r="116" spans="1:16" s="49" customFormat="1" x14ac:dyDescent="0.3">
      <c r="A116" s="116"/>
      <c r="B116" s="41">
        <v>28</v>
      </c>
      <c r="C116" s="51">
        <v>0.71</v>
      </c>
      <c r="D116" s="51">
        <v>1.51</v>
      </c>
      <c r="E116" s="41">
        <v>280</v>
      </c>
      <c r="F116" s="51">
        <v>3.07</v>
      </c>
      <c r="G116" s="51">
        <v>3.94</v>
      </c>
      <c r="H116" s="45">
        <v>2700</v>
      </c>
      <c r="I116" s="51">
        <v>15.12</v>
      </c>
    </row>
    <row r="117" spans="1:16" s="49" customFormat="1" x14ac:dyDescent="0.3">
      <c r="A117" s="116"/>
      <c r="B117" s="41">
        <v>30</v>
      </c>
      <c r="C117" s="51">
        <v>0.75</v>
      </c>
      <c r="D117" s="51">
        <v>1.55</v>
      </c>
      <c r="E117" s="41">
        <v>290</v>
      </c>
      <c r="F117" s="51">
        <v>3.15</v>
      </c>
      <c r="G117" s="51">
        <v>4.04</v>
      </c>
      <c r="H117" s="45">
        <v>2800</v>
      </c>
      <c r="I117" s="51">
        <v>15.53</v>
      </c>
    </row>
    <row r="118" spans="1:16" s="49" customFormat="1" x14ac:dyDescent="0.3">
      <c r="A118" s="116"/>
      <c r="B118" s="41">
        <v>32</v>
      </c>
      <c r="C118" s="51">
        <v>0.79</v>
      </c>
      <c r="D118" s="51">
        <v>1.59</v>
      </c>
      <c r="E118" s="41">
        <v>300</v>
      </c>
      <c r="F118" s="51">
        <v>3.32</v>
      </c>
      <c r="G118" s="51">
        <v>4.12</v>
      </c>
      <c r="H118" s="45">
        <v>2900</v>
      </c>
      <c r="I118" s="51">
        <v>15.97</v>
      </c>
    </row>
    <row r="119" spans="1:16" s="49" customFormat="1" x14ac:dyDescent="0.3">
      <c r="A119" s="116"/>
      <c r="B119" s="41">
        <v>34</v>
      </c>
      <c r="C119" s="51">
        <v>0.82</v>
      </c>
      <c r="D119" s="51">
        <v>1.63</v>
      </c>
      <c r="E119" s="41">
        <v>320</v>
      </c>
      <c r="F119" s="190">
        <v>3.37</v>
      </c>
      <c r="G119" s="190">
        <v>4.24</v>
      </c>
      <c r="H119" s="45">
        <v>3000</v>
      </c>
      <c r="I119" s="51">
        <v>16.2</v>
      </c>
    </row>
    <row r="120" spans="1:16" s="49" customFormat="1" x14ac:dyDescent="0.3">
      <c r="A120" s="116"/>
      <c r="B120" s="41">
        <v>36</v>
      </c>
      <c r="C120" s="51">
        <v>0.85</v>
      </c>
      <c r="D120" s="51">
        <v>1.67</v>
      </c>
      <c r="E120" s="41">
        <v>340</v>
      </c>
      <c r="F120" s="248">
        <v>3.52</v>
      </c>
      <c r="G120" s="248">
        <v>4.3499999999999996</v>
      </c>
      <c r="H120" s="45">
        <v>3100</v>
      </c>
      <c r="I120" s="51">
        <v>16.510000000000002</v>
      </c>
    </row>
    <row r="121" spans="1:16" s="49" customFormat="1" x14ac:dyDescent="0.3">
      <c r="A121" s="116"/>
      <c r="B121" s="41">
        <v>38</v>
      </c>
      <c r="C121" s="51">
        <v>0.88</v>
      </c>
      <c r="D121" s="51">
        <v>1.7</v>
      </c>
      <c r="E121" s="41">
        <v>380</v>
      </c>
      <c r="F121" s="248">
        <v>3.67</v>
      </c>
      <c r="G121" s="248">
        <v>4.46</v>
      </c>
      <c r="H121" s="45">
        <v>3200</v>
      </c>
      <c r="I121" s="51">
        <v>17.23</v>
      </c>
    </row>
    <row r="122" spans="1:16" s="49" customFormat="1" x14ac:dyDescent="0.3">
      <c r="A122" s="116"/>
      <c r="B122" s="41">
        <v>40</v>
      </c>
      <c r="C122" s="51">
        <v>0.91</v>
      </c>
      <c r="D122" s="51">
        <v>1.74</v>
      </c>
      <c r="E122" s="41">
        <v>390</v>
      </c>
      <c r="F122" s="51">
        <v>3.83</v>
      </c>
      <c r="G122" s="51">
        <v>4.5999999999999996</v>
      </c>
      <c r="H122" s="45">
        <v>3300</v>
      </c>
      <c r="I122" s="51">
        <v>17.850000000000001</v>
      </c>
    </row>
    <row r="123" spans="1:16" s="49" customFormat="1" x14ac:dyDescent="0.3">
      <c r="A123" s="116"/>
      <c r="B123" s="41">
        <v>42</v>
      </c>
      <c r="C123" s="51">
        <v>0.95</v>
      </c>
      <c r="D123" s="51">
        <v>1.78</v>
      </c>
      <c r="E123" s="41">
        <v>400</v>
      </c>
      <c r="F123" s="51">
        <v>3.97</v>
      </c>
      <c r="G123" s="51">
        <v>4.72</v>
      </c>
      <c r="H123" s="45">
        <v>3400</v>
      </c>
      <c r="I123" s="51">
        <v>18.07</v>
      </c>
    </row>
    <row r="124" spans="1:16" s="49" customFormat="1" x14ac:dyDescent="0.3">
      <c r="A124" s="116"/>
      <c r="B124" s="41">
        <v>44</v>
      </c>
      <c r="C124" s="51">
        <v>1</v>
      </c>
      <c r="D124" s="51">
        <v>1.82</v>
      </c>
      <c r="E124" s="41">
        <v>420</v>
      </c>
      <c r="F124" s="51">
        <v>4.12</v>
      </c>
      <c r="G124" s="51">
        <v>4.84</v>
      </c>
      <c r="H124" s="45">
        <v>3500</v>
      </c>
      <c r="I124" s="51">
        <v>18.399999999999999</v>
      </c>
      <c r="P124" s="50"/>
    </row>
    <row r="125" spans="1:16" s="49" customFormat="1" x14ac:dyDescent="0.3">
      <c r="A125" s="116"/>
      <c r="B125" s="41">
        <v>46</v>
      </c>
      <c r="C125" s="51">
        <v>1.03</v>
      </c>
      <c r="D125" s="51">
        <v>1.84</v>
      </c>
      <c r="E125" s="41">
        <v>440</v>
      </c>
      <c r="F125" s="51">
        <v>4.2699999999999996</v>
      </c>
      <c r="G125" s="51">
        <v>4.96</v>
      </c>
      <c r="H125" s="45">
        <v>3600</v>
      </c>
      <c r="I125" s="51">
        <v>18.91</v>
      </c>
    </row>
    <row r="126" spans="1:16" s="49" customFormat="1" x14ac:dyDescent="0.3">
      <c r="A126" s="117"/>
      <c r="B126" s="41">
        <v>48</v>
      </c>
      <c r="C126" s="51">
        <v>1.0900000000000001</v>
      </c>
      <c r="D126" s="51">
        <v>1.92</v>
      </c>
      <c r="E126" s="41">
        <v>450</v>
      </c>
      <c r="F126" s="51">
        <v>4.42</v>
      </c>
      <c r="G126" s="51">
        <v>5.08</v>
      </c>
      <c r="H126" s="45">
        <v>3700</v>
      </c>
      <c r="I126" s="51">
        <v>19.23</v>
      </c>
      <c r="J126" s="39"/>
      <c r="K126" s="39"/>
      <c r="L126" s="39"/>
      <c r="M126" s="39"/>
    </row>
    <row r="127" spans="1:16" s="49" customFormat="1" x14ac:dyDescent="0.3">
      <c r="A127" s="117"/>
      <c r="B127" s="41">
        <v>50</v>
      </c>
      <c r="C127" s="51">
        <v>1.1299999999999999</v>
      </c>
      <c r="D127" s="51">
        <v>1.97</v>
      </c>
      <c r="E127" s="41">
        <v>480</v>
      </c>
      <c r="F127" s="51">
        <v>4.57</v>
      </c>
      <c r="G127" s="51">
        <v>5.2</v>
      </c>
      <c r="H127" s="45">
        <v>3800</v>
      </c>
      <c r="I127" s="51">
        <v>19.75</v>
      </c>
      <c r="J127" s="39"/>
      <c r="K127" s="39"/>
      <c r="L127" s="39"/>
      <c r="M127" s="39"/>
    </row>
    <row r="128" spans="1:16" s="49" customFormat="1" x14ac:dyDescent="0.3">
      <c r="A128" s="117"/>
      <c r="B128" s="41">
        <v>55</v>
      </c>
      <c r="C128" s="51">
        <v>1.19</v>
      </c>
      <c r="D128" s="51">
        <v>2.04</v>
      </c>
      <c r="E128" s="41">
        <v>500</v>
      </c>
      <c r="F128" s="51">
        <v>4.71</v>
      </c>
      <c r="G128" s="51">
        <v>5.31</v>
      </c>
      <c r="H128" s="45">
        <v>3900</v>
      </c>
      <c r="I128" s="51">
        <v>20.170000000000002</v>
      </c>
      <c r="J128" s="39"/>
      <c r="K128" s="39"/>
      <c r="L128" s="39"/>
      <c r="M128" s="39"/>
    </row>
    <row r="129" spans="1:31" s="49" customFormat="1" x14ac:dyDescent="0.3">
      <c r="A129" s="117"/>
      <c r="B129" s="41">
        <v>60</v>
      </c>
      <c r="C129" s="51">
        <v>1.25</v>
      </c>
      <c r="D129" s="51">
        <v>2.11</v>
      </c>
      <c r="E129" s="41">
        <v>550</v>
      </c>
      <c r="F129" s="51">
        <v>5.0199999999999996</v>
      </c>
      <c r="G129" s="51">
        <v>5.57</v>
      </c>
      <c r="H129" s="46">
        <v>4000</v>
      </c>
      <c r="I129" s="52">
        <v>20.5</v>
      </c>
      <c r="J129" s="39"/>
      <c r="K129" s="39"/>
      <c r="L129" s="39"/>
      <c r="M129" s="39"/>
    </row>
    <row r="130" spans="1:31" s="49" customFormat="1" x14ac:dyDescent="0.3">
      <c r="A130" s="117"/>
      <c r="B130" s="41">
        <v>65</v>
      </c>
      <c r="C130" s="51">
        <v>1.31</v>
      </c>
      <c r="D130" s="51">
        <v>2.17</v>
      </c>
      <c r="E130" s="41">
        <v>600</v>
      </c>
      <c r="F130" s="51">
        <v>5.34</v>
      </c>
      <c r="G130" s="51">
        <v>5.83</v>
      </c>
      <c r="H130" s="319" t="s">
        <v>145</v>
      </c>
      <c r="I130" s="320"/>
      <c r="J130" s="39"/>
      <c r="K130" s="39"/>
      <c r="L130" s="39"/>
      <c r="M130" s="39"/>
    </row>
    <row r="131" spans="1:31" s="49" customFormat="1" x14ac:dyDescent="0.3">
      <c r="A131" s="117"/>
      <c r="B131" s="41">
        <v>70</v>
      </c>
      <c r="C131" s="51">
        <v>1.36</v>
      </c>
      <c r="D131" s="51">
        <v>2.23</v>
      </c>
      <c r="E131" s="41">
        <v>650</v>
      </c>
      <c r="F131" s="51">
        <v>5.85</v>
      </c>
      <c r="G131" s="51">
        <v>6.09</v>
      </c>
      <c r="H131" s="321"/>
      <c r="I131" s="322"/>
      <c r="J131" s="39"/>
      <c r="K131" s="39"/>
      <c r="L131" s="39"/>
      <c r="M131" s="39"/>
    </row>
    <row r="132" spans="1:31" s="49" customFormat="1" x14ac:dyDescent="0.3">
      <c r="A132" s="117"/>
      <c r="B132" s="41">
        <v>75</v>
      </c>
      <c r="C132" s="51">
        <v>1.41</v>
      </c>
      <c r="D132" s="51">
        <v>2.29</v>
      </c>
      <c r="E132" s="189">
        <v>700</v>
      </c>
      <c r="F132" s="190">
        <v>5.95</v>
      </c>
      <c r="G132" s="51">
        <v>6.35</v>
      </c>
      <c r="H132" s="321"/>
      <c r="I132" s="322"/>
      <c r="J132" s="39"/>
      <c r="K132" s="39"/>
      <c r="L132" s="39"/>
      <c r="M132" s="39"/>
    </row>
    <row r="133" spans="1:31" s="49" customFormat="1" x14ac:dyDescent="0.3">
      <c r="A133" s="117"/>
      <c r="B133" s="41">
        <v>80</v>
      </c>
      <c r="C133" s="51">
        <v>1.45</v>
      </c>
      <c r="D133" s="51">
        <v>2.35</v>
      </c>
      <c r="E133" s="41">
        <v>750</v>
      </c>
      <c r="F133" s="51">
        <v>6.2</v>
      </c>
      <c r="G133" s="51">
        <v>6.61</v>
      </c>
      <c r="H133" s="321"/>
      <c r="I133" s="322"/>
      <c r="J133" s="39"/>
      <c r="K133" s="39"/>
      <c r="L133" s="39"/>
      <c r="M133" s="39"/>
    </row>
    <row r="134" spans="1:31" s="49" customFormat="1" x14ac:dyDescent="0.3">
      <c r="A134" s="117"/>
      <c r="B134" s="41">
        <v>85</v>
      </c>
      <c r="C134" s="51">
        <v>1.5</v>
      </c>
      <c r="D134" s="51">
        <v>2.4</v>
      </c>
      <c r="E134" s="41">
        <v>800</v>
      </c>
      <c r="F134" s="51">
        <v>6.6</v>
      </c>
      <c r="G134" s="51">
        <v>6.84</v>
      </c>
      <c r="H134" s="321"/>
      <c r="I134" s="322"/>
      <c r="J134" s="39"/>
      <c r="K134" s="39"/>
      <c r="L134" s="39"/>
      <c r="M134" s="39"/>
    </row>
    <row r="135" spans="1:31" s="49" customFormat="1" x14ac:dyDescent="0.3">
      <c r="A135" s="117"/>
      <c r="B135" s="41">
        <v>90</v>
      </c>
      <c r="C135" s="51">
        <v>1.56</v>
      </c>
      <c r="D135" s="51">
        <v>2.4500000000000002</v>
      </c>
      <c r="E135" s="41">
        <v>850</v>
      </c>
      <c r="F135" s="51">
        <v>6.91</v>
      </c>
      <c r="G135" s="51">
        <v>7.11</v>
      </c>
      <c r="H135" s="321"/>
      <c r="I135" s="322"/>
      <c r="J135" s="39"/>
      <c r="K135" s="39"/>
      <c r="L135" s="39"/>
      <c r="M135" s="39"/>
    </row>
    <row r="136" spans="1:31" s="49" customFormat="1" x14ac:dyDescent="0.3">
      <c r="A136" s="117"/>
      <c r="B136" s="41">
        <v>95</v>
      </c>
      <c r="C136" s="51">
        <v>1.62</v>
      </c>
      <c r="D136" s="51">
        <v>2.5</v>
      </c>
      <c r="E136" s="41">
        <v>900</v>
      </c>
      <c r="F136" s="51">
        <v>7.22</v>
      </c>
      <c r="G136" s="51">
        <v>7.36</v>
      </c>
      <c r="H136" s="321"/>
      <c r="I136" s="322"/>
      <c r="J136" s="39"/>
      <c r="K136" s="39"/>
      <c r="L136" s="39"/>
      <c r="M136" s="39"/>
    </row>
    <row r="137" spans="1:31" s="49" customFormat="1" x14ac:dyDescent="0.3">
      <c r="A137" s="117"/>
      <c r="B137" s="41">
        <v>100</v>
      </c>
      <c r="C137" s="51">
        <v>1.67</v>
      </c>
      <c r="D137" s="51">
        <v>2.5499999999999998</v>
      </c>
      <c r="E137" s="41">
        <v>950</v>
      </c>
      <c r="F137" s="51">
        <v>7.53</v>
      </c>
      <c r="G137" s="51">
        <v>7.61</v>
      </c>
      <c r="H137" s="321"/>
      <c r="I137" s="322"/>
      <c r="J137" s="39"/>
      <c r="K137" s="39"/>
      <c r="L137" s="39"/>
      <c r="M137" s="39"/>
    </row>
    <row r="138" spans="1:31" s="49" customFormat="1" x14ac:dyDescent="0.3">
      <c r="A138" s="117"/>
      <c r="B138" s="47">
        <v>110</v>
      </c>
      <c r="C138" s="52">
        <v>1.75</v>
      </c>
      <c r="D138" s="52">
        <v>2.6</v>
      </c>
      <c r="E138" s="47">
        <v>1000</v>
      </c>
      <c r="F138" s="52">
        <v>7.84</v>
      </c>
      <c r="G138" s="52">
        <v>7.85</v>
      </c>
      <c r="H138" s="323"/>
      <c r="I138" s="324"/>
      <c r="J138" s="39"/>
      <c r="K138" s="39"/>
      <c r="L138" s="39"/>
      <c r="M138" s="39"/>
    </row>
    <row r="139" spans="1:31" customFormat="1" ht="14.4" x14ac:dyDescent="0.3">
      <c r="A139" s="118"/>
      <c r="B139" s="48" t="s">
        <v>154</v>
      </c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</row>
    <row r="140" spans="1:31" s="49" customFormat="1" x14ac:dyDescent="0.3">
      <c r="A140" s="116"/>
      <c r="B140" s="48" t="s">
        <v>31</v>
      </c>
    </row>
    <row r="141" spans="1:31" s="49" customFormat="1" x14ac:dyDescent="0.3">
      <c r="A141" s="117"/>
      <c r="B141" s="39" t="s">
        <v>179</v>
      </c>
      <c r="C141" s="39"/>
      <c r="D141" s="39"/>
      <c r="E141" s="39"/>
      <c r="F141" s="39"/>
      <c r="G141" s="39"/>
      <c r="H141" s="39"/>
      <c r="I141" s="39"/>
      <c r="J141" s="39"/>
      <c r="K141" s="39"/>
      <c r="L141" s="39"/>
      <c r="M141" s="39"/>
      <c r="N141" s="39"/>
      <c r="O141" s="39"/>
      <c r="P141" s="39"/>
      <c r="Q141" s="39"/>
      <c r="R141" s="39"/>
      <c r="S141" s="39"/>
      <c r="T141" s="39"/>
      <c r="U141" s="39"/>
      <c r="V141" s="39"/>
      <c r="W141" s="39"/>
      <c r="X141" s="39"/>
      <c r="Y141" s="39"/>
      <c r="Z141" s="39"/>
      <c r="AA141" s="39"/>
      <c r="AB141" s="39"/>
      <c r="AC141" s="39"/>
      <c r="AD141" s="39"/>
      <c r="AE141" s="39"/>
    </row>
    <row r="142" spans="1:31" s="49" customFormat="1" x14ac:dyDescent="0.3">
      <c r="A142" s="117"/>
      <c r="B142" s="39"/>
      <c r="C142" s="39"/>
      <c r="D142" s="39"/>
      <c r="E142" s="39"/>
      <c r="F142" s="39"/>
      <c r="G142" s="39"/>
      <c r="H142" s="39"/>
      <c r="I142" s="39"/>
      <c r="J142" s="39"/>
      <c r="K142" s="39"/>
      <c r="L142" s="39"/>
      <c r="M142" s="39"/>
      <c r="N142" s="39"/>
      <c r="O142" s="39"/>
      <c r="P142" s="39"/>
      <c r="Q142" s="39"/>
      <c r="R142" s="39"/>
      <c r="S142" s="39"/>
      <c r="T142" s="39"/>
      <c r="U142" s="39"/>
      <c r="V142" s="39"/>
      <c r="W142" s="39"/>
      <c r="X142" s="39"/>
      <c r="Y142" s="39"/>
      <c r="Z142" s="39"/>
      <c r="AA142" s="39"/>
      <c r="AB142" s="39"/>
      <c r="AC142" s="39"/>
      <c r="AD142" s="39"/>
      <c r="AE142" s="39"/>
    </row>
    <row r="143" spans="1:31" x14ac:dyDescent="0.3">
      <c r="A143" s="115" t="s">
        <v>167</v>
      </c>
      <c r="B143" s="8" t="s">
        <v>27</v>
      </c>
      <c r="D143" s="9"/>
      <c r="E143" s="9"/>
      <c r="F143" s="9"/>
      <c r="G143" s="9"/>
      <c r="H143" s="9"/>
      <c r="I143" s="9"/>
      <c r="S143" s="180"/>
      <c r="T143" s="180"/>
      <c r="U143" s="180"/>
      <c r="V143" s="180"/>
      <c r="W143" s="180"/>
      <c r="X143" s="180"/>
      <c r="Y143" s="180"/>
      <c r="Z143" s="180"/>
      <c r="AA143" s="180"/>
    </row>
    <row r="144" spans="1:31" x14ac:dyDescent="0.3">
      <c r="A144" s="111"/>
      <c r="O144" s="31"/>
      <c r="S144" s="180"/>
      <c r="T144" s="180"/>
      <c r="U144" s="180"/>
      <c r="V144" s="180"/>
      <c r="W144" s="180"/>
      <c r="X144" s="180"/>
      <c r="Y144" s="180"/>
      <c r="Z144" s="180"/>
      <c r="AA144" s="180"/>
    </row>
    <row r="145" spans="1:33" x14ac:dyDescent="0.3">
      <c r="A145" s="111"/>
      <c r="B145" s="8" t="str">
        <f>B37</f>
        <v>PRIMARIA</v>
      </c>
      <c r="O145" s="31"/>
      <c r="S145" s="180"/>
      <c r="T145" s="180"/>
      <c r="U145" s="180"/>
      <c r="V145" s="180"/>
      <c r="W145" s="180"/>
      <c r="X145" s="180"/>
      <c r="Y145" s="180"/>
      <c r="Z145" s="180"/>
      <c r="AA145" s="180"/>
    </row>
    <row r="146" spans="1:33" x14ac:dyDescent="0.3">
      <c r="A146" s="111"/>
      <c r="O146" s="31"/>
      <c r="S146" s="180"/>
      <c r="T146" s="180"/>
      <c r="U146" s="180"/>
      <c r="V146" s="180"/>
      <c r="W146" s="180"/>
      <c r="X146" s="180"/>
      <c r="Y146" s="180"/>
      <c r="Z146" s="180"/>
      <c r="AA146" s="180"/>
    </row>
    <row r="147" spans="1:33" ht="15" customHeight="1" x14ac:dyDescent="0.3">
      <c r="A147" s="111"/>
      <c r="B147" s="317" t="s">
        <v>141</v>
      </c>
      <c r="C147" s="317" t="s">
        <v>0</v>
      </c>
      <c r="D147" s="317" t="s">
        <v>142</v>
      </c>
      <c r="E147" s="317" t="s">
        <v>143</v>
      </c>
      <c r="F147" s="317" t="s">
        <v>151</v>
      </c>
      <c r="G147" s="317" t="s">
        <v>150</v>
      </c>
      <c r="H147" s="317" t="s">
        <v>149</v>
      </c>
      <c r="I147" s="304" t="s">
        <v>2</v>
      </c>
      <c r="J147" s="305"/>
      <c r="K147" s="306"/>
      <c r="S147" s="180"/>
      <c r="T147" s="180"/>
      <c r="U147" s="180"/>
      <c r="V147" s="180"/>
      <c r="W147" s="180"/>
      <c r="X147" s="180"/>
      <c r="Y147" s="180"/>
      <c r="Z147" s="180"/>
      <c r="AA147" s="180"/>
    </row>
    <row r="148" spans="1:33" ht="15.75" customHeight="1" x14ac:dyDescent="0.3">
      <c r="A148" s="111"/>
      <c r="B148" s="318"/>
      <c r="C148" s="318"/>
      <c r="D148" s="318"/>
      <c r="E148" s="318"/>
      <c r="F148" s="318"/>
      <c r="G148" s="318"/>
      <c r="H148" s="318"/>
      <c r="I148" s="251" t="s">
        <v>4</v>
      </c>
      <c r="J148" s="251" t="s">
        <v>5</v>
      </c>
      <c r="K148" s="219" t="s">
        <v>6</v>
      </c>
      <c r="S148" s="180"/>
      <c r="T148" s="180"/>
      <c r="U148" s="180"/>
      <c r="V148" s="180"/>
      <c r="W148" s="180"/>
      <c r="X148" s="180"/>
      <c r="Y148" s="180"/>
      <c r="Z148" s="180"/>
      <c r="AA148" s="180"/>
    </row>
    <row r="149" spans="1:33" x14ac:dyDescent="0.3">
      <c r="A149" s="195"/>
      <c r="B149" s="315"/>
      <c r="C149" s="316"/>
      <c r="D149" s="316"/>
      <c r="E149" s="316"/>
      <c r="F149" s="316"/>
      <c r="G149" s="316"/>
      <c r="H149" s="316"/>
      <c r="I149" s="316"/>
      <c r="J149" s="316"/>
      <c r="K149" s="316"/>
      <c r="S149" s="180"/>
      <c r="T149" s="180"/>
      <c r="U149" s="180"/>
      <c r="V149" s="180"/>
      <c r="W149" s="180"/>
      <c r="X149" s="180"/>
      <c r="Y149" s="180"/>
      <c r="Z149" s="180"/>
      <c r="AA149" s="180"/>
    </row>
    <row r="150" spans="1:33" x14ac:dyDescent="0.3">
      <c r="A150" s="195"/>
      <c r="B150" s="98" t="s">
        <v>184</v>
      </c>
      <c r="C150" s="76">
        <v>6</v>
      </c>
      <c r="D150" s="99">
        <f>VLOOKUP(C150,G.P!A1:B784,2,0)</f>
        <v>0.25</v>
      </c>
      <c r="E150" s="87" t="s">
        <v>126</v>
      </c>
      <c r="F150" s="77">
        <f t="shared" ref="F150:F154" si="17">VLOOKUP(E150,B$27:H$32,7,0)</f>
        <v>20.7</v>
      </c>
      <c r="G150" s="232">
        <f t="shared" ref="G150" si="18">(D150/1000)/(PI()/4*(F150/1000)^2)</f>
        <v>0.74286421196245112</v>
      </c>
      <c r="H150" s="234">
        <v>34.357999999999997</v>
      </c>
      <c r="I150" s="76">
        <v>9</v>
      </c>
      <c r="J150" s="77">
        <v>2</v>
      </c>
      <c r="K150" s="76">
        <v>1</v>
      </c>
      <c r="S150" s="180"/>
      <c r="T150" s="180"/>
      <c r="U150" s="180"/>
      <c r="V150" s="180"/>
      <c r="W150" s="180"/>
      <c r="X150" s="180"/>
      <c r="Y150" s="180"/>
      <c r="Z150" s="180"/>
      <c r="AA150" s="180"/>
    </row>
    <row r="151" spans="1:33" s="194" customFormat="1" x14ac:dyDescent="0.3">
      <c r="A151" s="195"/>
      <c r="B151" s="95" t="s">
        <v>185</v>
      </c>
      <c r="C151" s="80">
        <f>6+C150</f>
        <v>12</v>
      </c>
      <c r="D151" s="94">
        <f>VLOOKUP(C151,G.P!A1:B784,2,0)</f>
        <v>0.38</v>
      </c>
      <c r="E151" s="88" t="s">
        <v>126</v>
      </c>
      <c r="F151" s="81">
        <f>VLOOKUP(E151,B$27:H$32,7,0)</f>
        <v>20.7</v>
      </c>
      <c r="G151" s="211">
        <f>(D151/1000)/(PI()/4*(F151/1000)^2)</f>
        <v>1.1291536021829256</v>
      </c>
      <c r="H151" s="235">
        <v>0.48</v>
      </c>
      <c r="I151" s="80">
        <v>2</v>
      </c>
      <c r="J151" s="81">
        <v>0</v>
      </c>
      <c r="K151" s="80">
        <v>0</v>
      </c>
      <c r="S151" s="180"/>
      <c r="T151" s="180"/>
      <c r="U151" s="180"/>
      <c r="V151" s="180"/>
      <c r="W151" s="180"/>
      <c r="X151" s="180"/>
      <c r="Y151" s="180"/>
      <c r="Z151" s="180"/>
      <c r="AA151" s="180"/>
    </row>
    <row r="152" spans="1:33" s="194" customFormat="1" x14ac:dyDescent="0.3">
      <c r="A152" s="242"/>
      <c r="B152" s="95" t="s">
        <v>186</v>
      </c>
      <c r="C152" s="80">
        <f>C151</f>
        <v>12</v>
      </c>
      <c r="D152" s="94">
        <f>VLOOKUP(C152,G.P!A1:B784,2,0)</f>
        <v>0.38</v>
      </c>
      <c r="E152" s="88" t="s">
        <v>26</v>
      </c>
      <c r="F152" s="81">
        <f t="shared" si="17"/>
        <v>26.2</v>
      </c>
      <c r="G152" s="211">
        <f>(D152/1000)/(PI()/4*(F152/1000)^2)</f>
        <v>0.70484095769384358</v>
      </c>
      <c r="H152" s="235">
        <f>8.57+21.208</f>
        <v>29.777999999999999</v>
      </c>
      <c r="I152" s="80">
        <v>0</v>
      </c>
      <c r="J152" s="81">
        <v>1</v>
      </c>
      <c r="K152" s="80">
        <v>0</v>
      </c>
    </row>
    <row r="153" spans="1:33" s="194" customFormat="1" x14ac:dyDescent="0.3">
      <c r="A153" s="242"/>
      <c r="B153" s="95" t="s">
        <v>187</v>
      </c>
      <c r="C153" s="80">
        <f>54+C152</f>
        <v>66</v>
      </c>
      <c r="D153" s="94">
        <f>VLOOKUP(C153,G.P!A1:B784,2,0)</f>
        <v>1.32</v>
      </c>
      <c r="E153" s="88" t="s">
        <v>129</v>
      </c>
      <c r="F153" s="81">
        <f>VLOOKUP(E153,B$27:H$32,7,0)</f>
        <v>52.2</v>
      </c>
      <c r="G153" s="211">
        <f t="shared" ref="G153:G154" si="19">(D153/1000)/(PI()/4*(F153/1000)^2)</f>
        <v>0.61679812357805019</v>
      </c>
      <c r="H153" s="236">
        <f>14.433+8.133+6.37+7.07</f>
        <v>36.006</v>
      </c>
      <c r="I153" s="80">
        <v>3</v>
      </c>
      <c r="J153" s="80">
        <v>1</v>
      </c>
      <c r="K153" s="80">
        <v>0</v>
      </c>
    </row>
    <row r="154" spans="1:33" s="194" customFormat="1" x14ac:dyDescent="0.3">
      <c r="A154" s="242"/>
      <c r="B154" s="202" t="s">
        <v>188</v>
      </c>
      <c r="C154" s="84">
        <f>177+C153</f>
        <v>243</v>
      </c>
      <c r="D154" s="201">
        <f>VLOOKUP(C154,G.P!A1:B784,2,0)</f>
        <v>2.7770000000000001</v>
      </c>
      <c r="E154" s="100" t="s">
        <v>129</v>
      </c>
      <c r="F154" s="85">
        <f t="shared" si="17"/>
        <v>52.2</v>
      </c>
      <c r="G154" s="233">
        <f t="shared" si="19"/>
        <v>1.2976124160426101</v>
      </c>
      <c r="H154" s="249">
        <f>3.506+1.028</f>
        <v>4.5339999999999998</v>
      </c>
      <c r="I154" s="84">
        <v>2</v>
      </c>
      <c r="J154" s="85">
        <v>1</v>
      </c>
      <c r="K154" s="84">
        <v>0</v>
      </c>
    </row>
    <row r="155" spans="1:33" x14ac:dyDescent="0.3">
      <c r="A155" s="195"/>
      <c r="H155" s="34"/>
      <c r="S155" s="180"/>
      <c r="T155" s="180"/>
      <c r="U155" s="180"/>
      <c r="V155" s="180"/>
      <c r="W155" s="180"/>
      <c r="X155" s="180"/>
      <c r="Y155" s="180"/>
      <c r="Z155" s="180"/>
      <c r="AA155" s="180"/>
      <c r="AE155" s="35"/>
      <c r="AF155" s="34"/>
      <c r="AG155" s="34"/>
    </row>
    <row r="156" spans="1:33" x14ac:dyDescent="0.3">
      <c r="A156" s="195"/>
      <c r="B156" s="304" t="s">
        <v>152</v>
      </c>
      <c r="C156" s="305"/>
      <c r="D156" s="306"/>
      <c r="E156" s="317" t="s">
        <v>146</v>
      </c>
      <c r="F156" s="317" t="s">
        <v>147</v>
      </c>
      <c r="G156" s="317" t="s">
        <v>148</v>
      </c>
      <c r="H156" s="317" t="s">
        <v>153</v>
      </c>
      <c r="S156" s="180"/>
      <c r="T156" s="180"/>
      <c r="U156" s="180"/>
      <c r="V156" s="180"/>
      <c r="W156" s="180"/>
      <c r="X156" s="180"/>
      <c r="Y156" s="180"/>
      <c r="Z156" s="180"/>
      <c r="AA156" s="180"/>
      <c r="AE156" s="35"/>
      <c r="AF156" s="34"/>
      <c r="AG156" s="34"/>
    </row>
    <row r="157" spans="1:33" x14ac:dyDescent="0.3">
      <c r="A157" s="195"/>
      <c r="B157" s="251" t="s">
        <v>4</v>
      </c>
      <c r="C157" s="251" t="s">
        <v>5</v>
      </c>
      <c r="D157" s="219" t="s">
        <v>6</v>
      </c>
      <c r="E157" s="318"/>
      <c r="F157" s="318"/>
      <c r="G157" s="318"/>
      <c r="H157" s="318"/>
      <c r="S157" s="180"/>
      <c r="T157" s="180"/>
      <c r="U157" s="180"/>
      <c r="V157" s="180"/>
      <c r="W157" s="180"/>
      <c r="X157" s="180"/>
      <c r="Y157" s="180"/>
      <c r="Z157" s="180"/>
      <c r="AA157" s="180"/>
      <c r="AE157" s="35"/>
      <c r="AF157" s="34"/>
      <c r="AG157" s="34"/>
    </row>
    <row r="158" spans="1:33" x14ac:dyDescent="0.3">
      <c r="A158" s="195"/>
      <c r="B158" s="215"/>
      <c r="C158" s="216"/>
      <c r="D158" s="216"/>
      <c r="E158" s="216"/>
      <c r="F158" s="216"/>
      <c r="G158" s="216"/>
      <c r="H158" s="217"/>
      <c r="I158" s="180"/>
      <c r="J158" s="180"/>
      <c r="K158" s="180"/>
      <c r="S158" s="180"/>
      <c r="T158" s="180"/>
      <c r="U158" s="180"/>
      <c r="V158" s="180"/>
      <c r="W158" s="180"/>
      <c r="X158" s="180"/>
      <c r="Y158" s="180"/>
      <c r="Z158" s="180"/>
      <c r="AA158" s="180"/>
      <c r="AE158" s="35"/>
      <c r="AF158" s="34"/>
      <c r="AG158" s="34"/>
    </row>
    <row r="159" spans="1:33" x14ac:dyDescent="0.3">
      <c r="A159" s="195"/>
      <c r="B159" s="103">
        <f>((0.9*G150*G150)/(2*9.81))*I150</f>
        <v>0.22782684113446519</v>
      </c>
      <c r="C159" s="78">
        <f>((0.1*G150*G150)/(2*9.81))*J150</f>
        <v>5.6253541020855604E-3</v>
      </c>
      <c r="D159" s="198">
        <f>((10*G150*G150)/(2*9.81))*K150</f>
        <v>0.28126770510427801</v>
      </c>
      <c r="E159" s="196">
        <f t="shared" ref="E159:E163" si="20">SUM(B159:D159)</f>
        <v>0.51471990034082871</v>
      </c>
      <c r="F159" s="79">
        <f>H150+E159</f>
        <v>34.872719900340826</v>
      </c>
      <c r="G159" s="229">
        <f>((D150/1000)/(0.2785*$D$22*(F150/1000)^2.63))^(1/0.54)</f>
        <v>3.3858640902904857E-2</v>
      </c>
      <c r="H159" s="102">
        <f>F159*G159</f>
        <v>1.1807429004132242</v>
      </c>
      <c r="I159" s="180"/>
      <c r="J159" s="180"/>
      <c r="K159" s="180"/>
      <c r="S159" s="180"/>
      <c r="T159" s="180"/>
      <c r="U159" s="180"/>
      <c r="V159" s="180"/>
      <c r="W159" s="180"/>
      <c r="X159" s="180"/>
      <c r="Y159" s="180"/>
      <c r="Z159" s="180"/>
      <c r="AA159" s="180"/>
      <c r="AE159" s="35"/>
      <c r="AF159" s="34"/>
      <c r="AG159" s="34"/>
    </row>
    <row r="160" spans="1:33" x14ac:dyDescent="0.3">
      <c r="A160" s="195"/>
      <c r="B160" s="104">
        <f>((0.9*G151*G151)/(2*9.81))*I151</f>
        <v>0.11697136305712628</v>
      </c>
      <c r="C160" s="82">
        <f>((0.1*G151*G151)/(2*9.81))*J151</f>
        <v>0</v>
      </c>
      <c r="D160" s="199">
        <f>((10*G151*G151)/(2*9.81))*K151</f>
        <v>0</v>
      </c>
      <c r="E160" s="197">
        <f t="shared" si="20"/>
        <v>0.11697136305712628</v>
      </c>
      <c r="F160" s="83">
        <f>H151+E160</f>
        <v>0.59697136305712628</v>
      </c>
      <c r="G160" s="230">
        <f>((D151/1000)/(0.2785*$D$22*(F151/1000)^2.63))^(1/0.54)</f>
        <v>7.3521931258103024E-2</v>
      </c>
      <c r="H160" s="96">
        <f>F160*G160</f>
        <v>4.3890487517742098E-2</v>
      </c>
      <c r="I160" s="180"/>
      <c r="J160" s="180"/>
      <c r="K160" s="180"/>
      <c r="S160" s="180"/>
      <c r="T160" s="180"/>
      <c r="U160" s="180"/>
      <c r="V160" s="180"/>
      <c r="W160" s="180"/>
      <c r="X160" s="180"/>
      <c r="Y160" s="180"/>
      <c r="Z160" s="180"/>
      <c r="AA160" s="180"/>
      <c r="AE160" s="35"/>
      <c r="AF160" s="34"/>
      <c r="AG160" s="34"/>
    </row>
    <row r="161" spans="1:36" s="194" customFormat="1" x14ac:dyDescent="0.3">
      <c r="A161" s="195"/>
      <c r="B161" s="104">
        <f>((0.9*G152*G152)/(2*9.81))*I152</f>
        <v>0</v>
      </c>
      <c r="C161" s="82">
        <f>((0.1*G152*G152)/(2*9.81))*J152</f>
        <v>2.5321140450702069E-3</v>
      </c>
      <c r="D161" s="199">
        <f>((10*G152*G152)/(2*9.81))*K152</f>
        <v>0</v>
      </c>
      <c r="E161" s="197">
        <f t="shared" si="20"/>
        <v>2.5321140450702069E-3</v>
      </c>
      <c r="F161" s="83">
        <f>H152+E161</f>
        <v>29.780532114045069</v>
      </c>
      <c r="G161" s="230">
        <f>((D152/1000)/(0.2785*$D$22*(F152/1000)^2.63))^(1/0.54)</f>
        <v>2.3336047482127465E-2</v>
      </c>
      <c r="H161" s="96">
        <f t="shared" ref="H161:H163" si="21">F161*G161</f>
        <v>0.69495991145637759</v>
      </c>
      <c r="I161" s="180"/>
      <c r="J161" s="180"/>
      <c r="K161" s="180"/>
      <c r="AE161" s="243"/>
      <c r="AF161" s="244"/>
      <c r="AG161" s="244"/>
    </row>
    <row r="162" spans="1:36" s="194" customFormat="1" x14ac:dyDescent="0.3">
      <c r="A162" s="195"/>
      <c r="B162" s="104">
        <f>((0.9*G153*G153)/(2*9.81))*I153</f>
        <v>5.2354118153587662E-2</v>
      </c>
      <c r="C162" s="82">
        <f>((0.1*G153*G153)/(2*9.81))*J153</f>
        <v>1.9390414130958393E-3</v>
      </c>
      <c r="D162" s="199">
        <f>((10*G153*G153)/(2*9.81))*K153</f>
        <v>0</v>
      </c>
      <c r="E162" s="197">
        <f t="shared" si="20"/>
        <v>5.4293159566683499E-2</v>
      </c>
      <c r="F162" s="83">
        <f>H153+E162</f>
        <v>36.060293159566683</v>
      </c>
      <c r="G162" s="230">
        <f>((D153/1000)/(0.2785*$D$22*(F153/1000)^2.63))^(1/0.54)</f>
        <v>8.155525387268393E-3</v>
      </c>
      <c r="H162" s="96">
        <f>F162*G162</f>
        <v>0.29409063633518684</v>
      </c>
      <c r="I162" s="180"/>
      <c r="J162" s="180"/>
      <c r="K162" s="180"/>
      <c r="AE162" s="243"/>
      <c r="AF162" s="244"/>
      <c r="AG162" s="244"/>
    </row>
    <row r="163" spans="1:36" s="194" customFormat="1" x14ac:dyDescent="0.3">
      <c r="A163" s="195"/>
      <c r="B163" s="105">
        <f>((0.9*G154*G154)/(2*9.81))*I154</f>
        <v>0.15447687910715044</v>
      </c>
      <c r="C163" s="101">
        <f>((0.1*G154*G154)/(2*9.81))*J154</f>
        <v>8.5820488392861372E-3</v>
      </c>
      <c r="D163" s="200">
        <f>((10*G154*G154)/(2*9.81))*K154</f>
        <v>0</v>
      </c>
      <c r="E163" s="203">
        <f t="shared" si="20"/>
        <v>0.16305892794643659</v>
      </c>
      <c r="F163" s="86">
        <f>H154+E163</f>
        <v>4.6970589279464363</v>
      </c>
      <c r="G163" s="231">
        <f>((D154/1000)/(0.2785*$D$22*(F154/1000)^2.63))^(1/0.54)</f>
        <v>3.2329850811719865E-2</v>
      </c>
      <c r="H163" s="97">
        <f t="shared" si="21"/>
        <v>0.15185521439436514</v>
      </c>
      <c r="I163" s="180"/>
      <c r="J163" s="180"/>
      <c r="K163" s="180"/>
      <c r="AE163" s="243"/>
      <c r="AF163" s="244"/>
      <c r="AG163" s="244"/>
    </row>
    <row r="164" spans="1:36" x14ac:dyDescent="0.3">
      <c r="A164" s="195"/>
      <c r="S164" s="180"/>
      <c r="T164" s="180"/>
      <c r="U164" s="180"/>
      <c r="V164" s="180"/>
      <c r="W164" s="180"/>
      <c r="X164" s="180"/>
      <c r="Y164" s="180"/>
      <c r="Z164" s="180"/>
      <c r="AA164" s="180"/>
      <c r="AE164" s="35"/>
      <c r="AF164" s="34"/>
      <c r="AG164" s="34"/>
    </row>
    <row r="165" spans="1:36" x14ac:dyDescent="0.3">
      <c r="A165" s="204" t="s">
        <v>168</v>
      </c>
      <c r="B165" s="17" t="s">
        <v>160</v>
      </c>
      <c r="N165" s="34"/>
      <c r="O165" s="34"/>
      <c r="S165" s="180"/>
      <c r="T165" s="180"/>
      <c r="U165" s="180"/>
      <c r="V165" s="180"/>
      <c r="W165" s="180"/>
      <c r="X165" s="180"/>
      <c r="Y165" s="180"/>
      <c r="Z165" s="180"/>
      <c r="AA165" s="180"/>
      <c r="AE165" s="35"/>
      <c r="AF165" s="34"/>
      <c r="AG165" s="34"/>
      <c r="AH165" s="34"/>
      <c r="AI165" s="36"/>
      <c r="AJ165" s="34"/>
    </row>
    <row r="166" spans="1:36" ht="15" customHeight="1" x14ac:dyDescent="0.3">
      <c r="A166" s="195"/>
      <c r="N166" s="34"/>
      <c r="S166" s="180"/>
      <c r="T166" s="180"/>
      <c r="U166" s="180"/>
      <c r="V166" s="180"/>
      <c r="W166" s="180"/>
      <c r="X166" s="180"/>
      <c r="Y166" s="180"/>
      <c r="Z166" s="180"/>
      <c r="AA166" s="180"/>
      <c r="AE166" s="37"/>
      <c r="AH166" s="34"/>
      <c r="AI166" s="36"/>
      <c r="AJ166" s="34"/>
    </row>
    <row r="167" spans="1:36" ht="15" customHeight="1" x14ac:dyDescent="0.3">
      <c r="A167" s="111"/>
      <c r="B167" s="212" t="s">
        <v>189</v>
      </c>
      <c r="C167" s="38"/>
      <c r="D167" s="38"/>
      <c r="E167" s="294" t="s">
        <v>216</v>
      </c>
      <c r="G167" s="92" t="s">
        <v>195</v>
      </c>
      <c r="H167" s="34"/>
      <c r="I167" s="34"/>
      <c r="N167" s="34"/>
      <c r="R167" s="34"/>
      <c r="S167" s="38"/>
      <c r="T167" s="180"/>
      <c r="U167" s="180"/>
      <c r="V167" s="180"/>
      <c r="W167" s="180"/>
      <c r="X167" s="180"/>
      <c r="Y167" s="180"/>
      <c r="Z167" s="180"/>
      <c r="AA167" s="180"/>
      <c r="AB167" s="34"/>
      <c r="AC167" s="37"/>
      <c r="AF167" s="34"/>
      <c r="AG167" s="36"/>
      <c r="AH167" s="34"/>
    </row>
    <row r="168" spans="1:36" x14ac:dyDescent="0.3">
      <c r="A168" s="30"/>
      <c r="B168" s="38" t="s">
        <v>215</v>
      </c>
      <c r="C168" s="180"/>
      <c r="D168" s="108">
        <v>1</v>
      </c>
      <c r="E168" s="294"/>
      <c r="G168" s="253" t="s">
        <v>181</v>
      </c>
      <c r="I168" s="108">
        <f>+D183</f>
        <v>12.989593299387344</v>
      </c>
      <c r="N168" s="34"/>
      <c r="R168" s="34"/>
      <c r="S168" s="38"/>
      <c r="T168" s="205"/>
      <c r="U168" s="38"/>
      <c r="V168" s="180"/>
      <c r="W168" s="180"/>
      <c r="X168" s="180"/>
      <c r="Y168" s="180"/>
      <c r="Z168" s="180"/>
      <c r="AA168" s="180"/>
    </row>
    <row r="169" spans="1:36" x14ac:dyDescent="0.3">
      <c r="A169" s="30"/>
      <c r="B169" s="38" t="s">
        <v>155</v>
      </c>
      <c r="C169" s="38"/>
      <c r="D169" s="108">
        <v>1.5</v>
      </c>
      <c r="E169" s="294"/>
      <c r="G169" s="253" t="s">
        <v>196</v>
      </c>
      <c r="H169" s="38"/>
      <c r="I169" s="108">
        <f>+H162</f>
        <v>0.29409063633518684</v>
      </c>
      <c r="N169" s="34"/>
      <c r="R169" s="34"/>
      <c r="S169" s="38"/>
      <c r="T169" s="205"/>
      <c r="U169" s="38"/>
      <c r="V169" s="180"/>
      <c r="W169" s="180"/>
      <c r="X169" s="180"/>
      <c r="Y169" s="180"/>
      <c r="Z169" s="180"/>
      <c r="AA169" s="180"/>
    </row>
    <row r="170" spans="1:36" x14ac:dyDescent="0.3">
      <c r="A170" s="30"/>
      <c r="B170" s="38" t="s">
        <v>190</v>
      </c>
      <c r="C170" s="38"/>
      <c r="D170" s="108">
        <f>+H159</f>
        <v>1.1807429004132242</v>
      </c>
      <c r="E170" s="294"/>
      <c r="G170" s="253" t="s">
        <v>183</v>
      </c>
      <c r="H170" s="34"/>
      <c r="I170" s="108">
        <v>0</v>
      </c>
      <c r="N170" s="34"/>
      <c r="R170" s="34"/>
      <c r="S170" s="38"/>
      <c r="T170" s="38"/>
      <c r="U170" s="38"/>
      <c r="V170" s="180"/>
      <c r="W170" s="180"/>
      <c r="X170" s="180"/>
      <c r="Y170" s="180"/>
      <c r="Z170" s="180"/>
      <c r="AA170" s="180"/>
    </row>
    <row r="171" spans="1:36" x14ac:dyDescent="0.3">
      <c r="A171" s="30"/>
      <c r="B171" s="180" t="s">
        <v>157</v>
      </c>
      <c r="C171" s="180"/>
      <c r="D171" s="220">
        <f>SUM(D168:D170)</f>
        <v>3.6807429004132244</v>
      </c>
      <c r="E171" s="294"/>
      <c r="G171" s="253" t="s">
        <v>182</v>
      </c>
      <c r="I171" s="220">
        <f>SUM(I168:I170)</f>
        <v>13.28368393572253</v>
      </c>
      <c r="N171" s="34"/>
      <c r="R171" s="34"/>
      <c r="S171" s="38"/>
      <c r="T171" s="38"/>
      <c r="U171" s="38"/>
      <c r="V171" s="180"/>
      <c r="W171" s="180"/>
      <c r="X171" s="180"/>
      <c r="Y171" s="180"/>
      <c r="Z171" s="180"/>
      <c r="AA171" s="180"/>
    </row>
    <row r="172" spans="1:36" x14ac:dyDescent="0.3">
      <c r="A172" s="30"/>
      <c r="D172" s="107"/>
      <c r="E172" s="294"/>
      <c r="N172" s="34"/>
      <c r="R172" s="34"/>
      <c r="S172" s="34"/>
      <c r="T172" s="34"/>
      <c r="U172" s="34"/>
    </row>
    <row r="173" spans="1:36" x14ac:dyDescent="0.3">
      <c r="A173" s="30"/>
      <c r="B173" s="92" t="s">
        <v>191</v>
      </c>
      <c r="C173" s="34"/>
      <c r="D173" s="34"/>
      <c r="E173" s="294"/>
      <c r="G173" s="92" t="s">
        <v>218</v>
      </c>
      <c r="H173" s="34"/>
      <c r="I173" s="34"/>
      <c r="N173" s="34"/>
      <c r="AB173" s="34"/>
      <c r="AC173" s="37"/>
      <c r="AF173" s="34"/>
      <c r="AG173" s="36"/>
      <c r="AH173" s="34"/>
    </row>
    <row r="174" spans="1:36" x14ac:dyDescent="0.3">
      <c r="A174" s="30"/>
      <c r="B174" s="253" t="s">
        <v>157</v>
      </c>
      <c r="D174" s="108">
        <f>+D171</f>
        <v>3.6807429004132244</v>
      </c>
      <c r="E174" s="294"/>
      <c r="G174" s="253" t="s">
        <v>182</v>
      </c>
      <c r="I174" s="108">
        <f>+I171</f>
        <v>13.28368393572253</v>
      </c>
      <c r="N174" s="34"/>
      <c r="T174" s="34"/>
      <c r="U174" s="34"/>
    </row>
    <row r="175" spans="1:36" x14ac:dyDescent="0.3">
      <c r="A175" s="30"/>
      <c r="B175" s="253" t="s">
        <v>192</v>
      </c>
      <c r="C175" s="38"/>
      <c r="D175" s="108">
        <f>+H160</f>
        <v>4.3890487517742098E-2</v>
      </c>
      <c r="E175" s="294"/>
      <c r="G175" s="253" t="s">
        <v>219</v>
      </c>
      <c r="H175" s="38"/>
      <c r="I175" s="108">
        <f>+H163</f>
        <v>0.15185521439436514</v>
      </c>
      <c r="N175" s="34"/>
      <c r="T175" s="36"/>
      <c r="U175" s="34"/>
    </row>
    <row r="176" spans="1:36" x14ac:dyDescent="0.3">
      <c r="A176" s="30"/>
      <c r="B176" s="253" t="s">
        <v>183</v>
      </c>
      <c r="C176" s="34"/>
      <c r="D176" s="108">
        <v>0</v>
      </c>
      <c r="E176" s="294"/>
      <c r="G176" s="253" t="s">
        <v>183</v>
      </c>
      <c r="H176" s="34"/>
      <c r="I176" s="108">
        <v>0</v>
      </c>
      <c r="N176" s="34"/>
      <c r="T176" s="34"/>
      <c r="U176" s="34"/>
    </row>
    <row r="177" spans="1:23" x14ac:dyDescent="0.3">
      <c r="A177" s="30"/>
      <c r="B177" s="253" t="s">
        <v>156</v>
      </c>
      <c r="D177" s="220">
        <f>SUM(D174:D176)</f>
        <v>3.7246333879309663</v>
      </c>
      <c r="E177" s="294"/>
      <c r="G177" s="253" t="s">
        <v>220</v>
      </c>
      <c r="I177" s="220">
        <f>SUM(I174:I176)</f>
        <v>13.435539150116895</v>
      </c>
      <c r="N177" s="34"/>
      <c r="T177" s="34"/>
      <c r="U177" s="34"/>
    </row>
    <row r="178" spans="1:23" x14ac:dyDescent="0.3">
      <c r="A178" s="30"/>
      <c r="D178" s="108"/>
      <c r="E178" s="294"/>
      <c r="F178" s="91"/>
      <c r="N178" s="34"/>
      <c r="R178" s="34"/>
      <c r="S178" s="34"/>
      <c r="T178" s="34"/>
      <c r="U178" s="34"/>
    </row>
    <row r="179" spans="1:23" x14ac:dyDescent="0.3">
      <c r="A179" s="30"/>
      <c r="B179" s="92" t="s">
        <v>193</v>
      </c>
      <c r="C179" s="34"/>
      <c r="D179" s="34"/>
      <c r="E179" s="294"/>
      <c r="G179" s="38"/>
      <c r="H179" s="38"/>
      <c r="I179" s="38"/>
      <c r="N179" s="34"/>
      <c r="R179" s="34"/>
      <c r="S179" s="34"/>
      <c r="T179" s="34"/>
      <c r="U179" s="34"/>
    </row>
    <row r="180" spans="1:23" x14ac:dyDescent="0.3">
      <c r="A180" s="30"/>
      <c r="B180" s="253" t="s">
        <v>156</v>
      </c>
      <c r="D180" s="108">
        <f>+D177</f>
        <v>3.7246333879309663</v>
      </c>
      <c r="E180" s="294"/>
      <c r="I180" s="206"/>
      <c r="N180" s="34"/>
      <c r="R180" s="34"/>
      <c r="S180" s="34"/>
      <c r="T180" s="34"/>
      <c r="U180" s="34"/>
    </row>
    <row r="181" spans="1:23" x14ac:dyDescent="0.3">
      <c r="A181" s="30"/>
      <c r="B181" s="253" t="s">
        <v>194</v>
      </c>
      <c r="C181" s="38"/>
      <c r="D181" s="108">
        <f>+H161</f>
        <v>0.69495991145637759</v>
      </c>
      <c r="E181" s="294"/>
      <c r="I181" s="206"/>
      <c r="N181" s="34"/>
      <c r="R181" s="34"/>
      <c r="S181" s="34"/>
      <c r="T181" s="34"/>
      <c r="U181" s="34"/>
    </row>
    <row r="182" spans="1:23" x14ac:dyDescent="0.3">
      <c r="A182" s="30"/>
      <c r="B182" s="253" t="s">
        <v>183</v>
      </c>
      <c r="C182" s="34"/>
      <c r="D182" s="108">
        <v>8.57</v>
      </c>
      <c r="E182" s="294"/>
      <c r="N182" s="34"/>
      <c r="R182" s="34"/>
      <c r="S182" s="34"/>
      <c r="T182" s="34"/>
      <c r="U182" s="34"/>
    </row>
    <row r="183" spans="1:23" x14ac:dyDescent="0.3">
      <c r="A183" s="30"/>
      <c r="B183" s="253" t="s">
        <v>181</v>
      </c>
      <c r="D183" s="220">
        <f>SUM(D180:D182)</f>
        <v>12.989593299387344</v>
      </c>
      <c r="E183" s="294"/>
      <c r="N183" s="34"/>
      <c r="R183" s="34"/>
      <c r="S183" s="34"/>
      <c r="T183" s="34"/>
      <c r="U183" s="34"/>
    </row>
    <row r="184" spans="1:23" x14ac:dyDescent="0.3">
      <c r="A184" s="30"/>
      <c r="D184" s="108"/>
      <c r="E184" s="294"/>
      <c r="J184" s="34"/>
      <c r="K184" s="34"/>
      <c r="L184" s="34"/>
      <c r="M184" s="34"/>
      <c r="N184" s="34"/>
      <c r="O184" s="34"/>
      <c r="P184" s="34"/>
      <c r="Q184" s="34"/>
      <c r="R184" s="34"/>
      <c r="S184" s="34"/>
      <c r="T184" s="34"/>
      <c r="U184" s="34"/>
    </row>
    <row r="185" spans="1:23" x14ac:dyDescent="0.3">
      <c r="A185" s="30"/>
      <c r="D185" s="108"/>
      <c r="E185" s="91"/>
      <c r="F185" s="91"/>
      <c r="J185" s="34"/>
      <c r="K185" s="34"/>
      <c r="L185" s="34"/>
      <c r="M185" s="34"/>
      <c r="N185" s="34"/>
      <c r="O185" s="34"/>
      <c r="P185" s="34"/>
      <c r="Q185" s="34"/>
      <c r="R185" s="34"/>
      <c r="S185" s="34"/>
      <c r="T185" s="34"/>
      <c r="U185" s="34"/>
    </row>
    <row r="186" spans="1:23" x14ac:dyDescent="0.3">
      <c r="A186" s="30"/>
      <c r="B186" s="253" t="s">
        <v>217</v>
      </c>
    </row>
    <row r="187" spans="1:23" x14ac:dyDescent="0.3">
      <c r="A187" s="30"/>
      <c r="B187" s="180" t="s">
        <v>158</v>
      </c>
      <c r="C187" s="213">
        <f>I177</f>
        <v>13.435539150116895</v>
      </c>
      <c r="D187" s="253" t="s">
        <v>159</v>
      </c>
    </row>
    <row r="188" spans="1:23" x14ac:dyDescent="0.3">
      <c r="A188" s="30"/>
      <c r="B188" s="184" t="s">
        <v>197</v>
      </c>
      <c r="C188" s="221">
        <v>13.5</v>
      </c>
      <c r="J188" s="206"/>
    </row>
    <row r="189" spans="1:23" x14ac:dyDescent="0.3">
      <c r="A189" s="30"/>
    </row>
    <row r="190" spans="1:23" x14ac:dyDescent="0.3">
      <c r="A190" s="30"/>
      <c r="G190" s="209"/>
      <c r="I190" s="160"/>
    </row>
    <row r="191" spans="1:23" x14ac:dyDescent="0.3">
      <c r="A191" s="30"/>
      <c r="I191" s="206"/>
    </row>
    <row r="192" spans="1:23" x14ac:dyDescent="0.3">
      <c r="A192" s="30"/>
      <c r="I192" s="206"/>
      <c r="R192" s="333"/>
      <c r="S192" s="333"/>
      <c r="T192" s="333"/>
      <c r="U192" s="333"/>
      <c r="V192" s="333"/>
      <c r="W192" s="333"/>
    </row>
    <row r="193" spans="1:23" x14ac:dyDescent="0.3">
      <c r="A193" s="30"/>
      <c r="I193" s="206"/>
      <c r="R193" s="333"/>
      <c r="S193" s="333"/>
      <c r="T193" s="333"/>
      <c r="U193" s="333"/>
      <c r="V193" s="333"/>
      <c r="W193" s="333"/>
    </row>
    <row r="194" spans="1:23" x14ac:dyDescent="0.3">
      <c r="A194" s="30"/>
      <c r="I194" s="210"/>
      <c r="R194" s="333"/>
      <c r="S194" s="333"/>
      <c r="T194" s="333"/>
      <c r="U194" s="333"/>
      <c r="V194" s="333"/>
      <c r="W194" s="333"/>
    </row>
    <row r="195" spans="1:23" x14ac:dyDescent="0.3">
      <c r="A195" s="30"/>
      <c r="B195" s="92"/>
      <c r="C195" s="34"/>
      <c r="D195" s="34"/>
      <c r="R195" s="333"/>
      <c r="S195" s="333"/>
      <c r="T195" s="333"/>
      <c r="U195" s="333"/>
      <c r="V195" s="333"/>
      <c r="W195" s="333"/>
    </row>
    <row r="196" spans="1:23" x14ac:dyDescent="0.3">
      <c r="A196" s="30"/>
      <c r="B196" s="38"/>
      <c r="D196" s="108"/>
      <c r="R196" s="332"/>
      <c r="S196" s="332"/>
      <c r="T196" s="332"/>
      <c r="U196" s="332"/>
      <c r="V196" s="332"/>
      <c r="W196" s="332"/>
    </row>
    <row r="197" spans="1:23" x14ac:dyDescent="0.3">
      <c r="A197" s="30"/>
      <c r="B197" s="38"/>
      <c r="C197" s="38"/>
      <c r="D197" s="108"/>
      <c r="R197" s="332"/>
      <c r="S197" s="332"/>
      <c r="T197" s="332"/>
      <c r="U197" s="332"/>
      <c r="V197" s="332"/>
      <c r="W197" s="332"/>
    </row>
    <row r="198" spans="1:23" x14ac:dyDescent="0.3">
      <c r="A198" s="30"/>
      <c r="B198" s="34"/>
      <c r="C198" s="34"/>
      <c r="D198" s="108"/>
      <c r="R198" s="332"/>
      <c r="S198" s="332"/>
      <c r="T198" s="332"/>
      <c r="U198" s="332"/>
      <c r="V198" s="332"/>
      <c r="W198" s="332"/>
    </row>
    <row r="199" spans="1:23" x14ac:dyDescent="0.3">
      <c r="A199" s="30"/>
      <c r="D199" s="109"/>
      <c r="R199" s="332"/>
      <c r="S199" s="332"/>
      <c r="T199" s="332"/>
      <c r="U199" s="332"/>
      <c r="V199" s="332"/>
      <c r="W199" s="332"/>
    </row>
    <row r="200" spans="1:23" x14ac:dyDescent="0.3">
      <c r="A200" s="30"/>
      <c r="R200" s="332"/>
      <c r="S200" s="332"/>
      <c r="T200" s="332"/>
      <c r="U200" s="332"/>
      <c r="V200" s="332"/>
      <c r="W200" s="332"/>
    </row>
    <row r="201" spans="1:23" x14ac:dyDescent="0.3">
      <c r="A201" s="30"/>
      <c r="R201" s="332"/>
      <c r="S201" s="332"/>
      <c r="T201" s="332"/>
      <c r="U201" s="332"/>
      <c r="V201" s="332"/>
      <c r="W201" s="332"/>
    </row>
    <row r="202" spans="1:23" x14ac:dyDescent="0.3">
      <c r="A202" s="30"/>
      <c r="R202" s="332"/>
      <c r="S202" s="332"/>
      <c r="T202" s="332"/>
      <c r="U202" s="332"/>
      <c r="V202" s="332"/>
      <c r="W202" s="332"/>
    </row>
    <row r="203" spans="1:23" x14ac:dyDescent="0.3">
      <c r="A203" s="30"/>
      <c r="R203" s="332"/>
      <c r="S203" s="332"/>
      <c r="T203" s="332"/>
      <c r="U203" s="332"/>
      <c r="V203" s="332"/>
      <c r="W203" s="332"/>
    </row>
    <row r="204" spans="1:23" x14ac:dyDescent="0.3">
      <c r="A204" s="30"/>
      <c r="R204" s="332"/>
      <c r="S204" s="332"/>
      <c r="T204" s="332"/>
      <c r="U204" s="332"/>
      <c r="V204" s="332"/>
      <c r="W204" s="332"/>
    </row>
    <row r="205" spans="1:23" x14ac:dyDescent="0.3">
      <c r="A205" s="30"/>
      <c r="R205" s="332"/>
      <c r="S205" s="332"/>
      <c r="T205" s="332"/>
      <c r="U205" s="332"/>
      <c r="V205" s="332"/>
      <c r="W205" s="332"/>
    </row>
    <row r="206" spans="1:23" x14ac:dyDescent="0.3">
      <c r="A206" s="30"/>
      <c r="R206" s="332"/>
      <c r="S206" s="332"/>
      <c r="T206" s="332"/>
      <c r="U206" s="332"/>
      <c r="V206" s="332"/>
      <c r="W206" s="332"/>
    </row>
    <row r="207" spans="1:23" x14ac:dyDescent="0.3">
      <c r="A207" s="30"/>
      <c r="R207" s="332"/>
      <c r="S207" s="332"/>
      <c r="T207" s="332"/>
      <c r="U207" s="332"/>
      <c r="V207" s="332"/>
      <c r="W207" s="332"/>
    </row>
    <row r="208" spans="1:23" x14ac:dyDescent="0.3">
      <c r="A208" s="30"/>
      <c r="R208" s="332"/>
      <c r="S208" s="332"/>
      <c r="T208" s="332"/>
      <c r="U208" s="332"/>
      <c r="V208" s="332"/>
      <c r="W208" s="332"/>
    </row>
    <row r="209" spans="1:23" x14ac:dyDescent="0.3">
      <c r="A209" s="30"/>
      <c r="R209" s="332"/>
      <c r="S209" s="332"/>
      <c r="T209" s="332"/>
      <c r="U209" s="332"/>
      <c r="V209" s="332"/>
      <c r="W209" s="332"/>
    </row>
    <row r="210" spans="1:23" x14ac:dyDescent="0.3">
      <c r="A210" s="30"/>
      <c r="R210" s="332"/>
      <c r="S210" s="332"/>
      <c r="T210" s="332"/>
      <c r="U210" s="332"/>
      <c r="V210" s="332"/>
      <c r="W210" s="332"/>
    </row>
    <row r="211" spans="1:23" x14ac:dyDescent="0.3">
      <c r="A211" s="30"/>
      <c r="R211" s="332"/>
      <c r="S211" s="332"/>
      <c r="T211" s="332"/>
      <c r="U211" s="332"/>
      <c r="V211" s="332"/>
      <c r="W211" s="332"/>
    </row>
    <row r="212" spans="1:23" x14ac:dyDescent="0.3">
      <c r="A212" s="30"/>
      <c r="R212" s="332"/>
      <c r="S212" s="332"/>
      <c r="T212" s="332"/>
      <c r="U212" s="332"/>
      <c r="V212" s="332"/>
      <c r="W212" s="332"/>
    </row>
    <row r="213" spans="1:23" x14ac:dyDescent="0.3">
      <c r="A213" s="30"/>
      <c r="R213" s="332"/>
      <c r="S213" s="332"/>
      <c r="T213" s="332"/>
      <c r="U213" s="332"/>
      <c r="V213" s="332"/>
      <c r="W213" s="332"/>
    </row>
    <row r="214" spans="1:23" x14ac:dyDescent="0.3">
      <c r="A214" s="30"/>
      <c r="R214" s="332"/>
      <c r="S214" s="332"/>
      <c r="T214" s="332"/>
      <c r="U214" s="332"/>
      <c r="V214" s="332"/>
      <c r="W214" s="332"/>
    </row>
    <row r="215" spans="1:23" x14ac:dyDescent="0.3">
      <c r="A215" s="30"/>
      <c r="R215" s="332"/>
      <c r="S215" s="332"/>
      <c r="T215" s="332"/>
      <c r="U215" s="332"/>
      <c r="V215" s="332"/>
      <c r="W215" s="332"/>
    </row>
    <row r="216" spans="1:23" x14ac:dyDescent="0.3">
      <c r="A216" s="30"/>
      <c r="R216" s="332"/>
      <c r="S216" s="332"/>
      <c r="T216" s="332"/>
      <c r="U216" s="332"/>
      <c r="V216" s="332"/>
      <c r="W216" s="332"/>
    </row>
    <row r="217" spans="1:23" x14ac:dyDescent="0.3">
      <c r="A217" s="30"/>
      <c r="R217" s="332"/>
      <c r="S217" s="332"/>
      <c r="T217" s="332"/>
      <c r="U217" s="332"/>
      <c r="V217" s="332"/>
      <c r="W217" s="332"/>
    </row>
    <row r="218" spans="1:23" x14ac:dyDescent="0.3">
      <c r="A218" s="30"/>
    </row>
    <row r="219" spans="1:23" x14ac:dyDescent="0.3">
      <c r="A219" s="30"/>
    </row>
    <row r="220" spans="1:23" x14ac:dyDescent="0.3">
      <c r="A220" s="30"/>
    </row>
    <row r="221" spans="1:23" x14ac:dyDescent="0.3">
      <c r="A221" s="30"/>
    </row>
    <row r="222" spans="1:23" x14ac:dyDescent="0.3">
      <c r="A222" s="30"/>
    </row>
    <row r="223" spans="1:23" x14ac:dyDescent="0.3">
      <c r="A223" s="30"/>
    </row>
    <row r="224" spans="1:23" x14ac:dyDescent="0.3">
      <c r="A224" s="30"/>
    </row>
    <row r="225" spans="1:1" x14ac:dyDescent="0.3">
      <c r="A225" s="30"/>
    </row>
    <row r="226" spans="1:1" x14ac:dyDescent="0.3">
      <c r="A226" s="30"/>
    </row>
    <row r="227" spans="1:1" x14ac:dyDescent="0.3">
      <c r="A227" s="30"/>
    </row>
    <row r="228" spans="1:1" x14ac:dyDescent="0.3">
      <c r="A228" s="30"/>
    </row>
    <row r="229" spans="1:1" x14ac:dyDescent="0.3">
      <c r="A229" s="30"/>
    </row>
    <row r="230" spans="1:1" x14ac:dyDescent="0.3">
      <c r="A230" s="30"/>
    </row>
    <row r="231" spans="1:1" x14ac:dyDescent="0.3">
      <c r="A231" s="30"/>
    </row>
    <row r="232" spans="1:1" x14ac:dyDescent="0.3">
      <c r="A232" s="30"/>
    </row>
    <row r="233" spans="1:1" x14ac:dyDescent="0.3">
      <c r="A233" s="30"/>
    </row>
    <row r="234" spans="1:1" x14ac:dyDescent="0.3">
      <c r="A234" s="30"/>
    </row>
    <row r="235" spans="1:1" x14ac:dyDescent="0.3">
      <c r="A235" s="30"/>
    </row>
  </sheetData>
  <mergeCells count="144">
    <mergeCell ref="AJ24:AJ26"/>
    <mergeCell ref="B25:K25"/>
    <mergeCell ref="B26:C26"/>
    <mergeCell ref="D26:E26"/>
    <mergeCell ref="F26:G26"/>
    <mergeCell ref="H26:I26"/>
    <mergeCell ref="J26:K26"/>
    <mergeCell ref="C48:C51"/>
    <mergeCell ref="D48:D49"/>
    <mergeCell ref="D50:D51"/>
    <mergeCell ref="C52:C56"/>
    <mergeCell ref="D52:D53"/>
    <mergeCell ref="D54:D56"/>
    <mergeCell ref="AE27:AI27"/>
    <mergeCell ref="B39:B40"/>
    <mergeCell ref="C39:D40"/>
    <mergeCell ref="E39:E40"/>
    <mergeCell ref="F39:H39"/>
    <mergeCell ref="B41:B57"/>
    <mergeCell ref="C41:C47"/>
    <mergeCell ref="D41:D42"/>
    <mergeCell ref="D43:D44"/>
    <mergeCell ref="D45:D47"/>
    <mergeCell ref="B58:B64"/>
    <mergeCell ref="C58:C64"/>
    <mergeCell ref="D58:D59"/>
    <mergeCell ref="D60:D61"/>
    <mergeCell ref="D62:D64"/>
    <mergeCell ref="B65:B72"/>
    <mergeCell ref="C65:C71"/>
    <mergeCell ref="D65:D66"/>
    <mergeCell ref="D67:D68"/>
    <mergeCell ref="D69:D71"/>
    <mergeCell ref="D86:D88"/>
    <mergeCell ref="D89:D92"/>
    <mergeCell ref="B93:G93"/>
    <mergeCell ref="B97:B98"/>
    <mergeCell ref="C97:D97"/>
    <mergeCell ref="E97:E98"/>
    <mergeCell ref="F97:G97"/>
    <mergeCell ref="B73:G73"/>
    <mergeCell ref="B77:B78"/>
    <mergeCell ref="C77:D78"/>
    <mergeCell ref="E77:E78"/>
    <mergeCell ref="F77:H77"/>
    <mergeCell ref="B79:B92"/>
    <mergeCell ref="C79:C85"/>
    <mergeCell ref="D79:D81"/>
    <mergeCell ref="D82:D85"/>
    <mergeCell ref="C86:C92"/>
    <mergeCell ref="H97:H98"/>
    <mergeCell ref="I97:I98"/>
    <mergeCell ref="H130:I138"/>
    <mergeCell ref="B147:B148"/>
    <mergeCell ref="C147:C148"/>
    <mergeCell ref="D147:D148"/>
    <mergeCell ref="E147:E148"/>
    <mergeCell ref="F147:F148"/>
    <mergeCell ref="G147:G148"/>
    <mergeCell ref="H147:H148"/>
    <mergeCell ref="E167:E184"/>
    <mergeCell ref="R192:W192"/>
    <mergeCell ref="R193:S193"/>
    <mergeCell ref="T193:U193"/>
    <mergeCell ref="V193:W193"/>
    <mergeCell ref="R194:S194"/>
    <mergeCell ref="T194:U194"/>
    <mergeCell ref="V194:W194"/>
    <mergeCell ref="I147:K147"/>
    <mergeCell ref="B149:K149"/>
    <mergeCell ref="B156:D156"/>
    <mergeCell ref="E156:E157"/>
    <mergeCell ref="F156:F157"/>
    <mergeCell ref="G156:G157"/>
    <mergeCell ref="H156:H157"/>
    <mergeCell ref="R197:S197"/>
    <mergeCell ref="T197:U197"/>
    <mergeCell ref="V197:W197"/>
    <mergeCell ref="R198:S198"/>
    <mergeCell ref="T198:U198"/>
    <mergeCell ref="V198:W198"/>
    <mergeCell ref="R195:S195"/>
    <mergeCell ref="T195:U195"/>
    <mergeCell ref="V195:W195"/>
    <mergeCell ref="R196:S196"/>
    <mergeCell ref="T196:U196"/>
    <mergeCell ref="V196:W196"/>
    <mergeCell ref="R201:S201"/>
    <mergeCell ref="T201:U201"/>
    <mergeCell ref="V201:W201"/>
    <mergeCell ref="R202:S202"/>
    <mergeCell ref="T202:U202"/>
    <mergeCell ref="V202:W202"/>
    <mergeCell ref="R199:S199"/>
    <mergeCell ref="T199:U199"/>
    <mergeCell ref="V199:W199"/>
    <mergeCell ref="R200:S200"/>
    <mergeCell ref="T200:U200"/>
    <mergeCell ref="V200:W200"/>
    <mergeCell ref="R205:S205"/>
    <mergeCell ref="T205:U205"/>
    <mergeCell ref="V205:W205"/>
    <mergeCell ref="R206:S206"/>
    <mergeCell ref="T206:U206"/>
    <mergeCell ref="V206:W206"/>
    <mergeCell ref="R203:S203"/>
    <mergeCell ref="T203:U203"/>
    <mergeCell ref="V203:W203"/>
    <mergeCell ref="R204:S204"/>
    <mergeCell ref="T204:U204"/>
    <mergeCell ref="V204:W204"/>
    <mergeCell ref="R209:S209"/>
    <mergeCell ref="T209:U209"/>
    <mergeCell ref="V209:W209"/>
    <mergeCell ref="R210:S210"/>
    <mergeCell ref="T210:U210"/>
    <mergeCell ref="V210:W210"/>
    <mergeCell ref="R207:S207"/>
    <mergeCell ref="T207:U207"/>
    <mergeCell ref="V207:W207"/>
    <mergeCell ref="R208:S208"/>
    <mergeCell ref="T208:U208"/>
    <mergeCell ref="V208:W208"/>
    <mergeCell ref="R213:S213"/>
    <mergeCell ref="T213:U213"/>
    <mergeCell ref="V213:W213"/>
    <mergeCell ref="R214:S214"/>
    <mergeCell ref="T214:U214"/>
    <mergeCell ref="V214:W214"/>
    <mergeCell ref="R211:S211"/>
    <mergeCell ref="T211:U211"/>
    <mergeCell ref="V211:W211"/>
    <mergeCell ref="R212:S212"/>
    <mergeCell ref="T212:U212"/>
    <mergeCell ref="V212:W212"/>
    <mergeCell ref="R217:S217"/>
    <mergeCell ref="T217:U217"/>
    <mergeCell ref="V217:W217"/>
    <mergeCell ref="R215:S215"/>
    <mergeCell ref="T215:U215"/>
    <mergeCell ref="V215:W215"/>
    <mergeCell ref="R216:S216"/>
    <mergeCell ref="T216:U216"/>
    <mergeCell ref="V216:W216"/>
  </mergeCells>
  <dataValidations disablePrompts="1" count="1">
    <dataValidation type="list" allowBlank="1" showInputMessage="1" showErrorMessage="1" sqref="E150:E154" xr:uid="{AAE5C3CC-AE79-495D-A688-4B8F98C031D6}">
      <formula1>$B$27:$B$32</formula1>
    </dataValidation>
  </dataValidations>
  <printOptions horizontalCentered="1"/>
  <pageMargins left="0.78740157480314965" right="0.78740157480314965" top="0.78740157480314965" bottom="0.78740157480314965" header="0" footer="0"/>
  <pageSetup paperSize="9" scale="92" orientation="portrait" verticalDpi="200" r:id="rId1"/>
  <rowBreaks count="2" manualBreakCount="2">
    <brk id="94" max="10" man="1"/>
    <brk id="142" max="10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E33767-6DC4-442D-AD31-4CBF734F4D48}">
  <dimension ref="A1:D21"/>
  <sheetViews>
    <sheetView view="pageBreakPreview" zoomScale="60" zoomScaleNormal="100" workbookViewId="0">
      <selection activeCell="G17" sqref="G17"/>
    </sheetView>
  </sheetViews>
  <sheetFormatPr baseColWidth="10" defaultRowHeight="13.8" x14ac:dyDescent="0.3"/>
  <cols>
    <col min="1" max="1" width="27.21875" style="265" customWidth="1"/>
    <col min="2" max="3" width="13.88671875" style="265" customWidth="1"/>
    <col min="4" max="4" width="11" style="265" customWidth="1"/>
    <col min="5" max="16384" width="11.5546875" style="265"/>
  </cols>
  <sheetData>
    <row r="1" spans="1:4" x14ac:dyDescent="0.3">
      <c r="A1" s="335" t="s">
        <v>235</v>
      </c>
      <c r="B1" s="335"/>
      <c r="C1" s="335"/>
      <c r="D1" s="335"/>
    </row>
    <row r="2" spans="1:4" x14ac:dyDescent="0.3">
      <c r="A2" s="335" t="s">
        <v>234</v>
      </c>
      <c r="B2" s="335"/>
      <c r="C2" s="335"/>
      <c r="D2" s="335"/>
    </row>
    <row r="3" spans="1:4" s="268" customFormat="1" ht="41.4" x14ac:dyDescent="0.3">
      <c r="A3" s="266" t="s">
        <v>232</v>
      </c>
      <c r="B3" s="267" t="s">
        <v>231</v>
      </c>
      <c r="C3" s="267" t="s">
        <v>248</v>
      </c>
      <c r="D3" s="267" t="s">
        <v>233</v>
      </c>
    </row>
    <row r="4" spans="1:4" ht="14.4" customHeight="1" x14ac:dyDescent="0.3">
      <c r="A4" s="269" t="s">
        <v>239</v>
      </c>
      <c r="B4" s="270">
        <v>75</v>
      </c>
      <c r="C4" s="271">
        <f>+B4/25</f>
        <v>3</v>
      </c>
      <c r="D4" s="270">
        <v>4</v>
      </c>
    </row>
    <row r="5" spans="1:4" ht="14.4" customHeight="1" x14ac:dyDescent="0.3">
      <c r="A5" s="272" t="s">
        <v>240</v>
      </c>
      <c r="B5" s="273">
        <v>75</v>
      </c>
      <c r="C5" s="274">
        <f t="shared" ref="C5:C21" si="0">+B5/25</f>
        <v>3</v>
      </c>
      <c r="D5" s="273">
        <v>2</v>
      </c>
    </row>
    <row r="6" spans="1:4" ht="14.4" customHeight="1" x14ac:dyDescent="0.3">
      <c r="A6" s="269" t="s">
        <v>241</v>
      </c>
      <c r="B6" s="273">
        <v>75</v>
      </c>
      <c r="C6" s="274">
        <f t="shared" si="0"/>
        <v>3</v>
      </c>
      <c r="D6" s="273">
        <v>8</v>
      </c>
    </row>
    <row r="7" spans="1:4" ht="14.4" customHeight="1" x14ac:dyDescent="0.3">
      <c r="A7" s="269" t="s">
        <v>242</v>
      </c>
      <c r="B7" s="273">
        <v>75</v>
      </c>
      <c r="C7" s="274">
        <f t="shared" si="0"/>
        <v>3</v>
      </c>
      <c r="D7" s="273">
        <v>4</v>
      </c>
    </row>
    <row r="8" spans="1:4" ht="14.4" customHeight="1" x14ac:dyDescent="0.3">
      <c r="A8" s="269" t="s">
        <v>237</v>
      </c>
      <c r="B8" s="273">
        <v>40</v>
      </c>
      <c r="C8" s="274">
        <f t="shared" si="0"/>
        <v>1.6</v>
      </c>
      <c r="D8" s="273">
        <v>3</v>
      </c>
    </row>
    <row r="9" spans="1:4" ht="14.4" customHeight="1" x14ac:dyDescent="0.3">
      <c r="A9" s="269" t="s">
        <v>238</v>
      </c>
      <c r="B9" s="273">
        <v>40</v>
      </c>
      <c r="C9" s="274">
        <f t="shared" si="0"/>
        <v>1.6</v>
      </c>
      <c r="D9" s="273">
        <v>2</v>
      </c>
    </row>
    <row r="10" spans="1:4" ht="14.4" customHeight="1" x14ac:dyDescent="0.3">
      <c r="A10" s="269" t="s">
        <v>236</v>
      </c>
      <c r="B10" s="273">
        <v>50</v>
      </c>
      <c r="C10" s="274">
        <f t="shared" si="0"/>
        <v>2</v>
      </c>
      <c r="D10" s="273">
        <v>2</v>
      </c>
    </row>
    <row r="11" spans="1:4" ht="14.4" customHeight="1" x14ac:dyDescent="0.3">
      <c r="A11" s="269" t="s">
        <v>243</v>
      </c>
      <c r="B11" s="273">
        <v>50</v>
      </c>
      <c r="C11" s="274">
        <f t="shared" si="0"/>
        <v>2</v>
      </c>
      <c r="D11" s="273">
        <v>3</v>
      </c>
    </row>
    <row r="12" spans="1:4" ht="14.4" customHeight="1" x14ac:dyDescent="0.3">
      <c r="A12" s="269" t="s">
        <v>244</v>
      </c>
      <c r="B12" s="273">
        <v>40</v>
      </c>
      <c r="C12" s="274">
        <f t="shared" si="0"/>
        <v>1.6</v>
      </c>
      <c r="D12" s="273">
        <v>2</v>
      </c>
    </row>
    <row r="13" spans="1:4" ht="14.4" customHeight="1" x14ac:dyDescent="0.3">
      <c r="A13" s="269" t="s">
        <v>245</v>
      </c>
      <c r="B13" s="273">
        <v>50</v>
      </c>
      <c r="C13" s="274">
        <f t="shared" si="0"/>
        <v>2</v>
      </c>
      <c r="D13" s="273">
        <v>2</v>
      </c>
    </row>
    <row r="14" spans="1:4" ht="14.4" customHeight="1" x14ac:dyDescent="0.3">
      <c r="A14" s="269" t="s">
        <v>246</v>
      </c>
      <c r="B14" s="273">
        <v>50</v>
      </c>
      <c r="C14" s="274">
        <f t="shared" si="0"/>
        <v>2</v>
      </c>
      <c r="D14" s="273">
        <v>3</v>
      </c>
    </row>
    <row r="15" spans="1:4" ht="14.4" customHeight="1" x14ac:dyDescent="0.3">
      <c r="A15" s="269" t="s">
        <v>247</v>
      </c>
      <c r="B15" s="273">
        <v>50</v>
      </c>
      <c r="C15" s="274">
        <f t="shared" si="0"/>
        <v>2</v>
      </c>
      <c r="D15" s="273">
        <v>3</v>
      </c>
    </row>
    <row r="16" spans="1:4" x14ac:dyDescent="0.3">
      <c r="A16" s="269" t="s">
        <v>250</v>
      </c>
      <c r="B16" s="273">
        <v>40</v>
      </c>
      <c r="C16" s="274">
        <f t="shared" si="0"/>
        <v>1.6</v>
      </c>
      <c r="D16" s="273">
        <v>4</v>
      </c>
    </row>
    <row r="17" spans="1:4" x14ac:dyDescent="0.3">
      <c r="A17" s="269" t="s">
        <v>249</v>
      </c>
      <c r="B17" s="273">
        <v>75</v>
      </c>
      <c r="C17" s="274">
        <f t="shared" si="0"/>
        <v>3</v>
      </c>
      <c r="D17" s="273">
        <v>8</v>
      </c>
    </row>
    <row r="18" spans="1:4" x14ac:dyDescent="0.3">
      <c r="A18" s="269" t="s">
        <v>251</v>
      </c>
      <c r="B18" s="273">
        <v>75</v>
      </c>
      <c r="C18" s="274">
        <f t="shared" si="0"/>
        <v>3</v>
      </c>
      <c r="D18" s="273">
        <v>4</v>
      </c>
    </row>
    <row r="19" spans="1:4" x14ac:dyDescent="0.3">
      <c r="A19" s="269" t="s">
        <v>252</v>
      </c>
      <c r="B19" s="273">
        <v>75</v>
      </c>
      <c r="C19" s="274">
        <f t="shared" si="0"/>
        <v>3</v>
      </c>
      <c r="D19" s="273">
        <v>4</v>
      </c>
    </row>
    <row r="20" spans="1:4" x14ac:dyDescent="0.3">
      <c r="A20" s="269" t="s">
        <v>253</v>
      </c>
      <c r="B20" s="273">
        <v>25</v>
      </c>
      <c r="C20" s="274">
        <f t="shared" si="0"/>
        <v>1</v>
      </c>
      <c r="D20" s="273">
        <v>2</v>
      </c>
    </row>
    <row r="21" spans="1:4" x14ac:dyDescent="0.3">
      <c r="A21" s="275" t="s">
        <v>33</v>
      </c>
      <c r="B21" s="276">
        <v>50</v>
      </c>
      <c r="C21" s="277">
        <f t="shared" si="0"/>
        <v>2</v>
      </c>
      <c r="D21" s="276">
        <v>2</v>
      </c>
    </row>
  </sheetData>
  <mergeCells count="2">
    <mergeCell ref="A2:D2"/>
    <mergeCell ref="A1:D1"/>
  </mergeCells>
  <printOptions horizontalCentered="1"/>
  <pageMargins left="0.78740157480314965" right="0.78740157480314965" top="0.78740157480314965" bottom="0.78740157480314965" header="0.31496062992125984" footer="0.31496062992125984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C82"/>
  <sheetViews>
    <sheetView view="pageBreakPreview" zoomScaleNormal="100" zoomScaleSheetLayoutView="100" workbookViewId="0">
      <selection activeCell="M13" sqref="M13"/>
    </sheetView>
  </sheetViews>
  <sheetFormatPr baseColWidth="10" defaultColWidth="11.44140625" defaultRowHeight="13.8" x14ac:dyDescent="0.3"/>
  <cols>
    <col min="1" max="1" width="12.33203125" style="106" customWidth="1"/>
    <col min="2" max="2" width="2.109375" style="31" customWidth="1"/>
    <col min="3" max="3" width="11.44140625" style="106"/>
    <col min="4" max="4" width="12.33203125" style="106" customWidth="1"/>
    <col min="5" max="5" width="3.21875" style="31" customWidth="1"/>
    <col min="6" max="6" width="15.77734375" style="106" customWidth="1"/>
    <col min="7" max="7" width="11.44140625" style="106"/>
    <col min="8" max="8" width="11.44140625" style="257"/>
    <col min="9" max="9" width="11.44140625" style="106"/>
    <col min="10" max="10" width="13.88671875" style="106" customWidth="1"/>
    <col min="11" max="16384" width="11.44140625" style="106"/>
  </cols>
  <sheetData>
    <row r="1" spans="1:29" s="180" customFormat="1" x14ac:dyDescent="0.3">
      <c r="A1" s="342" t="s">
        <v>175</v>
      </c>
      <c r="B1" s="342"/>
      <c r="C1" s="342"/>
      <c r="D1" s="342"/>
      <c r="E1" s="342"/>
      <c r="F1" s="342"/>
      <c r="G1" s="342"/>
      <c r="H1" s="342"/>
      <c r="I1" s="342"/>
      <c r="J1" s="342"/>
      <c r="K1" s="179"/>
      <c r="L1" s="179"/>
      <c r="M1" s="179"/>
      <c r="N1" s="179"/>
      <c r="O1" s="179"/>
      <c r="P1" s="179"/>
      <c r="Q1" s="179"/>
      <c r="R1" s="179"/>
      <c r="S1" s="179"/>
      <c r="T1" s="179"/>
      <c r="U1" s="179"/>
      <c r="V1" s="179"/>
      <c r="W1" s="179"/>
      <c r="X1" s="179"/>
      <c r="Y1" s="179"/>
      <c r="Z1" s="179"/>
      <c r="AA1" s="179"/>
    </row>
    <row r="2" spans="1:29" x14ac:dyDescent="0.3">
      <c r="A2" s="2" t="s">
        <v>225</v>
      </c>
      <c r="B2" s="260" t="s">
        <v>224</v>
      </c>
      <c r="C2" s="3" t="s">
        <v>198</v>
      </c>
    </row>
    <row r="3" spans="1:29" x14ac:dyDescent="0.3">
      <c r="A3" s="2" t="s">
        <v>226</v>
      </c>
      <c r="B3" s="260" t="s">
        <v>224</v>
      </c>
      <c r="C3" s="3" t="s">
        <v>222</v>
      </c>
    </row>
    <row r="4" spans="1:29" x14ac:dyDescent="0.3">
      <c r="A4" s="2" t="s">
        <v>123</v>
      </c>
      <c r="B4" s="260" t="s">
        <v>224</v>
      </c>
      <c r="C4" s="3" t="s">
        <v>199</v>
      </c>
    </row>
    <row r="5" spans="1:29" x14ac:dyDescent="0.3">
      <c r="A5" s="2" t="s">
        <v>227</v>
      </c>
      <c r="B5" s="260" t="s">
        <v>224</v>
      </c>
      <c r="C5" s="3" t="s">
        <v>124</v>
      </c>
    </row>
    <row r="6" spans="1:29" ht="15" customHeight="1" x14ac:dyDescent="0.3">
      <c r="A6" s="2" t="s">
        <v>228</v>
      </c>
      <c r="B6" s="260" t="s">
        <v>224</v>
      </c>
      <c r="C6" s="4" t="s">
        <v>223</v>
      </c>
      <c r="D6" s="5"/>
      <c r="E6" s="287"/>
      <c r="F6" s="6"/>
      <c r="G6" s="6"/>
      <c r="H6" s="6"/>
    </row>
    <row r="7" spans="1:29" x14ac:dyDescent="0.3">
      <c r="C7" s="181"/>
      <c r="D7" s="183"/>
      <c r="E7" s="288"/>
      <c r="F7" s="183"/>
      <c r="AC7" s="182"/>
    </row>
    <row r="8" spans="1:29" ht="15.75" customHeight="1" x14ac:dyDescent="0.3">
      <c r="A8" s="178" t="s">
        <v>164</v>
      </c>
      <c r="B8" s="8" t="s">
        <v>177</v>
      </c>
      <c r="C8" s="16"/>
      <c r="D8" s="16"/>
      <c r="E8" s="278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</row>
    <row r="9" spans="1:29" ht="15" customHeight="1" x14ac:dyDescent="0.3">
      <c r="A9" s="114"/>
      <c r="B9" s="261"/>
      <c r="I9" s="16"/>
      <c r="J9" s="16"/>
    </row>
    <row r="10" spans="1:29" s="31" customFormat="1" ht="30" customHeight="1" x14ac:dyDescent="0.3">
      <c r="A10" s="261"/>
      <c r="B10" s="261"/>
      <c r="C10" s="258" t="s">
        <v>42</v>
      </c>
      <c r="D10" s="258" t="s">
        <v>46</v>
      </c>
      <c r="E10" s="336" t="s">
        <v>43</v>
      </c>
      <c r="F10" s="337"/>
      <c r="G10" s="259" t="s">
        <v>178</v>
      </c>
      <c r="H10" s="259" t="s">
        <v>257</v>
      </c>
      <c r="I10" s="279" t="s">
        <v>254</v>
      </c>
      <c r="J10" s="278"/>
    </row>
    <row r="11" spans="1:29" ht="15" customHeight="1" x14ac:dyDescent="0.3">
      <c r="A11" s="114"/>
      <c r="B11" s="261"/>
      <c r="C11" s="307" t="s">
        <v>208</v>
      </c>
      <c r="D11" s="309" t="s">
        <v>203</v>
      </c>
      <c r="E11" s="284">
        <v>1</v>
      </c>
      <c r="F11" s="280" t="s">
        <v>238</v>
      </c>
      <c r="G11" s="19">
        <f>IFERROR(VLOOKUP(F11,UD!A$4:D$21,4,0),"")</f>
        <v>2</v>
      </c>
      <c r="H11" s="19">
        <f>+E11*G11</f>
        <v>2</v>
      </c>
      <c r="I11" s="338" t="s">
        <v>255</v>
      </c>
      <c r="J11" s="255"/>
    </row>
    <row r="12" spans="1:29" ht="15" customHeight="1" x14ac:dyDescent="0.3">
      <c r="A12" s="114"/>
      <c r="B12" s="261"/>
      <c r="C12" s="308"/>
      <c r="D12" s="311"/>
      <c r="E12" s="285">
        <v>1</v>
      </c>
      <c r="F12" s="281" t="s">
        <v>239</v>
      </c>
      <c r="G12" s="20">
        <f>IFERROR(VLOOKUP(F12,UD!A$4:D$21,4,0),"")</f>
        <v>4</v>
      </c>
      <c r="H12" s="20">
        <f t="shared" ref="H12:H40" si="0">+E12*G12</f>
        <v>4</v>
      </c>
      <c r="I12" s="338"/>
      <c r="J12" s="255"/>
    </row>
    <row r="13" spans="1:29" ht="15" customHeight="1" x14ac:dyDescent="0.3">
      <c r="A13" s="114"/>
      <c r="B13" s="261"/>
      <c r="C13" s="308"/>
      <c r="D13" s="309" t="s">
        <v>204</v>
      </c>
      <c r="E13" s="284">
        <v>2</v>
      </c>
      <c r="F13" s="280" t="s">
        <v>33</v>
      </c>
      <c r="G13" s="19">
        <f>IFERROR(VLOOKUP(F13,UD!A$4:D$21,4,0),"")</f>
        <v>2</v>
      </c>
      <c r="H13" s="19">
        <f t="shared" si="0"/>
        <v>4</v>
      </c>
      <c r="I13" s="338" t="s">
        <v>255</v>
      </c>
      <c r="J13" s="255"/>
    </row>
    <row r="14" spans="1:29" ht="15" customHeight="1" x14ac:dyDescent="0.3">
      <c r="A14" s="114"/>
      <c r="B14" s="261"/>
      <c r="C14" s="308"/>
      <c r="D14" s="310"/>
      <c r="E14" s="286">
        <v>2</v>
      </c>
      <c r="F14" s="282" t="s">
        <v>250</v>
      </c>
      <c r="G14" s="20">
        <f>IFERROR(VLOOKUP(F14,UD!A$4:D$21,4,0),"")</f>
        <v>4</v>
      </c>
      <c r="H14" s="20">
        <f t="shared" si="0"/>
        <v>8</v>
      </c>
      <c r="I14" s="338"/>
      <c r="J14" s="255"/>
    </row>
    <row r="15" spans="1:29" ht="15" customHeight="1" x14ac:dyDescent="0.3">
      <c r="A15" s="114"/>
      <c r="B15" s="261"/>
      <c r="C15" s="308"/>
      <c r="D15" s="310"/>
      <c r="E15" s="286">
        <v>4</v>
      </c>
      <c r="F15" s="282" t="s">
        <v>238</v>
      </c>
      <c r="G15" s="20">
        <f>IFERROR(VLOOKUP(F15,UD!A$4:D$21,4,0),"")</f>
        <v>2</v>
      </c>
      <c r="H15" s="20">
        <f t="shared" si="0"/>
        <v>8</v>
      </c>
      <c r="I15" s="338"/>
      <c r="J15" s="255"/>
    </row>
    <row r="16" spans="1:29" ht="15" customHeight="1" x14ac:dyDescent="0.3">
      <c r="A16" s="114"/>
      <c r="B16" s="261"/>
      <c r="C16" s="308"/>
      <c r="D16" s="311"/>
      <c r="E16" s="285">
        <v>2</v>
      </c>
      <c r="F16" s="281" t="s">
        <v>239</v>
      </c>
      <c r="G16" s="20">
        <f>IFERROR(VLOOKUP(F16,UD!A$4:D$21,4,0),"")</f>
        <v>4</v>
      </c>
      <c r="H16" s="20">
        <f t="shared" si="0"/>
        <v>8</v>
      </c>
      <c r="I16" s="338"/>
      <c r="J16" s="255"/>
    </row>
    <row r="17" spans="1:9" s="255" customFormat="1" ht="15" customHeight="1" x14ac:dyDescent="0.3">
      <c r="A17" s="114"/>
      <c r="B17" s="261"/>
      <c r="C17" s="308"/>
      <c r="D17" s="309" t="s">
        <v>202</v>
      </c>
      <c r="E17" s="284">
        <v>2</v>
      </c>
      <c r="F17" s="280" t="s">
        <v>33</v>
      </c>
      <c r="G17" s="19">
        <f>IFERROR(VLOOKUP(F17,UD!A$4:D$21,4,0),"")</f>
        <v>2</v>
      </c>
      <c r="H17" s="19">
        <f t="shared" si="0"/>
        <v>4</v>
      </c>
      <c r="I17" s="338" t="s">
        <v>255</v>
      </c>
    </row>
    <row r="18" spans="1:9" s="255" customFormat="1" ht="15" customHeight="1" x14ac:dyDescent="0.3">
      <c r="A18" s="114"/>
      <c r="B18" s="261"/>
      <c r="C18" s="308"/>
      <c r="D18" s="310"/>
      <c r="E18" s="286">
        <v>4</v>
      </c>
      <c r="F18" s="282" t="s">
        <v>238</v>
      </c>
      <c r="G18" s="20">
        <f>IFERROR(VLOOKUP(F18,UD!A$4:D$21,4,0),"")</f>
        <v>2</v>
      </c>
      <c r="H18" s="20">
        <f t="shared" si="0"/>
        <v>8</v>
      </c>
      <c r="I18" s="338"/>
    </row>
    <row r="19" spans="1:9" s="255" customFormat="1" ht="15" customHeight="1" x14ac:dyDescent="0.3">
      <c r="A19" s="114"/>
      <c r="B19" s="261"/>
      <c r="C19" s="308"/>
      <c r="D19" s="311"/>
      <c r="E19" s="285">
        <v>4</v>
      </c>
      <c r="F19" s="281" t="s">
        <v>239</v>
      </c>
      <c r="G19" s="21">
        <f>IFERROR(VLOOKUP(F19,UD!A$4:D$21,4,0),"")</f>
        <v>4</v>
      </c>
      <c r="H19" s="21">
        <f t="shared" si="0"/>
        <v>16</v>
      </c>
      <c r="I19" s="338"/>
    </row>
    <row r="20" spans="1:9" s="255" customFormat="1" ht="30" customHeight="1" x14ac:dyDescent="0.3">
      <c r="A20" s="114"/>
      <c r="B20" s="261"/>
      <c r="C20" s="308"/>
      <c r="D20" s="264" t="s">
        <v>230</v>
      </c>
      <c r="E20" s="290">
        <v>2</v>
      </c>
      <c r="F20" s="283" t="s">
        <v>238</v>
      </c>
      <c r="G20" s="20">
        <f>IFERROR(VLOOKUP(F20,UD!A$4:D$21,4,0),"")</f>
        <v>2</v>
      </c>
      <c r="H20" s="20">
        <f t="shared" si="0"/>
        <v>4</v>
      </c>
      <c r="I20" s="149" t="s">
        <v>256</v>
      </c>
    </row>
    <row r="21" spans="1:9" s="255" customFormat="1" ht="30" customHeight="1" x14ac:dyDescent="0.3">
      <c r="A21" s="114"/>
      <c r="B21" s="261"/>
      <c r="C21" s="326"/>
      <c r="D21" s="263" t="s">
        <v>229</v>
      </c>
      <c r="E21" s="291">
        <v>2</v>
      </c>
      <c r="F21" s="282" t="s">
        <v>238</v>
      </c>
      <c r="G21" s="19">
        <f>IFERROR(VLOOKUP(F21,UD!A$4:D$21,4,0),"")</f>
        <v>2</v>
      </c>
      <c r="H21" s="19">
        <f t="shared" si="0"/>
        <v>4</v>
      </c>
      <c r="I21" s="149" t="s">
        <v>256</v>
      </c>
    </row>
    <row r="22" spans="1:9" s="257" customFormat="1" ht="15" customHeight="1" x14ac:dyDescent="0.3">
      <c r="A22" s="114"/>
      <c r="B22" s="261"/>
      <c r="C22" s="307" t="s">
        <v>139</v>
      </c>
      <c r="D22" s="309" t="s">
        <v>203</v>
      </c>
      <c r="E22" s="284">
        <v>1</v>
      </c>
      <c r="F22" s="280" t="s">
        <v>238</v>
      </c>
      <c r="G22" s="19">
        <f>IFERROR(VLOOKUP(F22,UD!A$4:D$21,4,0),"")</f>
        <v>2</v>
      </c>
      <c r="H22" s="19">
        <f t="shared" si="0"/>
        <v>2</v>
      </c>
      <c r="I22" s="338" t="s">
        <v>255</v>
      </c>
    </row>
    <row r="23" spans="1:9" s="257" customFormat="1" ht="15" customHeight="1" x14ac:dyDescent="0.3">
      <c r="A23" s="114"/>
      <c r="B23" s="261"/>
      <c r="C23" s="308"/>
      <c r="D23" s="311"/>
      <c r="E23" s="285">
        <v>1</v>
      </c>
      <c r="F23" s="281" t="s">
        <v>239</v>
      </c>
      <c r="G23" s="20">
        <f>IFERROR(VLOOKUP(F23,UD!A$4:D$21,4,0),"")</f>
        <v>4</v>
      </c>
      <c r="H23" s="20">
        <f t="shared" si="0"/>
        <v>4</v>
      </c>
      <c r="I23" s="338"/>
    </row>
    <row r="24" spans="1:9" s="257" customFormat="1" ht="15" customHeight="1" x14ac:dyDescent="0.3">
      <c r="A24" s="114"/>
      <c r="B24" s="261"/>
      <c r="C24" s="308"/>
      <c r="D24" s="309" t="s">
        <v>204</v>
      </c>
      <c r="E24" s="284">
        <v>2</v>
      </c>
      <c r="F24" s="280" t="s">
        <v>33</v>
      </c>
      <c r="G24" s="19">
        <f>IFERROR(VLOOKUP(F24,UD!A$4:D$21,4,0),"")</f>
        <v>2</v>
      </c>
      <c r="H24" s="19">
        <f t="shared" si="0"/>
        <v>4</v>
      </c>
      <c r="I24" s="338" t="s">
        <v>255</v>
      </c>
    </row>
    <row r="25" spans="1:9" s="257" customFormat="1" ht="15" customHeight="1" x14ac:dyDescent="0.3">
      <c r="A25" s="114"/>
      <c r="B25" s="261"/>
      <c r="C25" s="308"/>
      <c r="D25" s="310"/>
      <c r="E25" s="286">
        <v>2</v>
      </c>
      <c r="F25" s="282" t="s">
        <v>250</v>
      </c>
      <c r="G25" s="20">
        <f>IFERROR(VLOOKUP(F25,UD!A$4:D$21,4,0),"")</f>
        <v>4</v>
      </c>
      <c r="H25" s="20">
        <f t="shared" si="0"/>
        <v>8</v>
      </c>
      <c r="I25" s="338"/>
    </row>
    <row r="26" spans="1:9" s="257" customFormat="1" ht="15" customHeight="1" x14ac:dyDescent="0.3">
      <c r="A26" s="114"/>
      <c r="B26" s="261"/>
      <c r="C26" s="308"/>
      <c r="D26" s="310"/>
      <c r="E26" s="286">
        <v>4</v>
      </c>
      <c r="F26" s="282" t="s">
        <v>238</v>
      </c>
      <c r="G26" s="20">
        <f>IFERROR(VLOOKUP(F26,UD!A$4:D$21,4,0),"")</f>
        <v>2</v>
      </c>
      <c r="H26" s="20">
        <f t="shared" si="0"/>
        <v>8</v>
      </c>
      <c r="I26" s="338"/>
    </row>
    <row r="27" spans="1:9" s="257" customFormat="1" ht="15" customHeight="1" x14ac:dyDescent="0.3">
      <c r="A27" s="114"/>
      <c r="B27" s="261"/>
      <c r="C27" s="308"/>
      <c r="D27" s="311"/>
      <c r="E27" s="285">
        <v>2</v>
      </c>
      <c r="F27" s="281" t="s">
        <v>239</v>
      </c>
      <c r="G27" s="20">
        <f>IFERROR(VLOOKUP(F27,UD!A$4:D$21,4,0),"")</f>
        <v>4</v>
      </c>
      <c r="H27" s="21">
        <f t="shared" si="0"/>
        <v>8</v>
      </c>
      <c r="I27" s="338"/>
    </row>
    <row r="28" spans="1:9" s="257" customFormat="1" ht="15" customHeight="1" x14ac:dyDescent="0.3">
      <c r="A28" s="114"/>
      <c r="B28" s="261"/>
      <c r="C28" s="308"/>
      <c r="D28" s="309" t="s">
        <v>202</v>
      </c>
      <c r="E28" s="284">
        <v>2</v>
      </c>
      <c r="F28" s="280" t="s">
        <v>33</v>
      </c>
      <c r="G28" s="19">
        <f>IFERROR(VLOOKUP(F28,UD!A$4:D$21,4,0),"")</f>
        <v>2</v>
      </c>
      <c r="H28" s="19">
        <f t="shared" si="0"/>
        <v>4</v>
      </c>
      <c r="I28" s="338" t="s">
        <v>255</v>
      </c>
    </row>
    <row r="29" spans="1:9" s="257" customFormat="1" ht="15" customHeight="1" x14ac:dyDescent="0.3">
      <c r="A29" s="114"/>
      <c r="B29" s="261"/>
      <c r="C29" s="308"/>
      <c r="D29" s="310"/>
      <c r="E29" s="286">
        <v>4</v>
      </c>
      <c r="F29" s="282" t="s">
        <v>238</v>
      </c>
      <c r="G29" s="20">
        <f>IFERROR(VLOOKUP(F29,UD!A$4:D$21,4,0),"")</f>
        <v>2</v>
      </c>
      <c r="H29" s="20">
        <f t="shared" si="0"/>
        <v>8</v>
      </c>
      <c r="I29" s="338"/>
    </row>
    <row r="30" spans="1:9" s="257" customFormat="1" ht="15" customHeight="1" x14ac:dyDescent="0.3">
      <c r="A30" s="114"/>
      <c r="B30" s="261"/>
      <c r="C30" s="308"/>
      <c r="D30" s="311"/>
      <c r="E30" s="285">
        <v>4</v>
      </c>
      <c r="F30" s="281" t="s">
        <v>239</v>
      </c>
      <c r="G30" s="21">
        <f>IFERROR(VLOOKUP(F30,UD!A$4:D$21,4,0),"")</f>
        <v>4</v>
      </c>
      <c r="H30" s="21">
        <f t="shared" si="0"/>
        <v>16</v>
      </c>
      <c r="I30" s="338"/>
    </row>
    <row r="31" spans="1:9" s="257" customFormat="1" ht="15" customHeight="1" x14ac:dyDescent="0.3">
      <c r="A31" s="114"/>
      <c r="B31" s="261"/>
      <c r="C31" s="307" t="s">
        <v>140</v>
      </c>
      <c r="D31" s="309" t="s">
        <v>203</v>
      </c>
      <c r="E31" s="284">
        <v>1</v>
      </c>
      <c r="F31" s="280" t="s">
        <v>238</v>
      </c>
      <c r="G31" s="19">
        <f>IFERROR(VLOOKUP(F31,UD!A$4:D$21,4,0),"")</f>
        <v>2</v>
      </c>
      <c r="H31" s="19">
        <f t="shared" si="0"/>
        <v>2</v>
      </c>
      <c r="I31" s="338" t="s">
        <v>255</v>
      </c>
    </row>
    <row r="32" spans="1:9" s="257" customFormat="1" ht="15" customHeight="1" x14ac:dyDescent="0.3">
      <c r="A32" s="114"/>
      <c r="B32" s="261"/>
      <c r="C32" s="308"/>
      <c r="D32" s="311"/>
      <c r="E32" s="285">
        <v>1</v>
      </c>
      <c r="F32" s="281" t="s">
        <v>239</v>
      </c>
      <c r="G32" s="20">
        <f>IFERROR(VLOOKUP(F32,UD!A$4:D$21,4,0),"")</f>
        <v>4</v>
      </c>
      <c r="H32" s="20">
        <f t="shared" si="0"/>
        <v>4</v>
      </c>
      <c r="I32" s="338"/>
    </row>
    <row r="33" spans="1:9" s="257" customFormat="1" ht="15" customHeight="1" x14ac:dyDescent="0.3">
      <c r="A33" s="114"/>
      <c r="B33" s="261"/>
      <c r="C33" s="308"/>
      <c r="D33" s="309" t="s">
        <v>204</v>
      </c>
      <c r="E33" s="284">
        <v>2</v>
      </c>
      <c r="F33" s="280" t="s">
        <v>33</v>
      </c>
      <c r="G33" s="19">
        <f>IFERROR(VLOOKUP(F33,UD!A$4:D$21,4,0),"")</f>
        <v>2</v>
      </c>
      <c r="H33" s="19">
        <f t="shared" si="0"/>
        <v>4</v>
      </c>
      <c r="I33" s="338" t="s">
        <v>255</v>
      </c>
    </row>
    <row r="34" spans="1:9" s="257" customFormat="1" ht="15" customHeight="1" x14ac:dyDescent="0.3">
      <c r="A34" s="114"/>
      <c r="B34" s="261"/>
      <c r="C34" s="308"/>
      <c r="D34" s="310"/>
      <c r="E34" s="286">
        <v>2</v>
      </c>
      <c r="F34" s="282" t="s">
        <v>250</v>
      </c>
      <c r="G34" s="20">
        <f>IFERROR(VLOOKUP(F34,UD!A$4:D$21,4,0),"")</f>
        <v>4</v>
      </c>
      <c r="H34" s="20">
        <f t="shared" si="0"/>
        <v>8</v>
      </c>
      <c r="I34" s="338"/>
    </row>
    <row r="35" spans="1:9" s="257" customFormat="1" ht="15" customHeight="1" x14ac:dyDescent="0.3">
      <c r="A35" s="114"/>
      <c r="B35" s="261"/>
      <c r="C35" s="308"/>
      <c r="D35" s="310"/>
      <c r="E35" s="286">
        <v>4</v>
      </c>
      <c r="F35" s="282" t="s">
        <v>238</v>
      </c>
      <c r="G35" s="20">
        <f>IFERROR(VLOOKUP(F35,UD!A$4:D$21,4,0),"")</f>
        <v>2</v>
      </c>
      <c r="H35" s="20">
        <f t="shared" si="0"/>
        <v>8</v>
      </c>
      <c r="I35" s="338"/>
    </row>
    <row r="36" spans="1:9" s="257" customFormat="1" ht="15" customHeight="1" x14ac:dyDescent="0.3">
      <c r="A36" s="114"/>
      <c r="B36" s="261"/>
      <c r="C36" s="308"/>
      <c r="D36" s="311"/>
      <c r="E36" s="285">
        <v>2</v>
      </c>
      <c r="F36" s="281" t="s">
        <v>239</v>
      </c>
      <c r="G36" s="20">
        <f>IFERROR(VLOOKUP(F36,UD!A$4:D$21,4,0),"")</f>
        <v>4</v>
      </c>
      <c r="H36" s="21">
        <f t="shared" si="0"/>
        <v>8</v>
      </c>
      <c r="I36" s="338"/>
    </row>
    <row r="37" spans="1:9" s="257" customFormat="1" ht="15" customHeight="1" x14ac:dyDescent="0.3">
      <c r="A37" s="114"/>
      <c r="B37" s="261"/>
      <c r="C37" s="308"/>
      <c r="D37" s="309" t="s">
        <v>202</v>
      </c>
      <c r="E37" s="284">
        <v>2</v>
      </c>
      <c r="F37" s="280" t="s">
        <v>33</v>
      </c>
      <c r="G37" s="19">
        <f>IFERROR(VLOOKUP(F37,UD!A$4:D$21,4,0),"")</f>
        <v>2</v>
      </c>
      <c r="H37" s="19">
        <f t="shared" si="0"/>
        <v>4</v>
      </c>
      <c r="I37" s="338" t="s">
        <v>255</v>
      </c>
    </row>
    <row r="38" spans="1:9" s="257" customFormat="1" ht="15" customHeight="1" x14ac:dyDescent="0.3">
      <c r="A38" s="114"/>
      <c r="B38" s="261"/>
      <c r="C38" s="308"/>
      <c r="D38" s="310"/>
      <c r="E38" s="286">
        <v>4</v>
      </c>
      <c r="F38" s="282" t="s">
        <v>238</v>
      </c>
      <c r="G38" s="20">
        <f>IFERROR(VLOOKUP(F38,UD!A$4:D$21,4,0),"")</f>
        <v>2</v>
      </c>
      <c r="H38" s="20">
        <f t="shared" si="0"/>
        <v>8</v>
      </c>
      <c r="I38" s="338"/>
    </row>
    <row r="39" spans="1:9" s="257" customFormat="1" ht="15" customHeight="1" x14ac:dyDescent="0.3">
      <c r="A39" s="114"/>
      <c r="B39" s="261"/>
      <c r="C39" s="308"/>
      <c r="D39" s="311"/>
      <c r="E39" s="285">
        <v>4</v>
      </c>
      <c r="F39" s="281" t="s">
        <v>239</v>
      </c>
      <c r="G39" s="21">
        <f>IFERROR(VLOOKUP(F39,UD!A$4:D$21,4,0),"")</f>
        <v>4</v>
      </c>
      <c r="H39" s="21">
        <f t="shared" si="0"/>
        <v>16</v>
      </c>
      <c r="I39" s="338"/>
    </row>
    <row r="40" spans="1:9" s="257" customFormat="1" ht="30" customHeight="1" x14ac:dyDescent="0.3">
      <c r="A40" s="114"/>
      <c r="B40" s="261"/>
      <c r="C40" s="308"/>
      <c r="D40" s="292" t="s">
        <v>258</v>
      </c>
      <c r="E40" s="290">
        <v>2</v>
      </c>
      <c r="F40" s="283" t="s">
        <v>238</v>
      </c>
      <c r="G40" s="20">
        <f>IFERROR(VLOOKUP(F40,UD!A$4:D$21,4,0),"")</f>
        <v>2</v>
      </c>
      <c r="H40" s="19">
        <f t="shared" si="0"/>
        <v>4</v>
      </c>
      <c r="I40" s="149" t="s">
        <v>256</v>
      </c>
    </row>
    <row r="41" spans="1:9" s="257" customFormat="1" ht="15" customHeight="1" x14ac:dyDescent="0.3">
      <c r="A41" s="114"/>
      <c r="B41" s="261"/>
      <c r="C41" s="308"/>
      <c r="D41" s="309" t="s">
        <v>259</v>
      </c>
      <c r="E41" s="284">
        <v>2</v>
      </c>
      <c r="F41" s="280" t="s">
        <v>238</v>
      </c>
      <c r="G41" s="19">
        <f>IFERROR(VLOOKUP(F41,UD!A$4:D$21,4,0),"")</f>
        <v>2</v>
      </c>
      <c r="H41" s="19">
        <f t="shared" ref="H41:H51" si="1">+E41*G41</f>
        <v>4</v>
      </c>
      <c r="I41" s="338" t="s">
        <v>255</v>
      </c>
    </row>
    <row r="42" spans="1:9" s="257" customFormat="1" ht="15" customHeight="1" x14ac:dyDescent="0.3">
      <c r="A42" s="114"/>
      <c r="B42" s="261"/>
      <c r="C42" s="308"/>
      <c r="D42" s="311"/>
      <c r="E42" s="285">
        <v>2</v>
      </c>
      <c r="F42" s="281" t="s">
        <v>239</v>
      </c>
      <c r="G42" s="20">
        <f>IFERROR(VLOOKUP(F42,UD!A$4:D$21,4,0),"")</f>
        <v>4</v>
      </c>
      <c r="H42" s="20">
        <f t="shared" si="1"/>
        <v>8</v>
      </c>
      <c r="I42" s="338"/>
    </row>
    <row r="43" spans="1:9" s="257" customFormat="1" ht="15" customHeight="1" x14ac:dyDescent="0.3">
      <c r="A43" s="114"/>
      <c r="B43" s="261"/>
      <c r="C43" s="308"/>
      <c r="D43" s="339" t="s">
        <v>260</v>
      </c>
      <c r="E43" s="284">
        <v>1</v>
      </c>
      <c r="F43" s="280" t="s">
        <v>238</v>
      </c>
      <c r="G43" s="19">
        <f>IFERROR(VLOOKUP(F43,UD!A$4:D$21,4,0),"")</f>
        <v>2</v>
      </c>
      <c r="H43" s="19">
        <f t="shared" si="1"/>
        <v>2</v>
      </c>
      <c r="I43" s="338" t="s">
        <v>255</v>
      </c>
    </row>
    <row r="44" spans="1:9" s="257" customFormat="1" ht="15" customHeight="1" x14ac:dyDescent="0.3">
      <c r="A44" s="114"/>
      <c r="B44" s="261"/>
      <c r="C44" s="308"/>
      <c r="D44" s="340"/>
      <c r="E44" s="285">
        <v>1</v>
      </c>
      <c r="F44" s="281" t="s">
        <v>239</v>
      </c>
      <c r="G44" s="20">
        <f>IFERROR(VLOOKUP(F44,UD!A$4:D$21,4,0),"")</f>
        <v>4</v>
      </c>
      <c r="H44" s="20">
        <f t="shared" si="1"/>
        <v>4</v>
      </c>
      <c r="I44" s="338"/>
    </row>
    <row r="45" spans="1:9" s="257" customFormat="1" ht="15" customHeight="1" x14ac:dyDescent="0.3">
      <c r="A45" s="114"/>
      <c r="B45" s="261"/>
      <c r="C45" s="308"/>
      <c r="D45" s="339" t="s">
        <v>261</v>
      </c>
      <c r="E45" s="284">
        <v>3</v>
      </c>
      <c r="F45" s="280" t="s">
        <v>33</v>
      </c>
      <c r="G45" s="19">
        <f>IFERROR(VLOOKUP(F45,UD!A$4:D$21,4,0),"")</f>
        <v>2</v>
      </c>
      <c r="H45" s="19">
        <f t="shared" si="1"/>
        <v>6</v>
      </c>
      <c r="I45" s="338" t="s">
        <v>255</v>
      </c>
    </row>
    <row r="46" spans="1:9" s="257" customFormat="1" ht="15" customHeight="1" x14ac:dyDescent="0.3">
      <c r="A46" s="114"/>
      <c r="B46" s="261"/>
      <c r="C46" s="308"/>
      <c r="D46" s="341"/>
      <c r="E46" s="286">
        <v>2</v>
      </c>
      <c r="F46" s="282" t="s">
        <v>250</v>
      </c>
      <c r="G46" s="20">
        <f>IFERROR(VLOOKUP(F46,UD!A$4:D$21,4,0),"")</f>
        <v>4</v>
      </c>
      <c r="H46" s="20">
        <f t="shared" si="1"/>
        <v>8</v>
      </c>
      <c r="I46" s="338"/>
    </row>
    <row r="47" spans="1:9" s="257" customFormat="1" ht="15" customHeight="1" x14ac:dyDescent="0.3">
      <c r="A47" s="114"/>
      <c r="B47" s="261"/>
      <c r="C47" s="308"/>
      <c r="D47" s="341"/>
      <c r="E47" s="286">
        <v>2</v>
      </c>
      <c r="F47" s="282" t="s">
        <v>238</v>
      </c>
      <c r="G47" s="20">
        <f>IFERROR(VLOOKUP(F47,UD!A$4:D$21,4,0),"")</f>
        <v>2</v>
      </c>
      <c r="H47" s="20">
        <f t="shared" si="1"/>
        <v>4</v>
      </c>
      <c r="I47" s="338"/>
    </row>
    <row r="48" spans="1:9" s="257" customFormat="1" ht="15" customHeight="1" x14ac:dyDescent="0.3">
      <c r="A48" s="114"/>
      <c r="B48" s="261"/>
      <c r="C48" s="308"/>
      <c r="D48" s="340"/>
      <c r="E48" s="285">
        <v>2</v>
      </c>
      <c r="F48" s="281" t="s">
        <v>239</v>
      </c>
      <c r="G48" s="20">
        <f>IFERROR(VLOOKUP(F48,UD!A$4:D$21,4,0),"")</f>
        <v>4</v>
      </c>
      <c r="H48" s="21">
        <f t="shared" si="1"/>
        <v>8</v>
      </c>
      <c r="I48" s="338"/>
    </row>
    <row r="49" spans="1:29" s="257" customFormat="1" ht="15" customHeight="1" x14ac:dyDescent="0.3">
      <c r="A49" s="114"/>
      <c r="B49" s="261"/>
      <c r="C49" s="308"/>
      <c r="D49" s="339" t="s">
        <v>262</v>
      </c>
      <c r="E49" s="284">
        <v>3</v>
      </c>
      <c r="F49" s="280" t="s">
        <v>33</v>
      </c>
      <c r="G49" s="19">
        <f>IFERROR(VLOOKUP(F49,UD!A$4:D$21,4,0),"")</f>
        <v>2</v>
      </c>
      <c r="H49" s="19">
        <f t="shared" si="1"/>
        <v>6</v>
      </c>
      <c r="I49" s="338" t="s">
        <v>255</v>
      </c>
    </row>
    <row r="50" spans="1:29" s="257" customFormat="1" ht="15" customHeight="1" x14ac:dyDescent="0.3">
      <c r="A50" s="114"/>
      <c r="B50" s="261"/>
      <c r="C50" s="308"/>
      <c r="D50" s="341"/>
      <c r="E50" s="286">
        <v>2</v>
      </c>
      <c r="F50" s="282" t="s">
        <v>238</v>
      </c>
      <c r="G50" s="20">
        <f>IFERROR(VLOOKUP(F50,UD!A$4:D$21,4,0),"")</f>
        <v>2</v>
      </c>
      <c r="H50" s="20">
        <f t="shared" si="1"/>
        <v>4</v>
      </c>
      <c r="I50" s="338"/>
    </row>
    <row r="51" spans="1:29" s="257" customFormat="1" ht="15" customHeight="1" x14ac:dyDescent="0.3">
      <c r="A51" s="114"/>
      <c r="B51" s="261"/>
      <c r="C51" s="308"/>
      <c r="D51" s="340"/>
      <c r="E51" s="285">
        <v>2</v>
      </c>
      <c r="F51" s="281" t="s">
        <v>239</v>
      </c>
      <c r="G51" s="21">
        <f>IFERROR(VLOOKUP(F51,UD!A$4:D$21,4,0),"")</f>
        <v>4</v>
      </c>
      <c r="H51" s="21">
        <f t="shared" si="1"/>
        <v>8</v>
      </c>
      <c r="I51" s="338"/>
    </row>
    <row r="52" spans="1:29" s="257" customFormat="1" ht="15" customHeight="1" x14ac:dyDescent="0.3">
      <c r="A52" s="113"/>
      <c r="B52" s="262"/>
      <c r="C52" s="295" t="s">
        <v>138</v>
      </c>
      <c r="D52" s="296"/>
      <c r="E52" s="296"/>
      <c r="F52" s="297"/>
      <c r="G52" s="18">
        <f>SUM(G11:G51)</f>
        <v>116</v>
      </c>
      <c r="H52" s="18">
        <f>SUM(H11:H51)</f>
        <v>260</v>
      </c>
      <c r="I52" s="9"/>
      <c r="K52" s="34"/>
      <c r="L52" s="34"/>
      <c r="M52" s="34"/>
      <c r="N52" s="34"/>
      <c r="O52" s="34"/>
      <c r="P52" s="34"/>
      <c r="Q52" s="34"/>
      <c r="R52" s="34"/>
      <c r="S52" s="34"/>
      <c r="T52" s="34"/>
      <c r="AC52" s="182"/>
    </row>
    <row r="53" spans="1:29" s="257" customFormat="1" x14ac:dyDescent="0.3">
      <c r="B53" s="31"/>
      <c r="E53" s="31"/>
      <c r="K53" s="34"/>
      <c r="L53" s="34"/>
      <c r="M53" s="34"/>
      <c r="N53" s="34"/>
      <c r="O53" s="34"/>
      <c r="P53" s="34"/>
      <c r="Q53" s="34"/>
      <c r="R53" s="34"/>
      <c r="S53" s="34"/>
      <c r="T53" s="34"/>
      <c r="AC53" s="182"/>
    </row>
    <row r="54" spans="1:29" x14ac:dyDescent="0.3">
      <c r="K54" s="34"/>
      <c r="L54" s="34"/>
      <c r="M54" s="34"/>
      <c r="N54" s="34"/>
      <c r="O54" s="34"/>
      <c r="P54" s="34"/>
      <c r="Q54" s="34"/>
      <c r="R54" s="34"/>
      <c r="S54" s="34"/>
      <c r="T54" s="34"/>
      <c r="AC54" s="182"/>
    </row>
    <row r="55" spans="1:29" ht="12.75" customHeight="1" x14ac:dyDescent="0.3">
      <c r="C55" s="185"/>
      <c r="F55" s="186"/>
      <c r="J55" s="34"/>
    </row>
    <row r="56" spans="1:29" ht="12.75" customHeight="1" x14ac:dyDescent="0.3">
      <c r="C56" s="185"/>
      <c r="F56" s="186"/>
      <c r="J56" s="34"/>
    </row>
    <row r="57" spans="1:29" ht="12.75" customHeight="1" x14ac:dyDescent="0.3">
      <c r="C57" s="185"/>
      <c r="F57" s="186"/>
      <c r="J57" s="34"/>
    </row>
    <row r="58" spans="1:29" ht="12.75" customHeight="1" x14ac:dyDescent="0.3">
      <c r="C58" s="185"/>
      <c r="F58" s="186"/>
      <c r="J58" s="34"/>
    </row>
    <row r="59" spans="1:29" ht="12.75" customHeight="1" x14ac:dyDescent="0.3">
      <c r="C59" s="185"/>
      <c r="F59" s="186"/>
      <c r="J59" s="34"/>
    </row>
    <row r="60" spans="1:29" ht="12.75" customHeight="1" x14ac:dyDescent="0.3">
      <c r="C60" s="185"/>
      <c r="F60" s="186"/>
      <c r="J60" s="34"/>
    </row>
    <row r="61" spans="1:29" ht="12.75" customHeight="1" x14ac:dyDescent="0.3">
      <c r="C61" s="185"/>
      <c r="F61" s="186"/>
      <c r="J61" s="34"/>
    </row>
    <row r="62" spans="1:29" ht="12.75" customHeight="1" x14ac:dyDescent="0.3">
      <c r="C62" s="185"/>
      <c r="F62" s="186"/>
      <c r="J62" s="34"/>
    </row>
    <row r="63" spans="1:29" ht="12.75" customHeight="1" x14ac:dyDescent="0.3">
      <c r="C63" s="185"/>
      <c r="F63" s="186"/>
      <c r="J63" s="34"/>
    </row>
    <row r="64" spans="1:29" ht="12.75" customHeight="1" x14ac:dyDescent="0.3">
      <c r="C64" s="185"/>
      <c r="F64" s="186"/>
      <c r="J64" s="34"/>
    </row>
    <row r="65" spans="3:10" ht="12.75" customHeight="1" x14ac:dyDescent="0.3">
      <c r="C65" s="185"/>
      <c r="F65" s="186"/>
      <c r="J65" s="34"/>
    </row>
    <row r="66" spans="3:10" ht="12.75" customHeight="1" x14ac:dyDescent="0.3">
      <c r="C66" s="185"/>
      <c r="F66" s="186"/>
      <c r="J66" s="34"/>
    </row>
    <row r="67" spans="3:10" ht="12.75" customHeight="1" x14ac:dyDescent="0.3">
      <c r="C67" s="185"/>
      <c r="F67" s="186"/>
      <c r="J67" s="34"/>
    </row>
    <row r="68" spans="3:10" ht="12.75" customHeight="1" x14ac:dyDescent="0.3">
      <c r="C68" s="185"/>
      <c r="F68" s="186"/>
      <c r="J68" s="34"/>
    </row>
    <row r="69" spans="3:10" ht="12.75" customHeight="1" x14ac:dyDescent="0.3">
      <c r="C69" s="185"/>
      <c r="F69" s="186"/>
      <c r="J69" s="34"/>
    </row>
    <row r="70" spans="3:10" ht="12.75" customHeight="1" x14ac:dyDescent="0.3">
      <c r="C70" s="185"/>
      <c r="F70" s="186"/>
      <c r="J70" s="34"/>
    </row>
    <row r="71" spans="3:10" ht="12.75" customHeight="1" x14ac:dyDescent="0.3">
      <c r="C71" s="185"/>
      <c r="F71" s="186"/>
      <c r="J71" s="34"/>
    </row>
    <row r="72" spans="3:10" ht="12.75" customHeight="1" x14ac:dyDescent="0.3">
      <c r="C72" s="185"/>
      <c r="F72" s="186"/>
      <c r="J72" s="34"/>
    </row>
    <row r="73" spans="3:10" ht="12.75" customHeight="1" x14ac:dyDescent="0.3">
      <c r="C73" s="185"/>
      <c r="F73" s="186"/>
      <c r="J73" s="34"/>
    </row>
    <row r="74" spans="3:10" ht="12.75" customHeight="1" x14ac:dyDescent="0.3">
      <c r="C74" s="185"/>
      <c r="F74" s="186"/>
      <c r="J74" s="34"/>
    </row>
    <row r="75" spans="3:10" ht="12.75" customHeight="1" x14ac:dyDescent="0.3">
      <c r="C75" s="185"/>
      <c r="F75" s="186"/>
      <c r="J75" s="34"/>
    </row>
    <row r="76" spans="3:10" ht="12.75" customHeight="1" x14ac:dyDescent="0.3">
      <c r="C76" s="185"/>
      <c r="F76" s="186"/>
      <c r="J76" s="34"/>
    </row>
    <row r="77" spans="3:10" x14ac:dyDescent="0.3">
      <c r="C77" s="185"/>
      <c r="F77" s="186"/>
      <c r="J77" s="34"/>
    </row>
    <row r="78" spans="3:10" x14ac:dyDescent="0.3">
      <c r="C78" s="185"/>
      <c r="F78" s="186"/>
      <c r="J78" s="34"/>
    </row>
    <row r="79" spans="3:10" x14ac:dyDescent="0.3">
      <c r="C79" s="185"/>
      <c r="F79" s="186"/>
      <c r="J79" s="34"/>
    </row>
    <row r="80" spans="3:10" x14ac:dyDescent="0.3">
      <c r="C80" s="185"/>
      <c r="F80" s="186"/>
      <c r="J80" s="34"/>
    </row>
    <row r="81" spans="3:10" x14ac:dyDescent="0.3">
      <c r="C81" s="185"/>
      <c r="F81" s="186"/>
      <c r="J81" s="34"/>
    </row>
    <row r="82" spans="3:10" x14ac:dyDescent="0.3">
      <c r="C82" s="185"/>
      <c r="F82" s="186"/>
      <c r="J82" s="34"/>
    </row>
  </sheetData>
  <mergeCells count="32">
    <mergeCell ref="A1:J1"/>
    <mergeCell ref="C52:F52"/>
    <mergeCell ref="D13:D16"/>
    <mergeCell ref="D28:D30"/>
    <mergeCell ref="I28:I30"/>
    <mergeCell ref="C11:C21"/>
    <mergeCell ref="I11:I12"/>
    <mergeCell ref="I13:I16"/>
    <mergeCell ref="I17:I19"/>
    <mergeCell ref="C22:C30"/>
    <mergeCell ref="D22:D23"/>
    <mergeCell ref="I22:I23"/>
    <mergeCell ref="D24:D27"/>
    <mergeCell ref="I24:I27"/>
    <mergeCell ref="C31:C51"/>
    <mergeCell ref="D31:D32"/>
    <mergeCell ref="I31:I32"/>
    <mergeCell ref="D33:D36"/>
    <mergeCell ref="I33:I36"/>
    <mergeCell ref="D37:D39"/>
    <mergeCell ref="I37:I39"/>
    <mergeCell ref="D45:D48"/>
    <mergeCell ref="I45:I48"/>
    <mergeCell ref="D49:D51"/>
    <mergeCell ref="I49:I51"/>
    <mergeCell ref="E10:F10"/>
    <mergeCell ref="D41:D42"/>
    <mergeCell ref="I41:I42"/>
    <mergeCell ref="D43:D44"/>
    <mergeCell ref="I43:I44"/>
    <mergeCell ref="D11:D12"/>
    <mergeCell ref="D17:D19"/>
  </mergeCells>
  <printOptions horizontalCentered="1"/>
  <pageMargins left="0.78740157480314965" right="0.78740157480314965" top="0.78740157480314965" bottom="0.78740157480314965" header="0" footer="0"/>
  <pageSetup scale="79" orientation="portrait" verticalDpi="360" r:id="rId1"/>
  <rowBreaks count="1" manualBreakCount="1">
    <brk id="52" max="9" man="1"/>
  </rowBreaks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2535D0D4-31FE-49F2-9479-3B71B4DE827C}">
          <x14:formula1>
            <xm:f>UD!$A$4:$A$21</xm:f>
          </x14:formula1>
          <xm:sqref>F11:F51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F0CCC5-EED8-439D-9DCC-484F11E7B95B}">
  <dimension ref="A1:AC106"/>
  <sheetViews>
    <sheetView view="pageBreakPreview" topLeftCell="A31" zoomScaleNormal="100" zoomScaleSheetLayoutView="100" workbookViewId="0">
      <selection activeCell="G7" sqref="G7"/>
    </sheetView>
  </sheetViews>
  <sheetFormatPr baseColWidth="10" defaultColWidth="11.44140625" defaultRowHeight="13.8" x14ac:dyDescent="0.3"/>
  <cols>
    <col min="1" max="1" width="12.5546875" style="257" customWidth="1"/>
    <col min="2" max="2" width="2.109375" style="31" customWidth="1"/>
    <col min="3" max="3" width="11.44140625" style="257"/>
    <col min="4" max="4" width="12.33203125" style="257" customWidth="1"/>
    <col min="5" max="5" width="3.21875" style="31" customWidth="1"/>
    <col min="6" max="6" width="15.77734375" style="257" customWidth="1"/>
    <col min="7" max="9" width="11.44140625" style="257"/>
    <col min="10" max="10" width="11.5546875" style="257" customWidth="1"/>
    <col min="11" max="16384" width="11.44140625" style="257"/>
  </cols>
  <sheetData>
    <row r="1" spans="1:29" s="180" customFormat="1" x14ac:dyDescent="0.3">
      <c r="A1" s="342" t="s">
        <v>175</v>
      </c>
      <c r="B1" s="342"/>
      <c r="C1" s="342"/>
      <c r="D1" s="342"/>
      <c r="E1" s="342"/>
      <c r="F1" s="342"/>
      <c r="G1" s="342"/>
      <c r="H1" s="342"/>
      <c r="I1" s="342"/>
      <c r="J1" s="342"/>
      <c r="K1" s="179"/>
      <c r="L1" s="179"/>
      <c r="M1" s="179"/>
      <c r="N1" s="179"/>
      <c r="O1" s="179"/>
      <c r="P1" s="179"/>
      <c r="Q1" s="179"/>
      <c r="R1" s="179"/>
      <c r="S1" s="179"/>
      <c r="T1" s="179"/>
      <c r="U1" s="179"/>
      <c r="V1" s="179"/>
      <c r="W1" s="179"/>
      <c r="X1" s="179"/>
      <c r="Y1" s="179"/>
      <c r="Z1" s="179"/>
      <c r="AA1" s="179"/>
    </row>
    <row r="2" spans="1:29" x14ac:dyDescent="0.3">
      <c r="A2" s="2" t="s">
        <v>225</v>
      </c>
      <c r="B2" s="260" t="s">
        <v>224</v>
      </c>
      <c r="C2" s="3" t="s">
        <v>198</v>
      </c>
    </row>
    <row r="3" spans="1:29" x14ac:dyDescent="0.3">
      <c r="A3" s="2" t="s">
        <v>226</v>
      </c>
      <c r="B3" s="260" t="s">
        <v>224</v>
      </c>
      <c r="C3" s="3" t="s">
        <v>222</v>
      </c>
    </row>
    <row r="4" spans="1:29" x14ac:dyDescent="0.3">
      <c r="A4" s="2" t="s">
        <v>123</v>
      </c>
      <c r="B4" s="260" t="s">
        <v>224</v>
      </c>
      <c r="C4" s="3" t="s">
        <v>199</v>
      </c>
    </row>
    <row r="5" spans="1:29" x14ac:dyDescent="0.3">
      <c r="A5" s="2" t="s">
        <v>227</v>
      </c>
      <c r="B5" s="260" t="s">
        <v>224</v>
      </c>
      <c r="C5" s="3" t="s">
        <v>124</v>
      </c>
    </row>
    <row r="6" spans="1:29" ht="15" customHeight="1" x14ac:dyDescent="0.3">
      <c r="A6" s="2" t="s">
        <v>228</v>
      </c>
      <c r="B6" s="260" t="s">
        <v>224</v>
      </c>
      <c r="C6" s="4" t="s">
        <v>223</v>
      </c>
      <c r="D6" s="5"/>
      <c r="E6" s="287"/>
      <c r="F6" s="6"/>
      <c r="G6" s="6"/>
      <c r="H6" s="6"/>
    </row>
    <row r="7" spans="1:29" x14ac:dyDescent="0.3">
      <c r="C7" s="181"/>
      <c r="D7" s="183"/>
      <c r="E7" s="288"/>
      <c r="F7" s="183"/>
      <c r="AC7" s="182"/>
    </row>
    <row r="8" spans="1:29" ht="15.75" customHeight="1" x14ac:dyDescent="0.3">
      <c r="A8" s="178" t="s">
        <v>164</v>
      </c>
      <c r="B8" s="8" t="s">
        <v>177</v>
      </c>
      <c r="C8" s="16"/>
      <c r="D8" s="16"/>
      <c r="E8" s="278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</row>
    <row r="9" spans="1:29" x14ac:dyDescent="0.3">
      <c r="A9" s="114"/>
      <c r="B9" s="261"/>
      <c r="C9" s="15"/>
      <c r="D9" s="15"/>
      <c r="E9" s="289"/>
      <c r="F9" s="15"/>
      <c r="G9" s="9"/>
      <c r="H9" s="9"/>
      <c r="I9" s="9"/>
      <c r="J9" s="16"/>
      <c r="K9" s="16"/>
      <c r="L9" s="16"/>
      <c r="M9" s="14"/>
      <c r="N9" s="14"/>
      <c r="O9" s="14"/>
      <c r="P9" s="14"/>
      <c r="Q9" s="14"/>
      <c r="R9" s="14"/>
      <c r="S9" s="14"/>
      <c r="T9" s="14"/>
    </row>
    <row r="10" spans="1:29" ht="15" customHeight="1" x14ac:dyDescent="0.3">
      <c r="A10" s="114"/>
      <c r="B10" s="261"/>
      <c r="I10" s="16"/>
      <c r="J10" s="16"/>
    </row>
    <row r="11" spans="1:29" s="31" customFormat="1" ht="30" customHeight="1" x14ac:dyDescent="0.3">
      <c r="A11" s="261"/>
      <c r="B11" s="261"/>
      <c r="C11" s="258" t="s">
        <v>42</v>
      </c>
      <c r="D11" s="258" t="s">
        <v>46</v>
      </c>
      <c r="E11" s="336" t="s">
        <v>43</v>
      </c>
      <c r="F11" s="337"/>
      <c r="G11" s="259" t="s">
        <v>178</v>
      </c>
      <c r="H11" s="259" t="s">
        <v>257</v>
      </c>
      <c r="I11" s="279" t="s">
        <v>254</v>
      </c>
      <c r="J11" s="278"/>
    </row>
    <row r="12" spans="1:29" ht="15" customHeight="1" x14ac:dyDescent="0.3">
      <c r="A12" s="114"/>
      <c r="B12" s="261"/>
      <c r="C12" s="307" t="s">
        <v>267</v>
      </c>
      <c r="D12" s="309" t="s">
        <v>203</v>
      </c>
      <c r="E12" s="284">
        <v>1</v>
      </c>
      <c r="F12" s="280" t="s">
        <v>238</v>
      </c>
      <c r="G12" s="19">
        <f>IFERROR(VLOOKUP(F12,UD!A$4:D$21,4,0),"")</f>
        <v>2</v>
      </c>
      <c r="H12" s="19">
        <f>+E12*G12</f>
        <v>2</v>
      </c>
      <c r="I12" s="338" t="s">
        <v>255</v>
      </c>
    </row>
    <row r="13" spans="1:29" ht="15" customHeight="1" x14ac:dyDescent="0.3">
      <c r="A13" s="114"/>
      <c r="B13" s="261"/>
      <c r="C13" s="308"/>
      <c r="D13" s="311"/>
      <c r="E13" s="285">
        <v>1</v>
      </c>
      <c r="F13" s="281" t="s">
        <v>239</v>
      </c>
      <c r="G13" s="20">
        <f>IFERROR(VLOOKUP(F13,UD!A$4:D$21,4,0),"")</f>
        <v>4</v>
      </c>
      <c r="H13" s="20">
        <f t="shared" ref="H13:H75" si="0">+E13*G13</f>
        <v>4</v>
      </c>
      <c r="I13" s="338"/>
    </row>
    <row r="14" spans="1:29" ht="15" customHeight="1" x14ac:dyDescent="0.3">
      <c r="A14" s="114"/>
      <c r="B14" s="261"/>
      <c r="C14" s="308"/>
      <c r="D14" s="309" t="s">
        <v>204</v>
      </c>
      <c r="E14" s="284">
        <v>2</v>
      </c>
      <c r="F14" s="280" t="s">
        <v>33</v>
      </c>
      <c r="G14" s="19">
        <f>IFERROR(VLOOKUP(F14,UD!A$4:D$21,4,0),"")</f>
        <v>2</v>
      </c>
      <c r="H14" s="19">
        <f t="shared" si="0"/>
        <v>4</v>
      </c>
      <c r="I14" s="338" t="s">
        <v>255</v>
      </c>
    </row>
    <row r="15" spans="1:29" ht="15" customHeight="1" x14ac:dyDescent="0.3">
      <c r="A15" s="114"/>
      <c r="B15" s="261"/>
      <c r="C15" s="308"/>
      <c r="D15" s="310"/>
      <c r="E15" s="286">
        <v>2</v>
      </c>
      <c r="F15" s="282" t="s">
        <v>250</v>
      </c>
      <c r="G15" s="20">
        <f>IFERROR(VLOOKUP(F15,UD!A$4:D$21,4,0),"")</f>
        <v>4</v>
      </c>
      <c r="H15" s="20">
        <f t="shared" si="0"/>
        <v>8</v>
      </c>
      <c r="I15" s="338"/>
    </row>
    <row r="16" spans="1:29" ht="15" customHeight="1" x14ac:dyDescent="0.3">
      <c r="A16" s="114"/>
      <c r="B16" s="261"/>
      <c r="C16" s="308"/>
      <c r="D16" s="310"/>
      <c r="E16" s="286">
        <v>4</v>
      </c>
      <c r="F16" s="282" t="s">
        <v>238</v>
      </c>
      <c r="G16" s="20">
        <f>IFERROR(VLOOKUP(F16,UD!A$4:D$21,4,0),"")</f>
        <v>2</v>
      </c>
      <c r="H16" s="20">
        <f t="shared" si="0"/>
        <v>8</v>
      </c>
      <c r="I16" s="338"/>
    </row>
    <row r="17" spans="1:9" ht="15" customHeight="1" x14ac:dyDescent="0.3">
      <c r="A17" s="114"/>
      <c r="B17" s="261"/>
      <c r="C17" s="308"/>
      <c r="D17" s="311"/>
      <c r="E17" s="285">
        <v>2</v>
      </c>
      <c r="F17" s="281" t="s">
        <v>239</v>
      </c>
      <c r="G17" s="20">
        <f>IFERROR(VLOOKUP(F17,UD!A$4:D$21,4,0),"")</f>
        <v>4</v>
      </c>
      <c r="H17" s="20">
        <f t="shared" si="0"/>
        <v>8</v>
      </c>
      <c r="I17" s="338"/>
    </row>
    <row r="18" spans="1:9" ht="15" customHeight="1" x14ac:dyDescent="0.3">
      <c r="A18" s="114"/>
      <c r="B18" s="261"/>
      <c r="C18" s="308"/>
      <c r="D18" s="309" t="s">
        <v>202</v>
      </c>
      <c r="E18" s="284">
        <v>2</v>
      </c>
      <c r="F18" s="280" t="s">
        <v>33</v>
      </c>
      <c r="G18" s="19">
        <f>IFERROR(VLOOKUP(F18,UD!A$4:D$21,4,0),"")</f>
        <v>2</v>
      </c>
      <c r="H18" s="19">
        <f t="shared" si="0"/>
        <v>4</v>
      </c>
      <c r="I18" s="338" t="s">
        <v>255</v>
      </c>
    </row>
    <row r="19" spans="1:9" ht="15" customHeight="1" x14ac:dyDescent="0.3">
      <c r="A19" s="114"/>
      <c r="B19" s="261"/>
      <c r="C19" s="308"/>
      <c r="D19" s="310"/>
      <c r="E19" s="286">
        <v>4</v>
      </c>
      <c r="F19" s="282" t="s">
        <v>238</v>
      </c>
      <c r="G19" s="20">
        <f>IFERROR(VLOOKUP(F19,UD!A$4:D$21,4,0),"")</f>
        <v>2</v>
      </c>
      <c r="H19" s="20">
        <f t="shared" si="0"/>
        <v>8</v>
      </c>
      <c r="I19" s="338"/>
    </row>
    <row r="20" spans="1:9" ht="15" customHeight="1" x14ac:dyDescent="0.3">
      <c r="A20" s="114"/>
      <c r="B20" s="261"/>
      <c r="C20" s="308"/>
      <c r="D20" s="311"/>
      <c r="E20" s="285">
        <v>4</v>
      </c>
      <c r="F20" s="281" t="s">
        <v>239</v>
      </c>
      <c r="G20" s="21">
        <f>IFERROR(VLOOKUP(F20,UD!A$4:D$21,4,0),"")</f>
        <v>4</v>
      </c>
      <c r="H20" s="21">
        <f t="shared" si="0"/>
        <v>16</v>
      </c>
      <c r="I20" s="338"/>
    </row>
    <row r="21" spans="1:9" ht="30" customHeight="1" x14ac:dyDescent="0.3">
      <c r="A21" s="114"/>
      <c r="B21" s="261"/>
      <c r="C21" s="308"/>
      <c r="D21" s="264" t="s">
        <v>268</v>
      </c>
      <c r="E21" s="290">
        <v>2</v>
      </c>
      <c r="F21" s="283" t="s">
        <v>238</v>
      </c>
      <c r="G21" s="18">
        <f>IFERROR(VLOOKUP(F21,UD!A$4:D$21,4,0),"")</f>
        <v>2</v>
      </c>
      <c r="H21" s="18">
        <f t="shared" ref="H21" si="1">+E21*G21</f>
        <v>4</v>
      </c>
      <c r="I21" s="149" t="s">
        <v>256</v>
      </c>
    </row>
    <row r="22" spans="1:9" ht="30" customHeight="1" x14ac:dyDescent="0.3">
      <c r="A22" s="114"/>
      <c r="B22" s="261"/>
      <c r="C22" s="308"/>
      <c r="D22" s="264" t="s">
        <v>229</v>
      </c>
      <c r="E22" s="290">
        <v>2</v>
      </c>
      <c r="F22" s="283" t="s">
        <v>238</v>
      </c>
      <c r="G22" s="20">
        <f>IFERROR(VLOOKUP(F22,UD!A$4:D$21,4,0),"")</f>
        <v>2</v>
      </c>
      <c r="H22" s="20">
        <f t="shared" si="0"/>
        <v>4</v>
      </c>
      <c r="I22" s="149" t="s">
        <v>256</v>
      </c>
    </row>
    <row r="23" spans="1:9" ht="30" customHeight="1" x14ac:dyDescent="0.3">
      <c r="A23" s="114"/>
      <c r="B23" s="261"/>
      <c r="C23" s="326"/>
      <c r="D23" s="263" t="s">
        <v>269</v>
      </c>
      <c r="E23" s="291">
        <v>2</v>
      </c>
      <c r="F23" s="282" t="s">
        <v>238</v>
      </c>
      <c r="G23" s="19">
        <f>IFERROR(VLOOKUP(F23,UD!A$4:D$21,4,0),"")</f>
        <v>2</v>
      </c>
      <c r="H23" s="19">
        <f t="shared" si="0"/>
        <v>4</v>
      </c>
      <c r="I23" s="149" t="s">
        <v>256</v>
      </c>
    </row>
    <row r="24" spans="1:9" ht="15" customHeight="1" x14ac:dyDescent="0.3">
      <c r="A24" s="114"/>
      <c r="B24" s="261"/>
      <c r="C24" s="307" t="s">
        <v>208</v>
      </c>
      <c r="D24" s="309" t="s">
        <v>203</v>
      </c>
      <c r="E24" s="284">
        <v>1</v>
      </c>
      <c r="F24" s="280" t="s">
        <v>238</v>
      </c>
      <c r="G24" s="19">
        <f>IFERROR(VLOOKUP(F24,UD!A$4:D$21,4,0),"")</f>
        <v>2</v>
      </c>
      <c r="H24" s="19">
        <f>+E24*G24</f>
        <v>2</v>
      </c>
      <c r="I24" s="338" t="s">
        <v>255</v>
      </c>
    </row>
    <row r="25" spans="1:9" ht="15" customHeight="1" x14ac:dyDescent="0.3">
      <c r="A25" s="114"/>
      <c r="B25" s="261"/>
      <c r="C25" s="308"/>
      <c r="D25" s="311"/>
      <c r="E25" s="285">
        <v>1</v>
      </c>
      <c r="F25" s="281" t="s">
        <v>239</v>
      </c>
      <c r="G25" s="20">
        <f>IFERROR(VLOOKUP(F25,UD!A$4:D$21,4,0),"")</f>
        <v>4</v>
      </c>
      <c r="H25" s="20">
        <f t="shared" ref="H25:H34" si="2">+E25*G25</f>
        <v>4</v>
      </c>
      <c r="I25" s="338"/>
    </row>
    <row r="26" spans="1:9" ht="15" customHeight="1" x14ac:dyDescent="0.3">
      <c r="A26" s="114"/>
      <c r="B26" s="261"/>
      <c r="C26" s="308"/>
      <c r="D26" s="309" t="s">
        <v>204</v>
      </c>
      <c r="E26" s="284">
        <v>2</v>
      </c>
      <c r="F26" s="280" t="s">
        <v>33</v>
      </c>
      <c r="G26" s="19">
        <f>IFERROR(VLOOKUP(F26,UD!A$4:D$21,4,0),"")</f>
        <v>2</v>
      </c>
      <c r="H26" s="19">
        <f t="shared" si="2"/>
        <v>4</v>
      </c>
      <c r="I26" s="338" t="s">
        <v>255</v>
      </c>
    </row>
    <row r="27" spans="1:9" ht="15" customHeight="1" x14ac:dyDescent="0.3">
      <c r="A27" s="114"/>
      <c r="B27" s="261"/>
      <c r="C27" s="308"/>
      <c r="D27" s="310"/>
      <c r="E27" s="286">
        <v>2</v>
      </c>
      <c r="F27" s="282" t="s">
        <v>250</v>
      </c>
      <c r="G27" s="20">
        <f>IFERROR(VLOOKUP(F27,UD!A$4:D$21,4,0),"")</f>
        <v>4</v>
      </c>
      <c r="H27" s="20">
        <f t="shared" si="2"/>
        <v>8</v>
      </c>
      <c r="I27" s="338"/>
    </row>
    <row r="28" spans="1:9" ht="15" customHeight="1" x14ac:dyDescent="0.3">
      <c r="A28" s="114"/>
      <c r="B28" s="261"/>
      <c r="C28" s="308"/>
      <c r="D28" s="310"/>
      <c r="E28" s="286">
        <v>4</v>
      </c>
      <c r="F28" s="282" t="s">
        <v>238</v>
      </c>
      <c r="G28" s="20">
        <f>IFERROR(VLOOKUP(F28,UD!A$4:D$21,4,0),"")</f>
        <v>2</v>
      </c>
      <c r="H28" s="20">
        <f t="shared" si="2"/>
        <v>8</v>
      </c>
      <c r="I28" s="338"/>
    </row>
    <row r="29" spans="1:9" ht="15" customHeight="1" x14ac:dyDescent="0.3">
      <c r="A29" s="114"/>
      <c r="B29" s="261"/>
      <c r="C29" s="308"/>
      <c r="D29" s="311"/>
      <c r="E29" s="285">
        <v>2</v>
      </c>
      <c r="F29" s="281" t="s">
        <v>239</v>
      </c>
      <c r="G29" s="20">
        <f>IFERROR(VLOOKUP(F29,UD!A$4:D$21,4,0),"")</f>
        <v>4</v>
      </c>
      <c r="H29" s="20">
        <f t="shared" si="2"/>
        <v>8</v>
      </c>
      <c r="I29" s="338"/>
    </row>
    <row r="30" spans="1:9" ht="15" customHeight="1" x14ac:dyDescent="0.3">
      <c r="A30" s="114"/>
      <c r="B30" s="261"/>
      <c r="C30" s="308"/>
      <c r="D30" s="309" t="s">
        <v>202</v>
      </c>
      <c r="E30" s="284">
        <v>2</v>
      </c>
      <c r="F30" s="280" t="s">
        <v>33</v>
      </c>
      <c r="G30" s="19">
        <f>IFERROR(VLOOKUP(F30,UD!A$4:D$21,4,0),"")</f>
        <v>2</v>
      </c>
      <c r="H30" s="19">
        <f t="shared" si="2"/>
        <v>4</v>
      </c>
      <c r="I30" s="338" t="s">
        <v>255</v>
      </c>
    </row>
    <row r="31" spans="1:9" ht="15" customHeight="1" x14ac:dyDescent="0.3">
      <c r="A31" s="114"/>
      <c r="B31" s="261"/>
      <c r="C31" s="308"/>
      <c r="D31" s="310"/>
      <c r="E31" s="286">
        <v>4</v>
      </c>
      <c r="F31" s="282" t="s">
        <v>238</v>
      </c>
      <c r="G31" s="20">
        <f>IFERROR(VLOOKUP(F31,UD!A$4:D$21,4,0),"")</f>
        <v>2</v>
      </c>
      <c r="H31" s="20">
        <f t="shared" si="2"/>
        <v>8</v>
      </c>
      <c r="I31" s="338"/>
    </row>
    <row r="32" spans="1:9" ht="15" customHeight="1" x14ac:dyDescent="0.3">
      <c r="A32" s="114"/>
      <c r="B32" s="261"/>
      <c r="C32" s="308"/>
      <c r="D32" s="311"/>
      <c r="E32" s="285">
        <v>4</v>
      </c>
      <c r="F32" s="281" t="s">
        <v>239</v>
      </c>
      <c r="G32" s="21">
        <f>IFERROR(VLOOKUP(F32,UD!A$4:D$21,4,0),"")</f>
        <v>4</v>
      </c>
      <c r="H32" s="21">
        <f t="shared" si="2"/>
        <v>16</v>
      </c>
      <c r="I32" s="338"/>
    </row>
    <row r="33" spans="1:9" ht="30" customHeight="1" x14ac:dyDescent="0.3">
      <c r="A33" s="114"/>
      <c r="B33" s="261"/>
      <c r="C33" s="308"/>
      <c r="D33" s="264" t="s">
        <v>230</v>
      </c>
      <c r="E33" s="290">
        <v>2</v>
      </c>
      <c r="F33" s="283" t="s">
        <v>238</v>
      </c>
      <c r="G33" s="20">
        <f>IFERROR(VLOOKUP(F33,UD!A$4:D$21,4,0),"")</f>
        <v>2</v>
      </c>
      <c r="H33" s="20">
        <f t="shared" si="2"/>
        <v>4</v>
      </c>
      <c r="I33" s="149" t="s">
        <v>256</v>
      </c>
    </row>
    <row r="34" spans="1:9" ht="30" customHeight="1" x14ac:dyDescent="0.3">
      <c r="A34" s="114"/>
      <c r="B34" s="261"/>
      <c r="C34" s="326"/>
      <c r="D34" s="263" t="s">
        <v>270</v>
      </c>
      <c r="E34" s="291">
        <v>2</v>
      </c>
      <c r="F34" s="282" t="s">
        <v>238</v>
      </c>
      <c r="G34" s="19">
        <f>IFERROR(VLOOKUP(F34,UD!A$4:D$21,4,0),"")</f>
        <v>2</v>
      </c>
      <c r="H34" s="19">
        <f t="shared" si="2"/>
        <v>4</v>
      </c>
      <c r="I34" s="149" t="s">
        <v>256</v>
      </c>
    </row>
    <row r="35" spans="1:9" ht="15" customHeight="1" x14ac:dyDescent="0.3">
      <c r="A35" s="114"/>
      <c r="B35" s="261"/>
      <c r="C35" s="307" t="s">
        <v>139</v>
      </c>
      <c r="D35" s="309" t="s">
        <v>203</v>
      </c>
      <c r="E35" s="284">
        <v>1</v>
      </c>
      <c r="F35" s="280" t="s">
        <v>238</v>
      </c>
      <c r="G35" s="19">
        <f>IFERROR(VLOOKUP(F35,UD!A$4:D$21,4,0),"")</f>
        <v>2</v>
      </c>
      <c r="H35" s="19">
        <f t="shared" si="0"/>
        <v>2</v>
      </c>
      <c r="I35" s="338" t="s">
        <v>255</v>
      </c>
    </row>
    <row r="36" spans="1:9" ht="15" customHeight="1" x14ac:dyDescent="0.3">
      <c r="A36" s="114"/>
      <c r="B36" s="261"/>
      <c r="C36" s="308"/>
      <c r="D36" s="311"/>
      <c r="E36" s="285">
        <v>1</v>
      </c>
      <c r="F36" s="281" t="s">
        <v>239</v>
      </c>
      <c r="G36" s="20">
        <f>IFERROR(VLOOKUP(F36,UD!A$4:D$21,4,0),"")</f>
        <v>4</v>
      </c>
      <c r="H36" s="20">
        <f t="shared" si="0"/>
        <v>4</v>
      </c>
      <c r="I36" s="338"/>
    </row>
    <row r="37" spans="1:9" ht="15" customHeight="1" x14ac:dyDescent="0.3">
      <c r="A37" s="114"/>
      <c r="B37" s="261"/>
      <c r="C37" s="308"/>
      <c r="D37" s="309" t="s">
        <v>204</v>
      </c>
      <c r="E37" s="284">
        <v>2</v>
      </c>
      <c r="F37" s="280" t="s">
        <v>33</v>
      </c>
      <c r="G37" s="19">
        <f>IFERROR(VLOOKUP(F37,UD!A$4:D$21,4,0),"")</f>
        <v>2</v>
      </c>
      <c r="H37" s="19">
        <f t="shared" si="0"/>
        <v>4</v>
      </c>
      <c r="I37" s="338" t="s">
        <v>255</v>
      </c>
    </row>
    <row r="38" spans="1:9" ht="15" customHeight="1" x14ac:dyDescent="0.3">
      <c r="A38" s="114"/>
      <c r="B38" s="261"/>
      <c r="C38" s="308"/>
      <c r="D38" s="310"/>
      <c r="E38" s="286">
        <v>2</v>
      </c>
      <c r="F38" s="282" t="s">
        <v>250</v>
      </c>
      <c r="G38" s="20">
        <f>IFERROR(VLOOKUP(F38,UD!A$4:D$21,4,0),"")</f>
        <v>4</v>
      </c>
      <c r="H38" s="20">
        <f t="shared" si="0"/>
        <v>8</v>
      </c>
      <c r="I38" s="338"/>
    </row>
    <row r="39" spans="1:9" ht="15" customHeight="1" x14ac:dyDescent="0.3">
      <c r="A39" s="114"/>
      <c r="B39" s="261"/>
      <c r="C39" s="308"/>
      <c r="D39" s="310"/>
      <c r="E39" s="286">
        <v>4</v>
      </c>
      <c r="F39" s="282" t="s">
        <v>238</v>
      </c>
      <c r="G39" s="20">
        <f>IFERROR(VLOOKUP(F39,UD!A$4:D$21,4,0),"")</f>
        <v>2</v>
      </c>
      <c r="H39" s="20">
        <f t="shared" si="0"/>
        <v>8</v>
      </c>
      <c r="I39" s="338"/>
    </row>
    <row r="40" spans="1:9" ht="15" customHeight="1" x14ac:dyDescent="0.3">
      <c r="A40" s="114"/>
      <c r="B40" s="261"/>
      <c r="C40" s="308"/>
      <c r="D40" s="311"/>
      <c r="E40" s="285">
        <v>2</v>
      </c>
      <c r="F40" s="281" t="s">
        <v>239</v>
      </c>
      <c r="G40" s="20">
        <f>IFERROR(VLOOKUP(F40,UD!A$4:D$21,4,0),"")</f>
        <v>4</v>
      </c>
      <c r="H40" s="21">
        <f t="shared" si="0"/>
        <v>8</v>
      </c>
      <c r="I40" s="338"/>
    </row>
    <row r="41" spans="1:9" ht="15" customHeight="1" x14ac:dyDescent="0.3">
      <c r="A41" s="114"/>
      <c r="B41" s="261"/>
      <c r="C41" s="308"/>
      <c r="D41" s="309" t="s">
        <v>202</v>
      </c>
      <c r="E41" s="284">
        <v>2</v>
      </c>
      <c r="F41" s="280" t="s">
        <v>33</v>
      </c>
      <c r="G41" s="19">
        <f>IFERROR(VLOOKUP(F41,UD!A$4:D$21,4,0),"")</f>
        <v>2</v>
      </c>
      <c r="H41" s="19">
        <f t="shared" si="0"/>
        <v>4</v>
      </c>
      <c r="I41" s="338" t="s">
        <v>255</v>
      </c>
    </row>
    <row r="42" spans="1:9" ht="15" customHeight="1" x14ac:dyDescent="0.3">
      <c r="A42" s="114"/>
      <c r="B42" s="261"/>
      <c r="C42" s="308"/>
      <c r="D42" s="310"/>
      <c r="E42" s="286">
        <v>4</v>
      </c>
      <c r="F42" s="282" t="s">
        <v>238</v>
      </c>
      <c r="G42" s="20">
        <f>IFERROR(VLOOKUP(F42,UD!A$4:D$21,4,0),"")</f>
        <v>2</v>
      </c>
      <c r="H42" s="20">
        <f t="shared" si="0"/>
        <v>8</v>
      </c>
      <c r="I42" s="338"/>
    </row>
    <row r="43" spans="1:9" ht="15" customHeight="1" x14ac:dyDescent="0.3">
      <c r="A43" s="114"/>
      <c r="B43" s="261"/>
      <c r="C43" s="308"/>
      <c r="D43" s="311"/>
      <c r="E43" s="285">
        <v>4</v>
      </c>
      <c r="F43" s="281" t="s">
        <v>239</v>
      </c>
      <c r="G43" s="21">
        <f>IFERROR(VLOOKUP(F43,UD!A$4:D$21,4,0),"")</f>
        <v>4</v>
      </c>
      <c r="H43" s="21">
        <f t="shared" si="0"/>
        <v>16</v>
      </c>
      <c r="I43" s="338"/>
    </row>
    <row r="44" spans="1:9" ht="30" customHeight="1" x14ac:dyDescent="0.3">
      <c r="A44" s="114"/>
      <c r="B44" s="261"/>
      <c r="C44" s="308"/>
      <c r="D44" s="292" t="s">
        <v>230</v>
      </c>
      <c r="E44" s="290">
        <v>6</v>
      </c>
      <c r="F44" s="283" t="s">
        <v>238</v>
      </c>
      <c r="G44" s="20">
        <f>IFERROR(VLOOKUP(F44,UD!A$4:D$21,4,0),"")</f>
        <v>2</v>
      </c>
      <c r="H44" s="20">
        <f t="shared" si="0"/>
        <v>12</v>
      </c>
      <c r="I44" s="149" t="s">
        <v>256</v>
      </c>
    </row>
    <row r="45" spans="1:9" ht="15" customHeight="1" x14ac:dyDescent="0.3">
      <c r="A45" s="114"/>
      <c r="B45" s="261"/>
      <c r="C45" s="308"/>
      <c r="D45" s="339" t="s">
        <v>271</v>
      </c>
      <c r="E45" s="284">
        <v>2</v>
      </c>
      <c r="F45" s="280" t="s">
        <v>33</v>
      </c>
      <c r="G45" s="19">
        <f>IFERROR(VLOOKUP(F45,UD!A$4:D$21,4,0),"")</f>
        <v>2</v>
      </c>
      <c r="H45" s="19">
        <f t="shared" ref="H45:H51" si="3">+E45*G45</f>
        <v>4</v>
      </c>
      <c r="I45" s="338" t="s">
        <v>255</v>
      </c>
    </row>
    <row r="46" spans="1:9" ht="15" customHeight="1" x14ac:dyDescent="0.3">
      <c r="A46" s="114"/>
      <c r="B46" s="261"/>
      <c r="C46" s="308"/>
      <c r="D46" s="341"/>
      <c r="E46" s="286">
        <v>2</v>
      </c>
      <c r="F46" s="282" t="s">
        <v>250</v>
      </c>
      <c r="G46" s="20">
        <f>IFERROR(VLOOKUP(F46,UD!A$4:D$21,4,0),"")</f>
        <v>4</v>
      </c>
      <c r="H46" s="20">
        <f t="shared" si="3"/>
        <v>8</v>
      </c>
      <c r="I46" s="338"/>
    </row>
    <row r="47" spans="1:9" ht="15" customHeight="1" x14ac:dyDescent="0.3">
      <c r="A47" s="114"/>
      <c r="B47" s="261"/>
      <c r="C47" s="308"/>
      <c r="D47" s="341"/>
      <c r="E47" s="286">
        <v>2</v>
      </c>
      <c r="F47" s="282" t="s">
        <v>238</v>
      </c>
      <c r="G47" s="20">
        <f>IFERROR(VLOOKUP(F47,UD!A$4:D$21,4,0),"")</f>
        <v>2</v>
      </c>
      <c r="H47" s="20">
        <f t="shared" si="3"/>
        <v>4</v>
      </c>
      <c r="I47" s="338"/>
    </row>
    <row r="48" spans="1:9" ht="15" customHeight="1" x14ac:dyDescent="0.3">
      <c r="A48" s="114"/>
      <c r="B48" s="261"/>
      <c r="C48" s="308"/>
      <c r="D48" s="340"/>
      <c r="E48" s="285">
        <v>2</v>
      </c>
      <c r="F48" s="281" t="s">
        <v>239</v>
      </c>
      <c r="G48" s="20">
        <f>IFERROR(VLOOKUP(F48,UD!A$4:D$21,4,0),"")</f>
        <v>4</v>
      </c>
      <c r="H48" s="21">
        <f t="shared" si="3"/>
        <v>8</v>
      </c>
      <c r="I48" s="338"/>
    </row>
    <row r="49" spans="1:9" ht="15" customHeight="1" x14ac:dyDescent="0.3">
      <c r="A49" s="114"/>
      <c r="B49" s="261"/>
      <c r="C49" s="308"/>
      <c r="D49" s="339" t="s">
        <v>272</v>
      </c>
      <c r="E49" s="284">
        <v>2</v>
      </c>
      <c r="F49" s="280" t="s">
        <v>33</v>
      </c>
      <c r="G49" s="19">
        <f>IFERROR(VLOOKUP(F49,UD!A$4:D$21,4,0),"")</f>
        <v>2</v>
      </c>
      <c r="H49" s="19">
        <f t="shared" si="3"/>
        <v>4</v>
      </c>
      <c r="I49" s="338" t="s">
        <v>255</v>
      </c>
    </row>
    <row r="50" spans="1:9" ht="15" customHeight="1" x14ac:dyDescent="0.3">
      <c r="A50" s="114"/>
      <c r="B50" s="261"/>
      <c r="C50" s="308"/>
      <c r="D50" s="341"/>
      <c r="E50" s="286">
        <v>2</v>
      </c>
      <c r="F50" s="282" t="s">
        <v>238</v>
      </c>
      <c r="G50" s="20">
        <f>IFERROR(VLOOKUP(F50,UD!A$4:D$21,4,0),"")</f>
        <v>2</v>
      </c>
      <c r="H50" s="20">
        <f t="shared" si="3"/>
        <v>4</v>
      </c>
      <c r="I50" s="338"/>
    </row>
    <row r="51" spans="1:9" ht="15" customHeight="1" x14ac:dyDescent="0.3">
      <c r="A51" s="114"/>
      <c r="B51" s="261"/>
      <c r="C51" s="326"/>
      <c r="D51" s="340"/>
      <c r="E51" s="285">
        <v>2</v>
      </c>
      <c r="F51" s="281" t="s">
        <v>239</v>
      </c>
      <c r="G51" s="21">
        <f>IFERROR(VLOOKUP(F51,UD!A$4:D$21,4,0),"")</f>
        <v>4</v>
      </c>
      <c r="H51" s="21">
        <f t="shared" si="3"/>
        <v>8</v>
      </c>
      <c r="I51" s="338"/>
    </row>
    <row r="52" spans="1:9" ht="15" customHeight="1" x14ac:dyDescent="0.3">
      <c r="A52" s="114"/>
      <c r="B52" s="261"/>
      <c r="C52" s="307" t="s">
        <v>140</v>
      </c>
      <c r="D52" s="309" t="s">
        <v>203</v>
      </c>
      <c r="E52" s="284">
        <v>1</v>
      </c>
      <c r="F52" s="280" t="s">
        <v>238</v>
      </c>
      <c r="G52" s="19">
        <f>IFERROR(VLOOKUP(F52,UD!A$4:D$21,4,0),"")</f>
        <v>2</v>
      </c>
      <c r="H52" s="19">
        <f t="shared" si="0"/>
        <v>2</v>
      </c>
      <c r="I52" s="338" t="s">
        <v>255</v>
      </c>
    </row>
    <row r="53" spans="1:9" ht="15" customHeight="1" x14ac:dyDescent="0.3">
      <c r="A53" s="114"/>
      <c r="B53" s="261"/>
      <c r="C53" s="308"/>
      <c r="D53" s="311"/>
      <c r="E53" s="285">
        <v>1</v>
      </c>
      <c r="F53" s="281" t="s">
        <v>239</v>
      </c>
      <c r="G53" s="20">
        <f>IFERROR(VLOOKUP(F53,UD!A$4:D$21,4,0),"")</f>
        <v>4</v>
      </c>
      <c r="H53" s="20">
        <f t="shared" si="0"/>
        <v>4</v>
      </c>
      <c r="I53" s="338"/>
    </row>
    <row r="54" spans="1:9" ht="15" customHeight="1" x14ac:dyDescent="0.3">
      <c r="A54" s="114"/>
      <c r="B54" s="261"/>
      <c r="C54" s="308"/>
      <c r="D54" s="309" t="s">
        <v>204</v>
      </c>
      <c r="E54" s="284">
        <v>2</v>
      </c>
      <c r="F54" s="280" t="s">
        <v>33</v>
      </c>
      <c r="G54" s="19">
        <f>IFERROR(VLOOKUP(F54,UD!A$4:D$21,4,0),"")</f>
        <v>2</v>
      </c>
      <c r="H54" s="19">
        <f t="shared" si="0"/>
        <v>4</v>
      </c>
      <c r="I54" s="338" t="s">
        <v>255</v>
      </c>
    </row>
    <row r="55" spans="1:9" ht="15" customHeight="1" x14ac:dyDescent="0.3">
      <c r="A55" s="114"/>
      <c r="B55" s="261"/>
      <c r="C55" s="308"/>
      <c r="D55" s="310"/>
      <c r="E55" s="286">
        <v>2</v>
      </c>
      <c r="F55" s="282" t="s">
        <v>250</v>
      </c>
      <c r="G55" s="20">
        <f>IFERROR(VLOOKUP(F55,UD!A$4:D$21,4,0),"")</f>
        <v>4</v>
      </c>
      <c r="H55" s="20">
        <f t="shared" si="0"/>
        <v>8</v>
      </c>
      <c r="I55" s="338"/>
    </row>
    <row r="56" spans="1:9" ht="15" customHeight="1" x14ac:dyDescent="0.3">
      <c r="A56" s="114"/>
      <c r="B56" s="261"/>
      <c r="C56" s="308"/>
      <c r="D56" s="310"/>
      <c r="E56" s="286">
        <v>4</v>
      </c>
      <c r="F56" s="282" t="s">
        <v>238</v>
      </c>
      <c r="G56" s="20">
        <f>IFERROR(VLOOKUP(F56,UD!A$4:D$21,4,0),"")</f>
        <v>2</v>
      </c>
      <c r="H56" s="20">
        <f t="shared" si="0"/>
        <v>8</v>
      </c>
      <c r="I56" s="338"/>
    </row>
    <row r="57" spans="1:9" ht="15" customHeight="1" x14ac:dyDescent="0.3">
      <c r="A57" s="114"/>
      <c r="B57" s="261"/>
      <c r="C57" s="308"/>
      <c r="D57" s="311"/>
      <c r="E57" s="285">
        <v>2</v>
      </c>
      <c r="F57" s="281" t="s">
        <v>239</v>
      </c>
      <c r="G57" s="20">
        <f>IFERROR(VLOOKUP(F57,UD!A$4:D$21,4,0),"")</f>
        <v>4</v>
      </c>
      <c r="H57" s="21">
        <f t="shared" si="0"/>
        <v>8</v>
      </c>
      <c r="I57" s="338"/>
    </row>
    <row r="58" spans="1:9" ht="15" customHeight="1" x14ac:dyDescent="0.3">
      <c r="A58" s="114"/>
      <c r="B58" s="261"/>
      <c r="C58" s="308"/>
      <c r="D58" s="309" t="s">
        <v>202</v>
      </c>
      <c r="E58" s="284">
        <v>2</v>
      </c>
      <c r="F58" s="280" t="s">
        <v>33</v>
      </c>
      <c r="G58" s="19">
        <f>IFERROR(VLOOKUP(F58,UD!A$4:D$21,4,0),"")</f>
        <v>2</v>
      </c>
      <c r="H58" s="19">
        <f t="shared" si="0"/>
        <v>4</v>
      </c>
      <c r="I58" s="338" t="s">
        <v>255</v>
      </c>
    </row>
    <row r="59" spans="1:9" ht="15" customHeight="1" x14ac:dyDescent="0.3">
      <c r="A59" s="114"/>
      <c r="B59" s="261"/>
      <c r="C59" s="308"/>
      <c r="D59" s="310"/>
      <c r="E59" s="286">
        <v>4</v>
      </c>
      <c r="F59" s="282" t="s">
        <v>238</v>
      </c>
      <c r="G59" s="20">
        <f>IFERROR(VLOOKUP(F59,UD!A$4:D$21,4,0),"")</f>
        <v>2</v>
      </c>
      <c r="H59" s="20">
        <f t="shared" si="0"/>
        <v>8</v>
      </c>
      <c r="I59" s="338"/>
    </row>
    <row r="60" spans="1:9" ht="15" customHeight="1" x14ac:dyDescent="0.3">
      <c r="A60" s="114"/>
      <c r="B60" s="261"/>
      <c r="C60" s="308"/>
      <c r="D60" s="311"/>
      <c r="E60" s="285">
        <v>4</v>
      </c>
      <c r="F60" s="281" t="s">
        <v>239</v>
      </c>
      <c r="G60" s="21">
        <f>IFERROR(VLOOKUP(F60,UD!A$4:D$21,4,0),"")</f>
        <v>4</v>
      </c>
      <c r="H60" s="21">
        <f t="shared" si="0"/>
        <v>16</v>
      </c>
      <c r="I60" s="338"/>
    </row>
    <row r="61" spans="1:9" ht="15" customHeight="1" x14ac:dyDescent="0.3">
      <c r="A61" s="114"/>
      <c r="B61" s="261"/>
      <c r="C61" s="308"/>
      <c r="D61" s="309" t="s">
        <v>273</v>
      </c>
      <c r="E61" s="284">
        <v>2</v>
      </c>
      <c r="F61" s="280" t="s">
        <v>33</v>
      </c>
      <c r="G61" s="19">
        <f>IFERROR(VLOOKUP(F61,UD!A$4:D$21,4,0),"")</f>
        <v>2</v>
      </c>
      <c r="H61" s="19">
        <f t="shared" ref="H61:H62" si="4">+E61*G61</f>
        <v>4</v>
      </c>
      <c r="I61" s="338" t="s">
        <v>255</v>
      </c>
    </row>
    <row r="62" spans="1:9" ht="15" customHeight="1" x14ac:dyDescent="0.3">
      <c r="A62" s="114"/>
      <c r="B62" s="261"/>
      <c r="C62" s="308"/>
      <c r="D62" s="310"/>
      <c r="E62" s="286">
        <v>1</v>
      </c>
      <c r="F62" s="282" t="s">
        <v>238</v>
      </c>
      <c r="G62" s="20">
        <f>IFERROR(VLOOKUP(F62,UD!A$4:D$21,4,0),"")</f>
        <v>2</v>
      </c>
      <c r="H62" s="20">
        <f t="shared" si="4"/>
        <v>2</v>
      </c>
      <c r="I62" s="338"/>
    </row>
    <row r="63" spans="1:9" ht="15" customHeight="1" x14ac:dyDescent="0.3">
      <c r="A63" s="114"/>
      <c r="B63" s="261"/>
      <c r="C63" s="308"/>
      <c r="D63" s="309" t="s">
        <v>274</v>
      </c>
      <c r="E63" s="284">
        <v>2</v>
      </c>
      <c r="F63" s="280" t="s">
        <v>33</v>
      </c>
      <c r="G63" s="19">
        <f>IFERROR(VLOOKUP(F63,UD!A$4:D$21,4,0),"")</f>
        <v>2</v>
      </c>
      <c r="H63" s="19">
        <f t="shared" ref="H63:H64" si="5">+E63*G63</f>
        <v>4</v>
      </c>
      <c r="I63" s="338" t="s">
        <v>255</v>
      </c>
    </row>
    <row r="64" spans="1:9" ht="15" customHeight="1" x14ac:dyDescent="0.3">
      <c r="A64" s="114"/>
      <c r="B64" s="261"/>
      <c r="C64" s="308"/>
      <c r="D64" s="310"/>
      <c r="E64" s="286">
        <v>1</v>
      </c>
      <c r="F64" s="282" t="s">
        <v>238</v>
      </c>
      <c r="G64" s="21">
        <f>IFERROR(VLOOKUP(F64,UD!A$4:D$21,4,0),"")</f>
        <v>2</v>
      </c>
      <c r="H64" s="20">
        <f t="shared" si="5"/>
        <v>2</v>
      </c>
      <c r="I64" s="338"/>
    </row>
    <row r="65" spans="1:29" ht="15" customHeight="1" x14ac:dyDescent="0.3">
      <c r="A65" s="114"/>
      <c r="B65" s="261"/>
      <c r="C65" s="308"/>
      <c r="D65" s="309" t="s">
        <v>259</v>
      </c>
      <c r="E65" s="284">
        <v>1</v>
      </c>
      <c r="F65" s="280" t="s">
        <v>238</v>
      </c>
      <c r="G65" s="19">
        <f>IFERROR(VLOOKUP(F65,UD!A$4:D$21,4,0),"")</f>
        <v>2</v>
      </c>
      <c r="H65" s="19">
        <f t="shared" si="0"/>
        <v>2</v>
      </c>
      <c r="I65" s="338" t="s">
        <v>255</v>
      </c>
    </row>
    <row r="66" spans="1:29" ht="15" customHeight="1" x14ac:dyDescent="0.3">
      <c r="A66" s="114"/>
      <c r="B66" s="261"/>
      <c r="C66" s="308"/>
      <c r="D66" s="311"/>
      <c r="E66" s="285">
        <v>1</v>
      </c>
      <c r="F66" s="281" t="s">
        <v>239</v>
      </c>
      <c r="G66" s="21">
        <f>IFERROR(VLOOKUP(F66,UD!A$4:D$21,4,0),"")</f>
        <v>4</v>
      </c>
      <c r="H66" s="21">
        <f t="shared" si="0"/>
        <v>4</v>
      </c>
      <c r="I66" s="338"/>
    </row>
    <row r="67" spans="1:29" ht="15" customHeight="1" x14ac:dyDescent="0.3">
      <c r="A67" s="114"/>
      <c r="B67" s="261"/>
      <c r="C67" s="308"/>
      <c r="D67" s="256" t="s">
        <v>275</v>
      </c>
      <c r="E67" s="286">
        <v>1</v>
      </c>
      <c r="F67" s="282" t="s">
        <v>238</v>
      </c>
      <c r="G67" s="18">
        <f>IFERROR(VLOOKUP(F67,UD!A$4:D$21,4,0),"")</f>
        <v>2</v>
      </c>
      <c r="H67" s="18">
        <f t="shared" si="0"/>
        <v>2</v>
      </c>
      <c r="I67" s="149"/>
    </row>
    <row r="68" spans="1:29" ht="30" customHeight="1" x14ac:dyDescent="0.3">
      <c r="A68" s="114"/>
      <c r="B68" s="261"/>
      <c r="C68" s="308"/>
      <c r="D68" s="292" t="s">
        <v>276</v>
      </c>
      <c r="E68" s="290">
        <v>6</v>
      </c>
      <c r="F68" s="283" t="s">
        <v>238</v>
      </c>
      <c r="G68" s="20">
        <f>IFERROR(VLOOKUP(F68,UD!A$4:D$21,4,0),"")</f>
        <v>2</v>
      </c>
      <c r="H68" s="20">
        <f t="shared" ref="H68" si="6">+E68*G68</f>
        <v>12</v>
      </c>
      <c r="I68" s="149" t="s">
        <v>256</v>
      </c>
    </row>
    <row r="69" spans="1:29" ht="15" customHeight="1" x14ac:dyDescent="0.3">
      <c r="A69" s="114"/>
      <c r="B69" s="261"/>
      <c r="C69" s="308"/>
      <c r="D69" s="339" t="s">
        <v>277</v>
      </c>
      <c r="E69" s="284">
        <v>1</v>
      </c>
      <c r="F69" s="280" t="s">
        <v>33</v>
      </c>
      <c r="G69" s="19">
        <f>IFERROR(VLOOKUP(F69,UD!A$4:D$21,4,0),"")</f>
        <v>2</v>
      </c>
      <c r="H69" s="19">
        <f t="shared" si="0"/>
        <v>2</v>
      </c>
      <c r="I69" s="338" t="s">
        <v>255</v>
      </c>
    </row>
    <row r="70" spans="1:29" ht="15" customHeight="1" x14ac:dyDescent="0.3">
      <c r="A70" s="114"/>
      <c r="B70" s="261"/>
      <c r="C70" s="308"/>
      <c r="D70" s="341"/>
      <c r="E70" s="286">
        <v>1</v>
      </c>
      <c r="F70" s="282" t="s">
        <v>250</v>
      </c>
      <c r="G70" s="20">
        <f>IFERROR(VLOOKUP(F70,UD!A$4:D$21,4,0),"")</f>
        <v>4</v>
      </c>
      <c r="H70" s="20">
        <f t="shared" si="0"/>
        <v>4</v>
      </c>
      <c r="I70" s="338"/>
    </row>
    <row r="71" spans="1:29" ht="15" customHeight="1" x14ac:dyDescent="0.3">
      <c r="A71" s="114"/>
      <c r="B71" s="261"/>
      <c r="C71" s="308"/>
      <c r="D71" s="341"/>
      <c r="E71" s="286">
        <v>1</v>
      </c>
      <c r="F71" s="282" t="s">
        <v>238</v>
      </c>
      <c r="G71" s="20">
        <f>IFERROR(VLOOKUP(F71,UD!A$4:D$21,4,0),"")</f>
        <v>2</v>
      </c>
      <c r="H71" s="20">
        <f t="shared" si="0"/>
        <v>2</v>
      </c>
      <c r="I71" s="338"/>
    </row>
    <row r="72" spans="1:29" ht="15" customHeight="1" x14ac:dyDescent="0.3">
      <c r="A72" s="114"/>
      <c r="B72" s="261"/>
      <c r="C72" s="308"/>
      <c r="D72" s="340"/>
      <c r="E72" s="285">
        <v>1</v>
      </c>
      <c r="F72" s="281" t="s">
        <v>239</v>
      </c>
      <c r="G72" s="20">
        <f>IFERROR(VLOOKUP(F72,UD!A$4:D$21,4,0),"")</f>
        <v>4</v>
      </c>
      <c r="H72" s="21">
        <f t="shared" si="0"/>
        <v>4</v>
      </c>
      <c r="I72" s="338"/>
    </row>
    <row r="73" spans="1:29" ht="15" customHeight="1" x14ac:dyDescent="0.3">
      <c r="A73" s="114"/>
      <c r="B73" s="261"/>
      <c r="C73" s="308"/>
      <c r="D73" s="339" t="s">
        <v>278</v>
      </c>
      <c r="E73" s="284">
        <v>1</v>
      </c>
      <c r="F73" s="280" t="s">
        <v>33</v>
      </c>
      <c r="G73" s="19">
        <f>IFERROR(VLOOKUP(F73,UD!A$4:D$21,4,0),"")</f>
        <v>2</v>
      </c>
      <c r="H73" s="19">
        <f t="shared" si="0"/>
        <v>2</v>
      </c>
      <c r="I73" s="338" t="s">
        <v>255</v>
      </c>
    </row>
    <row r="74" spans="1:29" ht="15" customHeight="1" x14ac:dyDescent="0.3">
      <c r="A74" s="114"/>
      <c r="B74" s="261"/>
      <c r="C74" s="308"/>
      <c r="D74" s="341"/>
      <c r="E74" s="286">
        <v>1</v>
      </c>
      <c r="F74" s="282" t="s">
        <v>238</v>
      </c>
      <c r="G74" s="20">
        <f>IFERROR(VLOOKUP(F74,UD!A$4:D$21,4,0),"")</f>
        <v>2</v>
      </c>
      <c r="H74" s="20">
        <f t="shared" si="0"/>
        <v>2</v>
      </c>
      <c r="I74" s="338"/>
    </row>
    <row r="75" spans="1:29" ht="15" customHeight="1" x14ac:dyDescent="0.3">
      <c r="A75" s="114"/>
      <c r="B75" s="261"/>
      <c r="C75" s="308"/>
      <c r="D75" s="340"/>
      <c r="E75" s="285">
        <v>1</v>
      </c>
      <c r="F75" s="281" t="s">
        <v>239</v>
      </c>
      <c r="G75" s="21">
        <f>IFERROR(VLOOKUP(F75,UD!A$4:D$21,4,0),"")</f>
        <v>4</v>
      </c>
      <c r="H75" s="21">
        <f t="shared" si="0"/>
        <v>4</v>
      </c>
      <c r="I75" s="338"/>
    </row>
    <row r="76" spans="1:29" ht="15" customHeight="1" x14ac:dyDescent="0.3">
      <c r="A76" s="113"/>
      <c r="B76" s="262"/>
      <c r="C76" s="295" t="s">
        <v>138</v>
      </c>
      <c r="D76" s="296"/>
      <c r="E76" s="296"/>
      <c r="F76" s="297"/>
      <c r="G76" s="18">
        <f>SUM(G12:G75)</f>
        <v>174</v>
      </c>
      <c r="H76" s="18">
        <f>SUM(H12:H75)</f>
        <v>372</v>
      </c>
      <c r="I76" s="9"/>
      <c r="K76" s="34"/>
      <c r="L76" s="34"/>
      <c r="M76" s="34"/>
      <c r="N76" s="34"/>
      <c r="O76" s="34"/>
      <c r="P76" s="34"/>
      <c r="Q76" s="34"/>
      <c r="R76" s="34"/>
      <c r="S76" s="34"/>
      <c r="T76" s="34"/>
      <c r="AC76" s="182"/>
    </row>
    <row r="77" spans="1:29" x14ac:dyDescent="0.3">
      <c r="K77" s="34"/>
      <c r="L77" s="34"/>
      <c r="M77" s="34"/>
      <c r="N77" s="34"/>
      <c r="O77" s="34"/>
      <c r="P77" s="34"/>
      <c r="Q77" s="34"/>
      <c r="R77" s="34"/>
      <c r="S77" s="34"/>
      <c r="T77" s="34"/>
      <c r="AC77" s="182"/>
    </row>
    <row r="78" spans="1:29" x14ac:dyDescent="0.3">
      <c r="K78" s="34"/>
      <c r="L78" s="34"/>
      <c r="M78" s="34"/>
      <c r="N78" s="34"/>
      <c r="O78" s="34"/>
      <c r="P78" s="34"/>
      <c r="Q78" s="34"/>
      <c r="R78" s="34"/>
      <c r="S78" s="34"/>
      <c r="T78" s="34"/>
      <c r="AC78" s="182"/>
    </row>
    <row r="79" spans="1:29" ht="12.75" customHeight="1" x14ac:dyDescent="0.3">
      <c r="C79" s="185"/>
      <c r="F79" s="186"/>
      <c r="J79" s="34"/>
    </row>
    <row r="80" spans="1:29" ht="12.75" customHeight="1" x14ac:dyDescent="0.3">
      <c r="C80" s="185"/>
      <c r="F80" s="186"/>
      <c r="J80" s="34"/>
    </row>
    <row r="81" spans="3:10" ht="12.75" customHeight="1" x14ac:dyDescent="0.3">
      <c r="C81" s="185"/>
      <c r="F81" s="186"/>
      <c r="J81" s="34"/>
    </row>
    <row r="82" spans="3:10" ht="12.75" customHeight="1" x14ac:dyDescent="0.3">
      <c r="C82" s="185"/>
      <c r="F82" s="186"/>
      <c r="J82" s="34"/>
    </row>
    <row r="83" spans="3:10" ht="12.75" customHeight="1" x14ac:dyDescent="0.3">
      <c r="C83" s="185"/>
      <c r="F83" s="186"/>
      <c r="J83" s="34"/>
    </row>
    <row r="84" spans="3:10" ht="12.75" customHeight="1" x14ac:dyDescent="0.3">
      <c r="C84" s="185"/>
      <c r="F84" s="186"/>
      <c r="J84" s="34"/>
    </row>
    <row r="85" spans="3:10" ht="12.75" customHeight="1" x14ac:dyDescent="0.3">
      <c r="C85" s="185"/>
      <c r="F85" s="186"/>
      <c r="J85" s="34"/>
    </row>
    <row r="86" spans="3:10" ht="12.75" customHeight="1" x14ac:dyDescent="0.3">
      <c r="C86" s="185"/>
      <c r="F86" s="186"/>
      <c r="J86" s="34"/>
    </row>
    <row r="87" spans="3:10" ht="12.75" customHeight="1" x14ac:dyDescent="0.3">
      <c r="C87" s="185"/>
      <c r="F87" s="186"/>
      <c r="J87" s="34"/>
    </row>
    <row r="88" spans="3:10" ht="12.75" customHeight="1" x14ac:dyDescent="0.3">
      <c r="C88" s="185"/>
      <c r="F88" s="186"/>
      <c r="J88" s="34"/>
    </row>
    <row r="89" spans="3:10" ht="12.75" customHeight="1" x14ac:dyDescent="0.3">
      <c r="C89" s="185"/>
      <c r="F89" s="186"/>
      <c r="J89" s="34"/>
    </row>
    <row r="90" spans="3:10" ht="12.75" customHeight="1" x14ac:dyDescent="0.3">
      <c r="C90" s="185"/>
      <c r="F90" s="186"/>
      <c r="J90" s="34"/>
    </row>
    <row r="91" spans="3:10" ht="12.75" customHeight="1" x14ac:dyDescent="0.3">
      <c r="C91" s="185"/>
      <c r="F91" s="186"/>
      <c r="J91" s="34"/>
    </row>
    <row r="92" spans="3:10" ht="12.75" customHeight="1" x14ac:dyDescent="0.3">
      <c r="C92" s="185"/>
      <c r="F92" s="186"/>
      <c r="J92" s="34"/>
    </row>
    <row r="93" spans="3:10" ht="12.75" customHeight="1" x14ac:dyDescent="0.3">
      <c r="C93" s="185"/>
      <c r="F93" s="186"/>
      <c r="J93" s="34"/>
    </row>
    <row r="94" spans="3:10" ht="12.75" customHeight="1" x14ac:dyDescent="0.3">
      <c r="C94" s="185"/>
      <c r="F94" s="186"/>
      <c r="J94" s="34"/>
    </row>
    <row r="95" spans="3:10" ht="12.75" customHeight="1" x14ac:dyDescent="0.3">
      <c r="C95" s="185"/>
      <c r="F95" s="186"/>
      <c r="J95" s="34"/>
    </row>
    <row r="96" spans="3:10" ht="12.75" customHeight="1" x14ac:dyDescent="0.3">
      <c r="C96" s="185"/>
      <c r="F96" s="186"/>
      <c r="J96" s="34"/>
    </row>
    <row r="97" spans="3:10" ht="12.75" customHeight="1" x14ac:dyDescent="0.3">
      <c r="C97" s="185"/>
      <c r="F97" s="186"/>
      <c r="J97" s="34"/>
    </row>
    <row r="98" spans="3:10" ht="12.75" customHeight="1" x14ac:dyDescent="0.3">
      <c r="C98" s="185"/>
      <c r="F98" s="186"/>
      <c r="J98" s="34"/>
    </row>
    <row r="99" spans="3:10" ht="12.75" customHeight="1" x14ac:dyDescent="0.3">
      <c r="C99" s="185"/>
      <c r="F99" s="186"/>
      <c r="J99" s="34"/>
    </row>
    <row r="100" spans="3:10" ht="12.75" customHeight="1" x14ac:dyDescent="0.3">
      <c r="C100" s="185"/>
      <c r="F100" s="186"/>
      <c r="J100" s="34"/>
    </row>
    <row r="101" spans="3:10" x14ac:dyDescent="0.3">
      <c r="C101" s="185"/>
      <c r="F101" s="186"/>
      <c r="J101" s="34"/>
    </row>
    <row r="102" spans="3:10" x14ac:dyDescent="0.3">
      <c r="C102" s="185"/>
      <c r="F102" s="186"/>
      <c r="J102" s="34"/>
    </row>
    <row r="103" spans="3:10" x14ac:dyDescent="0.3">
      <c r="C103" s="185"/>
      <c r="F103" s="186"/>
      <c r="J103" s="34"/>
    </row>
    <row r="104" spans="3:10" x14ac:dyDescent="0.3">
      <c r="C104" s="185"/>
      <c r="F104" s="186"/>
      <c r="J104" s="34"/>
    </row>
    <row r="105" spans="3:10" x14ac:dyDescent="0.3">
      <c r="C105" s="185"/>
      <c r="F105" s="186"/>
      <c r="J105" s="34"/>
    </row>
    <row r="106" spans="3:10" x14ac:dyDescent="0.3">
      <c r="C106" s="185"/>
      <c r="F106" s="186"/>
      <c r="J106" s="34"/>
    </row>
  </sheetData>
  <mergeCells count="45">
    <mergeCell ref="A1:J1"/>
    <mergeCell ref="E11:F11"/>
    <mergeCell ref="C12:C23"/>
    <mergeCell ref="D12:D13"/>
    <mergeCell ref="I12:I13"/>
    <mergeCell ref="D14:D17"/>
    <mergeCell ref="I14:I17"/>
    <mergeCell ref="D18:D20"/>
    <mergeCell ref="I18:I20"/>
    <mergeCell ref="D69:D72"/>
    <mergeCell ref="I69:I72"/>
    <mergeCell ref="D73:D75"/>
    <mergeCell ref="I73:I75"/>
    <mergeCell ref="C76:F76"/>
    <mergeCell ref="C52:C75"/>
    <mergeCell ref="D52:D53"/>
    <mergeCell ref="I52:I53"/>
    <mergeCell ref="D54:D57"/>
    <mergeCell ref="I54:I57"/>
    <mergeCell ref="D58:D60"/>
    <mergeCell ref="I58:I60"/>
    <mergeCell ref="D65:D66"/>
    <mergeCell ref="I65:I66"/>
    <mergeCell ref="C35:C51"/>
    <mergeCell ref="D61:D62"/>
    <mergeCell ref="I61:I62"/>
    <mergeCell ref="C24:C34"/>
    <mergeCell ref="D24:D25"/>
    <mergeCell ref="I24:I25"/>
    <mergeCell ref="D26:D29"/>
    <mergeCell ref="I26:I29"/>
    <mergeCell ref="D30:D32"/>
    <mergeCell ref="I30:I32"/>
    <mergeCell ref="D35:D36"/>
    <mergeCell ref="I35:I36"/>
    <mergeCell ref="D37:D40"/>
    <mergeCell ref="I37:I40"/>
    <mergeCell ref="D41:D43"/>
    <mergeCell ref="I41:I43"/>
    <mergeCell ref="D63:D64"/>
    <mergeCell ref="I63:I64"/>
    <mergeCell ref="D45:D48"/>
    <mergeCell ref="I45:I48"/>
    <mergeCell ref="D49:D51"/>
    <mergeCell ref="I49:I51"/>
  </mergeCells>
  <printOptions horizontalCentered="1"/>
  <pageMargins left="0.78740157480314965" right="0.78740157480314965" top="0.78740157480314965" bottom="0.78740157480314965" header="0" footer="0"/>
  <pageSetup scale="85" orientation="portrait" verticalDpi="36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74B07D3-5AD7-4F02-B166-B93C5489705D}">
          <x14:formula1>
            <xm:f>UD!$A$4:$A$21</xm:f>
          </x14:formula1>
          <xm:sqref>F12:F75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3282CE-DC7B-4989-A568-906CABF3D024}">
  <dimension ref="A1:AC60"/>
  <sheetViews>
    <sheetView tabSelected="1" view="pageBreakPreview" topLeftCell="A4" zoomScaleNormal="100" zoomScaleSheetLayoutView="100" workbookViewId="0">
      <selection activeCell="L15" sqref="L15"/>
    </sheetView>
  </sheetViews>
  <sheetFormatPr baseColWidth="10" defaultColWidth="11.44140625" defaultRowHeight="13.8" x14ac:dyDescent="0.3"/>
  <cols>
    <col min="1" max="1" width="12.5546875" style="257" customWidth="1"/>
    <col min="2" max="2" width="2.109375" style="31" customWidth="1"/>
    <col min="3" max="3" width="11.44140625" style="257"/>
    <col min="4" max="4" width="12.33203125" style="257" customWidth="1"/>
    <col min="5" max="5" width="3.21875" style="31" customWidth="1"/>
    <col min="6" max="6" width="15.77734375" style="257" customWidth="1"/>
    <col min="7" max="9" width="11.44140625" style="257"/>
    <col min="10" max="10" width="9.44140625" style="257" customWidth="1"/>
    <col min="11" max="16384" width="11.44140625" style="257"/>
  </cols>
  <sheetData>
    <row r="1" spans="1:29" s="180" customFormat="1" x14ac:dyDescent="0.3">
      <c r="A1" s="346" t="s">
        <v>175</v>
      </c>
      <c r="B1" s="346"/>
      <c r="C1" s="346"/>
      <c r="D1" s="346"/>
      <c r="E1" s="346"/>
      <c r="F1" s="346"/>
      <c r="G1" s="346"/>
      <c r="H1" s="346"/>
      <c r="I1" s="346"/>
      <c r="J1" s="346"/>
      <c r="K1" s="179"/>
      <c r="L1" s="179"/>
      <c r="M1" s="179"/>
      <c r="N1" s="179"/>
      <c r="O1" s="179"/>
      <c r="P1" s="179"/>
      <c r="Q1" s="179"/>
      <c r="R1" s="179"/>
      <c r="S1" s="179"/>
      <c r="T1" s="179"/>
      <c r="U1" s="179"/>
      <c r="V1" s="179"/>
      <c r="W1" s="179"/>
      <c r="X1" s="179"/>
      <c r="Y1" s="179"/>
      <c r="Z1" s="179"/>
      <c r="AA1" s="179"/>
    </row>
    <row r="2" spans="1:29" x14ac:dyDescent="0.3">
      <c r="A2" s="2" t="s">
        <v>225</v>
      </c>
      <c r="B2" s="260" t="s">
        <v>224</v>
      </c>
      <c r="C2" s="3" t="s">
        <v>198</v>
      </c>
    </row>
    <row r="3" spans="1:29" x14ac:dyDescent="0.3">
      <c r="A3" s="2" t="s">
        <v>226</v>
      </c>
      <c r="B3" s="260" t="s">
        <v>224</v>
      </c>
      <c r="C3" s="3" t="s">
        <v>222</v>
      </c>
    </row>
    <row r="4" spans="1:29" x14ac:dyDescent="0.3">
      <c r="A4" s="2" t="s">
        <v>123</v>
      </c>
      <c r="B4" s="260" t="s">
        <v>224</v>
      </c>
      <c r="C4" s="3" t="s">
        <v>199</v>
      </c>
    </row>
    <row r="5" spans="1:29" x14ac:dyDescent="0.3">
      <c r="A5" s="2" t="s">
        <v>227</v>
      </c>
      <c r="B5" s="260" t="s">
        <v>224</v>
      </c>
      <c r="C5" s="3" t="s">
        <v>124</v>
      </c>
    </row>
    <row r="6" spans="1:29" ht="15" customHeight="1" x14ac:dyDescent="0.3">
      <c r="A6" s="2" t="s">
        <v>228</v>
      </c>
      <c r="B6" s="260" t="s">
        <v>224</v>
      </c>
      <c r="C6" s="4" t="s">
        <v>223</v>
      </c>
      <c r="D6" s="5"/>
      <c r="E6" s="287"/>
      <c r="F6" s="6"/>
      <c r="G6" s="6"/>
      <c r="H6" s="6"/>
    </row>
    <row r="7" spans="1:29" x14ac:dyDescent="0.3">
      <c r="C7" s="181"/>
      <c r="D7" s="183"/>
      <c r="E7" s="288"/>
      <c r="F7" s="183"/>
      <c r="AC7" s="182"/>
    </row>
    <row r="8" spans="1:29" ht="15.75" customHeight="1" x14ac:dyDescent="0.3">
      <c r="A8" s="178" t="s">
        <v>164</v>
      </c>
      <c r="B8" s="8" t="s">
        <v>177</v>
      </c>
      <c r="C8" s="16"/>
      <c r="D8" s="16"/>
      <c r="E8" s="278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</row>
    <row r="9" spans="1:29" x14ac:dyDescent="0.3">
      <c r="A9" s="114"/>
      <c r="B9" s="261"/>
      <c r="C9" s="15"/>
      <c r="D9" s="15"/>
      <c r="E9" s="289"/>
      <c r="F9" s="15"/>
      <c r="G9" s="9"/>
      <c r="H9" s="9"/>
      <c r="I9" s="9"/>
      <c r="J9" s="16"/>
      <c r="K9" s="16"/>
      <c r="L9" s="16"/>
      <c r="M9" s="14"/>
      <c r="N9" s="14"/>
      <c r="O9" s="14"/>
      <c r="P9" s="14"/>
      <c r="Q9" s="14"/>
      <c r="R9" s="14"/>
      <c r="S9" s="14"/>
      <c r="T9" s="14"/>
    </row>
    <row r="10" spans="1:29" ht="15" customHeight="1" x14ac:dyDescent="0.3">
      <c r="A10" s="114"/>
      <c r="B10" s="261"/>
      <c r="I10" s="16"/>
      <c r="J10" s="16"/>
    </row>
    <row r="11" spans="1:29" s="31" customFormat="1" ht="30" customHeight="1" x14ac:dyDescent="0.3">
      <c r="A11" s="261"/>
      <c r="B11" s="261"/>
      <c r="C11" s="258" t="s">
        <v>42</v>
      </c>
      <c r="D11" s="258" t="s">
        <v>46</v>
      </c>
      <c r="E11" s="336" t="s">
        <v>43</v>
      </c>
      <c r="F11" s="337"/>
      <c r="G11" s="259" t="s">
        <v>178</v>
      </c>
      <c r="H11" s="259" t="s">
        <v>257</v>
      </c>
      <c r="I11" s="279" t="s">
        <v>254</v>
      </c>
      <c r="J11" s="278"/>
    </row>
    <row r="12" spans="1:29" ht="15" customHeight="1" x14ac:dyDescent="0.3">
      <c r="A12" s="114"/>
      <c r="B12" s="261"/>
      <c r="C12" s="307" t="s">
        <v>140</v>
      </c>
      <c r="D12" s="309" t="s">
        <v>263</v>
      </c>
      <c r="E12" s="284">
        <v>4</v>
      </c>
      <c r="F12" s="280" t="s">
        <v>246</v>
      </c>
      <c r="G12" s="19">
        <f>IFERROR(VLOOKUP(F12,UD!A$4:D$21,4,0),"")</f>
        <v>3</v>
      </c>
      <c r="H12" s="19">
        <f t="shared" ref="H12:H16" si="0">+E12*G12</f>
        <v>12</v>
      </c>
      <c r="I12" s="343" t="s">
        <v>255</v>
      </c>
    </row>
    <row r="13" spans="1:29" ht="15" customHeight="1" x14ac:dyDescent="0.3">
      <c r="A13" s="114"/>
      <c r="B13" s="261"/>
      <c r="C13" s="308"/>
      <c r="D13" s="310"/>
      <c r="E13" s="286">
        <v>2</v>
      </c>
      <c r="F13" s="293" t="s">
        <v>239</v>
      </c>
      <c r="G13" s="20">
        <f>IFERROR(VLOOKUP(F13,UD!A$4:D$21,4,0),"")</f>
        <v>4</v>
      </c>
      <c r="H13" s="20">
        <f t="shared" si="0"/>
        <v>8</v>
      </c>
      <c r="I13" s="344"/>
    </row>
    <row r="14" spans="1:29" ht="15" customHeight="1" x14ac:dyDescent="0.3">
      <c r="A14" s="114"/>
      <c r="B14" s="261"/>
      <c r="C14" s="308"/>
      <c r="D14" s="310"/>
      <c r="E14" s="286">
        <v>2</v>
      </c>
      <c r="F14" s="282" t="s">
        <v>33</v>
      </c>
      <c r="G14" s="20">
        <f>IFERROR(VLOOKUP(F14,UD!A$4:D$21,4,0),"")</f>
        <v>2</v>
      </c>
      <c r="H14" s="20">
        <f t="shared" si="0"/>
        <v>4</v>
      </c>
      <c r="I14" s="344"/>
    </row>
    <row r="15" spans="1:29" ht="15" customHeight="1" x14ac:dyDescent="0.3">
      <c r="A15" s="114"/>
      <c r="B15" s="261"/>
      <c r="C15" s="308"/>
      <c r="D15" s="310"/>
      <c r="E15" s="286">
        <v>2</v>
      </c>
      <c r="F15" s="282" t="s">
        <v>250</v>
      </c>
      <c r="G15" s="20">
        <f>IFERROR(VLOOKUP(F15,UD!A$4:D$21,4,0),"")</f>
        <v>4</v>
      </c>
      <c r="H15" s="20">
        <f t="shared" si="0"/>
        <v>8</v>
      </c>
      <c r="I15" s="344"/>
    </row>
    <row r="16" spans="1:29" ht="15" customHeight="1" x14ac:dyDescent="0.3">
      <c r="A16" s="114"/>
      <c r="B16" s="261"/>
      <c r="C16" s="308"/>
      <c r="D16" s="310"/>
      <c r="E16" s="286">
        <v>2</v>
      </c>
      <c r="F16" s="282" t="s">
        <v>238</v>
      </c>
      <c r="G16" s="20">
        <f>IFERROR(VLOOKUP(F16,UD!A$4:D$21,4,0),"")</f>
        <v>2</v>
      </c>
      <c r="H16" s="20">
        <f t="shared" si="0"/>
        <v>4</v>
      </c>
      <c r="I16" s="345"/>
    </row>
    <row r="17" spans="1:29" ht="15" customHeight="1" x14ac:dyDescent="0.3">
      <c r="A17" s="114"/>
      <c r="B17" s="261"/>
      <c r="C17" s="308"/>
      <c r="D17" s="309" t="s">
        <v>264</v>
      </c>
      <c r="E17" s="284">
        <v>4</v>
      </c>
      <c r="F17" s="280" t="s">
        <v>246</v>
      </c>
      <c r="G17" s="19">
        <f>IFERROR(VLOOKUP(F17,UD!A$4:D$21,4,0),"")</f>
        <v>3</v>
      </c>
      <c r="H17" s="19">
        <f t="shared" ref="H17:H25" si="1">+E17*G17</f>
        <v>12</v>
      </c>
      <c r="I17" s="343" t="s">
        <v>255</v>
      </c>
    </row>
    <row r="18" spans="1:29" ht="15" customHeight="1" x14ac:dyDescent="0.3">
      <c r="A18" s="114"/>
      <c r="B18" s="261"/>
      <c r="C18" s="308"/>
      <c r="D18" s="310"/>
      <c r="E18" s="286">
        <v>2</v>
      </c>
      <c r="F18" s="293" t="s">
        <v>239</v>
      </c>
      <c r="G18" s="20">
        <f>IFERROR(VLOOKUP(F18,UD!A$4:D$21,4,0),"")</f>
        <v>4</v>
      </c>
      <c r="H18" s="20">
        <f t="shared" si="1"/>
        <v>8</v>
      </c>
      <c r="I18" s="344"/>
    </row>
    <row r="19" spans="1:29" ht="15" customHeight="1" x14ac:dyDescent="0.3">
      <c r="A19" s="114"/>
      <c r="B19" s="261"/>
      <c r="C19" s="308"/>
      <c r="D19" s="310"/>
      <c r="E19" s="286">
        <v>2</v>
      </c>
      <c r="F19" s="282" t="s">
        <v>33</v>
      </c>
      <c r="G19" s="20">
        <f>IFERROR(VLOOKUP(F19,UD!A$4:D$21,4,0),"")</f>
        <v>2</v>
      </c>
      <c r="H19" s="20">
        <f t="shared" si="1"/>
        <v>4</v>
      </c>
      <c r="I19" s="344"/>
    </row>
    <row r="20" spans="1:29" ht="15" customHeight="1" x14ac:dyDescent="0.3">
      <c r="A20" s="114"/>
      <c r="B20" s="261"/>
      <c r="C20" s="308"/>
      <c r="D20" s="310"/>
      <c r="E20" s="286">
        <v>2</v>
      </c>
      <c r="F20" s="282" t="s">
        <v>238</v>
      </c>
      <c r="G20" s="20">
        <f>IFERROR(VLOOKUP(F20,UD!A$4:D$21,4,0),"")</f>
        <v>2</v>
      </c>
      <c r="H20" s="20">
        <f t="shared" si="1"/>
        <v>4</v>
      </c>
      <c r="I20" s="345"/>
    </row>
    <row r="21" spans="1:29" ht="15" customHeight="1" x14ac:dyDescent="0.3">
      <c r="A21" s="114"/>
      <c r="B21" s="261"/>
      <c r="C21" s="308"/>
      <c r="D21" s="309" t="s">
        <v>265</v>
      </c>
      <c r="E21" s="284">
        <v>4</v>
      </c>
      <c r="F21" s="280" t="s">
        <v>246</v>
      </c>
      <c r="G21" s="19">
        <f>IFERROR(VLOOKUP(F21,UD!A$4:D$21,4,0),"")</f>
        <v>3</v>
      </c>
      <c r="H21" s="19">
        <f t="shared" si="1"/>
        <v>12</v>
      </c>
      <c r="I21" s="343" t="s">
        <v>255</v>
      </c>
    </row>
    <row r="22" spans="1:29" ht="15" customHeight="1" x14ac:dyDescent="0.3">
      <c r="A22" s="114"/>
      <c r="B22" s="261"/>
      <c r="C22" s="308"/>
      <c r="D22" s="310"/>
      <c r="E22" s="286">
        <v>2</v>
      </c>
      <c r="F22" s="293" t="s">
        <v>239</v>
      </c>
      <c r="G22" s="20">
        <f>IFERROR(VLOOKUP(F22,UD!A$4:D$21,4,0),"")</f>
        <v>4</v>
      </c>
      <c r="H22" s="20">
        <f t="shared" si="1"/>
        <v>8</v>
      </c>
      <c r="I22" s="344"/>
    </row>
    <row r="23" spans="1:29" ht="15" customHeight="1" x14ac:dyDescent="0.3">
      <c r="A23" s="114"/>
      <c r="B23" s="261"/>
      <c r="C23" s="308"/>
      <c r="D23" s="310"/>
      <c r="E23" s="286">
        <v>2</v>
      </c>
      <c r="F23" s="282" t="s">
        <v>33</v>
      </c>
      <c r="G23" s="20">
        <f>IFERROR(VLOOKUP(F23,UD!A$4:D$21,4,0),"")</f>
        <v>2</v>
      </c>
      <c r="H23" s="20">
        <f t="shared" si="1"/>
        <v>4</v>
      </c>
      <c r="I23" s="344"/>
    </row>
    <row r="24" spans="1:29" ht="15" customHeight="1" x14ac:dyDescent="0.3">
      <c r="A24" s="114"/>
      <c r="B24" s="261"/>
      <c r="C24" s="308"/>
      <c r="D24" s="310"/>
      <c r="E24" s="286">
        <v>2</v>
      </c>
      <c r="F24" s="282" t="s">
        <v>250</v>
      </c>
      <c r="G24" s="20">
        <f>IFERROR(VLOOKUP(F24,UD!A$4:D$21,4,0),"")</f>
        <v>4</v>
      </c>
      <c r="H24" s="20">
        <f t="shared" si="1"/>
        <v>8</v>
      </c>
      <c r="I24" s="344"/>
    </row>
    <row r="25" spans="1:29" ht="15" customHeight="1" x14ac:dyDescent="0.3">
      <c r="A25" s="114"/>
      <c r="B25" s="261"/>
      <c r="C25" s="308"/>
      <c r="D25" s="310"/>
      <c r="E25" s="286">
        <v>2</v>
      </c>
      <c r="F25" s="282" t="s">
        <v>238</v>
      </c>
      <c r="G25" s="20">
        <f>IFERROR(VLOOKUP(F25,UD!A$4:D$21,4,0),"")</f>
        <v>2</v>
      </c>
      <c r="H25" s="20">
        <f t="shared" si="1"/>
        <v>4</v>
      </c>
      <c r="I25" s="345"/>
    </row>
    <row r="26" spans="1:29" ht="15" customHeight="1" x14ac:dyDescent="0.3">
      <c r="A26" s="114"/>
      <c r="B26" s="261"/>
      <c r="C26" s="308"/>
      <c r="D26" s="309" t="s">
        <v>266</v>
      </c>
      <c r="E26" s="284">
        <v>4</v>
      </c>
      <c r="F26" s="280" t="s">
        <v>246</v>
      </c>
      <c r="G26" s="19">
        <f>IFERROR(VLOOKUP(F26,UD!A$4:D$21,4,0),"")</f>
        <v>3</v>
      </c>
      <c r="H26" s="19">
        <f t="shared" ref="H26:H29" si="2">+E26*G26</f>
        <v>12</v>
      </c>
      <c r="I26" s="343" t="s">
        <v>255</v>
      </c>
    </row>
    <row r="27" spans="1:29" ht="15" customHeight="1" x14ac:dyDescent="0.3">
      <c r="A27" s="114"/>
      <c r="B27" s="261"/>
      <c r="C27" s="308"/>
      <c r="D27" s="310"/>
      <c r="E27" s="286">
        <v>2</v>
      </c>
      <c r="F27" s="293" t="s">
        <v>239</v>
      </c>
      <c r="G27" s="20">
        <f>IFERROR(VLOOKUP(F27,UD!A$4:D$21,4,0),"")</f>
        <v>4</v>
      </c>
      <c r="H27" s="20">
        <f t="shared" si="2"/>
        <v>8</v>
      </c>
      <c r="I27" s="344"/>
    </row>
    <row r="28" spans="1:29" ht="15" customHeight="1" x14ac:dyDescent="0.3">
      <c r="A28" s="114"/>
      <c r="B28" s="261"/>
      <c r="C28" s="308"/>
      <c r="D28" s="310"/>
      <c r="E28" s="286">
        <v>2</v>
      </c>
      <c r="F28" s="282" t="s">
        <v>33</v>
      </c>
      <c r="G28" s="20">
        <f>IFERROR(VLOOKUP(F28,UD!A$4:D$21,4,0),"")</f>
        <v>2</v>
      </c>
      <c r="H28" s="20">
        <f t="shared" si="2"/>
        <v>4</v>
      </c>
      <c r="I28" s="344"/>
    </row>
    <row r="29" spans="1:29" ht="15" customHeight="1" x14ac:dyDescent="0.3">
      <c r="A29" s="114"/>
      <c r="B29" s="261"/>
      <c r="C29" s="308"/>
      <c r="D29" s="310"/>
      <c r="E29" s="286">
        <v>2</v>
      </c>
      <c r="F29" s="282" t="s">
        <v>238</v>
      </c>
      <c r="G29" s="20">
        <f>IFERROR(VLOOKUP(F29,UD!A$4:D$21,4,0),"")</f>
        <v>2</v>
      </c>
      <c r="H29" s="20">
        <f t="shared" si="2"/>
        <v>4</v>
      </c>
      <c r="I29" s="345"/>
    </row>
    <row r="30" spans="1:29" ht="15" customHeight="1" x14ac:dyDescent="0.3">
      <c r="A30" s="113"/>
      <c r="B30" s="262"/>
      <c r="C30" s="295" t="s">
        <v>138</v>
      </c>
      <c r="D30" s="296"/>
      <c r="E30" s="296"/>
      <c r="F30" s="297"/>
      <c r="G30" s="18">
        <f>SUM(G12:G29)</f>
        <v>52</v>
      </c>
      <c r="H30" s="18">
        <f>SUM(H12:H29)</f>
        <v>128</v>
      </c>
      <c r="I30" s="9"/>
      <c r="K30" s="34"/>
      <c r="L30" s="34"/>
      <c r="M30" s="34"/>
      <c r="N30" s="34"/>
      <c r="O30" s="34"/>
      <c r="P30" s="34"/>
      <c r="Q30" s="34"/>
      <c r="R30" s="34"/>
      <c r="S30" s="34"/>
      <c r="T30" s="34"/>
      <c r="AC30" s="182"/>
    </row>
    <row r="31" spans="1:29" x14ac:dyDescent="0.3">
      <c r="K31" s="34"/>
      <c r="L31" s="34"/>
      <c r="M31" s="34"/>
      <c r="N31" s="34"/>
      <c r="O31" s="34"/>
      <c r="P31" s="34"/>
      <c r="Q31" s="34"/>
      <c r="R31" s="34"/>
      <c r="S31" s="34"/>
      <c r="T31" s="34"/>
      <c r="AC31" s="182"/>
    </row>
    <row r="32" spans="1:29" x14ac:dyDescent="0.3">
      <c r="K32" s="34"/>
      <c r="L32" s="34"/>
      <c r="M32" s="34"/>
      <c r="N32" s="34"/>
      <c r="O32" s="34"/>
      <c r="P32" s="34"/>
      <c r="Q32" s="34"/>
      <c r="R32" s="34"/>
      <c r="S32" s="34"/>
      <c r="T32" s="34"/>
      <c r="AC32" s="182"/>
    </row>
    <row r="33" spans="3:10" ht="12.75" customHeight="1" x14ac:dyDescent="0.3">
      <c r="C33" s="185"/>
      <c r="F33" s="186"/>
      <c r="J33" s="34"/>
    </row>
    <row r="34" spans="3:10" ht="12.75" customHeight="1" x14ac:dyDescent="0.3">
      <c r="C34" s="185"/>
      <c r="F34" s="186"/>
      <c r="J34" s="34"/>
    </row>
    <row r="35" spans="3:10" ht="12.75" customHeight="1" x14ac:dyDescent="0.3">
      <c r="C35" s="185"/>
      <c r="F35" s="186"/>
      <c r="J35" s="34"/>
    </row>
    <row r="36" spans="3:10" ht="12.75" customHeight="1" x14ac:dyDescent="0.3">
      <c r="C36" s="185"/>
      <c r="F36" s="186"/>
      <c r="J36" s="34"/>
    </row>
    <row r="37" spans="3:10" ht="12.75" customHeight="1" x14ac:dyDescent="0.3">
      <c r="C37" s="185"/>
      <c r="F37" s="186"/>
      <c r="J37" s="34"/>
    </row>
    <row r="38" spans="3:10" ht="12.75" customHeight="1" x14ac:dyDescent="0.3">
      <c r="C38" s="185"/>
      <c r="F38" s="186"/>
      <c r="J38" s="34"/>
    </row>
    <row r="39" spans="3:10" ht="12.75" customHeight="1" x14ac:dyDescent="0.3">
      <c r="C39" s="185"/>
      <c r="F39" s="186"/>
      <c r="J39" s="34"/>
    </row>
    <row r="40" spans="3:10" ht="12.75" customHeight="1" x14ac:dyDescent="0.3">
      <c r="C40" s="185"/>
      <c r="F40" s="186"/>
      <c r="J40" s="34"/>
    </row>
    <row r="41" spans="3:10" ht="12.75" customHeight="1" x14ac:dyDescent="0.3">
      <c r="C41" s="185"/>
      <c r="F41" s="186"/>
      <c r="J41" s="34"/>
    </row>
    <row r="42" spans="3:10" ht="12.75" customHeight="1" x14ac:dyDescent="0.3">
      <c r="C42" s="185"/>
      <c r="F42" s="186"/>
      <c r="J42" s="34"/>
    </row>
    <row r="43" spans="3:10" ht="12.75" customHeight="1" x14ac:dyDescent="0.3">
      <c r="C43" s="185"/>
      <c r="F43" s="186"/>
      <c r="J43" s="34"/>
    </row>
    <row r="44" spans="3:10" ht="12.75" customHeight="1" x14ac:dyDescent="0.3">
      <c r="C44" s="185"/>
      <c r="F44" s="186"/>
      <c r="J44" s="34"/>
    </row>
    <row r="45" spans="3:10" ht="12.75" customHeight="1" x14ac:dyDescent="0.3">
      <c r="C45" s="185"/>
      <c r="F45" s="186"/>
      <c r="J45" s="34"/>
    </row>
    <row r="46" spans="3:10" ht="12.75" customHeight="1" x14ac:dyDescent="0.3">
      <c r="C46" s="185"/>
      <c r="F46" s="186"/>
      <c r="J46" s="34"/>
    </row>
    <row r="47" spans="3:10" ht="12.75" customHeight="1" x14ac:dyDescent="0.3">
      <c r="C47" s="185"/>
      <c r="F47" s="186"/>
      <c r="J47" s="34"/>
    </row>
    <row r="48" spans="3:10" ht="12.75" customHeight="1" x14ac:dyDescent="0.3">
      <c r="C48" s="185"/>
      <c r="F48" s="186"/>
      <c r="J48" s="34"/>
    </row>
    <row r="49" spans="3:10" ht="12.75" customHeight="1" x14ac:dyDescent="0.3">
      <c r="C49" s="185"/>
      <c r="F49" s="186"/>
      <c r="J49" s="34"/>
    </row>
    <row r="50" spans="3:10" ht="12.75" customHeight="1" x14ac:dyDescent="0.3">
      <c r="C50" s="185"/>
      <c r="F50" s="186"/>
      <c r="J50" s="34"/>
    </row>
    <row r="51" spans="3:10" ht="12.75" customHeight="1" x14ac:dyDescent="0.3">
      <c r="C51" s="185"/>
      <c r="F51" s="186"/>
      <c r="J51" s="34"/>
    </row>
    <row r="52" spans="3:10" ht="12.75" customHeight="1" x14ac:dyDescent="0.3">
      <c r="C52" s="185"/>
      <c r="F52" s="186"/>
      <c r="J52" s="34"/>
    </row>
    <row r="53" spans="3:10" ht="12.75" customHeight="1" x14ac:dyDescent="0.3">
      <c r="C53" s="185"/>
      <c r="F53" s="186"/>
      <c r="J53" s="34"/>
    </row>
    <row r="54" spans="3:10" ht="12.75" customHeight="1" x14ac:dyDescent="0.3">
      <c r="C54" s="185"/>
      <c r="F54" s="186"/>
      <c r="J54" s="34"/>
    </row>
    <row r="55" spans="3:10" x14ac:dyDescent="0.3">
      <c r="C55" s="185"/>
      <c r="F55" s="186"/>
      <c r="J55" s="34"/>
    </row>
    <row r="56" spans="3:10" x14ac:dyDescent="0.3">
      <c r="C56" s="185"/>
      <c r="F56" s="186"/>
      <c r="J56" s="34"/>
    </row>
    <row r="57" spans="3:10" x14ac:dyDescent="0.3">
      <c r="C57" s="185"/>
      <c r="F57" s="186"/>
      <c r="J57" s="34"/>
    </row>
    <row r="58" spans="3:10" x14ac:dyDescent="0.3">
      <c r="C58" s="185"/>
      <c r="F58" s="186"/>
      <c r="J58" s="34"/>
    </row>
    <row r="59" spans="3:10" x14ac:dyDescent="0.3">
      <c r="C59" s="185"/>
      <c r="F59" s="186"/>
      <c r="J59" s="34"/>
    </row>
    <row r="60" spans="3:10" x14ac:dyDescent="0.3">
      <c r="C60" s="185"/>
      <c r="F60" s="186"/>
      <c r="J60" s="34"/>
    </row>
  </sheetData>
  <mergeCells count="12">
    <mergeCell ref="D26:D29"/>
    <mergeCell ref="C30:F30"/>
    <mergeCell ref="C12:C29"/>
    <mergeCell ref="I26:I29"/>
    <mergeCell ref="A1:J1"/>
    <mergeCell ref="E11:F11"/>
    <mergeCell ref="D12:D16"/>
    <mergeCell ref="I12:I16"/>
    <mergeCell ref="D17:D20"/>
    <mergeCell ref="I17:I20"/>
    <mergeCell ref="D21:D25"/>
    <mergeCell ref="I21:I25"/>
  </mergeCells>
  <printOptions horizontalCentered="1"/>
  <pageMargins left="0.78740157480314965" right="0.78740157480314965" top="0.78740157480314965" bottom="0.78740157480314965" header="0" footer="0"/>
  <pageSetup scale="87" orientation="portrait" verticalDpi="360" r:id="rId1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B1E90CFB-5FCA-4265-BCE7-A7CFF483165A}">
          <x14:formula1>
            <xm:f>UD!$A$4:$A$21</xm:f>
          </x14:formula1>
          <xm:sqref>F12:F29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6</vt:i4>
      </vt:variant>
    </vt:vector>
  </HeadingPairs>
  <TitlesOfParts>
    <vt:vector size="14" baseType="lpstr">
      <vt:lpstr>G.P</vt:lpstr>
      <vt:lpstr>Medidor</vt:lpstr>
      <vt:lpstr>Ramal 1</vt:lpstr>
      <vt:lpstr>ramal 2</vt:lpstr>
      <vt:lpstr>UD</vt:lpstr>
      <vt:lpstr>Des. prim.</vt:lpstr>
      <vt:lpstr>Des. secund.</vt:lpstr>
      <vt:lpstr>Des. zd</vt:lpstr>
      <vt:lpstr>'Des. prim.'!Área_de_impresión</vt:lpstr>
      <vt:lpstr>'Des. secund.'!Área_de_impresión</vt:lpstr>
      <vt:lpstr>'Des. zd'!Área_de_impresión</vt:lpstr>
      <vt:lpstr>G.P!Área_de_impresión</vt:lpstr>
      <vt:lpstr>'Ramal 1'!Área_de_impresión</vt:lpstr>
      <vt:lpstr>'ramal 2'!Área_de_impresión</vt:lpstr>
    </vt:vector>
  </TitlesOfParts>
  <Company>UCV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RUGEL</dc:creator>
  <cp:lastModifiedBy>LENOVO</cp:lastModifiedBy>
  <cp:lastPrinted>2021-12-02T20:59:44Z</cp:lastPrinted>
  <dcterms:created xsi:type="dcterms:W3CDTF">2008-10-24T08:58:21Z</dcterms:created>
  <dcterms:modified xsi:type="dcterms:W3CDTF">2021-12-07T14:41:12Z</dcterms:modified>
</cp:coreProperties>
</file>