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GGU_BASE" sheetId="1" r:id="rId1"/>
  </sheets>
  <definedNames>
    <definedName name="_Regression_Int" localSheetId="0" hidden="1">1</definedName>
    <definedName name="A_impresión_IM" localSheetId="0">#N/A</definedName>
    <definedName name="_xlnm.Print_Area" localSheetId="0">'GGU_BASE'!$A$1:$K$109</definedName>
  </definedNames>
  <calcPr fullCalcOnLoad="1"/>
</workbook>
</file>

<file path=xl/sharedStrings.xml><?xml version="1.0" encoding="utf-8"?>
<sst xmlns="http://schemas.openxmlformats.org/spreadsheetml/2006/main" count="251" uniqueCount="125">
  <si>
    <t>BASE DE DATOS  DE LA OBRA :</t>
  </si>
  <si>
    <t>COSTO DIRECTO....................</t>
  </si>
  <si>
    <t>G:G: FIJOS............................</t>
  </si>
  <si>
    <t>G.G. VARIABLES....................</t>
  </si>
  <si>
    <t>UTILIDAD...............................</t>
  </si>
  <si>
    <t>MONTO PRESUPUESTO...........</t>
  </si>
  <si>
    <t>.</t>
  </si>
  <si>
    <t>S/.</t>
  </si>
  <si>
    <t>TOTAL PRESUPUESTO ............</t>
  </si>
  <si>
    <t>FECHA ..................................</t>
  </si>
  <si>
    <t>Fianza por Garantía de Adelanto en Efectivo</t>
  </si>
  <si>
    <t>Días</t>
  </si>
  <si>
    <t>BASE DE DATOS  DEL PERSONAL Y MAQ. :</t>
  </si>
  <si>
    <t>Elaboración de la Propuesta</t>
  </si>
  <si>
    <t>Ing. Jefe</t>
  </si>
  <si>
    <t>S/. x Mes</t>
  </si>
  <si>
    <t>Ing. Asistente</t>
  </si>
  <si>
    <t>Maestro de Obra</t>
  </si>
  <si>
    <t>Técnico Auxiliar</t>
  </si>
  <si>
    <t>Almacenero</t>
  </si>
  <si>
    <t>Contador</t>
  </si>
  <si>
    <t>Secretaria</t>
  </si>
  <si>
    <t>Camioneta Operada 1 Ton</t>
  </si>
  <si>
    <t>Camión Operado 8Ton</t>
  </si>
  <si>
    <t>x</t>
  </si>
  <si>
    <t>meses</t>
  </si>
  <si>
    <t>Sueldos, Bonif. y Benef. Personal de Guardianía :</t>
  </si>
  <si>
    <t>Fianza por Garantía de Adelanto en Materiales</t>
  </si>
  <si>
    <t>Renovación de Fianza por Garantía de Adelanto en Efectivo</t>
  </si>
  <si>
    <t>Renovación de Fianza por Garantía de Adelanto en Materiales</t>
  </si>
  <si>
    <t>Póliza de Seguros Complementario de Trabajo de Riesgo (vigencia durante ejec. de obra)</t>
  </si>
  <si>
    <t>GASTOS GENERALES  FIJOS</t>
  </si>
  <si>
    <t>GASTOS GENERALES  VARIABLES</t>
  </si>
  <si>
    <t>TOTAL GASTOS GENERALES FIJOS :</t>
  </si>
  <si>
    <t>TOTAL GASTOS GENERALES VARIABLES :</t>
  </si>
  <si>
    <t>TOTAL GASTOS GENERALES FIJOS Y VARIABLES ( 1 y 2 ):</t>
  </si>
  <si>
    <t xml:space="preserve">OBRA :  </t>
  </si>
  <si>
    <t>Expediente:</t>
  </si>
  <si>
    <t>GASTOS DEL CONCURSO Y CONTRATACIÓN:</t>
  </si>
  <si>
    <t>(No Relacionados Directamente con el Tiempo de Ejecución de la Obra)</t>
  </si>
  <si>
    <t>Visitas a la zona de ejecución de la Obra</t>
  </si>
  <si>
    <t>GASTOS INDIRECTOS VARIOS:</t>
  </si>
  <si>
    <t>Pagos para Autorización Municipal, Derechos de Trámite y Control, Carta Fianza</t>
  </si>
  <si>
    <t>Otros Gastos Financieros u Obligaciones Fiscales</t>
  </si>
  <si>
    <t>(Relacionados Directamente con el Tiempo de Ejecución de la Obra)</t>
  </si>
  <si>
    <t>GASTOS DE ADMINISTRACIÓN EN OBRA:</t>
  </si>
  <si>
    <t>Personal:</t>
  </si>
  <si>
    <t>Periodo</t>
  </si>
  <si>
    <t>Cant.</t>
  </si>
  <si>
    <t>Jornada</t>
  </si>
  <si>
    <t>Útiles de Oficina</t>
  </si>
  <si>
    <t>Servicio de Electricidad</t>
  </si>
  <si>
    <t>Utiles de Oficina, Amortización de Equipos:</t>
  </si>
  <si>
    <t>GASTOS DE ADMINISTRACIÓN EN OFICINA</t>
  </si>
  <si>
    <t>Fianzas: Contratación</t>
  </si>
  <si>
    <t>Seguros: Contratación</t>
  </si>
  <si>
    <t>Monto</t>
  </si>
  <si>
    <t>Factor</t>
  </si>
  <si>
    <t>Sueldos,Bonif. y Benef. Personal Administrativo:</t>
  </si>
  <si>
    <t>Servicios de Fotocopiado, Video, foto, Fax, etc.</t>
  </si>
  <si>
    <t>Local - Oficina Principal</t>
  </si>
  <si>
    <t>Depreciación o Alquiler de Local Central c/mobiliario</t>
  </si>
  <si>
    <t>Fianzas: Renovaciones</t>
  </si>
  <si>
    <t>Datos:</t>
  </si>
  <si>
    <t>GASTOS FINANCIEROS COMPLEMENTARIOS</t>
  </si>
  <si>
    <t>Póliza de Seguros C.A.R. Contra Todo Riesgo (vigencia durante ejecución de la obra)</t>
  </si>
  <si>
    <t>PLAZO DE EJECUCION OBRA:</t>
  </si>
  <si>
    <t>Poliza de Seguros ESSALUD + Vida para los trabajadores</t>
  </si>
  <si>
    <t>Topógrafo Técnico</t>
  </si>
  <si>
    <t xml:space="preserve"> (A1)</t>
  </si>
  <si>
    <t xml:space="preserve">Obra </t>
  </si>
  <si>
    <t>Ing. Residente</t>
  </si>
  <si>
    <t>Maestro de Obras (OG)</t>
  </si>
  <si>
    <t>Equipos de Topografía, de dibujo, winchas, etc.(OG)</t>
  </si>
  <si>
    <t>Guardianía (OG)</t>
  </si>
  <si>
    <t>Seguros: Montos Estimados</t>
  </si>
  <si>
    <t>Equipos de Cómputo, Software, calculadoras, plotter, etc.</t>
  </si>
  <si>
    <t>Documentos de Presentación (Adquisición de Bases , Gastos Notariales, Copias, etc.)</t>
  </si>
  <si>
    <t>Ayudante de Topografía (OG)</t>
  </si>
  <si>
    <t>Ing. Mecanico Electricista</t>
  </si>
  <si>
    <t>Ing. Electrónico</t>
  </si>
  <si>
    <t>Ing. Esp. Estudio de Suelos</t>
  </si>
  <si>
    <t>Ing. Esp. Impacto ambiental</t>
  </si>
  <si>
    <t>Ing. Esp. Impacto Seg. Hig. Ocup.</t>
  </si>
  <si>
    <t>Equipos de Cómputo, calculadoras, impresoras etc.</t>
  </si>
  <si>
    <t>Oficinas incl.  Mobiliario</t>
  </si>
  <si>
    <t>I.G.V. (18%) DE PRESUP. ........</t>
  </si>
  <si>
    <t>% DEL COSTO DIRECTO</t>
  </si>
  <si>
    <t>ENTIDAD:</t>
  </si>
  <si>
    <t>LUGAR:</t>
  </si>
  <si>
    <t>UBICACIÓN:</t>
  </si>
  <si>
    <t>Topografo (OG)</t>
  </si>
  <si>
    <t>Arquitecto</t>
  </si>
  <si>
    <t>guardian</t>
  </si>
  <si>
    <t>Ingeniero Sanitario</t>
  </si>
  <si>
    <t>GOBIERNO REGIONAL TUMBES</t>
  </si>
  <si>
    <t>Ing. Civil/es. Estructuras</t>
  </si>
  <si>
    <t>Lic. En arqueologia</t>
  </si>
  <si>
    <t>Alq. de Camioneta 4x4incl. Combustible y chofer (doble cabina)………………………….</t>
  </si>
  <si>
    <t xml:space="preserve">ANALISIS DE GASTOS GENERALES </t>
  </si>
  <si>
    <t>Tasa de aplicación al SENCICO</t>
  </si>
  <si>
    <t>Esp. En Prevencion</t>
  </si>
  <si>
    <t>Enferma</t>
  </si>
  <si>
    <t>Especialista en Asistencia Medica</t>
  </si>
  <si>
    <t>Estudio para calidad de obra (Diseño de mezcla, probetas, proctor,granulometria y otros)</t>
  </si>
  <si>
    <t xml:space="preserve"> - Ensayo de Compresion de Testigos</t>
  </si>
  <si>
    <t xml:space="preserve"> - Ensayo de Compactacion</t>
  </si>
  <si>
    <t xml:space="preserve"> - Ensayo de Granulometria</t>
  </si>
  <si>
    <t xml:space="preserve"> - Ensayo de Diseño de Mezcla</t>
  </si>
  <si>
    <t>Precio</t>
  </si>
  <si>
    <t>Fianza por Garantía de Fiel Cumplimiento (Vigencia hasta la liquidación)</t>
  </si>
  <si>
    <t>Adquisicion de agua en Bidon</t>
  </si>
  <si>
    <t>Servicio de Telefonia e Internet</t>
  </si>
  <si>
    <t>Mantenimiento de Servicios para la obra y Oficina :</t>
  </si>
  <si>
    <t>Residente Obras - Ing. Civil</t>
  </si>
  <si>
    <t>Ingeniero Especialista en Redes de Saneamiento</t>
  </si>
  <si>
    <t>Especialista de Calidad -Ing. Civil</t>
  </si>
  <si>
    <t>CALLES DEL CERCADO DE TUMBES</t>
  </si>
  <si>
    <t>Ingeniero Especialista ambiental</t>
  </si>
  <si>
    <t>TOTAL GASTOS GENERALES :</t>
  </si>
  <si>
    <t>Ingeniero Especialista en seguridad en obra y salud en el trabajo</t>
  </si>
  <si>
    <t>FECHA  DE PRECIOS:  ABRIL. 2022</t>
  </si>
  <si>
    <t>Pago por derecho de tramite PMA infraestructura pre existente</t>
  </si>
  <si>
    <t>Especialista en Arqueologia (Responsable de elaborar PMA)</t>
  </si>
  <si>
    <t>"RECONSTRUCCIÓN DE PISTAS DE LA CALLE JORGE HERRERA ENTRE LA CALLE MAYOR NOVOA Y 24 DE JULIO, CALLE MAYOR NOVOA ENTRE LA CALLE BOLIVAR  Y FRANCISCO NAVARRETE; DEL CERCADO DE TUMBES - DISTRITO TUMBES - PROVINCIA TUMBES Y REGION DE TUMBES"</t>
  </si>
</sst>
</file>

<file path=xl/styles.xml><?xml version="1.0" encoding="utf-8"?>
<styleSheet xmlns="http://schemas.openxmlformats.org/spreadsheetml/2006/main">
  <numFmts count="71">
    <numFmt numFmtId="5" formatCode="&quot;S.&quot;#,##0;\-&quot;S.&quot;#,##0"/>
    <numFmt numFmtId="6" formatCode="&quot;S.&quot;#,##0;[Red]\-&quot;S.&quot;#,##0"/>
    <numFmt numFmtId="7" formatCode="&quot;S.&quot;#,##0.00;\-&quot;S.&quot;#,##0.00"/>
    <numFmt numFmtId="8" formatCode="&quot;S.&quot;#,##0.00;[Red]\-&quot;S.&quot;#,##0.00"/>
    <numFmt numFmtId="42" formatCode="_-&quot;S.&quot;* #,##0_-;\-&quot;S.&quot;* #,##0_-;_-&quot;S.&quot;* &quot;-&quot;_-;_-@_-"/>
    <numFmt numFmtId="41" formatCode="_-* #,##0_-;\-* #,##0_-;_-* &quot;-&quot;_-;_-@_-"/>
    <numFmt numFmtId="44" formatCode="_-&quot;S.&quot;* #,##0.00_-;\-&quot;S.&quot;* #,##0.00_-;_-&quot;S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&quot;\ #,##0;&quot;S/&quot;\ \-#,##0"/>
    <numFmt numFmtId="179" formatCode="&quot;S/&quot;\ #,##0;[Red]&quot;S/&quot;\ \-#,##0"/>
    <numFmt numFmtId="180" formatCode="&quot;S/&quot;\ #,##0.00;&quot;S/&quot;\ \-#,##0.00"/>
    <numFmt numFmtId="181" formatCode="&quot;S/&quot;\ #,##0.00;[Red]&quot;S/&quot;\ \-#,##0.00"/>
    <numFmt numFmtId="182" formatCode="_ &quot;S/&quot;\ * #,##0_ ;_ &quot;S/&quot;\ * \-#,##0_ ;_ &quot;S/&quot;\ * &quot;-&quot;_ ;_ @_ "/>
    <numFmt numFmtId="183" formatCode="_ &quot;S/&quot;\ * #,##0.00_ ;_ &quot;S/&quot;\ * \-#,##0.00_ ;_ &quot;S/&quot;\ * &quot;-&quot;??_ ;_ @_ "/>
    <numFmt numFmtId="184" formatCode="_-* #,##0\ &quot;S/&quot;_-;\-* #,##0\ &quot;S/&quot;_-;_-* &quot;-&quot;\ &quot;S/&quot;_-;_-@_-"/>
    <numFmt numFmtId="185" formatCode="_-* #,##0\ _S_/_-;\-* #,##0\ _S_/_-;_-* &quot;-&quot;\ _S_/_-;_-@_-"/>
    <numFmt numFmtId="186" formatCode="_-* #,##0.00\ &quot;S/&quot;_-;\-* #,##0.00\ &quot;S/&quot;_-;_-* &quot;-&quot;??\ &quot;S/&quot;_-;_-@_-"/>
    <numFmt numFmtId="187" formatCode="_-* #,##0.00\ _S_/_-;\-* #,##0.00\ _S_/_-;_-* &quot;-&quot;??\ _S_/_-;_-@_-"/>
    <numFmt numFmtId="188" formatCode="0.0000"/>
    <numFmt numFmtId="189" formatCode="#,##0.00_);\-#,##0.00"/>
    <numFmt numFmtId="190" formatCode="0.0%"/>
    <numFmt numFmtId="191" formatCode="0.000000000000"/>
    <numFmt numFmtId="192" formatCode="#,##0.000000000000_);\(#,##0.000000000000\)"/>
    <numFmt numFmtId="193" formatCode="0.000000000000000"/>
    <numFmt numFmtId="194" formatCode="0.0000000"/>
    <numFmt numFmtId="195" formatCode="#,##0.000000000000"/>
    <numFmt numFmtId="196" formatCode="0.000"/>
    <numFmt numFmtId="197" formatCode="#,##0.0000000000000_ ;\-#,##0.0000000000000\ "/>
    <numFmt numFmtId="198" formatCode="#,##0.0000000000_ ;\-#,##0.0000000000\ "/>
    <numFmt numFmtId="199" formatCode="#,##0.00_ ;\-#,##0.00\ 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#,##0.000_ ;\-#,##0.000\ "/>
    <numFmt numFmtId="207" formatCode="_-* #,##0.000\ _S_/_-;\-* #,##0.000\ _S_/_-;_-* &quot;-&quot;??\ _S_/_-;_-@_-"/>
    <numFmt numFmtId="208" formatCode="_-* #,##0.0000\ _S_/_-;\-* #,##0.0000\ _S_/_-;_-* &quot;-&quot;??\ _S_/_-;_-@_-"/>
    <numFmt numFmtId="209" formatCode="#,##0.000;\-#,##0.000"/>
    <numFmt numFmtId="210" formatCode="#,##0.0000;\-#,##0.0000"/>
    <numFmt numFmtId="211" formatCode="[$S/-280A]#,##0.00"/>
    <numFmt numFmtId="212" formatCode="0.00000"/>
    <numFmt numFmtId="213" formatCode="0.0"/>
    <numFmt numFmtId="214" formatCode="_-* #,##0.0000_-;\-* #,##0.0000_-;_-* &quot;-&quot;????_-;_-@_-"/>
    <numFmt numFmtId="215" formatCode="#,##0.0;\-#,##0.0"/>
    <numFmt numFmtId="216" formatCode="#,##0.00000;\-#,##0.00000"/>
    <numFmt numFmtId="217" formatCode="#,##0.000000;\-#,##0.000000"/>
    <numFmt numFmtId="218" formatCode="#,##0.0000000;\-#,##0.0000000"/>
    <numFmt numFmtId="219" formatCode="0.0000000000"/>
    <numFmt numFmtId="220" formatCode="_-* #,##0.00000\ _S_/_-;\-* #,##0.00000\ _S_/_-;_-* &quot;-&quot;??\ _S_/_-;_-@_-"/>
    <numFmt numFmtId="221" formatCode="_-* #,##0.000000\ _S_/_-;\-* #,##0.000000\ _S_/_-;_-* &quot;-&quot;??\ _S_/_-;_-@_-"/>
    <numFmt numFmtId="222" formatCode="0.00000000000"/>
    <numFmt numFmtId="223" formatCode="0.000000000"/>
    <numFmt numFmtId="224" formatCode="0.00000000"/>
    <numFmt numFmtId="225" formatCode="0.000000"/>
    <numFmt numFmtId="226" formatCode="#,##0.000000_ ;\-#,##0.000000\ 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b/>
      <u val="single"/>
      <sz val="11"/>
      <name val="Arial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.5"/>
      <name val="Arial"/>
      <family val="2"/>
    </font>
    <font>
      <b/>
      <sz val="14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17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5" applyNumberFormat="0" applyFont="0" applyAlignment="0" applyProtection="0"/>
    <xf numFmtId="9" fontId="4" fillId="0" borderId="0" applyFont="0" applyFill="0" applyBorder="0" applyAlignment="0" applyProtection="0"/>
    <xf numFmtId="0" fontId="16" fillId="11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fill"/>
    </xf>
    <xf numFmtId="2" fontId="4" fillId="0" borderId="0" xfId="0" applyNumberFormat="1" applyFont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8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right"/>
    </xf>
    <xf numFmtId="3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38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189" fontId="4" fillId="0" borderId="10" xfId="0" applyNumberFormat="1" applyFont="1" applyBorder="1" applyAlignment="1">
      <alignment horizontal="right" vertical="top"/>
    </xf>
    <xf numFmtId="193" fontId="4" fillId="0" borderId="0" xfId="0" applyNumberFormat="1" applyFont="1" applyAlignment="1">
      <alignment horizontal="center" vertical="top"/>
    </xf>
    <xf numFmtId="39" fontId="1" fillId="0" borderId="0" xfId="0" applyNumberFormat="1" applyFont="1" applyAlignment="1">
      <alignment horizontal="left"/>
    </xf>
    <xf numFmtId="39" fontId="1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8" fillId="1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2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fill"/>
    </xf>
    <xf numFmtId="39" fontId="30" fillId="0" borderId="0" xfId="0" applyNumberFormat="1" applyFont="1" applyAlignment="1">
      <alignment/>
    </xf>
    <xf numFmtId="0" fontId="31" fillId="0" borderId="0" xfId="0" applyFont="1" applyAlignment="1">
      <alignment/>
    </xf>
    <xf numFmtId="39" fontId="31" fillId="0" borderId="0" xfId="0" applyNumberFormat="1" applyFont="1" applyAlignment="1">
      <alignment/>
    </xf>
    <xf numFmtId="39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39" fontId="25" fillId="0" borderId="0" xfId="0" applyNumberFormat="1" applyFont="1" applyAlignment="1">
      <alignment/>
    </xf>
    <xf numFmtId="0" fontId="32" fillId="0" borderId="0" xfId="0" applyFont="1" applyAlignment="1">
      <alignment/>
    </xf>
    <xf numFmtId="2" fontId="30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9" fontId="30" fillId="0" borderId="0" xfId="0" applyNumberFormat="1" applyFont="1" applyAlignment="1">
      <alignment horizontal="center"/>
    </xf>
    <xf numFmtId="12" fontId="30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12" fontId="30" fillId="0" borderId="0" xfId="0" applyNumberFormat="1" applyFont="1" applyAlignment="1">
      <alignment horizontal="center"/>
    </xf>
    <xf numFmtId="2" fontId="31" fillId="0" borderId="0" xfId="0" applyNumberFormat="1" applyFont="1" applyAlignment="1">
      <alignment/>
    </xf>
    <xf numFmtId="10" fontId="31" fillId="0" borderId="0" xfId="0" applyNumberFormat="1" applyFont="1" applyAlignment="1">
      <alignment/>
    </xf>
    <xf numFmtId="10" fontId="25" fillId="0" borderId="11" xfId="55" applyNumberFormat="1" applyFont="1" applyBorder="1" applyAlignment="1">
      <alignment horizontal="center"/>
    </xf>
    <xf numFmtId="10" fontId="30" fillId="0" borderId="0" xfId="0" applyNumberFormat="1" applyFont="1" applyAlignment="1">
      <alignment/>
    </xf>
    <xf numFmtId="39" fontId="30" fillId="0" borderId="0" xfId="0" applyNumberFormat="1" applyFont="1" applyFill="1" applyAlignment="1">
      <alignment/>
    </xf>
    <xf numFmtId="39" fontId="25" fillId="0" borderId="12" xfId="0" applyNumberFormat="1" applyFont="1" applyBorder="1" applyAlignment="1">
      <alignment/>
    </xf>
    <xf numFmtId="0" fontId="30" fillId="0" borderId="0" xfId="0" applyFont="1" applyAlignment="1">
      <alignment horizontal="left" wrapText="1"/>
    </xf>
    <xf numFmtId="39" fontId="4" fillId="0" borderId="0" xfId="0" applyNumberFormat="1" applyFont="1" applyAlignment="1">
      <alignment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49" fontId="30" fillId="0" borderId="0" xfId="0" applyNumberFormat="1" applyFont="1" applyAlignment="1">
      <alignment vertical="top" wrapText="1"/>
    </xf>
    <xf numFmtId="211" fontId="30" fillId="0" borderId="0" xfId="0" applyNumberFormat="1" applyFont="1" applyAlignment="1">
      <alignment/>
    </xf>
    <xf numFmtId="199" fontId="1" fillId="0" borderId="0" xfId="0" applyNumberFormat="1" applyFont="1" applyAlignment="1">
      <alignment horizontal="left"/>
    </xf>
    <xf numFmtId="1" fontId="30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218" fontId="1" fillId="0" borderId="0" xfId="0" applyNumberFormat="1" applyFont="1" applyAlignment="1">
      <alignment horizontal="center"/>
    </xf>
    <xf numFmtId="217" fontId="1" fillId="0" borderId="0" xfId="0" applyNumberFormat="1" applyFont="1" applyAlignment="1">
      <alignment horizontal="left"/>
    </xf>
    <xf numFmtId="199" fontId="4" fillId="0" borderId="0" xfId="0" applyNumberFormat="1" applyFont="1" applyAlignment="1">
      <alignment/>
    </xf>
    <xf numFmtId="221" fontId="4" fillId="0" borderId="0" xfId="49" applyNumberFormat="1" applyFont="1" applyAlignment="1">
      <alignment/>
    </xf>
    <xf numFmtId="226" fontId="4" fillId="0" borderId="0" xfId="0" applyNumberFormat="1" applyFont="1" applyAlignment="1">
      <alignment/>
    </xf>
    <xf numFmtId="39" fontId="30" fillId="0" borderId="0" xfId="0" applyNumberFormat="1" applyFont="1" applyBorder="1" applyAlignment="1">
      <alignment/>
    </xf>
    <xf numFmtId="0" fontId="3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27" fillId="0" borderId="0" xfId="0" applyNumberFormat="1" applyFont="1" applyAlignment="1">
      <alignment horizontal="right" vertical="top"/>
    </xf>
    <xf numFmtId="4" fontId="27" fillId="0" borderId="0" xfId="0" applyNumberFormat="1" applyFont="1" applyAlignment="1">
      <alignment horizontal="right" vertical="top"/>
    </xf>
    <xf numFmtId="10" fontId="25" fillId="19" borderId="0" xfId="0" applyNumberFormat="1" applyFont="1" applyFill="1" applyAlignment="1">
      <alignment horizontal="right"/>
    </xf>
    <xf numFmtId="0" fontId="4" fillId="0" borderId="0" xfId="0" applyFont="1" applyAlignment="1">
      <alignment horizontal="left" vertical="top" wrapText="1"/>
    </xf>
    <xf numFmtId="4" fontId="27" fillId="0" borderId="0" xfId="0" applyNumberFormat="1" applyFont="1" applyAlignment="1">
      <alignment horizontal="righ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10"/>
  <sheetViews>
    <sheetView showGridLines="0" tabSelected="1" view="pageBreakPreview" zoomScaleNormal="75" zoomScaleSheetLayoutView="100" zoomScalePageLayoutView="0" workbookViewId="0" topLeftCell="B1">
      <selection activeCell="D54" sqref="D54"/>
    </sheetView>
  </sheetViews>
  <sheetFormatPr defaultColWidth="9.625" defaultRowHeight="12.75"/>
  <cols>
    <col min="1" max="1" width="4.375" style="1" hidden="1" customWidth="1"/>
    <col min="2" max="2" width="12.125" style="1" customWidth="1"/>
    <col min="3" max="3" width="61.75390625" style="1" customWidth="1"/>
    <col min="4" max="4" width="34.50390625" style="1" customWidth="1"/>
    <col min="5" max="5" width="13.125" style="1" customWidth="1"/>
    <col min="6" max="6" width="2.625" style="1" customWidth="1"/>
    <col min="7" max="7" width="8.375" style="1" customWidth="1"/>
    <col min="8" max="8" width="2.625" style="1" customWidth="1"/>
    <col min="9" max="9" width="11.00390625" style="1" customWidth="1"/>
    <col min="10" max="10" width="10.75390625" style="1" customWidth="1"/>
    <col min="11" max="11" width="17.125" style="1" customWidth="1"/>
    <col min="12" max="12" width="6.875" style="1" customWidth="1"/>
    <col min="13" max="13" width="41.75390625" style="1" customWidth="1"/>
    <col min="14" max="15" width="1.4921875" style="1" customWidth="1"/>
    <col min="16" max="16" width="15.50390625" style="1" customWidth="1"/>
    <col min="17" max="17" width="4.375" style="1" customWidth="1"/>
    <col min="18" max="18" width="11.625" style="1" customWidth="1"/>
    <col min="19" max="19" width="12.00390625" style="1" customWidth="1"/>
    <col min="20" max="20" width="12.125" style="1" customWidth="1"/>
    <col min="21" max="21" width="15.875" style="1" customWidth="1"/>
    <col min="22" max="22" width="13.625" style="1" customWidth="1"/>
    <col min="23" max="26" width="9.625" style="1" customWidth="1"/>
    <col min="27" max="27" width="9.50390625" style="1" customWidth="1"/>
    <col min="28" max="16384" width="9.625" style="1" customWidth="1"/>
  </cols>
  <sheetData>
    <row r="1" ht="12.75">
      <c r="A1" s="1" t="s">
        <v>69</v>
      </c>
    </row>
    <row r="2" spans="1:11" ht="12.75" customHeight="1">
      <c r="A2" s="5"/>
      <c r="B2" s="21" t="s">
        <v>36</v>
      </c>
      <c r="C2" s="86" t="s">
        <v>124</v>
      </c>
      <c r="D2" s="86"/>
      <c r="E2" s="86"/>
      <c r="F2" s="86"/>
      <c r="G2" s="86"/>
      <c r="H2" s="86"/>
      <c r="I2" s="86"/>
      <c r="J2" s="86"/>
      <c r="K2" s="86"/>
    </row>
    <row r="3" spans="3:11" ht="40.5" customHeight="1">
      <c r="C3" s="86"/>
      <c r="D3" s="86"/>
      <c r="E3" s="86"/>
      <c r="F3" s="86"/>
      <c r="G3" s="86"/>
      <c r="H3" s="86"/>
      <c r="I3" s="86"/>
      <c r="J3" s="86"/>
      <c r="K3" s="86"/>
    </row>
    <row r="4" spans="2:17" ht="12.75" customHeight="1">
      <c r="B4" s="5"/>
      <c r="C4" s="89"/>
      <c r="D4" s="90"/>
      <c r="E4" s="90"/>
      <c r="F4" s="90"/>
      <c r="G4" s="90"/>
      <c r="H4" s="90"/>
      <c r="I4" s="90"/>
      <c r="J4" s="90"/>
      <c r="K4" s="90"/>
      <c r="P4" s="4"/>
      <c r="Q4" s="4"/>
    </row>
    <row r="5" spans="1:9" ht="13.5">
      <c r="A5" s="32" t="s">
        <v>88</v>
      </c>
      <c r="B5" s="5" t="s">
        <v>88</v>
      </c>
      <c r="C5" s="5" t="s">
        <v>95</v>
      </c>
      <c r="D5" s="33"/>
      <c r="E5" s="33"/>
      <c r="F5" s="33"/>
      <c r="G5" s="33"/>
      <c r="H5" s="33"/>
      <c r="I5" s="34"/>
    </row>
    <row r="6" spans="1:16" ht="13.5">
      <c r="A6" s="35" t="s">
        <v>89</v>
      </c>
      <c r="B6" s="5" t="s">
        <v>90</v>
      </c>
      <c r="C6" s="5" t="s">
        <v>117</v>
      </c>
      <c r="D6" s="36"/>
      <c r="E6" s="33"/>
      <c r="F6" s="33"/>
      <c r="G6" s="33"/>
      <c r="H6" s="33"/>
      <c r="I6" s="34"/>
      <c r="P6">
        <v>1750345.48</v>
      </c>
    </row>
    <row r="7" spans="2:4" ht="13.5" customHeight="1">
      <c r="B7" s="5" t="s">
        <v>121</v>
      </c>
      <c r="D7" s="39"/>
    </row>
    <row r="8" spans="2:4" ht="7.5" customHeight="1">
      <c r="B8" s="5"/>
      <c r="D8" s="6"/>
    </row>
    <row r="9" spans="1:17" ht="15">
      <c r="A9" s="5"/>
      <c r="B9" s="87" t="s">
        <v>99</v>
      </c>
      <c r="C9" s="87"/>
      <c r="D9" s="87"/>
      <c r="E9" s="87"/>
      <c r="F9" s="87"/>
      <c r="G9" s="87"/>
      <c r="H9" s="87"/>
      <c r="I9" s="87"/>
      <c r="J9" s="87"/>
      <c r="K9" s="87"/>
      <c r="M9" s="21" t="s">
        <v>0</v>
      </c>
      <c r="O9" s="5"/>
      <c r="P9" s="5"/>
      <c r="Q9" s="5"/>
    </row>
    <row r="10" spans="7:11" ht="12.75">
      <c r="G10" s="1" t="s">
        <v>63</v>
      </c>
      <c r="H10" s="1" t="s">
        <v>70</v>
      </c>
      <c r="J10" s="1">
        <v>4</v>
      </c>
      <c r="K10" s="38" t="s">
        <v>25</v>
      </c>
    </row>
    <row r="11" spans="11:21" ht="13.5">
      <c r="K11" s="38"/>
      <c r="M11" s="2" t="s">
        <v>1</v>
      </c>
      <c r="P11" s="92">
        <f>+P6</f>
        <v>1750345.48</v>
      </c>
      <c r="Q11" s="92"/>
      <c r="R11" s="31"/>
      <c r="S11" s="4"/>
      <c r="T11" s="13"/>
      <c r="U11" s="13"/>
    </row>
    <row r="12" spans="13:21" ht="6" customHeight="1">
      <c r="M12" s="2"/>
      <c r="P12" s="22"/>
      <c r="Q12" s="9"/>
      <c r="R12" s="4"/>
      <c r="S12" s="4"/>
      <c r="T12" s="13"/>
      <c r="U12" s="13"/>
    </row>
    <row r="13" spans="13:21" ht="8.25" customHeight="1">
      <c r="M13" s="2"/>
      <c r="P13" s="22"/>
      <c r="Q13" s="9"/>
      <c r="R13" s="4"/>
      <c r="S13" s="4"/>
      <c r="T13" s="13"/>
      <c r="U13" s="13"/>
    </row>
    <row r="14" spans="13:21" ht="12.75">
      <c r="M14" s="2"/>
      <c r="P14" s="9"/>
      <c r="Q14" s="9"/>
      <c r="R14" s="4"/>
      <c r="S14" s="4"/>
      <c r="T14" s="4"/>
      <c r="U14" s="4"/>
    </row>
    <row r="15" spans="1:21" ht="15.75">
      <c r="A15" s="23"/>
      <c r="B15" s="41">
        <v>1</v>
      </c>
      <c r="C15" s="42" t="s">
        <v>31</v>
      </c>
      <c r="D15" s="43"/>
      <c r="E15" s="91" t="s">
        <v>39</v>
      </c>
      <c r="F15" s="91"/>
      <c r="G15" s="91"/>
      <c r="H15" s="91"/>
      <c r="I15" s="91"/>
      <c r="J15" s="91"/>
      <c r="K15" s="91"/>
      <c r="M15" s="2" t="s">
        <v>2</v>
      </c>
      <c r="P15" s="9"/>
      <c r="Q15" s="9"/>
      <c r="R15" s="8">
        <f>+K39</f>
        <v>24209.56999999999</v>
      </c>
      <c r="S15" s="4"/>
      <c r="T15" s="14"/>
      <c r="U15" s="24"/>
    </row>
    <row r="16" spans="1:21" ht="15">
      <c r="A16" s="7"/>
      <c r="B16" s="45"/>
      <c r="C16" s="44"/>
      <c r="D16" s="45"/>
      <c r="E16" s="44"/>
      <c r="F16" s="44"/>
      <c r="G16" s="45"/>
      <c r="H16" s="45"/>
      <c r="I16" s="45"/>
      <c r="J16" s="45"/>
      <c r="K16" s="45"/>
      <c r="M16" s="2" t="s">
        <v>3</v>
      </c>
      <c r="P16" s="9"/>
      <c r="Q16" s="9"/>
      <c r="R16" s="8">
        <f>+K104</f>
        <v>150824.98</v>
      </c>
      <c r="S16" s="4"/>
      <c r="T16" s="14"/>
      <c r="U16" s="4"/>
    </row>
    <row r="17" spans="1:21" ht="15">
      <c r="A17" s="7"/>
      <c r="B17" s="45"/>
      <c r="C17" s="45"/>
      <c r="D17" s="45"/>
      <c r="E17" s="45"/>
      <c r="F17" s="45"/>
      <c r="G17" s="45"/>
      <c r="H17" s="45"/>
      <c r="I17" s="45"/>
      <c r="J17" s="45"/>
      <c r="K17" s="45"/>
      <c r="M17" s="2" t="s">
        <v>4</v>
      </c>
      <c r="P17" s="9">
        <f>ROUND((P11*0.05),2)</f>
        <v>87517.27</v>
      </c>
      <c r="Q17" s="9"/>
      <c r="R17" s="8"/>
      <c r="S17" s="4">
        <f>+P11*0.1</f>
        <v>175034.548</v>
      </c>
      <c r="T17" s="4"/>
      <c r="U17" s="4"/>
    </row>
    <row r="18" spans="1:21" ht="15.75">
      <c r="A18" s="23"/>
      <c r="B18" s="42">
        <v>1.01</v>
      </c>
      <c r="C18" s="42" t="s">
        <v>38</v>
      </c>
      <c r="D18" s="45"/>
      <c r="E18" s="45"/>
      <c r="F18" s="45"/>
      <c r="G18" s="45"/>
      <c r="H18" s="45"/>
      <c r="I18" s="45"/>
      <c r="J18" s="45"/>
      <c r="K18" s="44" t="s">
        <v>7</v>
      </c>
      <c r="M18" s="2" t="s">
        <v>5</v>
      </c>
      <c r="P18" s="9">
        <f>+P17+P11+S17</f>
        <v>2012897.298</v>
      </c>
      <c r="Q18" s="9"/>
      <c r="R18" s="4"/>
      <c r="S18" s="4"/>
      <c r="T18" s="4"/>
      <c r="U18" s="4"/>
    </row>
    <row r="19" spans="1:21" ht="15">
      <c r="A19" s="7"/>
      <c r="B19" s="44"/>
      <c r="C19" s="44" t="s">
        <v>77</v>
      </c>
      <c r="D19" s="45"/>
      <c r="E19" s="45"/>
      <c r="F19" s="45"/>
      <c r="G19" s="45"/>
      <c r="H19" s="45"/>
      <c r="I19" s="46"/>
      <c r="J19" s="45"/>
      <c r="K19" s="47">
        <v>1000</v>
      </c>
      <c r="M19" s="2" t="s">
        <v>86</v>
      </c>
      <c r="P19" s="9">
        <f>P18*0.18</f>
        <v>362321.51363999996</v>
      </c>
      <c r="Q19" s="9"/>
      <c r="T19" s="4"/>
      <c r="U19" s="4"/>
    </row>
    <row r="20" spans="1:21" ht="15">
      <c r="A20" s="7"/>
      <c r="B20" s="44"/>
      <c r="C20" s="44" t="s">
        <v>40</v>
      </c>
      <c r="D20" s="45"/>
      <c r="E20" s="45"/>
      <c r="F20" s="45"/>
      <c r="G20" s="45"/>
      <c r="H20" s="45"/>
      <c r="I20" s="45"/>
      <c r="J20" s="45"/>
      <c r="K20" s="47">
        <f>800+126.185403999989</f>
        <v>926.185403999989</v>
      </c>
      <c r="M20" s="2" t="s">
        <v>8</v>
      </c>
      <c r="P20" s="9">
        <f>SUM(P18:P19)</f>
        <v>2375218.81164</v>
      </c>
      <c r="Q20" s="9"/>
      <c r="R20" s="4"/>
      <c r="S20" s="4"/>
      <c r="T20" s="4"/>
      <c r="U20" s="13"/>
    </row>
    <row r="21" spans="1:20" ht="15.75">
      <c r="A21" s="7"/>
      <c r="B21" s="42"/>
      <c r="C21" s="42" t="s">
        <v>54</v>
      </c>
      <c r="D21" s="45"/>
      <c r="E21" s="45"/>
      <c r="F21" s="45"/>
      <c r="G21" s="45"/>
      <c r="H21" s="45"/>
      <c r="I21" s="45"/>
      <c r="J21" s="45"/>
      <c r="K21" s="47"/>
      <c r="M21" s="2"/>
      <c r="P21" s="4"/>
      <c r="Q21" s="4"/>
      <c r="T21" s="4"/>
    </row>
    <row r="22" spans="1:20" ht="15">
      <c r="A22" s="7"/>
      <c r="B22" s="44"/>
      <c r="C22" s="44" t="s">
        <v>110</v>
      </c>
      <c r="D22" s="45"/>
      <c r="E22" s="45"/>
      <c r="F22" s="45"/>
      <c r="G22" s="45"/>
      <c r="H22" s="45"/>
      <c r="I22" s="45"/>
      <c r="J22" s="45"/>
      <c r="K22" s="47">
        <f>+ROUND((P18*0.1*(0.02/12)/1.18),2)*J10</f>
        <v>1137.24</v>
      </c>
      <c r="M22" s="2" t="s">
        <v>9</v>
      </c>
      <c r="P22" s="10">
        <v>42460</v>
      </c>
      <c r="Q22" s="10"/>
      <c r="T22" s="4"/>
    </row>
    <row r="23" spans="1:20" ht="15">
      <c r="A23" s="7"/>
      <c r="B23" s="44"/>
      <c r="C23" s="44" t="s">
        <v>10</v>
      </c>
      <c r="D23" s="45"/>
      <c r="E23" s="45"/>
      <c r="F23" s="45"/>
      <c r="G23" s="45"/>
      <c r="H23" s="45"/>
      <c r="I23" s="45"/>
      <c r="J23" s="45"/>
      <c r="K23" s="47">
        <f>+ROUND((P18*0.1*(0.04/12)/1.18),2)*3</f>
        <v>1705.8600000000001</v>
      </c>
      <c r="M23" s="2" t="s">
        <v>66</v>
      </c>
      <c r="P23" s="1">
        <f>+J10*30</f>
        <v>120</v>
      </c>
      <c r="R23" s="2" t="s">
        <v>11</v>
      </c>
      <c r="T23" s="4"/>
    </row>
    <row r="24" spans="1:20" ht="15">
      <c r="A24" s="7"/>
      <c r="B24" s="44"/>
      <c r="C24" s="44" t="s">
        <v>27</v>
      </c>
      <c r="D24" s="45"/>
      <c r="E24" s="45"/>
      <c r="F24" s="45"/>
      <c r="G24" s="45"/>
      <c r="H24" s="45"/>
      <c r="I24" s="45"/>
      <c r="J24" s="45"/>
      <c r="K24" s="47">
        <f>+ROUND((P18*0.2*(0.04/12)/1.18),2)*3</f>
        <v>3411.69</v>
      </c>
      <c r="T24" s="4"/>
    </row>
    <row r="25" spans="1:20" ht="15.75">
      <c r="A25" s="7"/>
      <c r="B25" s="42"/>
      <c r="C25" s="42" t="s">
        <v>55</v>
      </c>
      <c r="D25" s="45"/>
      <c r="E25" s="45"/>
      <c r="F25" s="45"/>
      <c r="G25" s="45"/>
      <c r="H25" s="45"/>
      <c r="I25" s="45"/>
      <c r="J25" s="45"/>
      <c r="K25" s="47"/>
      <c r="T25" s="4"/>
    </row>
    <row r="26" spans="1:20" ht="15">
      <c r="A26" s="7"/>
      <c r="B26" s="44"/>
      <c r="C26" s="44" t="s">
        <v>65</v>
      </c>
      <c r="D26" s="45"/>
      <c r="E26" s="45"/>
      <c r="F26" s="45"/>
      <c r="G26" s="45"/>
      <c r="H26" s="45"/>
      <c r="I26" s="45"/>
      <c r="J26" s="45"/>
      <c r="K26" s="47">
        <f>+ROUND((P18*1*(0.01/12)/1.18),2)*3.5</f>
        <v>4975.389999999999</v>
      </c>
      <c r="M26" s="21" t="s">
        <v>12</v>
      </c>
      <c r="O26" s="5"/>
      <c r="P26" s="5"/>
      <c r="Q26" s="5"/>
      <c r="R26" s="5"/>
      <c r="T26" s="4"/>
    </row>
    <row r="27" spans="1:20" ht="15">
      <c r="A27" s="7"/>
      <c r="B27" s="44"/>
      <c r="C27" s="44" t="s">
        <v>30</v>
      </c>
      <c r="D27" s="45"/>
      <c r="E27" s="45"/>
      <c r="F27" s="45"/>
      <c r="G27" s="45"/>
      <c r="H27" s="45"/>
      <c r="I27" s="45"/>
      <c r="J27" s="45"/>
      <c r="K27" s="47">
        <f>+ROUND((P18*0.2*(0.01/12)/1.18),2)*3</f>
        <v>852.9300000000001</v>
      </c>
      <c r="M27" s="82"/>
      <c r="T27" s="4"/>
    </row>
    <row r="28" spans="1:21" ht="15">
      <c r="A28" s="7"/>
      <c r="B28" s="44"/>
      <c r="C28" s="44" t="s">
        <v>67</v>
      </c>
      <c r="D28" s="45"/>
      <c r="E28" s="45"/>
      <c r="F28" s="45"/>
      <c r="G28" s="45"/>
      <c r="H28" s="45"/>
      <c r="I28" s="45"/>
      <c r="J28" s="45"/>
      <c r="K28" s="69">
        <f>20*5*4</f>
        <v>400</v>
      </c>
      <c r="T28" s="4"/>
      <c r="U28" s="1">
        <v>2357179.40942</v>
      </c>
    </row>
    <row r="29" spans="1:20" ht="15.75">
      <c r="A29" s="7"/>
      <c r="B29" s="42"/>
      <c r="C29" s="42" t="s">
        <v>37</v>
      </c>
      <c r="D29" s="45"/>
      <c r="E29" s="45"/>
      <c r="F29" s="45"/>
      <c r="G29" s="45"/>
      <c r="H29" s="45"/>
      <c r="I29" s="45"/>
      <c r="J29" s="45"/>
      <c r="K29" s="47"/>
      <c r="S29" s="10"/>
      <c r="T29" s="4"/>
    </row>
    <row r="30" spans="1:20" ht="15">
      <c r="A30" s="7"/>
      <c r="B30" s="44"/>
      <c r="C30" s="44" t="s">
        <v>13</v>
      </c>
      <c r="D30" s="45"/>
      <c r="E30" s="45"/>
      <c r="F30" s="45"/>
      <c r="G30" s="45"/>
      <c r="H30" s="45"/>
      <c r="I30" s="45"/>
      <c r="J30" s="45"/>
      <c r="K30" s="47">
        <v>1200</v>
      </c>
      <c r="S30" s="9"/>
      <c r="T30" s="4"/>
    </row>
    <row r="31" spans="1:20" ht="15">
      <c r="A31" s="7"/>
      <c r="B31" s="45"/>
      <c r="C31" s="45"/>
      <c r="D31" s="45"/>
      <c r="E31" s="45"/>
      <c r="F31" s="45"/>
      <c r="G31" s="45"/>
      <c r="H31" s="45"/>
      <c r="I31" s="45"/>
      <c r="J31" s="45"/>
      <c r="K31" s="45"/>
      <c r="S31" s="9"/>
      <c r="T31" s="4"/>
    </row>
    <row r="32" spans="1:20" ht="15.75">
      <c r="A32" s="23"/>
      <c r="B32" s="42">
        <v>1.02</v>
      </c>
      <c r="C32" s="42" t="s">
        <v>41</v>
      </c>
      <c r="D32" s="45"/>
      <c r="E32" s="45"/>
      <c r="F32" s="45"/>
      <c r="G32" s="45"/>
      <c r="H32" s="45"/>
      <c r="I32" s="45"/>
      <c r="J32" s="45"/>
      <c r="K32" s="45"/>
      <c r="S32" s="9"/>
      <c r="T32" s="4"/>
    </row>
    <row r="33" spans="2:20" ht="15" hidden="1">
      <c r="B33" s="44"/>
      <c r="C33" s="44"/>
      <c r="D33" s="45"/>
      <c r="E33" s="45"/>
      <c r="F33" s="45"/>
      <c r="G33" s="45"/>
      <c r="H33" s="45"/>
      <c r="I33" s="45"/>
      <c r="J33" s="45"/>
      <c r="K33" s="47"/>
      <c r="S33" s="9"/>
      <c r="T33" s="4"/>
    </row>
    <row r="34" spans="1:20" ht="15">
      <c r="A34" s="7"/>
      <c r="B34" s="45"/>
      <c r="C34" s="45" t="s">
        <v>42</v>
      </c>
      <c r="D34" s="45"/>
      <c r="E34" s="45"/>
      <c r="F34" s="45"/>
      <c r="G34" s="45"/>
      <c r="H34" s="45"/>
      <c r="I34" s="45"/>
      <c r="J34" s="45"/>
      <c r="K34" s="47">
        <f>ROUND((P18*0.004)/12/1.18,2)*4</f>
        <v>2274.48</v>
      </c>
      <c r="S34" s="9"/>
      <c r="T34" s="4"/>
    </row>
    <row r="35" spans="1:20" ht="15">
      <c r="A35" s="7"/>
      <c r="B35" s="45"/>
      <c r="C35" s="44" t="s">
        <v>100</v>
      </c>
      <c r="D35" s="38"/>
      <c r="E35" s="38"/>
      <c r="F35" s="38"/>
      <c r="G35" s="38"/>
      <c r="H35" s="38"/>
      <c r="I35" s="38"/>
      <c r="J35" s="72"/>
      <c r="K35" s="47">
        <f>+P18*(0.2/100)</f>
        <v>4025.794596</v>
      </c>
      <c r="S35" s="9"/>
      <c r="T35" s="4"/>
    </row>
    <row r="36" spans="1:20" ht="15">
      <c r="A36" s="7"/>
      <c r="B36" s="45"/>
      <c r="C36" s="44" t="s">
        <v>43</v>
      </c>
      <c r="D36" s="38"/>
      <c r="E36" s="38"/>
      <c r="F36" s="38"/>
      <c r="G36" s="38"/>
      <c r="H36" s="38"/>
      <c r="I36" s="38"/>
      <c r="J36" s="72"/>
      <c r="K36" s="47">
        <v>300</v>
      </c>
      <c r="S36" s="9"/>
      <c r="T36" s="4"/>
    </row>
    <row r="37" spans="1:21" ht="15">
      <c r="A37" s="7"/>
      <c r="B37" s="44"/>
      <c r="C37" s="44" t="s">
        <v>122</v>
      </c>
      <c r="D37" s="45"/>
      <c r="E37" s="45"/>
      <c r="F37" s="45"/>
      <c r="G37" s="45"/>
      <c r="H37" s="45"/>
      <c r="I37" s="48"/>
      <c r="J37" s="49"/>
      <c r="K37" s="50">
        <v>2000</v>
      </c>
      <c r="L37" s="18"/>
      <c r="S37" s="9"/>
      <c r="T37" s="4"/>
      <c r="U37" s="19"/>
    </row>
    <row r="38" spans="1:21" ht="15">
      <c r="A38" s="7"/>
      <c r="B38" s="44"/>
      <c r="C38" s="44"/>
      <c r="D38" s="45"/>
      <c r="E38" s="45"/>
      <c r="F38" s="45"/>
      <c r="G38" s="45"/>
      <c r="H38" s="45"/>
      <c r="I38" s="48"/>
      <c r="J38" s="49"/>
      <c r="K38" s="85"/>
      <c r="L38" s="18"/>
      <c r="S38" s="9"/>
      <c r="T38" s="4"/>
      <c r="U38" s="19"/>
    </row>
    <row r="39" spans="1:20" ht="15.75">
      <c r="A39" s="7"/>
      <c r="B39" s="42"/>
      <c r="C39" s="42" t="s">
        <v>33</v>
      </c>
      <c r="D39" s="45"/>
      <c r="E39" s="45"/>
      <c r="F39" s="45"/>
      <c r="G39" s="45"/>
      <c r="H39" s="45"/>
      <c r="I39" s="51">
        <f>+P15</f>
        <v>0</v>
      </c>
      <c r="J39" s="51">
        <f>+K39-I39</f>
        <v>24209.56999999999</v>
      </c>
      <c r="K39" s="52">
        <f>SUM(K18:K37)</f>
        <v>24209.56999999999</v>
      </c>
      <c r="M39" s="2" t="s">
        <v>14</v>
      </c>
      <c r="N39" s="3" t="s">
        <v>6</v>
      </c>
      <c r="O39" s="3" t="s">
        <v>6</v>
      </c>
      <c r="P39" s="20">
        <v>5000</v>
      </c>
      <c r="R39" s="2" t="s">
        <v>15</v>
      </c>
      <c r="S39" s="9"/>
      <c r="T39" s="4"/>
    </row>
    <row r="40" spans="1:19" ht="15">
      <c r="A40" s="7"/>
      <c r="B40" s="45"/>
      <c r="C40" s="45"/>
      <c r="D40" s="45"/>
      <c r="E40" s="45"/>
      <c r="F40" s="45"/>
      <c r="G40" s="45"/>
      <c r="H40" s="45"/>
      <c r="I40" s="48"/>
      <c r="J40" s="48"/>
      <c r="K40" s="45"/>
      <c r="M40" s="2" t="s">
        <v>71</v>
      </c>
      <c r="O40" s="3" t="s">
        <v>6</v>
      </c>
      <c r="P40" s="20">
        <v>8000</v>
      </c>
      <c r="R40" s="2" t="s">
        <v>15</v>
      </c>
      <c r="S40" s="9"/>
    </row>
    <row r="41" spans="1:19" ht="15.75">
      <c r="A41" s="23"/>
      <c r="B41" s="41">
        <v>2</v>
      </c>
      <c r="C41" s="42" t="s">
        <v>32</v>
      </c>
      <c r="D41" s="45"/>
      <c r="E41" s="44" t="s">
        <v>44</v>
      </c>
      <c r="F41" s="45"/>
      <c r="G41" s="45"/>
      <c r="H41" s="45"/>
      <c r="I41" s="45"/>
      <c r="J41" s="45"/>
      <c r="K41" s="45"/>
      <c r="L41" s="11"/>
      <c r="M41" s="37" t="s">
        <v>96</v>
      </c>
      <c r="O41" s="3" t="s">
        <v>6</v>
      </c>
      <c r="P41" s="1">
        <v>4000</v>
      </c>
      <c r="R41" s="2" t="s">
        <v>15</v>
      </c>
      <c r="S41" s="9"/>
    </row>
    <row r="42" spans="1:19" ht="15">
      <c r="A42" s="7"/>
      <c r="B42" s="45"/>
      <c r="C42" s="44"/>
      <c r="D42" s="45"/>
      <c r="E42" s="44"/>
      <c r="F42" s="44"/>
      <c r="G42" s="44"/>
      <c r="H42" s="44"/>
      <c r="I42" s="45"/>
      <c r="J42" s="45"/>
      <c r="K42" s="45"/>
      <c r="M42" s="2" t="s">
        <v>17</v>
      </c>
      <c r="O42" s="3" t="s">
        <v>6</v>
      </c>
      <c r="P42" s="1">
        <v>3000</v>
      </c>
      <c r="R42" s="2" t="s">
        <v>15</v>
      </c>
      <c r="S42" s="9"/>
    </row>
    <row r="43" spans="1:20" ht="15.75">
      <c r="A43" s="7"/>
      <c r="B43" s="41">
        <v>2.01</v>
      </c>
      <c r="C43" s="42" t="s">
        <v>45</v>
      </c>
      <c r="D43" s="45"/>
      <c r="E43" s="44"/>
      <c r="F43" s="44"/>
      <c r="G43" s="44"/>
      <c r="H43" s="44"/>
      <c r="I43" s="45"/>
      <c r="J43" s="45"/>
      <c r="K43" s="45"/>
      <c r="M43" s="2" t="s">
        <v>68</v>
      </c>
      <c r="O43" s="3" t="s">
        <v>6</v>
      </c>
      <c r="P43" s="1">
        <v>2500</v>
      </c>
      <c r="R43" s="2" t="s">
        <v>15</v>
      </c>
      <c r="S43" s="9"/>
      <c r="T43" s="9"/>
    </row>
    <row r="44" spans="1:20" ht="9" customHeight="1">
      <c r="A44" s="7"/>
      <c r="B44" s="41"/>
      <c r="C44" s="42"/>
      <c r="D44" s="45"/>
      <c r="E44" s="44"/>
      <c r="F44" s="44"/>
      <c r="G44" s="44"/>
      <c r="H44" s="44"/>
      <c r="I44" s="45"/>
      <c r="J44" s="45"/>
      <c r="K44" s="45"/>
      <c r="M44" s="2" t="s">
        <v>18</v>
      </c>
      <c r="O44" s="3" t="s">
        <v>6</v>
      </c>
      <c r="P44" s="1">
        <v>1800</v>
      </c>
      <c r="R44" s="2" t="s">
        <v>15</v>
      </c>
      <c r="S44" s="9"/>
      <c r="T44" s="9"/>
    </row>
    <row r="45" spans="1:20" ht="15.75">
      <c r="A45" s="7"/>
      <c r="B45" s="45"/>
      <c r="C45" s="53" t="s">
        <v>46</v>
      </c>
      <c r="D45" s="45"/>
      <c r="E45" s="45"/>
      <c r="F45" s="45"/>
      <c r="G45" s="45"/>
      <c r="H45" s="45"/>
      <c r="I45" s="54"/>
      <c r="J45" s="45"/>
      <c r="K45" s="45"/>
      <c r="M45" s="2" t="s">
        <v>19</v>
      </c>
      <c r="O45" s="3" t="s">
        <v>6</v>
      </c>
      <c r="P45" s="1">
        <v>2000</v>
      </c>
      <c r="R45" s="2" t="s">
        <v>15</v>
      </c>
      <c r="S45" s="9"/>
      <c r="T45" s="9"/>
    </row>
    <row r="46" spans="1:20" ht="12.75" customHeight="1">
      <c r="A46" s="23"/>
      <c r="B46" s="42"/>
      <c r="C46" s="45"/>
      <c r="D46" s="45"/>
      <c r="E46" s="55" t="s">
        <v>48</v>
      </c>
      <c r="F46" s="56"/>
      <c r="G46" s="57" t="s">
        <v>49</v>
      </c>
      <c r="H46" s="57"/>
      <c r="I46" s="88" t="s">
        <v>47</v>
      </c>
      <c r="J46" s="88"/>
      <c r="K46" s="44" t="s">
        <v>7</v>
      </c>
      <c r="M46" s="37" t="s">
        <v>93</v>
      </c>
      <c r="O46" s="3" t="s">
        <v>6</v>
      </c>
      <c r="P46" s="1">
        <v>1800</v>
      </c>
      <c r="R46" s="2" t="s">
        <v>15</v>
      </c>
      <c r="S46" s="9"/>
      <c r="T46" s="9"/>
    </row>
    <row r="47" spans="1:20" ht="15">
      <c r="A47" s="7"/>
      <c r="B47" s="44"/>
      <c r="C47" s="45"/>
      <c r="D47" s="46"/>
      <c r="E47" s="54"/>
      <c r="F47" s="59"/>
      <c r="G47" s="60"/>
      <c r="H47" s="59"/>
      <c r="I47" s="54"/>
      <c r="J47" s="44"/>
      <c r="K47" s="47"/>
      <c r="M47" s="2" t="s">
        <v>20</v>
      </c>
      <c r="O47" s="3" t="s">
        <v>6</v>
      </c>
      <c r="P47" s="1">
        <v>5000</v>
      </c>
      <c r="R47" s="2" t="s">
        <v>15</v>
      </c>
      <c r="S47" s="9"/>
      <c r="T47" s="9"/>
    </row>
    <row r="48" spans="1:20" ht="15">
      <c r="A48" s="7"/>
      <c r="B48" s="44"/>
      <c r="C48" s="44" t="s">
        <v>114</v>
      </c>
      <c r="D48" s="46"/>
      <c r="E48" s="54">
        <v>1</v>
      </c>
      <c r="F48" s="59" t="s">
        <v>24</v>
      </c>
      <c r="G48" s="61">
        <v>1</v>
      </c>
      <c r="H48" s="59" t="s">
        <v>24</v>
      </c>
      <c r="I48" s="62">
        <v>4</v>
      </c>
      <c r="J48" s="44" t="s">
        <v>25</v>
      </c>
      <c r="K48" s="47">
        <f>(E48*G48*I48*P40)</f>
        <v>32000</v>
      </c>
      <c r="L48" s="16"/>
      <c r="M48" s="2" t="s">
        <v>21</v>
      </c>
      <c r="O48" s="3" t="s">
        <v>6</v>
      </c>
      <c r="P48" s="1">
        <v>2500</v>
      </c>
      <c r="R48" s="2" t="s">
        <v>15</v>
      </c>
      <c r="S48" s="9"/>
      <c r="T48" s="9"/>
    </row>
    <row r="49" spans="1:20" ht="15">
      <c r="A49" s="7"/>
      <c r="B49" s="44"/>
      <c r="C49" s="44" t="s">
        <v>116</v>
      </c>
      <c r="D49" s="46"/>
      <c r="E49" s="54">
        <v>1</v>
      </c>
      <c r="F49" s="59" t="s">
        <v>24</v>
      </c>
      <c r="G49" s="61">
        <v>1</v>
      </c>
      <c r="H49" s="59" t="s">
        <v>24</v>
      </c>
      <c r="I49" s="62">
        <v>4</v>
      </c>
      <c r="J49" s="44" t="s">
        <v>25</v>
      </c>
      <c r="K49" s="47">
        <f>(E49*G49*I49*P59)</f>
        <v>16000</v>
      </c>
      <c r="L49" s="16"/>
      <c r="M49" s="2" t="s">
        <v>22</v>
      </c>
      <c r="O49" s="3" t="s">
        <v>6</v>
      </c>
      <c r="P49" s="1">
        <v>3000</v>
      </c>
      <c r="R49" s="2" t="s">
        <v>15</v>
      </c>
      <c r="S49" s="9"/>
      <c r="T49" s="9"/>
    </row>
    <row r="50" spans="1:20" ht="15">
      <c r="A50" s="7"/>
      <c r="B50" s="44"/>
      <c r="C50" s="44" t="s">
        <v>120</v>
      </c>
      <c r="D50" s="46"/>
      <c r="E50" s="54">
        <v>1</v>
      </c>
      <c r="F50" s="59" t="s">
        <v>24</v>
      </c>
      <c r="G50" s="61">
        <v>1</v>
      </c>
      <c r="H50" s="59" t="s">
        <v>24</v>
      </c>
      <c r="I50" s="62">
        <v>4</v>
      </c>
      <c r="J50" s="44" t="s">
        <v>25</v>
      </c>
      <c r="K50" s="47">
        <f>(E50*G50*I50*P61)</f>
        <v>16000</v>
      </c>
      <c r="L50" s="16"/>
      <c r="M50" s="2" t="s">
        <v>23</v>
      </c>
      <c r="O50" s="3" t="s">
        <v>6</v>
      </c>
      <c r="P50" s="1">
        <v>8000</v>
      </c>
      <c r="R50" s="2" t="s">
        <v>15</v>
      </c>
      <c r="T50" s="9"/>
    </row>
    <row r="51" spans="1:20" ht="15">
      <c r="A51" s="7"/>
      <c r="B51" s="44"/>
      <c r="C51" s="44" t="s">
        <v>118</v>
      </c>
      <c r="D51" s="46"/>
      <c r="E51" s="54">
        <v>1</v>
      </c>
      <c r="F51" s="59" t="s">
        <v>24</v>
      </c>
      <c r="G51" s="61">
        <v>1</v>
      </c>
      <c r="H51" s="59" t="s">
        <v>24</v>
      </c>
      <c r="I51" s="62">
        <v>4</v>
      </c>
      <c r="J51" s="44" t="s">
        <v>25</v>
      </c>
      <c r="K51" s="47">
        <f>(E51*G51*I51*P41)</f>
        <v>16000</v>
      </c>
      <c r="L51" s="16"/>
      <c r="M51" s="2"/>
      <c r="O51" s="3"/>
      <c r="R51" s="2"/>
      <c r="T51" s="9"/>
    </row>
    <row r="52" spans="1:20" ht="15" hidden="1">
      <c r="A52" s="7"/>
      <c r="B52" s="44"/>
      <c r="C52" s="44" t="s">
        <v>115</v>
      </c>
      <c r="D52" s="46"/>
      <c r="E52" s="54">
        <v>1</v>
      </c>
      <c r="F52" s="59" t="s">
        <v>24</v>
      </c>
      <c r="G52" s="61">
        <v>1</v>
      </c>
      <c r="H52" s="59" t="s">
        <v>24</v>
      </c>
      <c r="I52" s="62">
        <v>0</v>
      </c>
      <c r="J52" s="44" t="s">
        <v>25</v>
      </c>
      <c r="K52" s="47">
        <f>(E52*G52*I52*P56)</f>
        <v>0</v>
      </c>
      <c r="L52" s="16"/>
      <c r="M52" s="38" t="s">
        <v>92</v>
      </c>
      <c r="O52" s="3" t="s">
        <v>6</v>
      </c>
      <c r="P52" s="1">
        <v>6000</v>
      </c>
      <c r="R52" s="2" t="s">
        <v>15</v>
      </c>
      <c r="T52" s="9"/>
    </row>
    <row r="53" spans="1:20" ht="15">
      <c r="A53" s="7"/>
      <c r="B53" s="44"/>
      <c r="C53" s="44" t="s">
        <v>123</v>
      </c>
      <c r="D53" s="46"/>
      <c r="E53" s="54">
        <v>1</v>
      </c>
      <c r="F53" s="59" t="s">
        <v>24</v>
      </c>
      <c r="G53" s="61">
        <v>1</v>
      </c>
      <c r="H53" s="59" t="s">
        <v>24</v>
      </c>
      <c r="I53" s="62">
        <v>1</v>
      </c>
      <c r="J53" s="44" t="s">
        <v>25</v>
      </c>
      <c r="K53" s="47">
        <f>(E53*G53*I53*P63)</f>
        <v>4000</v>
      </c>
      <c r="L53" s="16"/>
      <c r="T53" s="9"/>
    </row>
    <row r="54" spans="1:20" ht="15">
      <c r="A54" s="7"/>
      <c r="B54" s="44"/>
      <c r="C54" s="44" t="s">
        <v>103</v>
      </c>
      <c r="D54" s="46"/>
      <c r="E54" s="54">
        <v>1</v>
      </c>
      <c r="F54" s="59" t="s">
        <v>24</v>
      </c>
      <c r="G54" s="61">
        <v>1</v>
      </c>
      <c r="H54" s="59" t="s">
        <v>24</v>
      </c>
      <c r="I54" s="62">
        <v>4</v>
      </c>
      <c r="J54" s="44" t="s">
        <v>25</v>
      </c>
      <c r="K54" s="47">
        <f>(E54*G54*I54*P64)</f>
        <v>10000</v>
      </c>
      <c r="L54" s="16"/>
      <c r="T54" s="9"/>
    </row>
    <row r="55" spans="1:20" ht="15">
      <c r="A55" s="7"/>
      <c r="B55" s="44"/>
      <c r="C55" s="44"/>
      <c r="D55" s="46"/>
      <c r="E55" s="54"/>
      <c r="F55" s="59"/>
      <c r="G55" s="61"/>
      <c r="H55" s="59"/>
      <c r="I55" s="62"/>
      <c r="J55" s="44"/>
      <c r="K55" s="47"/>
      <c r="L55" s="16"/>
      <c r="M55" s="2" t="s">
        <v>81</v>
      </c>
      <c r="O55" s="3" t="s">
        <v>6</v>
      </c>
      <c r="P55" s="1">
        <v>3000</v>
      </c>
      <c r="R55" s="2" t="s">
        <v>15</v>
      </c>
      <c r="T55" s="9"/>
    </row>
    <row r="56" spans="1:18" ht="15">
      <c r="A56" s="7"/>
      <c r="B56" s="44"/>
      <c r="C56" s="44" t="s">
        <v>72</v>
      </c>
      <c r="D56" s="46" t="s">
        <v>6</v>
      </c>
      <c r="E56" s="54">
        <v>1</v>
      </c>
      <c r="F56" s="59" t="s">
        <v>24</v>
      </c>
      <c r="G56" s="61">
        <v>1</v>
      </c>
      <c r="H56" s="59" t="s">
        <v>24</v>
      </c>
      <c r="I56" s="62">
        <v>4</v>
      </c>
      <c r="J56" s="44" t="s">
        <v>25</v>
      </c>
      <c r="K56" s="47">
        <f>(E56*G56*I56*P42)</f>
        <v>12000</v>
      </c>
      <c r="L56" s="16"/>
      <c r="M56" s="2" t="s">
        <v>79</v>
      </c>
      <c r="O56" s="3" t="s">
        <v>6</v>
      </c>
      <c r="P56" s="1">
        <v>4500</v>
      </c>
      <c r="R56" s="2" t="s">
        <v>15</v>
      </c>
    </row>
    <row r="57" spans="1:18" ht="16.5" customHeight="1">
      <c r="A57" s="7"/>
      <c r="B57" s="44"/>
      <c r="C57" s="44"/>
      <c r="D57" s="46"/>
      <c r="E57" s="54"/>
      <c r="F57" s="59"/>
      <c r="G57" s="61"/>
      <c r="H57" s="59"/>
      <c r="I57" s="62"/>
      <c r="J57" s="44"/>
      <c r="K57" s="47"/>
      <c r="L57" s="16"/>
      <c r="M57" s="2" t="s">
        <v>80</v>
      </c>
      <c r="O57" s="3" t="s">
        <v>6</v>
      </c>
      <c r="P57" s="1">
        <v>3000</v>
      </c>
      <c r="R57" s="2" t="s">
        <v>15</v>
      </c>
    </row>
    <row r="58" spans="1:18" ht="33" customHeight="1">
      <c r="A58" s="7"/>
      <c r="B58" s="44"/>
      <c r="C58" s="44" t="s">
        <v>91</v>
      </c>
      <c r="D58" s="46" t="s">
        <v>6</v>
      </c>
      <c r="E58" s="54">
        <v>1</v>
      </c>
      <c r="F58" s="59" t="s">
        <v>24</v>
      </c>
      <c r="G58" s="61">
        <v>0.25</v>
      </c>
      <c r="H58" s="59" t="s">
        <v>24</v>
      </c>
      <c r="I58" s="62">
        <v>0</v>
      </c>
      <c r="J58" s="44" t="s">
        <v>25</v>
      </c>
      <c r="K58" s="47">
        <f>(E58*G58*I58*P43)</f>
        <v>0</v>
      </c>
      <c r="L58" s="16"/>
      <c r="M58" s="2"/>
      <c r="O58" s="3"/>
      <c r="R58" s="2"/>
    </row>
    <row r="59" spans="1:18" ht="18" customHeight="1">
      <c r="A59" s="7"/>
      <c r="B59" s="45"/>
      <c r="C59" s="44" t="s">
        <v>78</v>
      </c>
      <c r="D59" s="46" t="s">
        <v>6</v>
      </c>
      <c r="E59" s="54">
        <v>1</v>
      </c>
      <c r="F59" s="59" t="s">
        <v>24</v>
      </c>
      <c r="G59" s="61">
        <v>0.25</v>
      </c>
      <c r="H59" s="59" t="s">
        <v>24</v>
      </c>
      <c r="I59" s="62">
        <v>0</v>
      </c>
      <c r="J59" s="44" t="s">
        <v>25</v>
      </c>
      <c r="K59" s="47">
        <f>(E59*G59*I59*P46)</f>
        <v>0</v>
      </c>
      <c r="L59" s="16"/>
      <c r="M59" s="2" t="s">
        <v>16</v>
      </c>
      <c r="O59" s="3" t="s">
        <v>6</v>
      </c>
      <c r="P59" s="1">
        <v>4000</v>
      </c>
      <c r="R59" s="2" t="s">
        <v>15</v>
      </c>
    </row>
    <row r="60" spans="1:18" ht="15">
      <c r="A60" s="7"/>
      <c r="B60" s="44"/>
      <c r="C60" s="44" t="s">
        <v>19</v>
      </c>
      <c r="D60" s="46" t="s">
        <v>6</v>
      </c>
      <c r="E60" s="54">
        <v>1</v>
      </c>
      <c r="F60" s="59" t="s">
        <v>24</v>
      </c>
      <c r="G60" s="61">
        <v>1</v>
      </c>
      <c r="H60" s="59" t="s">
        <v>24</v>
      </c>
      <c r="I60" s="62">
        <v>4</v>
      </c>
      <c r="J60" s="44" t="s">
        <v>25</v>
      </c>
      <c r="K60" s="47">
        <f>(E60*G60*I60*P45)</f>
        <v>8000</v>
      </c>
      <c r="L60" s="16"/>
      <c r="M60" s="2" t="s">
        <v>82</v>
      </c>
      <c r="O60" s="3" t="s">
        <v>6</v>
      </c>
      <c r="P60" s="1">
        <v>5000</v>
      </c>
      <c r="R60" s="2" t="s">
        <v>15</v>
      </c>
    </row>
    <row r="61" spans="1:18" ht="15">
      <c r="A61" s="7"/>
      <c r="B61" s="44"/>
      <c r="C61" s="44"/>
      <c r="D61" s="46"/>
      <c r="E61" s="54"/>
      <c r="F61" s="59"/>
      <c r="G61" s="60"/>
      <c r="H61" s="59"/>
      <c r="I61" s="54"/>
      <c r="J61" s="44"/>
      <c r="K61" s="47"/>
      <c r="L61" s="16"/>
      <c r="M61" s="2" t="s">
        <v>83</v>
      </c>
      <c r="O61" s="3" t="s">
        <v>6</v>
      </c>
      <c r="P61" s="1">
        <v>4000</v>
      </c>
      <c r="R61" s="2" t="s">
        <v>15</v>
      </c>
    </row>
    <row r="62" spans="1:18" ht="15">
      <c r="A62" s="7"/>
      <c r="B62" s="44"/>
      <c r="C62" s="44" t="s">
        <v>26</v>
      </c>
      <c r="D62" s="45"/>
      <c r="E62" s="45"/>
      <c r="F62" s="59"/>
      <c r="G62" s="45"/>
      <c r="H62" s="59"/>
      <c r="I62" s="45"/>
      <c r="J62" s="45"/>
      <c r="K62" s="47"/>
      <c r="L62" s="16"/>
      <c r="M62" s="37" t="s">
        <v>94</v>
      </c>
      <c r="O62" s="3" t="s">
        <v>6</v>
      </c>
      <c r="P62" s="1">
        <v>6000</v>
      </c>
      <c r="R62" s="2" t="s">
        <v>15</v>
      </c>
    </row>
    <row r="63" spans="1:18" ht="15">
      <c r="A63" s="7"/>
      <c r="B63" s="45"/>
      <c r="C63" s="44" t="s">
        <v>74</v>
      </c>
      <c r="D63" s="46" t="s">
        <v>6</v>
      </c>
      <c r="E63" s="54">
        <v>1</v>
      </c>
      <c r="F63" s="59" t="s">
        <v>24</v>
      </c>
      <c r="G63" s="61">
        <v>1</v>
      </c>
      <c r="H63" s="59" t="s">
        <v>24</v>
      </c>
      <c r="I63" s="62">
        <v>4</v>
      </c>
      <c r="J63" s="44" t="s">
        <v>25</v>
      </c>
      <c r="K63" s="47">
        <f>(E63*G63*I63*P46)</f>
        <v>7200</v>
      </c>
      <c r="L63" s="16"/>
      <c r="M63" s="37" t="s">
        <v>97</v>
      </c>
      <c r="O63" s="3" t="s">
        <v>6</v>
      </c>
      <c r="P63" s="1">
        <v>4000</v>
      </c>
      <c r="R63" s="2" t="s">
        <v>15</v>
      </c>
    </row>
    <row r="64" spans="1:18" ht="15">
      <c r="A64" s="7"/>
      <c r="B64" s="44"/>
      <c r="C64" s="44" t="s">
        <v>75</v>
      </c>
      <c r="D64" s="46" t="s">
        <v>6</v>
      </c>
      <c r="E64" s="54"/>
      <c r="F64" s="59"/>
      <c r="G64" s="44"/>
      <c r="H64" s="59"/>
      <c r="I64" s="54"/>
      <c r="J64" s="44"/>
      <c r="K64" s="47">
        <f>ROUND(((SUM(K47:K60))*0.04/12)*4/1.19,2)</f>
        <v>1277.31</v>
      </c>
      <c r="L64" s="16"/>
      <c r="M64" s="38" t="s">
        <v>102</v>
      </c>
      <c r="O64" s="3" t="s">
        <v>6</v>
      </c>
      <c r="P64" s="1">
        <v>2500</v>
      </c>
      <c r="R64" s="2" t="s">
        <v>15</v>
      </c>
    </row>
    <row r="65" spans="1:18" ht="15">
      <c r="A65" s="7"/>
      <c r="B65" s="44"/>
      <c r="C65" s="44" t="s">
        <v>98</v>
      </c>
      <c r="D65" s="46"/>
      <c r="E65" s="54">
        <v>1</v>
      </c>
      <c r="F65" s="59" t="s">
        <v>24</v>
      </c>
      <c r="G65" s="61">
        <v>0.5</v>
      </c>
      <c r="H65" s="59" t="s">
        <v>24</v>
      </c>
      <c r="I65" s="62">
        <v>4</v>
      </c>
      <c r="J65" s="44" t="s">
        <v>25</v>
      </c>
      <c r="K65" s="47">
        <f>(E65*G65*I65*P49)</f>
        <v>6000</v>
      </c>
      <c r="L65" s="16"/>
      <c r="M65" s="38" t="s">
        <v>101</v>
      </c>
      <c r="O65" s="3" t="s">
        <v>6</v>
      </c>
      <c r="P65" s="1">
        <v>3500</v>
      </c>
      <c r="R65" s="2" t="s">
        <v>15</v>
      </c>
    </row>
    <row r="66" spans="1:12" ht="10.5" customHeight="1">
      <c r="A66" s="7"/>
      <c r="B66" s="44"/>
      <c r="C66" s="44"/>
      <c r="D66" s="46"/>
      <c r="E66" s="54"/>
      <c r="F66" s="59"/>
      <c r="G66" s="44"/>
      <c r="H66" s="59"/>
      <c r="I66" s="54"/>
      <c r="J66" s="44"/>
      <c r="K66" s="47"/>
      <c r="L66" s="16"/>
    </row>
    <row r="67" spans="1:12" ht="15">
      <c r="A67" s="7"/>
      <c r="B67" s="45"/>
      <c r="C67" s="45"/>
      <c r="D67" s="46"/>
      <c r="E67" s="55" t="s">
        <v>56</v>
      </c>
      <c r="F67" s="56"/>
      <c r="G67" s="58" t="s">
        <v>57</v>
      </c>
      <c r="H67" s="57"/>
      <c r="I67" s="88" t="s">
        <v>47</v>
      </c>
      <c r="J67" s="88"/>
      <c r="K67" s="44" t="s">
        <v>7</v>
      </c>
      <c r="L67" s="16"/>
    </row>
    <row r="68" spans="1:12" ht="15">
      <c r="A68" s="7"/>
      <c r="B68" s="63"/>
      <c r="C68" s="63" t="s">
        <v>52</v>
      </c>
      <c r="D68" s="57"/>
      <c r="E68" s="55"/>
      <c r="F68" s="56"/>
      <c r="G68" s="57"/>
      <c r="H68" s="57"/>
      <c r="I68" s="88"/>
      <c r="J68" s="88"/>
      <c r="K68" s="44"/>
      <c r="L68" s="16"/>
    </row>
    <row r="69" spans="1:12" ht="15">
      <c r="A69" s="7"/>
      <c r="B69" s="44"/>
      <c r="C69" s="44" t="s">
        <v>85</v>
      </c>
      <c r="D69" s="57"/>
      <c r="E69" s="45">
        <v>700</v>
      </c>
      <c r="F69" s="59"/>
      <c r="G69" s="61">
        <v>1</v>
      </c>
      <c r="H69" s="59"/>
      <c r="I69" s="62">
        <v>4</v>
      </c>
      <c r="J69" s="44" t="s">
        <v>25</v>
      </c>
      <c r="K69" s="47">
        <f>+E69*G69*I69</f>
        <v>2800</v>
      </c>
      <c r="L69" s="16"/>
    </row>
    <row r="70" spans="1:12" ht="15">
      <c r="A70" s="7"/>
      <c r="B70" s="63"/>
      <c r="C70" s="44" t="s">
        <v>84</v>
      </c>
      <c r="D70" s="57"/>
      <c r="E70" s="45">
        <v>200</v>
      </c>
      <c r="F70" s="59"/>
      <c r="G70" s="61">
        <v>1</v>
      </c>
      <c r="H70" s="59"/>
      <c r="I70" s="62">
        <v>4</v>
      </c>
      <c r="J70" s="44" t="s">
        <v>25</v>
      </c>
      <c r="K70" s="47">
        <f>+E70*G70*I70</f>
        <v>800</v>
      </c>
      <c r="L70" s="16"/>
    </row>
    <row r="71" spans="1:12" ht="15">
      <c r="A71" s="7"/>
      <c r="B71" s="44"/>
      <c r="C71" s="44" t="s">
        <v>73</v>
      </c>
      <c r="D71" s="46"/>
      <c r="E71" s="45">
        <v>200</v>
      </c>
      <c r="F71" s="59"/>
      <c r="G71" s="61">
        <v>1</v>
      </c>
      <c r="H71" s="59"/>
      <c r="I71" s="62">
        <v>4</v>
      </c>
      <c r="J71" s="44" t="s">
        <v>25</v>
      </c>
      <c r="K71" s="47">
        <f>+E71*G71*I71</f>
        <v>800</v>
      </c>
      <c r="L71" s="16"/>
    </row>
    <row r="72" spans="1:12" ht="15">
      <c r="A72" s="7"/>
      <c r="B72" s="44"/>
      <c r="C72" s="44" t="s">
        <v>50</v>
      </c>
      <c r="D72" s="46"/>
      <c r="E72" s="45">
        <v>200</v>
      </c>
      <c r="F72" s="59"/>
      <c r="G72" s="61">
        <v>1</v>
      </c>
      <c r="H72" s="59"/>
      <c r="I72" s="62">
        <v>4</v>
      </c>
      <c r="J72" s="44" t="s">
        <v>25</v>
      </c>
      <c r="K72" s="47">
        <f>+E72*G72*I72</f>
        <v>800</v>
      </c>
      <c r="L72" s="16"/>
    </row>
    <row r="73" spans="1:12" ht="15">
      <c r="A73" s="7"/>
      <c r="B73" s="57"/>
      <c r="C73" s="57" t="s">
        <v>113</v>
      </c>
      <c r="D73" s="57"/>
      <c r="E73" s="57"/>
      <c r="F73" s="59"/>
      <c r="G73" s="59"/>
      <c r="H73" s="59"/>
      <c r="I73" s="45"/>
      <c r="J73" s="45"/>
      <c r="K73" s="47"/>
      <c r="L73" s="16"/>
    </row>
    <row r="74" spans="1:12" ht="15">
      <c r="A74" s="7"/>
      <c r="B74" s="45"/>
      <c r="C74" s="45" t="s">
        <v>51</v>
      </c>
      <c r="D74" s="45"/>
      <c r="E74" s="45">
        <v>200</v>
      </c>
      <c r="F74" s="59"/>
      <c r="G74" s="59">
        <v>1</v>
      </c>
      <c r="H74" s="59"/>
      <c r="I74" s="62">
        <v>4</v>
      </c>
      <c r="J74" s="44" t="s">
        <v>25</v>
      </c>
      <c r="K74" s="47">
        <f>+E74*G74*I74</f>
        <v>800</v>
      </c>
      <c r="L74" s="16"/>
    </row>
    <row r="75" spans="1:12" ht="15">
      <c r="A75" s="7"/>
      <c r="B75" s="45"/>
      <c r="C75" s="45" t="s">
        <v>112</v>
      </c>
      <c r="D75" s="45"/>
      <c r="E75" s="45">
        <v>200</v>
      </c>
      <c r="F75" s="59"/>
      <c r="G75" s="60">
        <v>1</v>
      </c>
      <c r="H75" s="59"/>
      <c r="I75" s="62">
        <v>4</v>
      </c>
      <c r="J75" s="44" t="s">
        <v>25</v>
      </c>
      <c r="K75" s="47">
        <f>+E75*G75*I75</f>
        <v>800</v>
      </c>
      <c r="L75" s="17"/>
    </row>
    <row r="76" spans="1:12" ht="15">
      <c r="A76" s="7"/>
      <c r="B76" s="45"/>
      <c r="C76" s="45" t="s">
        <v>111</v>
      </c>
      <c r="D76" s="45"/>
      <c r="E76" s="45">
        <v>200</v>
      </c>
      <c r="F76" s="59"/>
      <c r="G76" s="59">
        <v>1</v>
      </c>
      <c r="H76" s="59"/>
      <c r="I76" s="62">
        <v>4</v>
      </c>
      <c r="J76" s="44" t="s">
        <v>25</v>
      </c>
      <c r="K76" s="47">
        <f>+E76*G76*I76</f>
        <v>800</v>
      </c>
      <c r="L76" s="16"/>
    </row>
    <row r="77" spans="1:12" ht="15" customHeight="1">
      <c r="A77" s="7"/>
      <c r="B77" s="45"/>
      <c r="C77" s="74" t="s">
        <v>104</v>
      </c>
      <c r="D77" s="73"/>
      <c r="E77" s="45"/>
      <c r="F77" s="59"/>
      <c r="G77" s="59"/>
      <c r="H77" s="59"/>
      <c r="I77" s="62"/>
      <c r="J77" s="44"/>
      <c r="K77" s="47"/>
      <c r="L77" s="16"/>
    </row>
    <row r="78" spans="1:12" ht="6.75" customHeight="1">
      <c r="A78" s="7"/>
      <c r="B78" s="45"/>
      <c r="C78" s="73"/>
      <c r="D78" s="73"/>
      <c r="E78" s="45"/>
      <c r="F78" s="59"/>
      <c r="G78" s="59"/>
      <c r="H78" s="59"/>
      <c r="I78" s="62"/>
      <c r="J78" s="44"/>
      <c r="K78" s="47"/>
      <c r="L78" s="16"/>
    </row>
    <row r="79" spans="1:17" ht="15">
      <c r="A79" s="7"/>
      <c r="B79" s="44"/>
      <c r="C79" s="75" t="s">
        <v>105</v>
      </c>
      <c r="D79" s="73"/>
      <c r="E79" s="54">
        <v>8</v>
      </c>
      <c r="F79" s="59"/>
      <c r="G79" s="61"/>
      <c r="H79" s="59"/>
      <c r="I79" s="76">
        <v>30</v>
      </c>
      <c r="J79" s="44" t="s">
        <v>109</v>
      </c>
      <c r="K79" s="47">
        <f>+E79*I79</f>
        <v>240</v>
      </c>
      <c r="L79" s="16"/>
      <c r="M79" s="21"/>
      <c r="P79" s="25"/>
      <c r="Q79" s="25"/>
    </row>
    <row r="80" spans="1:17" ht="15">
      <c r="A80" s="7"/>
      <c r="B80" s="44"/>
      <c r="C80" s="75" t="s">
        <v>106</v>
      </c>
      <c r="D80" s="73"/>
      <c r="E80" s="54">
        <v>2</v>
      </c>
      <c r="F80" s="59"/>
      <c r="G80" s="61"/>
      <c r="H80" s="59"/>
      <c r="I80" s="76">
        <v>90</v>
      </c>
      <c r="J80" s="44" t="s">
        <v>109</v>
      </c>
      <c r="K80" s="47">
        <f>+E80*I80</f>
        <v>180</v>
      </c>
      <c r="L80" s="16"/>
      <c r="M80" s="21"/>
      <c r="P80" s="25"/>
      <c r="Q80" s="25"/>
    </row>
    <row r="81" spans="1:17" ht="15">
      <c r="A81" s="7"/>
      <c r="B81" s="44"/>
      <c r="C81" s="75" t="s">
        <v>107</v>
      </c>
      <c r="D81" s="73"/>
      <c r="E81" s="54">
        <v>2</v>
      </c>
      <c r="F81" s="59"/>
      <c r="G81" s="61"/>
      <c r="H81" s="59"/>
      <c r="I81" s="76">
        <v>600</v>
      </c>
      <c r="J81" s="44" t="s">
        <v>109</v>
      </c>
      <c r="K81" s="47">
        <f>+E81*I81</f>
        <v>1200</v>
      </c>
      <c r="L81" s="16"/>
      <c r="M81" s="21"/>
      <c r="P81" s="25"/>
      <c r="Q81" s="25"/>
    </row>
    <row r="82" spans="1:17" ht="15">
      <c r="A82" s="7"/>
      <c r="B82" s="44"/>
      <c r="C82" s="75" t="s">
        <v>108</v>
      </c>
      <c r="D82" s="73"/>
      <c r="E82" s="54">
        <v>2</v>
      </c>
      <c r="F82" s="59"/>
      <c r="G82" s="61"/>
      <c r="H82" s="59"/>
      <c r="I82" s="76">
        <v>800</v>
      </c>
      <c r="J82" s="44" t="s">
        <v>109</v>
      </c>
      <c r="K82" s="47">
        <f>+E82*I82</f>
        <v>1600</v>
      </c>
      <c r="L82" s="16"/>
      <c r="M82" s="77"/>
      <c r="P82" s="25"/>
      <c r="Q82" s="25"/>
    </row>
    <row r="83" spans="1:17" ht="10.5" customHeight="1">
      <c r="A83" s="7"/>
      <c r="B83" s="44"/>
      <c r="C83" s="71"/>
      <c r="D83" s="71"/>
      <c r="E83" s="54"/>
      <c r="F83" s="59"/>
      <c r="G83" s="61"/>
      <c r="H83" s="59"/>
      <c r="I83" s="54"/>
      <c r="J83" s="44"/>
      <c r="K83" s="47"/>
      <c r="L83" s="16"/>
      <c r="M83" s="21"/>
      <c r="P83" s="25"/>
      <c r="Q83" s="25"/>
    </row>
    <row r="84" spans="1:17" ht="15.75">
      <c r="A84" s="23"/>
      <c r="B84" s="41">
        <v>2.02</v>
      </c>
      <c r="C84" s="42" t="s">
        <v>53</v>
      </c>
      <c r="D84" s="45"/>
      <c r="E84" s="45"/>
      <c r="F84" s="59"/>
      <c r="G84" s="45"/>
      <c r="H84" s="59"/>
      <c r="I84" s="45"/>
      <c r="J84" s="45"/>
      <c r="K84" s="47"/>
      <c r="L84" s="16"/>
      <c r="M84" s="95"/>
      <c r="N84" s="95"/>
      <c r="O84" s="95"/>
      <c r="P84" s="95"/>
      <c r="Q84" s="26"/>
    </row>
    <row r="85" spans="1:12" ht="15">
      <c r="A85" s="23"/>
      <c r="B85" s="44"/>
      <c r="C85" s="44"/>
      <c r="D85" s="45"/>
      <c r="E85" s="45"/>
      <c r="F85" s="59"/>
      <c r="G85" s="45"/>
      <c r="H85" s="59"/>
      <c r="I85" s="45"/>
      <c r="J85" s="45"/>
      <c r="K85" s="47"/>
      <c r="L85" s="16"/>
    </row>
    <row r="86" spans="1:12" ht="15">
      <c r="A86" s="7"/>
      <c r="B86" s="44"/>
      <c r="C86" s="63" t="s">
        <v>58</v>
      </c>
      <c r="D86" s="45"/>
      <c r="E86" s="55" t="s">
        <v>48</v>
      </c>
      <c r="F86" s="56"/>
      <c r="G86" s="57" t="s">
        <v>49</v>
      </c>
      <c r="H86" s="57"/>
      <c r="I86" s="88" t="s">
        <v>47</v>
      </c>
      <c r="J86" s="88"/>
      <c r="K86" s="44" t="s">
        <v>7</v>
      </c>
      <c r="L86" s="16"/>
    </row>
    <row r="87" spans="1:12" ht="15">
      <c r="A87" s="7"/>
      <c r="B87" s="44"/>
      <c r="C87" s="44" t="s">
        <v>20</v>
      </c>
      <c r="D87" s="45"/>
      <c r="E87" s="54">
        <v>1</v>
      </c>
      <c r="F87" s="59" t="s">
        <v>24</v>
      </c>
      <c r="G87" s="61">
        <v>0.2</v>
      </c>
      <c r="H87" s="59" t="s">
        <v>24</v>
      </c>
      <c r="I87" s="62">
        <v>4</v>
      </c>
      <c r="J87" s="44" t="s">
        <v>25</v>
      </c>
      <c r="K87" s="47">
        <f>(E87*G87*I87*P47)</f>
        <v>4000</v>
      </c>
      <c r="L87" s="16"/>
    </row>
    <row r="88" spans="1:12" ht="15">
      <c r="A88" s="7"/>
      <c r="B88" s="44"/>
      <c r="C88" s="44" t="s">
        <v>21</v>
      </c>
      <c r="D88" s="45"/>
      <c r="E88" s="54">
        <v>1</v>
      </c>
      <c r="F88" s="59" t="s">
        <v>24</v>
      </c>
      <c r="G88" s="61">
        <v>0.2</v>
      </c>
      <c r="H88" s="59" t="s">
        <v>24</v>
      </c>
      <c r="I88" s="62">
        <v>4</v>
      </c>
      <c r="J88" s="44" t="s">
        <v>25</v>
      </c>
      <c r="K88" s="47">
        <f>(E88*G88*I88*P48)</f>
        <v>2000</v>
      </c>
      <c r="L88" s="16"/>
    </row>
    <row r="89" spans="1:12" ht="9.75" customHeight="1">
      <c r="A89" s="7"/>
      <c r="B89" s="44"/>
      <c r="C89" s="44"/>
      <c r="D89" s="45"/>
      <c r="E89" s="54"/>
      <c r="F89" s="59"/>
      <c r="G89" s="64"/>
      <c r="H89" s="59"/>
      <c r="I89" s="54"/>
      <c r="J89" s="44"/>
      <c r="K89" s="47"/>
      <c r="L89" s="16"/>
    </row>
    <row r="90" spans="1:13" ht="15">
      <c r="A90" s="7"/>
      <c r="B90" s="44"/>
      <c r="C90" s="63" t="s">
        <v>60</v>
      </c>
      <c r="D90" s="45"/>
      <c r="E90" s="55" t="s">
        <v>56</v>
      </c>
      <c r="F90" s="56"/>
      <c r="G90" s="58" t="s">
        <v>57</v>
      </c>
      <c r="H90" s="57"/>
      <c r="I90" s="88" t="s">
        <v>47</v>
      </c>
      <c r="J90" s="88"/>
      <c r="K90" s="44" t="s">
        <v>7</v>
      </c>
      <c r="L90" s="16"/>
      <c r="M90" s="11"/>
    </row>
    <row r="91" spans="1:12" ht="15">
      <c r="A91" s="7"/>
      <c r="B91" s="44"/>
      <c r="C91" s="44" t="s">
        <v>61</v>
      </c>
      <c r="D91" s="45"/>
      <c r="E91" s="45">
        <v>800</v>
      </c>
      <c r="F91" s="59"/>
      <c r="G91" s="61">
        <v>0.5</v>
      </c>
      <c r="H91" s="59"/>
      <c r="I91" s="62">
        <v>4</v>
      </c>
      <c r="J91" s="44" t="s">
        <v>25</v>
      </c>
      <c r="K91" s="47">
        <f>+E91*G91*I91</f>
        <v>1600</v>
      </c>
      <c r="L91" s="16"/>
    </row>
    <row r="92" spans="1:12" ht="15">
      <c r="A92" s="7"/>
      <c r="B92" s="44"/>
      <c r="C92" s="63" t="s">
        <v>52</v>
      </c>
      <c r="D92" s="57"/>
      <c r="E92" s="55"/>
      <c r="F92" s="56"/>
      <c r="G92" s="57"/>
      <c r="H92" s="57"/>
      <c r="I92" s="88"/>
      <c r="J92" s="88"/>
      <c r="K92" s="44"/>
      <c r="L92" s="16"/>
    </row>
    <row r="93" spans="1:12" ht="15">
      <c r="A93" s="7"/>
      <c r="B93" s="44"/>
      <c r="C93" s="44" t="s">
        <v>50</v>
      </c>
      <c r="D93" s="57"/>
      <c r="E93" s="78">
        <v>300</v>
      </c>
      <c r="F93" s="59"/>
      <c r="G93" s="61">
        <v>1</v>
      </c>
      <c r="H93" s="59"/>
      <c r="I93" s="62">
        <v>4</v>
      </c>
      <c r="J93" s="44" t="s">
        <v>25</v>
      </c>
      <c r="K93" s="47">
        <f>+E93*G93*I93</f>
        <v>1200</v>
      </c>
      <c r="L93" s="16"/>
    </row>
    <row r="94" spans="1:12" ht="15">
      <c r="A94" s="7"/>
      <c r="B94" s="44"/>
      <c r="C94" s="44" t="s">
        <v>76</v>
      </c>
      <c r="D94" s="57"/>
      <c r="E94" s="45">
        <v>200</v>
      </c>
      <c r="F94" s="59"/>
      <c r="G94" s="61">
        <v>1</v>
      </c>
      <c r="H94" s="59"/>
      <c r="I94" s="62">
        <v>4</v>
      </c>
      <c r="J94" s="44" t="s">
        <v>25</v>
      </c>
      <c r="K94" s="47">
        <f>+E94*G94*I94</f>
        <v>800</v>
      </c>
      <c r="L94" s="16"/>
    </row>
    <row r="95" spans="1:12" ht="15">
      <c r="A95" s="7"/>
      <c r="B95" s="44"/>
      <c r="C95" s="44" t="s">
        <v>59</v>
      </c>
      <c r="D95" s="46"/>
      <c r="E95" s="78">
        <v>200</v>
      </c>
      <c r="F95" s="59"/>
      <c r="G95" s="61">
        <v>1</v>
      </c>
      <c r="H95" s="59"/>
      <c r="I95" s="62">
        <v>4</v>
      </c>
      <c r="J95" s="44" t="s">
        <v>25</v>
      </c>
      <c r="K95" s="47">
        <f>+E95*G95*I95</f>
        <v>800</v>
      </c>
      <c r="L95" s="16"/>
    </row>
    <row r="96" spans="1:12" ht="15">
      <c r="A96" s="7"/>
      <c r="B96" s="44"/>
      <c r="C96" s="45"/>
      <c r="D96" s="45"/>
      <c r="E96" s="45"/>
      <c r="F96" s="59"/>
      <c r="G96" s="45"/>
      <c r="H96" s="59"/>
      <c r="I96" s="45"/>
      <c r="J96" s="45"/>
      <c r="K96" s="47"/>
      <c r="L96" s="16"/>
    </row>
    <row r="97" spans="1:12" ht="15.75">
      <c r="A97" s="7"/>
      <c r="B97" s="41">
        <v>2.03</v>
      </c>
      <c r="C97" s="42" t="s">
        <v>64</v>
      </c>
      <c r="D97" s="45"/>
      <c r="E97" s="45"/>
      <c r="F97" s="45"/>
      <c r="G97" s="45"/>
      <c r="H97" s="45"/>
      <c r="I97" s="45"/>
      <c r="J97" s="45"/>
      <c r="K97" s="47"/>
      <c r="L97" s="16"/>
    </row>
    <row r="98" spans="1:12" ht="15.75">
      <c r="A98" s="7"/>
      <c r="B98" s="44"/>
      <c r="C98" s="42" t="s">
        <v>62</v>
      </c>
      <c r="D98" s="45"/>
      <c r="E98" s="45"/>
      <c r="F98" s="45"/>
      <c r="G98" s="45"/>
      <c r="H98" s="45"/>
      <c r="I98" s="45"/>
      <c r="J98" s="45"/>
      <c r="K98" s="47"/>
      <c r="L98" s="16"/>
    </row>
    <row r="99" spans="1:12" ht="15">
      <c r="A99" s="7"/>
      <c r="B99" s="44"/>
      <c r="C99" s="44" t="s">
        <v>28</v>
      </c>
      <c r="D99" s="45"/>
      <c r="E99" s="45"/>
      <c r="F99" s="45"/>
      <c r="G99" s="45"/>
      <c r="H99" s="45"/>
      <c r="I99" s="45"/>
      <c r="J99" s="45"/>
      <c r="K99" s="47">
        <f>+ROUND((P18/3*0.2*(0.04/12)/1.19),2)*1</f>
        <v>375.89</v>
      </c>
      <c r="L99" s="16"/>
    </row>
    <row r="100" spans="1:12" ht="15">
      <c r="A100" s="7"/>
      <c r="B100" s="44"/>
      <c r="C100" s="44" t="s">
        <v>29</v>
      </c>
      <c r="D100" s="45"/>
      <c r="E100" s="45"/>
      <c r="F100" s="45"/>
      <c r="G100" s="45"/>
      <c r="H100" s="45"/>
      <c r="I100" s="45"/>
      <c r="J100" s="45"/>
      <c r="K100" s="47">
        <f>+ROUND((P18/3*0.4*(0.04/12)/1.19),2)*1</f>
        <v>751.78</v>
      </c>
      <c r="L100" s="16"/>
    </row>
    <row r="101" spans="1:12" ht="15">
      <c r="A101" s="7"/>
      <c r="B101" s="44"/>
      <c r="C101" s="44"/>
      <c r="D101" s="45"/>
      <c r="E101" s="45"/>
      <c r="F101" s="45"/>
      <c r="G101" s="45"/>
      <c r="H101" s="45"/>
      <c r="I101" s="45"/>
      <c r="J101" s="45"/>
      <c r="K101" s="47"/>
      <c r="L101" s="16"/>
    </row>
    <row r="102" spans="1:15" ht="15">
      <c r="A102" s="7"/>
      <c r="B102" s="44"/>
      <c r="C102" s="44"/>
      <c r="D102" s="45"/>
      <c r="E102" s="45"/>
      <c r="F102" s="45"/>
      <c r="G102" s="45"/>
      <c r="H102" s="45"/>
      <c r="I102" s="45"/>
      <c r="J102" s="45"/>
      <c r="K102" s="47"/>
      <c r="L102" s="16"/>
      <c r="M102" s="93"/>
      <c r="N102" s="93"/>
      <c r="O102" s="93"/>
    </row>
    <row r="103" spans="1:13" ht="15">
      <c r="A103" s="7"/>
      <c r="B103" s="45"/>
      <c r="C103" s="45"/>
      <c r="D103" s="45"/>
      <c r="E103" s="45"/>
      <c r="F103" s="45"/>
      <c r="G103" s="45"/>
      <c r="H103" s="45"/>
      <c r="I103" s="48"/>
      <c r="J103" s="48"/>
      <c r="K103" s="45"/>
      <c r="L103" s="16"/>
      <c r="M103" s="15"/>
    </row>
    <row r="104" spans="1:16" ht="15.75">
      <c r="A104" s="7"/>
      <c r="B104" s="45"/>
      <c r="C104" s="42" t="s">
        <v>34</v>
      </c>
      <c r="D104" s="45"/>
      <c r="E104" s="45"/>
      <c r="F104" s="45"/>
      <c r="G104" s="45"/>
      <c r="H104" s="45"/>
      <c r="I104" s="51">
        <f>+P16</f>
        <v>0</v>
      </c>
      <c r="J104" s="51">
        <f>+K104-I104</f>
        <v>150824.98</v>
      </c>
      <c r="K104" s="52">
        <f>SUM(K48:K103)</f>
        <v>150824.98</v>
      </c>
      <c r="L104" s="16"/>
      <c r="M104" s="11"/>
      <c r="P104" s="40"/>
    </row>
    <row r="105" spans="1:13" ht="15">
      <c r="A105" s="7"/>
      <c r="B105" s="45"/>
      <c r="C105" s="45"/>
      <c r="D105" s="45"/>
      <c r="E105" s="45"/>
      <c r="F105" s="45"/>
      <c r="G105" s="45"/>
      <c r="H105" s="45"/>
      <c r="I105" s="48"/>
      <c r="J105" s="48"/>
      <c r="K105" s="47"/>
      <c r="L105" s="27"/>
      <c r="M105" s="28"/>
    </row>
    <row r="106" spans="1:17" ht="15.75">
      <c r="A106" s="7"/>
      <c r="B106" s="45"/>
      <c r="C106" s="42" t="s">
        <v>35</v>
      </c>
      <c r="D106" s="45"/>
      <c r="E106" s="45"/>
      <c r="F106" s="45"/>
      <c r="G106" s="45"/>
      <c r="H106" s="45"/>
      <c r="I106" s="48"/>
      <c r="J106" s="48"/>
      <c r="K106" s="70">
        <f>K39+K104</f>
        <v>175034.55</v>
      </c>
      <c r="L106" s="12"/>
      <c r="M106" s="96"/>
      <c r="N106" s="96"/>
      <c r="O106" s="96"/>
      <c r="P106" s="79"/>
      <c r="Q106" s="11"/>
    </row>
    <row r="107" spans="1:16" ht="15.75">
      <c r="A107" s="7"/>
      <c r="B107" s="45"/>
      <c r="C107" s="42" t="s">
        <v>87</v>
      </c>
      <c r="D107" s="45"/>
      <c r="E107" s="45"/>
      <c r="F107" s="45"/>
      <c r="G107" s="45"/>
      <c r="H107" s="45"/>
      <c r="I107" s="65"/>
      <c r="J107" s="66"/>
      <c r="K107" s="67">
        <f>+K106/P11</f>
        <v>0.10000000114263156</v>
      </c>
      <c r="L107" s="12"/>
      <c r="M107" s="80"/>
      <c r="P107" s="84"/>
    </row>
    <row r="108" spans="1:13" ht="15">
      <c r="A108" s="7"/>
      <c r="B108" s="45"/>
      <c r="C108" s="45"/>
      <c r="D108" s="45"/>
      <c r="E108" s="45"/>
      <c r="F108" s="45"/>
      <c r="G108" s="45"/>
      <c r="H108" s="45"/>
      <c r="I108" s="45"/>
      <c r="J108" s="68"/>
      <c r="K108" s="68"/>
      <c r="M108" s="83"/>
    </row>
    <row r="109" spans="1:14" ht="15.75">
      <c r="A109" s="7"/>
      <c r="B109" s="45"/>
      <c r="C109" s="42" t="s">
        <v>119</v>
      </c>
      <c r="D109" s="45"/>
      <c r="E109" s="45"/>
      <c r="F109" s="45"/>
      <c r="G109" s="45"/>
      <c r="H109" s="45"/>
      <c r="I109" s="45"/>
      <c r="J109" s="94">
        <f>+K106/P11</f>
        <v>0.10000000114263156</v>
      </c>
      <c r="K109" s="94"/>
      <c r="M109" s="81"/>
      <c r="N109" s="30"/>
    </row>
    <row r="110" ht="12.75">
      <c r="M110" s="29"/>
    </row>
  </sheetData>
  <sheetProtection/>
  <mergeCells count="15">
    <mergeCell ref="P11:Q11"/>
    <mergeCell ref="M102:O102"/>
    <mergeCell ref="J109:K109"/>
    <mergeCell ref="I92:J92"/>
    <mergeCell ref="I46:J46"/>
    <mergeCell ref="I68:J68"/>
    <mergeCell ref="I90:J90"/>
    <mergeCell ref="M84:P84"/>
    <mergeCell ref="M106:O106"/>
    <mergeCell ref="C2:K3"/>
    <mergeCell ref="B9:K9"/>
    <mergeCell ref="I67:J67"/>
    <mergeCell ref="I86:J86"/>
    <mergeCell ref="C4:K4"/>
    <mergeCell ref="E15:K15"/>
  </mergeCells>
  <printOptions horizontalCentered="1"/>
  <pageMargins left="0.1968503937007874" right="0.3937007874015748" top="0.7874015748031497" bottom="0.5905511811023623" header="0.5118110236220472" footer="0.31496062992125984"/>
  <pageSetup horizontalDpi="600" verticalDpi="600" orientation="portrait" paperSize="9" scale="56" r:id="rId1"/>
  <headerFooter alignWithMargins="0">
    <oddHeader>&amp;R&amp;8Pag.   &amp;P</oddHeader>
    <oddFooter>&amp;CPágina &amp;P</oddFooter>
  </headerFooter>
  <rowBreaks count="1" manualBreakCount="1"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08</dc:creator>
  <cp:keywords/>
  <dc:description/>
  <cp:lastModifiedBy>PC</cp:lastModifiedBy>
  <cp:lastPrinted>2022-05-31T21:14:48Z</cp:lastPrinted>
  <dcterms:created xsi:type="dcterms:W3CDTF">1997-02-14T02:03:15Z</dcterms:created>
  <dcterms:modified xsi:type="dcterms:W3CDTF">2022-05-31T21:15:54Z</dcterms:modified>
  <cp:category/>
  <cp:version/>
  <cp:contentType/>
  <cp:contentStatus/>
</cp:coreProperties>
</file>