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CONSTRUCCION\EXPEDIENTES TECNICOS JCGP - DEFINITIVOS FINALES\4.- EXP. HUASIMO OK\16.- CRONOGRAMA DE DESEMBOLSO\"/>
    </mc:Choice>
  </mc:AlternateContent>
  <bookViews>
    <workbookView xWindow="0" yWindow="0" windowWidth="10365" windowHeight="7635"/>
  </bookViews>
  <sheets>
    <sheet name="MATERIALES" sheetId="1" r:id="rId1"/>
  </sheets>
  <definedNames>
    <definedName name="_xlnm.Print_Area" localSheetId="0">MATERIALES!$A$1:$K$66</definedName>
    <definedName name="_xlnm.Print_Titles" localSheetId="0">MATERIALES!#REF!</definedName>
  </definedNames>
  <calcPr calcId="152511"/>
</workbook>
</file>

<file path=xl/calcChain.xml><?xml version="1.0" encoding="utf-8"?>
<calcChain xmlns="http://schemas.openxmlformats.org/spreadsheetml/2006/main">
  <c r="I40" i="1" l="1"/>
  <c r="G40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8" i="1"/>
  <c r="I39" i="1"/>
  <c r="G39" i="1"/>
  <c r="I21" i="1"/>
  <c r="G21" i="1"/>
  <c r="F64" i="1" l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L40" i="1" s="1"/>
  <c r="K41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8" i="1"/>
  <c r="I8" i="1"/>
  <c r="G8" i="1"/>
  <c r="J8" i="1"/>
  <c r="E64" i="1"/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6" i="1"/>
  <c r="J37" i="1"/>
  <c r="J38" i="1"/>
  <c r="J39" i="1"/>
  <c r="J40" i="1"/>
  <c r="J41" i="1"/>
  <c r="J43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H19" i="1"/>
  <c r="H9" i="1"/>
  <c r="H10" i="1"/>
  <c r="H11" i="1"/>
  <c r="H13" i="1"/>
  <c r="H14" i="1"/>
  <c r="H16" i="1"/>
  <c r="H17" i="1"/>
  <c r="H21" i="1"/>
  <c r="H22" i="1"/>
  <c r="H25" i="1"/>
  <c r="H26" i="1"/>
  <c r="H27" i="1"/>
  <c r="H28" i="1"/>
  <c r="H29" i="1"/>
  <c r="H30" i="1"/>
  <c r="H31" i="1"/>
  <c r="H32" i="1"/>
  <c r="H33" i="1"/>
  <c r="H36" i="1"/>
  <c r="H38" i="1"/>
  <c r="H39" i="1"/>
  <c r="H40" i="1"/>
  <c r="H41" i="1"/>
  <c r="H43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8" i="1"/>
  <c r="F9" i="1"/>
  <c r="F10" i="1"/>
  <c r="F11" i="1"/>
  <c r="F13" i="1"/>
  <c r="F14" i="1"/>
  <c r="F15" i="1"/>
  <c r="F16" i="1"/>
  <c r="F17" i="1"/>
  <c r="F18" i="1"/>
  <c r="F19" i="1"/>
  <c r="F21" i="1"/>
  <c r="F22" i="1"/>
  <c r="F25" i="1"/>
  <c r="F26" i="1"/>
  <c r="F27" i="1"/>
  <c r="F28" i="1"/>
  <c r="F29" i="1"/>
  <c r="F30" i="1"/>
  <c r="F31" i="1"/>
  <c r="F32" i="1"/>
  <c r="F33" i="1"/>
  <c r="F34" i="1"/>
  <c r="F35" i="1"/>
  <c r="F36" i="1"/>
  <c r="F38" i="1"/>
  <c r="F39" i="1"/>
  <c r="F40" i="1"/>
  <c r="F41" i="1"/>
  <c r="F42" i="1"/>
  <c r="F43" i="1"/>
  <c r="F44" i="1"/>
  <c r="F45" i="1"/>
  <c r="F46" i="1"/>
  <c r="F47" i="1"/>
  <c r="F48" i="1"/>
  <c r="F49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8" i="1"/>
  <c r="M40" i="1" l="1"/>
  <c r="J64" i="1"/>
  <c r="H64" i="1" l="1"/>
  <c r="L64" i="1" s="1"/>
  <c r="J65" i="1" l="1"/>
  <c r="H65" i="1" l="1"/>
  <c r="F65" i="1"/>
  <c r="F66" i="1" s="1"/>
  <c r="H66" i="1" l="1"/>
  <c r="J66" i="1" s="1"/>
</calcChain>
</file>

<file path=xl/sharedStrings.xml><?xml version="1.0" encoding="utf-8"?>
<sst xmlns="http://schemas.openxmlformats.org/spreadsheetml/2006/main" count="136" uniqueCount="89">
  <si>
    <t>DESCRIPCION</t>
  </si>
  <si>
    <t>UND.</t>
  </si>
  <si>
    <t>PRECIO
S/.</t>
  </si>
  <si>
    <t>PRESUPUESTO</t>
  </si>
  <si>
    <t>TOTALES</t>
  </si>
  <si>
    <t>AVANCE MENSUAL</t>
  </si>
  <si>
    <t>AVANCE MENSUAL ACUMULADO</t>
  </si>
  <si>
    <t>OPERARIO</t>
  </si>
  <si>
    <t>OFICIAL</t>
  </si>
  <si>
    <t>PEON</t>
  </si>
  <si>
    <t xml:space="preserve">TRANSPORTE DE RESIDUOS SOLIDOS </t>
  </si>
  <si>
    <t>CLAVOS PARA MADERA C/C 2" A 4"</t>
  </si>
  <si>
    <t>EQUIPOS DE PROTECCION COLECTIVO</t>
  </si>
  <si>
    <t>SERVICIOS HIGUIENICOS PROVISIONALES (INC. EQUIPOS, CASETA Y ACCES. DE INSTAL.)</t>
  </si>
  <si>
    <t xml:space="preserve">HORMIGON </t>
  </si>
  <si>
    <t xml:space="preserve">AFIRMADO </t>
  </si>
  <si>
    <t>AGUA</t>
  </si>
  <si>
    <t>CEMENTO PORTLAND TIPO MS (42.5 kg)</t>
  </si>
  <si>
    <t>YESO EN BOLSAS DE 12 KG.</t>
  </si>
  <si>
    <t>CALAMINA GALVANIZADA DE 12´</t>
  </si>
  <si>
    <t xml:space="preserve">MADERA TORNILLO </t>
  </si>
  <si>
    <t>PLANTONES</t>
  </si>
  <si>
    <t>CAÑA DE GUAYAQUIL DE 5 MTS</t>
  </si>
  <si>
    <t>TRIPLAY DE 4'x8'x 4 mm</t>
  </si>
  <si>
    <t xml:space="preserve">CINTA DE SEGURIDAD </t>
  </si>
  <si>
    <t>CASCOS DE SEGURIDAD</t>
  </si>
  <si>
    <t>CHALECO REFLECTIVO</t>
  </si>
  <si>
    <t>CONO DE SEÑALIZACION NARANJA  DE 28" DE ALTURA</t>
  </si>
  <si>
    <t>TRANQUERA DE MADERA DE 0.75 X 1.20 m</t>
  </si>
  <si>
    <t xml:space="preserve">SEÑALES INFORMATIVAS </t>
  </si>
  <si>
    <t>BANDERINES</t>
  </si>
  <si>
    <t>LAMPARAS DE DESTELLOS</t>
  </si>
  <si>
    <t xml:space="preserve">SEÑALIZACION AMBIENTAL </t>
  </si>
  <si>
    <t>PRESENTACION DE PMA:</t>
  </si>
  <si>
    <t xml:space="preserve">INFORME FINAL DEL PMA: </t>
  </si>
  <si>
    <t>HUMUS</t>
  </si>
  <si>
    <t>GIGANTOGRAFIA DE 5.60 x 3.40 M (SEGUN DISEÑO)</t>
  </si>
  <si>
    <t>ADQUISICION DE CONTENEDORES DE RESIDUOS SOLIDOS</t>
  </si>
  <si>
    <t>NIVEL</t>
  </si>
  <si>
    <t>TEODOLITO</t>
  </si>
  <si>
    <t>HERRAMIENTAS MANUALES</t>
  </si>
  <si>
    <t>TRACTOR DE ORUGAS (MOVILIZACION Y DESMOVILIZACION DE EQUIPO)</t>
  </si>
  <si>
    <t>RODILLO LISO VIBR AUTOP 101-135HP 10-12T</t>
  </si>
  <si>
    <t>RODILLO LISO (MOVILIZACION Y DESMOVILIZACION DE EQUIPO)</t>
  </si>
  <si>
    <t>MOTONIVELADORA (MOVILIZACION Y DESMOVILIZACION DE EQUIPO)</t>
  </si>
  <si>
    <t>CAMION VOLQUETE (MOVILIZACION Y DESMOVILIZACION DE EQUIPO)</t>
  </si>
  <si>
    <t>CAMION CISTERNA (MOVILIZACION Y DESMOVILIZACION DE EQUIPO)</t>
  </si>
  <si>
    <t>CARGADOR S/LLANTAS (MOVILIZACION Y DESMOVILIZACION DE EQUIPO)</t>
  </si>
  <si>
    <t>EQUIPOS MENORES (MOVILIZACION Y DESMOVILIZACION DE EQUIPO)</t>
  </si>
  <si>
    <t>CARGADOR S/LLANTAS 125-155 HP 3 YD3</t>
  </si>
  <si>
    <t>TRACTOR DE ORUGAS DE 140-160 HP</t>
  </si>
  <si>
    <t>MOTONIVELADORA DE 125 HP</t>
  </si>
  <si>
    <t>CAMION VOLQUETE 6x4 330 HP 15 M3</t>
  </si>
  <si>
    <t>CAMION CISTERNA 4x2 (AGUA), 145 - 160 HP 2,000 GAL</t>
  </si>
  <si>
    <t>EQUIPOS DE PROTECCION PERSONAL (OVEROL, CASCO, LENTES, GUANTES DE HILO, BOTAS DE JEBE, AUDIFONOS Y MASCARILLA)</t>
  </si>
  <si>
    <t>BARRETAS</t>
  </si>
  <si>
    <t>CHAGUANA</t>
  </si>
  <si>
    <t xml:space="preserve">PICOS </t>
  </si>
  <si>
    <t xml:space="preserve">CARRETILLAS </t>
  </si>
  <si>
    <t>MONITOREO AMBIENTALDEL AIRE</t>
  </si>
  <si>
    <t>MONITOREO DE LA CALIDAD DE RUIDO AMBIENTAL</t>
  </si>
  <si>
    <t>GASTOS OPERATIVOS PARA LOS MONITOREOS AMBIENTALES</t>
  </si>
  <si>
    <t xml:space="preserve">RETIRO DE INSTALACIONES PROVICIONALES </t>
  </si>
  <si>
    <t>hh</t>
  </si>
  <si>
    <t>glb</t>
  </si>
  <si>
    <t>kg</t>
  </si>
  <si>
    <t>est</t>
  </si>
  <si>
    <t>und</t>
  </si>
  <si>
    <t>m3</t>
  </si>
  <si>
    <t>bol</t>
  </si>
  <si>
    <t>pln</t>
  </si>
  <si>
    <t>p2</t>
  </si>
  <si>
    <t>rll</t>
  </si>
  <si>
    <t>he</t>
  </si>
  <si>
    <t>%mo</t>
  </si>
  <si>
    <t>hm</t>
  </si>
  <si>
    <r>
      <t>ENTIDAD</t>
    </r>
    <r>
      <rPr>
        <b/>
        <sz val="14"/>
        <rFont val="Times New Roman"/>
        <family val="1"/>
      </rPr>
      <t xml:space="preserve">   </t>
    </r>
    <r>
      <rPr>
        <sz val="14"/>
        <rFont val="Times New Roman"/>
        <family val="1"/>
      </rPr>
      <t xml:space="preserve">              : GOBIERNO REGIONAL DE TUMBES</t>
    </r>
  </si>
  <si>
    <r>
      <rPr>
        <b/>
        <sz val="14"/>
        <rFont val="Times New Roman"/>
        <family val="1"/>
      </rPr>
      <t xml:space="preserve">FECHA       </t>
    </r>
    <r>
      <rPr>
        <sz val="14"/>
        <rFont val="Times New Roman"/>
        <family val="1"/>
      </rPr>
      <t xml:space="preserve">              : JULIO 2018</t>
    </r>
  </si>
  <si>
    <r>
      <t>LUGAR</t>
    </r>
    <r>
      <rPr>
        <b/>
        <sz val="14"/>
        <rFont val="Times New Roman"/>
        <family val="1"/>
      </rPr>
      <t xml:space="preserve">   </t>
    </r>
    <r>
      <rPr>
        <sz val="14"/>
        <rFont val="Times New Roman"/>
        <family val="1"/>
      </rPr>
      <t xml:space="preserve">                 : TUMBES- TUMBES - TUMBES </t>
    </r>
  </si>
  <si>
    <t>CRONOGRAMA DE DESEMBOLSO DE MATERIALES</t>
  </si>
  <si>
    <t>1 AL 31 OCT.</t>
  </si>
  <si>
    <t>1 AL 30 NOV.</t>
  </si>
  <si>
    <t>% DE DESEMBOLSO- DEL PRESUPUESTO</t>
  </si>
  <si>
    <t>MONTO DE DESEMBOLSO - PRESUPUESTO</t>
  </si>
  <si>
    <t>% DE DESEMBOLSO</t>
  </si>
  <si>
    <t>MONTO DE DESEMBOLSO</t>
  </si>
  <si>
    <t>90 DIAS  CALENDARIO</t>
  </si>
  <si>
    <t>1 AL 29 DIC.</t>
  </si>
  <si>
    <r>
      <rPr>
        <b/>
        <sz val="14"/>
        <rFont val="Times New Roman"/>
        <family val="1"/>
      </rPr>
      <t>PROYECTO</t>
    </r>
    <r>
      <rPr>
        <sz val="14"/>
        <rFont val="Times New Roman"/>
        <family val="1"/>
      </rPr>
      <t>: REPARACION DE VIAS DEPARTAMENTALES; EN EL (LA) RUTA DEPARTAMENTAL TU - 109, TRAMO EMP. TU - 108 EL HUASIMO - CABO INGA DISTRITO DE SAN JACINTO, PROVINCIA TUMBES, DEPARTAMENTO TUMBES.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</si>
</sst>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&quot;S/.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0"/>
      <name val="Courier"/>
      <family val="3"/>
    </font>
    <font>
      <sz val="18"/>
      <name val="Times New Roman"/>
      <family val="1"/>
    </font>
    <font>
      <sz val="18"/>
      <color indexed="8"/>
      <name val="Times New Roman"/>
      <family val="1"/>
    </font>
    <font>
      <b/>
      <sz val="26"/>
      <color indexed="9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8" fillId="0" borderId="0" xfId="0" applyFont="1"/>
    <xf numFmtId="0" fontId="7" fillId="0" borderId="0" xfId="2" quotePrefix="1" applyFont="1" applyBorder="1" applyAlignment="1"/>
    <xf numFmtId="0" fontId="0" fillId="0" borderId="1" xfId="0" applyBorder="1" applyAlignment="1">
      <alignment horizontal="center" vertical="center"/>
    </xf>
    <xf numFmtId="4" fontId="4" fillId="0" borderId="1" xfId="0" applyNumberFormat="1" applyFont="1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4" fontId="4" fillId="0" borderId="4" xfId="0" applyNumberFormat="1" applyFont="1" applyBorder="1"/>
    <xf numFmtId="4" fontId="4" fillId="0" borderId="5" xfId="0" applyNumberFormat="1" applyFont="1" applyBorder="1"/>
    <xf numFmtId="0" fontId="0" fillId="0" borderId="6" xfId="0" applyBorder="1" applyAlignment="1">
      <alignment vertical="center"/>
    </xf>
    <xf numFmtId="4" fontId="4" fillId="0" borderId="7" xfId="0" applyNumberFormat="1" applyFont="1" applyBorder="1"/>
    <xf numFmtId="0" fontId="0" fillId="0" borderId="6" xfId="0" applyBorder="1" applyAlignment="1">
      <alignment horizontal="left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4" fontId="4" fillId="0" borderId="9" xfId="0" applyNumberFormat="1" applyFont="1" applyBorder="1"/>
    <xf numFmtId="4" fontId="4" fillId="0" borderId="10" xfId="0" applyNumberFormat="1" applyFont="1" applyBorder="1"/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165" fontId="0" fillId="0" borderId="0" xfId="0" applyNumberFormat="1"/>
    <xf numFmtId="0" fontId="10" fillId="0" borderId="2" xfId="2" quotePrefix="1" applyFont="1" applyBorder="1" applyAlignment="1"/>
    <xf numFmtId="0" fontId="10" fillId="0" borderId="15" xfId="2" quotePrefix="1" applyFont="1" applyBorder="1" applyAlignment="1"/>
    <xf numFmtId="0" fontId="7" fillId="0" borderId="16" xfId="2" quotePrefix="1" applyFont="1" applyBorder="1" applyAlignment="1"/>
    <xf numFmtId="0" fontId="8" fillId="0" borderId="14" xfId="0" applyFont="1" applyBorder="1"/>
    <xf numFmtId="10" fontId="12" fillId="0" borderId="1" xfId="0" applyNumberFormat="1" applyFont="1" applyBorder="1"/>
    <xf numFmtId="0" fontId="8" fillId="0" borderId="0" xfId="0" applyFont="1" applyBorder="1"/>
    <xf numFmtId="2" fontId="4" fillId="0" borderId="0" xfId="0" applyNumberFormat="1" applyFont="1"/>
    <xf numFmtId="165" fontId="12" fillId="0" borderId="21" xfId="0" applyNumberFormat="1" applyFont="1" applyBorder="1"/>
    <xf numFmtId="10" fontId="4" fillId="0" borderId="4" xfId="3" applyNumberFormat="1" applyFont="1" applyFill="1" applyBorder="1"/>
    <xf numFmtId="10" fontId="4" fillId="0" borderId="1" xfId="3" applyNumberFormat="1" applyFont="1" applyFill="1" applyBorder="1"/>
    <xf numFmtId="2" fontId="4" fillId="0" borderId="5" xfId="0" applyNumberFormat="1" applyFont="1" applyBorder="1"/>
    <xf numFmtId="10" fontId="4" fillId="0" borderId="9" xfId="3" applyNumberFormat="1" applyFont="1" applyFill="1" applyBorder="1"/>
    <xf numFmtId="164" fontId="4" fillId="0" borderId="22" xfId="3" applyFont="1" applyBorder="1"/>
    <xf numFmtId="164" fontId="4" fillId="0" borderId="24" xfId="3" applyFont="1" applyBorder="1"/>
    <xf numFmtId="4" fontId="0" fillId="5" borderId="24" xfId="0" applyNumberFormat="1" applyFill="1" applyBorder="1" applyAlignment="1" applyProtection="1">
      <alignment vertical="top"/>
      <protection locked="0"/>
    </xf>
    <xf numFmtId="164" fontId="4" fillId="0" borderId="23" xfId="3" applyFont="1" applyBorder="1"/>
    <xf numFmtId="0" fontId="3" fillId="3" borderId="8" xfId="0" applyFont="1" applyFill="1" applyBorder="1" applyAlignment="1">
      <alignment horizontal="center" vertical="center" wrapText="1"/>
    </xf>
    <xf numFmtId="10" fontId="4" fillId="2" borderId="3" xfId="3" applyNumberFormat="1" applyFont="1" applyFill="1" applyBorder="1"/>
    <xf numFmtId="164" fontId="4" fillId="2" borderId="5" xfId="3" applyFont="1" applyFill="1" applyBorder="1"/>
    <xf numFmtId="10" fontId="4" fillId="2" borderId="6" xfId="3" applyNumberFormat="1" applyFont="1" applyFill="1" applyBorder="1"/>
    <xf numFmtId="164" fontId="4" fillId="2" borderId="7" xfId="3" applyFont="1" applyFill="1" applyBorder="1"/>
    <xf numFmtId="10" fontId="4" fillId="2" borderId="8" xfId="3" applyNumberFormat="1" applyFont="1" applyFill="1" applyBorder="1"/>
    <xf numFmtId="164" fontId="4" fillId="2" borderId="10" xfId="3" applyFont="1" applyFill="1" applyBorder="1"/>
    <xf numFmtId="10" fontId="4" fillId="0" borderId="3" xfId="3" applyNumberFormat="1" applyFont="1" applyFill="1" applyBorder="1"/>
    <xf numFmtId="10" fontId="4" fillId="0" borderId="6" xfId="3" applyNumberFormat="1" applyFont="1" applyFill="1" applyBorder="1"/>
    <xf numFmtId="10" fontId="4" fillId="0" borderId="8" xfId="3" applyNumberFormat="1" applyFont="1" applyFill="1" applyBorder="1"/>
    <xf numFmtId="4" fontId="0" fillId="5" borderId="0" xfId="0" applyNumberFormat="1" applyFill="1" applyAlignment="1" applyProtection="1">
      <alignment vertical="top"/>
      <protection locked="0"/>
    </xf>
    <xf numFmtId="10" fontId="4" fillId="0" borderId="0" xfId="0" applyNumberFormat="1" applyFont="1"/>
    <xf numFmtId="10" fontId="12" fillId="0" borderId="1" xfId="1" applyNumberFormat="1" applyFont="1" applyBorder="1" applyAlignment="1">
      <alignment horizontal="center"/>
    </xf>
    <xf numFmtId="165" fontId="12" fillId="0" borderId="2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9" fillId="4" borderId="11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10" fillId="0" borderId="18" xfId="2" applyFont="1" applyBorder="1" applyAlignment="1">
      <alignment horizontal="left" wrapText="1"/>
    </xf>
    <xf numFmtId="0" fontId="10" fillId="0" borderId="19" xfId="2" applyFont="1" applyBorder="1" applyAlignment="1">
      <alignment horizontal="left" wrapText="1"/>
    </xf>
    <xf numFmtId="0" fontId="10" fillId="0" borderId="20" xfId="2" applyFont="1" applyBorder="1" applyAlignment="1">
      <alignment horizontal="left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0" fillId="0" borderId="16" xfId="2" quotePrefix="1" applyFont="1" applyBorder="1" applyAlignment="1">
      <alignment horizontal="center"/>
    </xf>
    <xf numFmtId="0" fontId="10" fillId="0" borderId="17" xfId="2" quotePrefix="1" applyFont="1" applyBorder="1" applyAlignment="1">
      <alignment horizontal="center"/>
    </xf>
  </cellXfs>
  <cellStyles count="4">
    <cellStyle name="Millares" xfId="3" builtinId="3"/>
    <cellStyle name="Normal" xfId="0" builtinId="0"/>
    <cellStyle name="Normal_PRESU2" xfId="2"/>
    <cellStyle name="Porcentaje" xfId="1" builtinId="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tabSelected="1" view="pageBreakPreview" zoomScale="90" zoomScaleNormal="90" zoomScaleSheetLayoutView="90" workbookViewId="0">
      <selection activeCell="A2" sqref="A2:K2"/>
    </sheetView>
  </sheetViews>
  <sheetFormatPr baseColWidth="10" defaultRowHeight="15" x14ac:dyDescent="0.25"/>
  <cols>
    <col min="1" max="1" width="86" bestFit="1" customWidth="1"/>
    <col min="2" max="2" width="7.42578125" bestFit="1" customWidth="1"/>
    <col min="3" max="3" width="10.5703125" bestFit="1" customWidth="1"/>
    <col min="4" max="4" width="10.28515625" bestFit="1" customWidth="1"/>
    <col min="5" max="5" width="16.7109375" bestFit="1" customWidth="1"/>
    <col min="6" max="6" width="20.7109375" customWidth="1"/>
    <col min="7" max="7" width="10.28515625" bestFit="1" customWidth="1"/>
    <col min="8" max="8" width="9" customWidth="1"/>
    <col min="9" max="9" width="10.28515625" bestFit="1" customWidth="1"/>
    <col min="10" max="10" width="12.28515625" customWidth="1"/>
    <col min="11" max="11" width="10.28515625" bestFit="1" customWidth="1"/>
    <col min="12" max="12" width="14.7109375" bestFit="1" customWidth="1"/>
    <col min="16" max="17" width="12.5703125" bestFit="1" customWidth="1"/>
  </cols>
  <sheetData>
    <row r="1" spans="1:17" s="3" customFormat="1" ht="33.75" thickBot="1" x14ac:dyDescent="0.5">
      <c r="A1" s="54" t="s">
        <v>79</v>
      </c>
      <c r="B1" s="55"/>
      <c r="C1" s="55"/>
      <c r="D1" s="55"/>
      <c r="E1" s="55"/>
      <c r="F1" s="55"/>
      <c r="G1" s="55"/>
      <c r="H1" s="55"/>
      <c r="I1" s="55"/>
      <c r="J1" s="55"/>
      <c r="K1" s="56"/>
    </row>
    <row r="2" spans="1:17" s="4" customFormat="1" ht="57" customHeight="1" x14ac:dyDescent="0.35">
      <c r="A2" s="57" t="s">
        <v>88</v>
      </c>
      <c r="B2" s="58"/>
      <c r="C2" s="58"/>
      <c r="D2" s="58"/>
      <c r="E2" s="58"/>
      <c r="F2" s="58"/>
      <c r="G2" s="58"/>
      <c r="H2" s="58"/>
      <c r="I2" s="58"/>
      <c r="J2" s="58"/>
      <c r="K2" s="59"/>
    </row>
    <row r="3" spans="1:17" s="4" customFormat="1" ht="23.25" x14ac:dyDescent="0.35">
      <c r="A3" s="22" t="s">
        <v>76</v>
      </c>
      <c r="B3" s="5"/>
      <c r="C3" s="5"/>
      <c r="D3" s="5"/>
      <c r="E3" s="5"/>
      <c r="F3" s="5"/>
      <c r="G3" s="5"/>
      <c r="H3" s="5"/>
      <c r="I3" s="5"/>
      <c r="J3" s="27"/>
      <c r="K3" s="25"/>
    </row>
    <row r="4" spans="1:17" s="4" customFormat="1" ht="23.25" x14ac:dyDescent="0.35">
      <c r="A4" s="22" t="s">
        <v>78</v>
      </c>
      <c r="B4" s="5"/>
      <c r="C4" s="5"/>
      <c r="D4" s="5"/>
      <c r="E4" s="5"/>
      <c r="F4" s="5"/>
      <c r="G4" s="5"/>
      <c r="H4" s="5"/>
      <c r="I4" s="5"/>
      <c r="J4" s="27"/>
      <c r="K4" s="25"/>
    </row>
    <row r="5" spans="1:17" s="4" customFormat="1" ht="24" thickBot="1" x14ac:dyDescent="0.4">
      <c r="A5" s="23" t="s">
        <v>77</v>
      </c>
      <c r="B5" s="24"/>
      <c r="C5" s="24"/>
      <c r="D5" s="24"/>
      <c r="E5" s="24"/>
      <c r="F5" s="67" t="s">
        <v>86</v>
      </c>
      <c r="G5" s="67"/>
      <c r="H5" s="67"/>
      <c r="I5" s="67"/>
      <c r="J5" s="67"/>
      <c r="K5" s="68"/>
    </row>
    <row r="6" spans="1:17" s="1" customFormat="1" ht="15" customHeight="1" x14ac:dyDescent="0.25">
      <c r="A6" s="60" t="s">
        <v>0</v>
      </c>
      <c r="B6" s="62" t="s">
        <v>1</v>
      </c>
      <c r="C6" s="64" t="s">
        <v>2</v>
      </c>
      <c r="D6" s="60" t="s">
        <v>3</v>
      </c>
      <c r="E6" s="66"/>
      <c r="F6" s="60" t="s">
        <v>80</v>
      </c>
      <c r="G6" s="62"/>
      <c r="H6" s="62" t="s">
        <v>81</v>
      </c>
      <c r="I6" s="66"/>
      <c r="J6" s="60" t="s">
        <v>87</v>
      </c>
      <c r="K6" s="66"/>
    </row>
    <row r="7" spans="1:17" s="1" customFormat="1" ht="60.75" thickBot="1" x14ac:dyDescent="0.3">
      <c r="A7" s="61"/>
      <c r="B7" s="63"/>
      <c r="C7" s="65"/>
      <c r="D7" s="38" t="s">
        <v>82</v>
      </c>
      <c r="E7" s="20" t="s">
        <v>83</v>
      </c>
      <c r="F7" s="38" t="s">
        <v>84</v>
      </c>
      <c r="G7" s="19" t="s">
        <v>85</v>
      </c>
      <c r="H7" s="19" t="s">
        <v>84</v>
      </c>
      <c r="I7" s="20" t="s">
        <v>85</v>
      </c>
      <c r="J7" s="38" t="s">
        <v>84</v>
      </c>
      <c r="K7" s="20" t="s">
        <v>85</v>
      </c>
    </row>
    <row r="8" spans="1:17" s="2" customFormat="1" ht="15.75" thickBot="1" x14ac:dyDescent="0.3">
      <c r="A8" s="8" t="s">
        <v>7</v>
      </c>
      <c r="B8" s="9" t="s">
        <v>63</v>
      </c>
      <c r="C8" s="34">
        <v>21.01</v>
      </c>
      <c r="D8" s="39">
        <v>1</v>
      </c>
      <c r="E8" s="40">
        <v>21139.52</v>
      </c>
      <c r="F8" s="45">
        <f>(G8*1)/E8</f>
        <v>0.38240000000000002</v>
      </c>
      <c r="G8" s="10">
        <f>E8*0.3824</f>
        <v>8083.7524480000002</v>
      </c>
      <c r="H8" s="30">
        <f>(I8*1)/E8</f>
        <v>0.35799999999999998</v>
      </c>
      <c r="I8" s="11">
        <f>E8*0.358</f>
        <v>7567.9481599999999</v>
      </c>
      <c r="J8" s="45">
        <f>(K8*1)/E8</f>
        <v>0.25960000000000005</v>
      </c>
      <c r="K8" s="32">
        <f>E8-G8-I8</f>
        <v>5487.8193920000012</v>
      </c>
      <c r="L8" s="48">
        <f>G8+I8+K8</f>
        <v>21139.52</v>
      </c>
      <c r="M8" s="49">
        <f>J8+H8+F8</f>
        <v>1</v>
      </c>
      <c r="N8" s="28">
        <v>31651.985200000003</v>
      </c>
      <c r="O8" s="28">
        <v>9084.3037999999997</v>
      </c>
      <c r="P8" s="28">
        <v>16028.108800000002</v>
      </c>
      <c r="Q8" s="28">
        <v>6539.5726000000004</v>
      </c>
    </row>
    <row r="9" spans="1:17" s="2" customFormat="1" ht="15.75" thickBot="1" x14ac:dyDescent="0.3">
      <c r="A9" s="12" t="s">
        <v>8</v>
      </c>
      <c r="B9" s="6" t="s">
        <v>63</v>
      </c>
      <c r="C9" s="35">
        <v>17.03</v>
      </c>
      <c r="D9" s="41">
        <v>1</v>
      </c>
      <c r="E9" s="42">
        <v>23053.67</v>
      </c>
      <c r="F9" s="46">
        <f t="shared" ref="F9:F63" si="0">(G9*1)/E9</f>
        <v>0.10906329447762549</v>
      </c>
      <c r="G9" s="7">
        <v>2514.3092000000001</v>
      </c>
      <c r="H9" s="31">
        <f t="shared" ref="H9:H62" si="1">(I9*1)/E9</f>
        <v>0.44700142320073122</v>
      </c>
      <c r="I9" s="13">
        <v>10305.023300000001</v>
      </c>
      <c r="J9" s="46">
        <f t="shared" ref="J9:J62" si="2">(K9*1)/E9</f>
        <v>0.44393528232164331</v>
      </c>
      <c r="K9" s="32">
        <f t="shared" ref="K9:K62" si="3">E9-G9-I9</f>
        <v>10234.337499999998</v>
      </c>
      <c r="L9" s="48">
        <f t="shared" ref="L9:L63" si="4">G9+I9+K9</f>
        <v>23053.67</v>
      </c>
      <c r="M9" s="49">
        <f t="shared" ref="M9:M63" si="5">J9+H9+F9</f>
        <v>1</v>
      </c>
      <c r="N9" s="28">
        <v>23053.681300000004</v>
      </c>
      <c r="O9" s="28">
        <v>2514.3092000000001</v>
      </c>
      <c r="P9" s="28">
        <v>10305.023300000001</v>
      </c>
      <c r="Q9" s="28">
        <v>10234.3488</v>
      </c>
    </row>
    <row r="10" spans="1:17" s="2" customFormat="1" ht="15.75" thickBot="1" x14ac:dyDescent="0.3">
      <c r="A10" s="12" t="s">
        <v>9</v>
      </c>
      <c r="B10" s="6" t="s">
        <v>63</v>
      </c>
      <c r="C10" s="35">
        <v>15.34</v>
      </c>
      <c r="D10" s="41">
        <v>1</v>
      </c>
      <c r="E10" s="42">
        <v>70823.25</v>
      </c>
      <c r="F10" s="46">
        <f t="shared" si="0"/>
        <v>0.32040111686487133</v>
      </c>
      <c r="G10" s="7">
        <v>22691.848399999999</v>
      </c>
      <c r="H10" s="31">
        <f t="shared" si="1"/>
        <v>0.52019750576258494</v>
      </c>
      <c r="I10" s="13">
        <v>36842.077999999994</v>
      </c>
      <c r="J10" s="46">
        <f t="shared" si="2"/>
        <v>0.15940137737254367</v>
      </c>
      <c r="K10" s="32">
        <f t="shared" si="3"/>
        <v>11289.323600000003</v>
      </c>
      <c r="L10" s="48">
        <f t="shared" si="4"/>
        <v>70823.25</v>
      </c>
      <c r="M10" s="49">
        <f t="shared" si="5"/>
        <v>1</v>
      </c>
      <c r="N10" s="28">
        <v>75405.610799999995</v>
      </c>
      <c r="O10" s="28">
        <v>22691.848399999999</v>
      </c>
      <c r="P10" s="28">
        <v>36842.077999999994</v>
      </c>
      <c r="Q10" s="28">
        <v>15871.684400000002</v>
      </c>
    </row>
    <row r="11" spans="1:17" s="2" customFormat="1" ht="15.75" thickBot="1" x14ac:dyDescent="0.3">
      <c r="A11" s="12" t="s">
        <v>10</v>
      </c>
      <c r="B11" s="6" t="s">
        <v>64</v>
      </c>
      <c r="C11" s="35">
        <v>2000</v>
      </c>
      <c r="D11" s="41">
        <v>1</v>
      </c>
      <c r="E11" s="42">
        <v>2000</v>
      </c>
      <c r="F11" s="46">
        <f t="shared" si="0"/>
        <v>0.34</v>
      </c>
      <c r="G11" s="7">
        <v>680</v>
      </c>
      <c r="H11" s="31">
        <f t="shared" si="1"/>
        <v>0.33</v>
      </c>
      <c r="I11" s="13">
        <v>660</v>
      </c>
      <c r="J11" s="46">
        <f t="shared" si="2"/>
        <v>0.33</v>
      </c>
      <c r="K11" s="32">
        <f t="shared" si="3"/>
        <v>660</v>
      </c>
      <c r="L11" s="48">
        <f t="shared" si="4"/>
        <v>2000</v>
      </c>
      <c r="M11" s="49">
        <f t="shared" si="5"/>
        <v>1</v>
      </c>
      <c r="N11" s="28">
        <v>2000</v>
      </c>
      <c r="O11" s="28">
        <v>680</v>
      </c>
      <c r="P11" s="28">
        <v>660</v>
      </c>
      <c r="Q11" s="28">
        <v>660</v>
      </c>
    </row>
    <row r="12" spans="1:17" s="2" customFormat="1" ht="15.75" thickBot="1" x14ac:dyDescent="0.3">
      <c r="A12" s="12" t="s">
        <v>11</v>
      </c>
      <c r="B12" s="6" t="s">
        <v>65</v>
      </c>
      <c r="C12" s="35">
        <v>3.64</v>
      </c>
      <c r="D12" s="41">
        <v>1</v>
      </c>
      <c r="E12" s="42">
        <v>46.02</v>
      </c>
      <c r="F12" s="46"/>
      <c r="G12" s="7">
        <v>0</v>
      </c>
      <c r="H12" s="31"/>
      <c r="I12" s="13">
        <v>0</v>
      </c>
      <c r="J12" s="46">
        <f t="shared" si="2"/>
        <v>1</v>
      </c>
      <c r="K12" s="32">
        <f t="shared" si="3"/>
        <v>46.02</v>
      </c>
      <c r="L12" s="48">
        <f t="shared" si="4"/>
        <v>46.02</v>
      </c>
      <c r="M12" s="49">
        <f t="shared" si="5"/>
        <v>1</v>
      </c>
      <c r="N12" s="28">
        <v>46.009600000000006</v>
      </c>
      <c r="O12" s="28">
        <v>0</v>
      </c>
      <c r="P12" s="28">
        <v>0</v>
      </c>
      <c r="Q12" s="28">
        <v>46.009600000000006</v>
      </c>
    </row>
    <row r="13" spans="1:17" s="2" customFormat="1" ht="15.75" thickBot="1" x14ac:dyDescent="0.3">
      <c r="A13" s="12" t="s">
        <v>12</v>
      </c>
      <c r="B13" s="6" t="s">
        <v>66</v>
      </c>
      <c r="C13" s="35">
        <v>1200</v>
      </c>
      <c r="D13" s="41">
        <v>1</v>
      </c>
      <c r="E13" s="42">
        <v>1200</v>
      </c>
      <c r="F13" s="46">
        <f t="shared" si="0"/>
        <v>0.34</v>
      </c>
      <c r="G13" s="7">
        <v>408.00000000000006</v>
      </c>
      <c r="H13" s="31">
        <f t="shared" si="1"/>
        <v>0.33</v>
      </c>
      <c r="I13" s="13">
        <v>396</v>
      </c>
      <c r="J13" s="46">
        <f t="shared" si="2"/>
        <v>0.33</v>
      </c>
      <c r="K13" s="32">
        <f t="shared" si="3"/>
        <v>396</v>
      </c>
      <c r="L13" s="48">
        <f t="shared" si="4"/>
        <v>1200</v>
      </c>
      <c r="M13" s="49">
        <f t="shared" si="5"/>
        <v>1</v>
      </c>
      <c r="N13" s="28">
        <v>1200</v>
      </c>
      <c r="O13" s="28">
        <v>408.00000000000006</v>
      </c>
      <c r="P13" s="28">
        <v>396</v>
      </c>
      <c r="Q13" s="28">
        <v>396</v>
      </c>
    </row>
    <row r="14" spans="1:17" s="2" customFormat="1" ht="15.75" thickBot="1" x14ac:dyDescent="0.3">
      <c r="A14" s="12" t="s">
        <v>13</v>
      </c>
      <c r="B14" s="6" t="s">
        <v>67</v>
      </c>
      <c r="C14" s="35">
        <v>1530</v>
      </c>
      <c r="D14" s="41">
        <v>1</v>
      </c>
      <c r="E14" s="42">
        <v>4590</v>
      </c>
      <c r="F14" s="46">
        <f t="shared" si="0"/>
        <v>0.22999999999999995</v>
      </c>
      <c r="G14" s="7">
        <v>1055.6999999999998</v>
      </c>
      <c r="H14" s="31">
        <f t="shared" si="1"/>
        <v>0.22333333333333336</v>
      </c>
      <c r="I14" s="13">
        <v>1025.1000000000001</v>
      </c>
      <c r="J14" s="46">
        <f t="shared" si="2"/>
        <v>0.54666666666666663</v>
      </c>
      <c r="K14" s="32">
        <f t="shared" si="3"/>
        <v>2509.1999999999998</v>
      </c>
      <c r="L14" s="48">
        <f t="shared" si="4"/>
        <v>4590</v>
      </c>
      <c r="M14" s="49">
        <f t="shared" si="5"/>
        <v>1</v>
      </c>
      <c r="N14" s="28">
        <v>3060</v>
      </c>
      <c r="O14" s="28">
        <v>1055.6999999999998</v>
      </c>
      <c r="P14" s="28">
        <v>1025.1000000000001</v>
      </c>
      <c r="Q14" s="28">
        <v>979.2</v>
      </c>
    </row>
    <row r="15" spans="1:17" s="2" customFormat="1" ht="15.75" thickBot="1" x14ac:dyDescent="0.3">
      <c r="A15" s="12" t="s">
        <v>14</v>
      </c>
      <c r="B15" s="6" t="s">
        <v>68</v>
      </c>
      <c r="C15" s="35">
        <v>27.5</v>
      </c>
      <c r="D15" s="41">
        <v>1</v>
      </c>
      <c r="E15" s="42">
        <v>93.18</v>
      </c>
      <c r="F15" s="46">
        <f t="shared" si="0"/>
        <v>0</v>
      </c>
      <c r="G15" s="7">
        <v>0</v>
      </c>
      <c r="H15" s="31"/>
      <c r="I15" s="13">
        <v>0</v>
      </c>
      <c r="J15" s="46">
        <f t="shared" si="2"/>
        <v>1</v>
      </c>
      <c r="K15" s="32">
        <f t="shared" si="3"/>
        <v>93.18</v>
      </c>
      <c r="L15" s="48">
        <f t="shared" si="4"/>
        <v>93.18</v>
      </c>
      <c r="M15" s="49">
        <f t="shared" si="5"/>
        <v>1</v>
      </c>
      <c r="N15" s="28">
        <v>93.225000000000009</v>
      </c>
      <c r="O15" s="28">
        <v>0</v>
      </c>
      <c r="P15" s="28">
        <v>0</v>
      </c>
      <c r="Q15" s="28">
        <v>93.225000000000009</v>
      </c>
    </row>
    <row r="16" spans="1:17" s="2" customFormat="1" ht="15.75" thickBot="1" x14ac:dyDescent="0.3">
      <c r="A16" s="12" t="s">
        <v>15</v>
      </c>
      <c r="B16" s="6" t="s">
        <v>68</v>
      </c>
      <c r="C16" s="35">
        <v>45</v>
      </c>
      <c r="D16" s="41">
        <v>1</v>
      </c>
      <c r="E16" s="42">
        <v>739332.00000000012</v>
      </c>
      <c r="F16" s="46">
        <f t="shared" si="0"/>
        <v>9.2307785947314577E-2</v>
      </c>
      <c r="G16" s="7">
        <v>68246.099999999991</v>
      </c>
      <c r="H16" s="31">
        <f t="shared" si="1"/>
        <v>0.46153832107902798</v>
      </c>
      <c r="I16" s="13">
        <v>341230.05</v>
      </c>
      <c r="J16" s="46">
        <f t="shared" si="2"/>
        <v>0.44615389297365743</v>
      </c>
      <c r="K16" s="32">
        <f t="shared" si="3"/>
        <v>329855.85000000015</v>
      </c>
      <c r="L16" s="48">
        <f t="shared" si="4"/>
        <v>739332.00000000012</v>
      </c>
      <c r="M16" s="49">
        <f t="shared" si="5"/>
        <v>1</v>
      </c>
      <c r="N16" s="28">
        <v>739332.00000000012</v>
      </c>
      <c r="O16" s="28">
        <v>68246.099999999991</v>
      </c>
      <c r="P16" s="28">
        <v>341230.05</v>
      </c>
      <c r="Q16" s="28">
        <v>329855.84999999998</v>
      </c>
    </row>
    <row r="17" spans="1:17" s="2" customFormat="1" ht="15.75" thickBot="1" x14ac:dyDescent="0.3">
      <c r="A17" s="12" t="s">
        <v>16</v>
      </c>
      <c r="B17" s="6" t="s">
        <v>68</v>
      </c>
      <c r="C17" s="35">
        <v>15</v>
      </c>
      <c r="D17" s="41">
        <v>1</v>
      </c>
      <c r="E17" s="42">
        <v>900.45</v>
      </c>
      <c r="F17" s="46">
        <f t="shared" si="0"/>
        <v>0.34432783608195899</v>
      </c>
      <c r="G17" s="7">
        <v>310.05</v>
      </c>
      <c r="H17" s="31">
        <f t="shared" si="1"/>
        <v>0.33316674995835416</v>
      </c>
      <c r="I17" s="13">
        <v>300</v>
      </c>
      <c r="J17" s="46">
        <f t="shared" si="2"/>
        <v>0.3225054139596869</v>
      </c>
      <c r="K17" s="32">
        <f t="shared" si="3"/>
        <v>290.40000000000009</v>
      </c>
      <c r="L17" s="48">
        <f t="shared" si="4"/>
        <v>900.45</v>
      </c>
      <c r="M17" s="49">
        <f t="shared" si="5"/>
        <v>1</v>
      </c>
      <c r="N17" s="28">
        <v>900.45</v>
      </c>
      <c r="O17" s="28">
        <v>310.05</v>
      </c>
      <c r="P17" s="28">
        <v>300</v>
      </c>
      <c r="Q17" s="28">
        <v>290.39999999999998</v>
      </c>
    </row>
    <row r="18" spans="1:17" s="2" customFormat="1" ht="15.75" thickBot="1" x14ac:dyDescent="0.3">
      <c r="A18" s="12" t="s">
        <v>17</v>
      </c>
      <c r="B18" s="6" t="s">
        <v>69</v>
      </c>
      <c r="C18" s="35">
        <v>24.49</v>
      </c>
      <c r="D18" s="41">
        <v>1</v>
      </c>
      <c r="E18" s="42">
        <v>243.54</v>
      </c>
      <c r="F18" s="46">
        <f t="shared" si="0"/>
        <v>0</v>
      </c>
      <c r="G18" s="7">
        <v>0</v>
      </c>
      <c r="H18" s="31"/>
      <c r="I18" s="13">
        <v>0</v>
      </c>
      <c r="J18" s="46">
        <f t="shared" si="2"/>
        <v>1</v>
      </c>
      <c r="K18" s="32">
        <f t="shared" si="3"/>
        <v>243.54</v>
      </c>
      <c r="L18" s="48">
        <f t="shared" si="4"/>
        <v>243.54</v>
      </c>
      <c r="M18" s="49">
        <f t="shared" si="5"/>
        <v>1</v>
      </c>
      <c r="N18" s="28">
        <v>243.43059999999997</v>
      </c>
      <c r="O18" s="28">
        <v>0</v>
      </c>
      <c r="P18" s="28">
        <v>0</v>
      </c>
      <c r="Q18" s="28">
        <v>243.43059999999997</v>
      </c>
    </row>
    <row r="19" spans="1:17" s="2" customFormat="1" ht="15.75" thickBot="1" x14ac:dyDescent="0.3">
      <c r="A19" s="12" t="s">
        <v>18</v>
      </c>
      <c r="B19" s="6" t="s">
        <v>69</v>
      </c>
      <c r="C19" s="35">
        <v>2.37</v>
      </c>
      <c r="D19" s="41">
        <v>1</v>
      </c>
      <c r="E19" s="42">
        <v>66.37</v>
      </c>
      <c r="F19" s="46">
        <f t="shared" si="0"/>
        <v>0.30134096730450505</v>
      </c>
      <c r="G19" s="7">
        <v>20</v>
      </c>
      <c r="H19" s="31">
        <f t="shared" si="1"/>
        <v>0.37667620913063127</v>
      </c>
      <c r="I19" s="13">
        <v>25</v>
      </c>
      <c r="J19" s="46">
        <f t="shared" si="2"/>
        <v>0.32198282356486368</v>
      </c>
      <c r="K19" s="32">
        <f t="shared" si="3"/>
        <v>21.370000000000005</v>
      </c>
      <c r="L19" s="48">
        <f t="shared" si="4"/>
        <v>66.37</v>
      </c>
      <c r="M19" s="49">
        <f t="shared" si="5"/>
        <v>1</v>
      </c>
      <c r="N19" s="28">
        <v>3539.8320000000003</v>
      </c>
      <c r="O19" s="28">
        <v>1710.9267</v>
      </c>
      <c r="P19" s="28">
        <v>1769.9159999999999</v>
      </c>
      <c r="Q19" s="28">
        <v>58.989300000000007</v>
      </c>
    </row>
    <row r="20" spans="1:17" s="2" customFormat="1" ht="15.75" thickBot="1" x14ac:dyDescent="0.3">
      <c r="A20" s="12" t="s">
        <v>19</v>
      </c>
      <c r="B20" s="6" t="s">
        <v>70</v>
      </c>
      <c r="C20" s="35">
        <v>22.88</v>
      </c>
      <c r="D20" s="41">
        <v>1</v>
      </c>
      <c r="E20" s="42">
        <v>705.85</v>
      </c>
      <c r="F20" s="46"/>
      <c r="G20" s="7">
        <v>0</v>
      </c>
      <c r="H20" s="31"/>
      <c r="I20" s="13">
        <v>0</v>
      </c>
      <c r="J20" s="46">
        <f t="shared" si="2"/>
        <v>1</v>
      </c>
      <c r="K20" s="32">
        <f t="shared" si="3"/>
        <v>705.85</v>
      </c>
      <c r="L20" s="48">
        <f t="shared" si="4"/>
        <v>705.85</v>
      </c>
      <c r="M20" s="49">
        <f t="shared" si="5"/>
        <v>1</v>
      </c>
      <c r="N20" s="28">
        <v>705.84799999999996</v>
      </c>
      <c r="O20" s="28">
        <v>0</v>
      </c>
      <c r="P20" s="28">
        <v>0</v>
      </c>
      <c r="Q20" s="28">
        <v>705.84799999999996</v>
      </c>
    </row>
    <row r="21" spans="1:17" s="2" customFormat="1" ht="15.75" thickBot="1" x14ac:dyDescent="0.3">
      <c r="A21" s="12" t="s">
        <v>20</v>
      </c>
      <c r="B21" s="6" t="s">
        <v>71</v>
      </c>
      <c r="C21" s="35">
        <v>5.68</v>
      </c>
      <c r="D21" s="41">
        <v>1</v>
      </c>
      <c r="E21" s="42">
        <v>1304.0899999999999</v>
      </c>
      <c r="F21" s="46">
        <f t="shared" si="0"/>
        <v>0.38900000000000001</v>
      </c>
      <c r="G21" s="7">
        <f>E21*0.389</f>
        <v>507.29100999999997</v>
      </c>
      <c r="H21" s="31">
        <f t="shared" si="1"/>
        <v>0.32600000000000001</v>
      </c>
      <c r="I21" s="13">
        <f>E21*0.326</f>
        <v>425.13333999999998</v>
      </c>
      <c r="J21" s="46">
        <f t="shared" si="2"/>
        <v>0.28500000000000003</v>
      </c>
      <c r="K21" s="32">
        <f t="shared" si="3"/>
        <v>371.66565000000003</v>
      </c>
      <c r="L21" s="48">
        <f t="shared" si="4"/>
        <v>1304.0900000000001</v>
      </c>
      <c r="M21" s="49">
        <f t="shared" si="5"/>
        <v>1</v>
      </c>
      <c r="N21" s="28">
        <v>23944.835199999994</v>
      </c>
      <c r="O21" s="28">
        <v>11276.163199999999</v>
      </c>
      <c r="P21" s="28">
        <v>11665.015999999998</v>
      </c>
      <c r="Q21" s="28">
        <v>1003.6559999999998</v>
      </c>
    </row>
    <row r="22" spans="1:17" s="2" customFormat="1" ht="15.75" thickBot="1" x14ac:dyDescent="0.3">
      <c r="A22" s="12" t="s">
        <v>21</v>
      </c>
      <c r="B22" s="6" t="s">
        <v>67</v>
      </c>
      <c r="C22" s="35">
        <v>5</v>
      </c>
      <c r="D22" s="41">
        <v>1</v>
      </c>
      <c r="E22" s="42">
        <v>4000</v>
      </c>
      <c r="F22" s="46">
        <f t="shared" si="0"/>
        <v>0.34444999999999998</v>
      </c>
      <c r="G22" s="7">
        <v>1377.8</v>
      </c>
      <c r="H22" s="31">
        <f t="shared" si="1"/>
        <v>0.33333750000000001</v>
      </c>
      <c r="I22" s="13">
        <v>1333.3500000000001</v>
      </c>
      <c r="J22" s="46">
        <f t="shared" si="2"/>
        <v>0.3222124999999999</v>
      </c>
      <c r="K22" s="32">
        <f t="shared" si="3"/>
        <v>1288.8499999999997</v>
      </c>
      <c r="L22" s="48">
        <f t="shared" si="4"/>
        <v>4000</v>
      </c>
      <c r="M22" s="49">
        <f t="shared" si="5"/>
        <v>0.99999999999999978</v>
      </c>
      <c r="N22" s="28">
        <v>4000</v>
      </c>
      <c r="O22" s="28">
        <v>1377.8</v>
      </c>
      <c r="P22" s="28">
        <v>1333.3500000000001</v>
      </c>
      <c r="Q22" s="28">
        <v>1288.8499999999999</v>
      </c>
    </row>
    <row r="23" spans="1:17" s="2" customFormat="1" ht="15.75" thickBot="1" x14ac:dyDescent="0.3">
      <c r="A23" s="12" t="s">
        <v>22</v>
      </c>
      <c r="B23" s="6" t="s">
        <v>67</v>
      </c>
      <c r="C23" s="35">
        <v>15</v>
      </c>
      <c r="D23" s="41">
        <v>1</v>
      </c>
      <c r="E23" s="42">
        <v>45</v>
      </c>
      <c r="F23" s="46"/>
      <c r="G23" s="7">
        <v>0</v>
      </c>
      <c r="H23" s="31"/>
      <c r="I23" s="13">
        <v>0</v>
      </c>
      <c r="J23" s="46">
        <f t="shared" si="2"/>
        <v>1</v>
      </c>
      <c r="K23" s="32">
        <f t="shared" si="3"/>
        <v>45</v>
      </c>
      <c r="L23" s="48">
        <f t="shared" si="4"/>
        <v>45</v>
      </c>
      <c r="M23" s="49">
        <f t="shared" si="5"/>
        <v>1</v>
      </c>
      <c r="N23" s="28">
        <v>45</v>
      </c>
      <c r="O23" s="28">
        <v>0</v>
      </c>
      <c r="P23" s="28">
        <v>0</v>
      </c>
      <c r="Q23" s="28">
        <v>45</v>
      </c>
    </row>
    <row r="24" spans="1:17" s="2" customFormat="1" ht="15.75" thickBot="1" x14ac:dyDescent="0.3">
      <c r="A24" s="12" t="s">
        <v>23</v>
      </c>
      <c r="B24" s="6" t="s">
        <v>70</v>
      </c>
      <c r="C24" s="35">
        <v>26.27</v>
      </c>
      <c r="D24" s="41">
        <v>1</v>
      </c>
      <c r="E24" s="42">
        <v>1170.33</v>
      </c>
      <c r="F24" s="46"/>
      <c r="G24" s="7">
        <v>0</v>
      </c>
      <c r="H24" s="31"/>
      <c r="I24" s="13">
        <v>0</v>
      </c>
      <c r="J24" s="46">
        <f t="shared" si="2"/>
        <v>1</v>
      </c>
      <c r="K24" s="32">
        <f t="shared" si="3"/>
        <v>1170.33</v>
      </c>
      <c r="L24" s="48">
        <f t="shared" si="4"/>
        <v>1170.33</v>
      </c>
      <c r="M24" s="49">
        <f t="shared" si="5"/>
        <v>1</v>
      </c>
      <c r="N24" s="28">
        <v>1170.3284999999998</v>
      </c>
      <c r="O24" s="28">
        <v>0</v>
      </c>
      <c r="P24" s="28">
        <v>0</v>
      </c>
      <c r="Q24" s="28">
        <v>1170.3284999999998</v>
      </c>
    </row>
    <row r="25" spans="1:17" s="2" customFormat="1" ht="15.75" thickBot="1" x14ac:dyDescent="0.3">
      <c r="A25" s="12" t="s">
        <v>24</v>
      </c>
      <c r="B25" s="6" t="s">
        <v>72</v>
      </c>
      <c r="C25" s="35">
        <v>56.7</v>
      </c>
      <c r="D25" s="41">
        <v>1</v>
      </c>
      <c r="E25" s="42">
        <v>340.20000000000005</v>
      </c>
      <c r="F25" s="46">
        <f t="shared" si="0"/>
        <v>0.34499999999999997</v>
      </c>
      <c r="G25" s="7">
        <v>117.369</v>
      </c>
      <c r="H25" s="31">
        <f t="shared" si="1"/>
        <v>0.33333333333333331</v>
      </c>
      <c r="I25" s="13">
        <v>113.4</v>
      </c>
      <c r="J25" s="46">
        <f t="shared" si="2"/>
        <v>0.32166666666666677</v>
      </c>
      <c r="K25" s="32">
        <f t="shared" si="3"/>
        <v>109.43100000000004</v>
      </c>
      <c r="L25" s="48">
        <f t="shared" si="4"/>
        <v>340.20000000000005</v>
      </c>
      <c r="M25" s="49">
        <f t="shared" si="5"/>
        <v>1</v>
      </c>
      <c r="N25" s="28">
        <v>340.20000000000005</v>
      </c>
      <c r="O25" s="28">
        <v>117.369</v>
      </c>
      <c r="P25" s="28">
        <v>113.4</v>
      </c>
      <c r="Q25" s="28">
        <v>109.431</v>
      </c>
    </row>
    <row r="26" spans="1:17" s="2" customFormat="1" ht="15.75" thickBot="1" x14ac:dyDescent="0.3">
      <c r="A26" s="12" t="s">
        <v>25</v>
      </c>
      <c r="B26" s="6" t="s">
        <v>67</v>
      </c>
      <c r="C26" s="35">
        <v>7.67</v>
      </c>
      <c r="D26" s="41">
        <v>1</v>
      </c>
      <c r="E26" s="42">
        <v>69.03</v>
      </c>
      <c r="F26" s="46">
        <f t="shared" si="0"/>
        <v>0.34444444444444444</v>
      </c>
      <c r="G26" s="7">
        <v>23.777000000000001</v>
      </c>
      <c r="H26" s="31">
        <f t="shared" si="1"/>
        <v>0.33333333333333331</v>
      </c>
      <c r="I26" s="13">
        <v>23.009999999999998</v>
      </c>
      <c r="J26" s="46">
        <f t="shared" si="2"/>
        <v>0.32222222222222224</v>
      </c>
      <c r="K26" s="32">
        <f t="shared" si="3"/>
        <v>22.243000000000002</v>
      </c>
      <c r="L26" s="48">
        <f t="shared" si="4"/>
        <v>69.03</v>
      </c>
      <c r="M26" s="49">
        <f t="shared" si="5"/>
        <v>1</v>
      </c>
      <c r="N26" s="28">
        <v>69.03</v>
      </c>
      <c r="O26" s="28">
        <v>23.777000000000001</v>
      </c>
      <c r="P26" s="28">
        <v>23.009999999999998</v>
      </c>
      <c r="Q26" s="28">
        <v>22.242999999999999</v>
      </c>
    </row>
    <row r="27" spans="1:17" s="2" customFormat="1" ht="15.75" thickBot="1" x14ac:dyDescent="0.3">
      <c r="A27" s="12" t="s">
        <v>26</v>
      </c>
      <c r="B27" s="6" t="s">
        <v>67</v>
      </c>
      <c r="C27" s="35">
        <v>9.32</v>
      </c>
      <c r="D27" s="41">
        <v>1</v>
      </c>
      <c r="E27" s="42">
        <v>83.88</v>
      </c>
      <c r="F27" s="46">
        <f t="shared" si="0"/>
        <v>0.3444444444444445</v>
      </c>
      <c r="G27" s="7">
        <v>28.892000000000003</v>
      </c>
      <c r="H27" s="31">
        <f t="shared" si="1"/>
        <v>0.33333333333333337</v>
      </c>
      <c r="I27" s="13">
        <v>27.96</v>
      </c>
      <c r="J27" s="46">
        <f t="shared" si="2"/>
        <v>0.32222222222222213</v>
      </c>
      <c r="K27" s="32">
        <f t="shared" si="3"/>
        <v>27.027999999999992</v>
      </c>
      <c r="L27" s="48">
        <f t="shared" si="4"/>
        <v>83.88</v>
      </c>
      <c r="M27" s="49">
        <f t="shared" si="5"/>
        <v>1</v>
      </c>
      <c r="N27" s="28">
        <v>83.88</v>
      </c>
      <c r="O27" s="28">
        <v>28.892000000000003</v>
      </c>
      <c r="P27" s="28">
        <v>27.96</v>
      </c>
      <c r="Q27" s="28">
        <v>27.027999999999999</v>
      </c>
    </row>
    <row r="28" spans="1:17" s="2" customFormat="1" ht="15.75" thickBot="1" x14ac:dyDescent="0.3">
      <c r="A28" s="12" t="s">
        <v>27</v>
      </c>
      <c r="B28" s="6" t="s">
        <v>67</v>
      </c>
      <c r="C28" s="35">
        <v>24.15</v>
      </c>
      <c r="D28" s="41">
        <v>1</v>
      </c>
      <c r="E28" s="42">
        <v>434.7</v>
      </c>
      <c r="F28" s="46">
        <f t="shared" si="0"/>
        <v>0.34444444444444444</v>
      </c>
      <c r="G28" s="7">
        <v>149.72999999999999</v>
      </c>
      <c r="H28" s="31">
        <f t="shared" si="1"/>
        <v>0.33333333333333331</v>
      </c>
      <c r="I28" s="13">
        <v>144.89999999999998</v>
      </c>
      <c r="J28" s="46">
        <f t="shared" si="2"/>
        <v>0.32222222222222235</v>
      </c>
      <c r="K28" s="32">
        <f t="shared" si="3"/>
        <v>140.07000000000005</v>
      </c>
      <c r="L28" s="48">
        <f t="shared" si="4"/>
        <v>434.70000000000005</v>
      </c>
      <c r="M28" s="49">
        <f t="shared" si="5"/>
        <v>1</v>
      </c>
      <c r="N28" s="28">
        <v>434.7</v>
      </c>
      <c r="O28" s="28">
        <v>149.72999999999999</v>
      </c>
      <c r="P28" s="28">
        <v>144.89999999999998</v>
      </c>
      <c r="Q28" s="28">
        <v>140.07</v>
      </c>
    </row>
    <row r="29" spans="1:17" s="2" customFormat="1" ht="15.75" thickBot="1" x14ac:dyDescent="0.3">
      <c r="A29" s="12" t="s">
        <v>28</v>
      </c>
      <c r="B29" s="6" t="s">
        <v>67</v>
      </c>
      <c r="C29" s="35">
        <v>296.61</v>
      </c>
      <c r="D29" s="41">
        <v>1</v>
      </c>
      <c r="E29" s="42">
        <v>3559.32</v>
      </c>
      <c r="F29" s="46">
        <f t="shared" si="0"/>
        <v>0.34416666666666662</v>
      </c>
      <c r="G29" s="7">
        <v>1224.9992999999999</v>
      </c>
      <c r="H29" s="31">
        <f t="shared" si="1"/>
        <v>0.33333333333333331</v>
      </c>
      <c r="I29" s="13">
        <v>1186.44</v>
      </c>
      <c r="J29" s="46">
        <f t="shared" si="2"/>
        <v>0.32250000000000001</v>
      </c>
      <c r="K29" s="32">
        <f t="shared" si="3"/>
        <v>1147.8807000000002</v>
      </c>
      <c r="L29" s="48">
        <f t="shared" si="4"/>
        <v>3559.32</v>
      </c>
      <c r="M29" s="49">
        <f t="shared" si="5"/>
        <v>0.99999999999999989</v>
      </c>
      <c r="N29" s="28">
        <v>3559.32</v>
      </c>
      <c r="O29" s="28">
        <v>1224.9992999999999</v>
      </c>
      <c r="P29" s="28">
        <v>1186.44</v>
      </c>
      <c r="Q29" s="28">
        <v>1147.8807000000002</v>
      </c>
    </row>
    <row r="30" spans="1:17" s="2" customFormat="1" ht="15.75" thickBot="1" x14ac:dyDescent="0.3">
      <c r="A30" s="12" t="s">
        <v>29</v>
      </c>
      <c r="B30" s="6" t="s">
        <v>67</v>
      </c>
      <c r="C30" s="35">
        <v>85.2</v>
      </c>
      <c r="D30" s="41">
        <v>1</v>
      </c>
      <c r="E30" s="42">
        <v>1022.4000000000001</v>
      </c>
      <c r="F30" s="46">
        <f t="shared" si="0"/>
        <v>0.34416666666666662</v>
      </c>
      <c r="G30" s="7">
        <v>351.87599999999998</v>
      </c>
      <c r="H30" s="31">
        <f t="shared" si="1"/>
        <v>0.33333333333333331</v>
      </c>
      <c r="I30" s="13">
        <v>340.8</v>
      </c>
      <c r="J30" s="46">
        <f t="shared" si="2"/>
        <v>0.32250000000000006</v>
      </c>
      <c r="K30" s="32">
        <f t="shared" si="3"/>
        <v>329.7240000000001</v>
      </c>
      <c r="L30" s="48">
        <f t="shared" si="4"/>
        <v>1022.4000000000001</v>
      </c>
      <c r="M30" s="49">
        <f t="shared" si="5"/>
        <v>1</v>
      </c>
      <c r="N30" s="28">
        <v>1022.4000000000001</v>
      </c>
      <c r="O30" s="28">
        <v>351.87599999999998</v>
      </c>
      <c r="P30" s="28">
        <v>340.8</v>
      </c>
      <c r="Q30" s="28">
        <v>329.72400000000005</v>
      </c>
    </row>
    <row r="31" spans="1:17" s="2" customFormat="1" ht="15.75" thickBot="1" x14ac:dyDescent="0.3">
      <c r="A31" s="12" t="s">
        <v>30</v>
      </c>
      <c r="B31" s="6" t="s">
        <v>67</v>
      </c>
      <c r="C31" s="35">
        <v>12.71</v>
      </c>
      <c r="D31" s="41">
        <v>1</v>
      </c>
      <c r="E31" s="42">
        <v>228.78000000000003</v>
      </c>
      <c r="F31" s="46">
        <f t="shared" si="0"/>
        <v>0.34444444444444444</v>
      </c>
      <c r="G31" s="7">
        <v>78.802000000000007</v>
      </c>
      <c r="H31" s="31">
        <f t="shared" si="1"/>
        <v>0.33333333333333331</v>
      </c>
      <c r="I31" s="13">
        <v>76.260000000000005</v>
      </c>
      <c r="J31" s="46">
        <f t="shared" si="2"/>
        <v>0.32222222222222219</v>
      </c>
      <c r="K31" s="32">
        <f t="shared" si="3"/>
        <v>73.718000000000004</v>
      </c>
      <c r="L31" s="48">
        <f t="shared" si="4"/>
        <v>228.78000000000003</v>
      </c>
      <c r="M31" s="49">
        <f t="shared" si="5"/>
        <v>0.99999999999999989</v>
      </c>
      <c r="N31" s="28">
        <v>228.78000000000003</v>
      </c>
      <c r="O31" s="28">
        <v>78.802000000000007</v>
      </c>
      <c r="P31" s="28">
        <v>76.260000000000005</v>
      </c>
      <c r="Q31" s="28">
        <v>73.718000000000004</v>
      </c>
    </row>
    <row r="32" spans="1:17" s="2" customFormat="1" ht="15.75" thickBot="1" x14ac:dyDescent="0.3">
      <c r="A32" s="12" t="s">
        <v>31</v>
      </c>
      <c r="B32" s="6" t="s">
        <v>67</v>
      </c>
      <c r="C32" s="35">
        <v>22.03</v>
      </c>
      <c r="D32" s="41">
        <v>1</v>
      </c>
      <c r="E32" s="42">
        <v>198.27</v>
      </c>
      <c r="F32" s="46">
        <f t="shared" si="0"/>
        <v>0.34444444444444444</v>
      </c>
      <c r="G32" s="7">
        <v>68.293000000000006</v>
      </c>
      <c r="H32" s="31">
        <f t="shared" si="1"/>
        <v>0.33333333333333331</v>
      </c>
      <c r="I32" s="13">
        <v>66.09</v>
      </c>
      <c r="J32" s="46">
        <f t="shared" si="2"/>
        <v>0.32222222222222219</v>
      </c>
      <c r="K32" s="32">
        <f t="shared" si="3"/>
        <v>63.887</v>
      </c>
      <c r="L32" s="48">
        <f t="shared" si="4"/>
        <v>198.27</v>
      </c>
      <c r="M32" s="49">
        <f t="shared" si="5"/>
        <v>0.99999999999999989</v>
      </c>
      <c r="N32" s="28">
        <v>198.27</v>
      </c>
      <c r="O32" s="28">
        <v>68.293000000000006</v>
      </c>
      <c r="P32" s="28">
        <v>66.09</v>
      </c>
      <c r="Q32" s="28">
        <v>63.887</v>
      </c>
    </row>
    <row r="33" spans="1:17" s="2" customFormat="1" ht="15.75" thickBot="1" x14ac:dyDescent="0.3">
      <c r="A33" s="12" t="s">
        <v>32</v>
      </c>
      <c r="B33" s="6" t="s">
        <v>67</v>
      </c>
      <c r="C33" s="35">
        <v>150</v>
      </c>
      <c r="D33" s="41">
        <v>1</v>
      </c>
      <c r="E33" s="42">
        <v>2400</v>
      </c>
      <c r="F33" s="46">
        <f t="shared" si="0"/>
        <v>0.34437499999999999</v>
      </c>
      <c r="G33" s="7">
        <v>826.5</v>
      </c>
      <c r="H33" s="31">
        <f t="shared" si="1"/>
        <v>0.333125</v>
      </c>
      <c r="I33" s="13">
        <v>799.5</v>
      </c>
      <c r="J33" s="46">
        <f t="shared" si="2"/>
        <v>0.32250000000000001</v>
      </c>
      <c r="K33" s="32">
        <f t="shared" si="3"/>
        <v>774</v>
      </c>
      <c r="L33" s="48">
        <f t="shared" si="4"/>
        <v>2400</v>
      </c>
      <c r="M33" s="49">
        <f t="shared" si="5"/>
        <v>1</v>
      </c>
      <c r="N33" s="28">
        <v>2400</v>
      </c>
      <c r="O33" s="28">
        <v>826.5</v>
      </c>
      <c r="P33" s="28">
        <v>799.5</v>
      </c>
      <c r="Q33" s="28">
        <v>774</v>
      </c>
    </row>
    <row r="34" spans="1:17" s="2" customFormat="1" ht="15.75" thickBot="1" x14ac:dyDescent="0.3">
      <c r="A34" s="12" t="s">
        <v>33</v>
      </c>
      <c r="B34" s="6" t="s">
        <v>67</v>
      </c>
      <c r="C34" s="35">
        <v>1932.6</v>
      </c>
      <c r="D34" s="41">
        <v>1</v>
      </c>
      <c r="E34" s="42">
        <v>1932.6</v>
      </c>
      <c r="F34" s="46">
        <f t="shared" si="0"/>
        <v>1</v>
      </c>
      <c r="G34" s="7">
        <v>1932.6</v>
      </c>
      <c r="H34" s="31"/>
      <c r="I34" s="13">
        <v>0</v>
      </c>
      <c r="J34" s="46"/>
      <c r="K34" s="32">
        <f t="shared" si="3"/>
        <v>0</v>
      </c>
      <c r="L34" s="48">
        <f t="shared" si="4"/>
        <v>1932.6</v>
      </c>
      <c r="M34" s="49">
        <f t="shared" si="5"/>
        <v>1</v>
      </c>
      <c r="N34" s="28">
        <v>1932.6</v>
      </c>
      <c r="O34" s="28">
        <v>1932.6</v>
      </c>
      <c r="P34" s="28">
        <v>0</v>
      </c>
      <c r="Q34" s="28">
        <v>0</v>
      </c>
    </row>
    <row r="35" spans="1:17" s="2" customFormat="1" ht="15.75" thickBot="1" x14ac:dyDescent="0.3">
      <c r="A35" s="12" t="s">
        <v>34</v>
      </c>
      <c r="B35" s="6" t="s">
        <v>67</v>
      </c>
      <c r="C35" s="35">
        <v>1071.2</v>
      </c>
      <c r="D35" s="41">
        <v>1</v>
      </c>
      <c r="E35" s="42">
        <v>1071.2</v>
      </c>
      <c r="F35" s="46">
        <f t="shared" si="0"/>
        <v>1</v>
      </c>
      <c r="G35" s="7">
        <v>1071.2</v>
      </c>
      <c r="H35" s="31"/>
      <c r="I35" s="13">
        <v>0</v>
      </c>
      <c r="J35" s="46"/>
      <c r="K35" s="32">
        <f t="shared" si="3"/>
        <v>0</v>
      </c>
      <c r="L35" s="48">
        <f t="shared" si="4"/>
        <v>1071.2</v>
      </c>
      <c r="M35" s="49">
        <f t="shared" si="5"/>
        <v>1</v>
      </c>
      <c r="N35" s="28">
        <v>1071.2</v>
      </c>
      <c r="O35" s="28">
        <v>1071.2</v>
      </c>
      <c r="P35" s="28">
        <v>0</v>
      </c>
      <c r="Q35" s="28">
        <v>0</v>
      </c>
    </row>
    <row r="36" spans="1:17" s="2" customFormat="1" ht="15.75" thickBot="1" x14ac:dyDescent="0.3">
      <c r="A36" s="12" t="s">
        <v>35</v>
      </c>
      <c r="B36" s="6" t="s">
        <v>65</v>
      </c>
      <c r="C36" s="35">
        <v>0.85</v>
      </c>
      <c r="D36" s="41">
        <v>1</v>
      </c>
      <c r="E36" s="42">
        <v>573.75</v>
      </c>
      <c r="F36" s="46">
        <f t="shared" si="0"/>
        <v>0.34444444444444444</v>
      </c>
      <c r="G36" s="7">
        <v>197.625</v>
      </c>
      <c r="H36" s="31">
        <f t="shared" si="1"/>
        <v>0.33333333333333331</v>
      </c>
      <c r="I36" s="13">
        <v>191.25</v>
      </c>
      <c r="J36" s="46">
        <f t="shared" si="2"/>
        <v>0.32222222222222224</v>
      </c>
      <c r="K36" s="32">
        <f t="shared" si="3"/>
        <v>184.875</v>
      </c>
      <c r="L36" s="48">
        <f t="shared" si="4"/>
        <v>573.75</v>
      </c>
      <c r="M36" s="49">
        <f t="shared" si="5"/>
        <v>1</v>
      </c>
      <c r="N36" s="28">
        <v>573.75</v>
      </c>
      <c r="O36" s="28">
        <v>197.625</v>
      </c>
      <c r="P36" s="28">
        <v>191.25</v>
      </c>
      <c r="Q36" s="28">
        <v>184.875</v>
      </c>
    </row>
    <row r="37" spans="1:17" s="2" customFormat="1" ht="15.75" thickBot="1" x14ac:dyDescent="0.3">
      <c r="A37" s="12" t="s">
        <v>36</v>
      </c>
      <c r="B37" s="6" t="s">
        <v>67</v>
      </c>
      <c r="C37" s="35">
        <v>330</v>
      </c>
      <c r="D37" s="41">
        <v>1</v>
      </c>
      <c r="E37" s="42">
        <v>330</v>
      </c>
      <c r="F37" s="46"/>
      <c r="G37" s="7">
        <v>0</v>
      </c>
      <c r="H37" s="31"/>
      <c r="I37" s="13">
        <v>0</v>
      </c>
      <c r="J37" s="46">
        <f t="shared" si="2"/>
        <v>1</v>
      </c>
      <c r="K37" s="32">
        <f t="shared" si="3"/>
        <v>330</v>
      </c>
      <c r="L37" s="48">
        <f t="shared" si="4"/>
        <v>330</v>
      </c>
      <c r="M37" s="49">
        <f t="shared" si="5"/>
        <v>1</v>
      </c>
      <c r="N37" s="28">
        <v>330</v>
      </c>
      <c r="O37" s="28">
        <v>0</v>
      </c>
      <c r="P37" s="28">
        <v>0</v>
      </c>
      <c r="Q37" s="28">
        <v>330</v>
      </c>
    </row>
    <row r="38" spans="1:17" s="2" customFormat="1" ht="15.75" thickBot="1" x14ac:dyDescent="0.3">
      <c r="A38" s="12" t="s">
        <v>37</v>
      </c>
      <c r="B38" s="6" t="s">
        <v>67</v>
      </c>
      <c r="C38" s="35">
        <v>80</v>
      </c>
      <c r="D38" s="41">
        <v>1</v>
      </c>
      <c r="E38" s="42">
        <v>800</v>
      </c>
      <c r="F38" s="46">
        <f t="shared" si="0"/>
        <v>0.34399999999999997</v>
      </c>
      <c r="G38" s="7">
        <v>275.2</v>
      </c>
      <c r="H38" s="31">
        <f t="shared" si="1"/>
        <v>0.33299999999999996</v>
      </c>
      <c r="I38" s="13">
        <v>266.39999999999998</v>
      </c>
      <c r="J38" s="46">
        <f t="shared" si="2"/>
        <v>0.32299999999999995</v>
      </c>
      <c r="K38" s="32">
        <f t="shared" si="3"/>
        <v>258.39999999999998</v>
      </c>
      <c r="L38" s="48">
        <f t="shared" si="4"/>
        <v>799.99999999999989</v>
      </c>
      <c r="M38" s="49">
        <f t="shared" si="5"/>
        <v>0.99999999999999989</v>
      </c>
      <c r="N38" s="28">
        <v>800</v>
      </c>
      <c r="O38" s="28">
        <v>275.2</v>
      </c>
      <c r="P38" s="28">
        <v>266.39999999999998</v>
      </c>
      <c r="Q38" s="28">
        <v>258.39999999999998</v>
      </c>
    </row>
    <row r="39" spans="1:17" s="2" customFormat="1" ht="15.75" thickBot="1" x14ac:dyDescent="0.3">
      <c r="A39" s="12" t="s">
        <v>38</v>
      </c>
      <c r="B39" s="6" t="s">
        <v>73</v>
      </c>
      <c r="C39" s="35">
        <v>13.59</v>
      </c>
      <c r="D39" s="41">
        <v>1</v>
      </c>
      <c r="E39" s="42">
        <v>4059.6</v>
      </c>
      <c r="F39" s="46">
        <f t="shared" si="0"/>
        <v>0.21</v>
      </c>
      <c r="G39" s="7">
        <f>E39*0.21</f>
        <v>852.51599999999996</v>
      </c>
      <c r="H39" s="31">
        <f t="shared" si="1"/>
        <v>0.42599999999999999</v>
      </c>
      <c r="I39" s="13">
        <f>E39*0.426</f>
        <v>1729.3896</v>
      </c>
      <c r="J39" s="46">
        <f t="shared" si="2"/>
        <v>0.36399999999999999</v>
      </c>
      <c r="K39" s="32">
        <f t="shared" si="3"/>
        <v>1477.6943999999999</v>
      </c>
      <c r="L39" s="48">
        <f t="shared" si="4"/>
        <v>4059.6</v>
      </c>
      <c r="M39" s="49">
        <f t="shared" si="5"/>
        <v>1</v>
      </c>
      <c r="N39" s="28">
        <v>6799.8923999999997</v>
      </c>
      <c r="O39" s="28">
        <v>3310.5239999999999</v>
      </c>
      <c r="P39" s="28">
        <v>3424.68</v>
      </c>
      <c r="Q39" s="28">
        <v>64.688400000000001</v>
      </c>
    </row>
    <row r="40" spans="1:17" s="2" customFormat="1" ht="15.75" thickBot="1" x14ac:dyDescent="0.3">
      <c r="A40" s="12" t="s">
        <v>39</v>
      </c>
      <c r="B40" s="6" t="s">
        <v>73</v>
      </c>
      <c r="C40" s="35">
        <v>21.19</v>
      </c>
      <c r="D40" s="41">
        <v>1</v>
      </c>
      <c r="E40" s="42">
        <v>6329.88</v>
      </c>
      <c r="F40" s="46">
        <f t="shared" si="0"/>
        <v>0.189</v>
      </c>
      <c r="G40" s="7">
        <f>E40*0.189</f>
        <v>1196.3473200000001</v>
      </c>
      <c r="H40" s="31">
        <f t="shared" si="1"/>
        <v>0.35200000000000004</v>
      </c>
      <c r="I40" s="13">
        <f>E40*0.352</f>
        <v>2228.1177600000001</v>
      </c>
      <c r="J40" s="46">
        <f t="shared" si="2"/>
        <v>0.45900000000000002</v>
      </c>
      <c r="K40" s="32">
        <f t="shared" si="3"/>
        <v>2905.4149200000002</v>
      </c>
      <c r="L40" s="48">
        <f t="shared" si="4"/>
        <v>6329.88</v>
      </c>
      <c r="M40" s="49">
        <f t="shared" si="5"/>
        <v>1</v>
      </c>
      <c r="N40" s="28">
        <v>10602.628400000001</v>
      </c>
      <c r="O40" s="28">
        <v>5161.884</v>
      </c>
      <c r="P40" s="28">
        <v>5339.88</v>
      </c>
      <c r="Q40" s="28">
        <v>100.8644</v>
      </c>
    </row>
    <row r="41" spans="1:17" s="2" customFormat="1" ht="15.75" thickBot="1" x14ac:dyDescent="0.3">
      <c r="A41" s="12" t="s">
        <v>40</v>
      </c>
      <c r="B41" s="6" t="s">
        <v>74</v>
      </c>
      <c r="C41" s="36">
        <v>3500</v>
      </c>
      <c r="D41" s="41">
        <v>1</v>
      </c>
      <c r="E41" s="42">
        <v>3352.29</v>
      </c>
      <c r="F41" s="46">
        <f t="shared" si="0"/>
        <v>0.34101375477658552</v>
      </c>
      <c r="G41" s="7">
        <v>1143.1769999999999</v>
      </c>
      <c r="H41" s="31">
        <f t="shared" si="1"/>
        <v>0.34101375477658552</v>
      </c>
      <c r="I41" s="13">
        <v>1143.1769999999999</v>
      </c>
      <c r="J41" s="46">
        <f t="shared" si="2"/>
        <v>0.31797249044682901</v>
      </c>
      <c r="K41" s="32">
        <f t="shared" si="3"/>
        <v>1065.9360000000004</v>
      </c>
      <c r="L41" s="48">
        <f t="shared" si="4"/>
        <v>3352.29</v>
      </c>
      <c r="M41" s="49">
        <f t="shared" si="5"/>
        <v>1</v>
      </c>
      <c r="N41" s="28">
        <v>3810.59</v>
      </c>
      <c r="O41" s="28">
        <v>1143.1769999999999</v>
      </c>
      <c r="P41" s="28">
        <v>1143.1769999999999</v>
      </c>
      <c r="Q41" s="28">
        <v>1524.2360000000001</v>
      </c>
    </row>
    <row r="42" spans="1:17" s="2" customFormat="1" ht="15.75" thickBot="1" x14ac:dyDescent="0.3">
      <c r="A42" s="12" t="s">
        <v>41</v>
      </c>
      <c r="B42" s="6" t="s">
        <v>66</v>
      </c>
      <c r="C42" s="35">
        <v>3500</v>
      </c>
      <c r="D42" s="41">
        <v>1</v>
      </c>
      <c r="E42" s="42">
        <v>3500</v>
      </c>
      <c r="F42" s="46">
        <f t="shared" si="0"/>
        <v>1</v>
      </c>
      <c r="G42" s="7">
        <v>3500</v>
      </c>
      <c r="H42" s="31"/>
      <c r="I42" s="13">
        <v>0</v>
      </c>
      <c r="J42" s="46"/>
      <c r="K42" s="32"/>
      <c r="L42" s="48">
        <f t="shared" si="4"/>
        <v>3500</v>
      </c>
      <c r="M42" s="49">
        <f t="shared" si="5"/>
        <v>1</v>
      </c>
      <c r="N42" s="28">
        <v>3500</v>
      </c>
      <c r="O42" s="28">
        <v>3500</v>
      </c>
      <c r="P42" s="28">
        <v>0</v>
      </c>
      <c r="Q42" s="28">
        <v>0</v>
      </c>
    </row>
    <row r="43" spans="1:17" s="2" customFormat="1" ht="15.75" thickBot="1" x14ac:dyDescent="0.3">
      <c r="A43" s="12" t="s">
        <v>42</v>
      </c>
      <c r="B43" s="6" t="s">
        <v>75</v>
      </c>
      <c r="C43" s="35">
        <v>167.28</v>
      </c>
      <c r="D43" s="41">
        <v>1</v>
      </c>
      <c r="E43" s="42">
        <v>157405.13</v>
      </c>
      <c r="F43" s="46">
        <f t="shared" si="0"/>
        <v>0.15690225089868418</v>
      </c>
      <c r="G43" s="7">
        <v>24697.2192</v>
      </c>
      <c r="H43" s="31">
        <f t="shared" si="1"/>
        <v>0.46096146929899928</v>
      </c>
      <c r="I43" s="13">
        <v>72557.7</v>
      </c>
      <c r="J43" s="46">
        <f t="shared" si="2"/>
        <v>0.38213627980231657</v>
      </c>
      <c r="K43" s="32">
        <f t="shared" si="3"/>
        <v>60150.210800000015</v>
      </c>
      <c r="L43" s="48">
        <f t="shared" si="4"/>
        <v>157405.13</v>
      </c>
      <c r="M43" s="49">
        <f t="shared" si="5"/>
        <v>1</v>
      </c>
      <c r="N43" s="28">
        <v>157405.46160000001</v>
      </c>
      <c r="O43" s="28">
        <v>24697.2192</v>
      </c>
      <c r="P43" s="28">
        <v>72557.7</v>
      </c>
      <c r="Q43" s="28">
        <v>60150.542399999998</v>
      </c>
    </row>
    <row r="44" spans="1:17" s="2" customFormat="1" ht="15.75" thickBot="1" x14ac:dyDescent="0.3">
      <c r="A44" s="12" t="s">
        <v>43</v>
      </c>
      <c r="B44" s="6" t="s">
        <v>66</v>
      </c>
      <c r="C44" s="35">
        <v>3200</v>
      </c>
      <c r="D44" s="41">
        <v>1</v>
      </c>
      <c r="E44" s="42">
        <v>3200</v>
      </c>
      <c r="F44" s="46">
        <f t="shared" si="0"/>
        <v>1</v>
      </c>
      <c r="G44" s="7">
        <v>3200</v>
      </c>
      <c r="H44" s="31"/>
      <c r="I44" s="13">
        <v>0</v>
      </c>
      <c r="J44" s="46"/>
      <c r="K44" s="32">
        <f t="shared" si="3"/>
        <v>0</v>
      </c>
      <c r="L44" s="48">
        <f t="shared" si="4"/>
        <v>3200</v>
      </c>
      <c r="M44" s="49">
        <f t="shared" si="5"/>
        <v>1</v>
      </c>
      <c r="N44" s="28">
        <v>3200</v>
      </c>
      <c r="O44" s="28">
        <v>3200</v>
      </c>
      <c r="P44" s="28">
        <v>0</v>
      </c>
      <c r="Q44" s="28">
        <v>0</v>
      </c>
    </row>
    <row r="45" spans="1:17" s="2" customFormat="1" ht="15.75" thickBot="1" x14ac:dyDescent="0.3">
      <c r="A45" s="12" t="s">
        <v>44</v>
      </c>
      <c r="B45" s="6" t="s">
        <v>66</v>
      </c>
      <c r="C45" s="35">
        <v>3200</v>
      </c>
      <c r="D45" s="41">
        <v>1</v>
      </c>
      <c r="E45" s="42">
        <v>3200</v>
      </c>
      <c r="F45" s="46">
        <f t="shared" si="0"/>
        <v>1</v>
      </c>
      <c r="G45" s="7">
        <v>3200</v>
      </c>
      <c r="H45" s="31"/>
      <c r="I45" s="13">
        <v>0</v>
      </c>
      <c r="J45" s="46"/>
      <c r="K45" s="32">
        <f t="shared" si="3"/>
        <v>0</v>
      </c>
      <c r="L45" s="48">
        <f t="shared" si="4"/>
        <v>3200</v>
      </c>
      <c r="M45" s="49">
        <f t="shared" si="5"/>
        <v>1</v>
      </c>
      <c r="N45" s="28">
        <v>3200</v>
      </c>
      <c r="O45" s="28">
        <v>3200</v>
      </c>
      <c r="P45" s="28">
        <v>0</v>
      </c>
      <c r="Q45" s="28">
        <v>0</v>
      </c>
    </row>
    <row r="46" spans="1:17" s="2" customFormat="1" ht="15.75" thickBot="1" x14ac:dyDescent="0.3">
      <c r="A46" s="12" t="s">
        <v>45</v>
      </c>
      <c r="B46" s="6" t="s">
        <v>66</v>
      </c>
      <c r="C46" s="35">
        <v>2800</v>
      </c>
      <c r="D46" s="41">
        <v>1</v>
      </c>
      <c r="E46" s="42">
        <v>2800</v>
      </c>
      <c r="F46" s="46">
        <f t="shared" si="0"/>
        <v>1</v>
      </c>
      <c r="G46" s="7">
        <v>2800</v>
      </c>
      <c r="H46" s="31"/>
      <c r="I46" s="13">
        <v>0</v>
      </c>
      <c r="J46" s="46"/>
      <c r="K46" s="32">
        <f t="shared" si="3"/>
        <v>0</v>
      </c>
      <c r="L46" s="48">
        <f t="shared" si="4"/>
        <v>2800</v>
      </c>
      <c r="M46" s="49">
        <f t="shared" si="5"/>
        <v>1</v>
      </c>
      <c r="N46" s="28">
        <v>2800</v>
      </c>
      <c r="O46" s="28">
        <v>2800</v>
      </c>
      <c r="P46" s="28">
        <v>0</v>
      </c>
      <c r="Q46" s="28">
        <v>0</v>
      </c>
    </row>
    <row r="47" spans="1:17" s="2" customFormat="1" ht="15.75" thickBot="1" x14ac:dyDescent="0.3">
      <c r="A47" s="12" t="s">
        <v>46</v>
      </c>
      <c r="B47" s="6" t="s">
        <v>66</v>
      </c>
      <c r="C47" s="35">
        <v>2800</v>
      </c>
      <c r="D47" s="41">
        <v>1</v>
      </c>
      <c r="E47" s="42">
        <v>2800</v>
      </c>
      <c r="F47" s="46">
        <f t="shared" si="0"/>
        <v>1</v>
      </c>
      <c r="G47" s="7">
        <v>2800</v>
      </c>
      <c r="H47" s="31"/>
      <c r="I47" s="13">
        <v>0</v>
      </c>
      <c r="J47" s="46"/>
      <c r="K47" s="32">
        <f t="shared" si="3"/>
        <v>0</v>
      </c>
      <c r="L47" s="48">
        <f t="shared" si="4"/>
        <v>2800</v>
      </c>
      <c r="M47" s="49">
        <f t="shared" si="5"/>
        <v>1</v>
      </c>
      <c r="N47" s="28">
        <v>2800</v>
      </c>
      <c r="O47" s="28">
        <v>2800</v>
      </c>
      <c r="P47" s="28">
        <v>0</v>
      </c>
      <c r="Q47" s="28">
        <v>0</v>
      </c>
    </row>
    <row r="48" spans="1:17" s="2" customFormat="1" ht="15.75" thickBot="1" x14ac:dyDescent="0.3">
      <c r="A48" s="12" t="s">
        <v>47</v>
      </c>
      <c r="B48" s="6" t="s">
        <v>66</v>
      </c>
      <c r="C48" s="35">
        <v>3000</v>
      </c>
      <c r="D48" s="41">
        <v>1</v>
      </c>
      <c r="E48" s="42">
        <v>3000</v>
      </c>
      <c r="F48" s="46">
        <f t="shared" si="0"/>
        <v>1</v>
      </c>
      <c r="G48" s="7">
        <v>3000</v>
      </c>
      <c r="H48" s="31"/>
      <c r="I48" s="13">
        <v>0</v>
      </c>
      <c r="J48" s="46"/>
      <c r="K48" s="32">
        <f t="shared" si="3"/>
        <v>0</v>
      </c>
      <c r="L48" s="48">
        <f t="shared" si="4"/>
        <v>3000</v>
      </c>
      <c r="M48" s="49">
        <f t="shared" si="5"/>
        <v>1</v>
      </c>
      <c r="N48" s="28">
        <v>3000</v>
      </c>
      <c r="O48" s="28">
        <v>3000</v>
      </c>
      <c r="P48" s="28">
        <v>0</v>
      </c>
      <c r="Q48" s="28">
        <v>0</v>
      </c>
    </row>
    <row r="49" spans="1:17" s="2" customFormat="1" ht="15.75" thickBot="1" x14ac:dyDescent="0.3">
      <c r="A49" s="12" t="s">
        <v>48</v>
      </c>
      <c r="B49" s="6" t="s">
        <v>66</v>
      </c>
      <c r="C49" s="35">
        <v>1000</v>
      </c>
      <c r="D49" s="41">
        <v>1</v>
      </c>
      <c r="E49" s="42">
        <v>1000</v>
      </c>
      <c r="F49" s="46">
        <f t="shared" si="0"/>
        <v>1</v>
      </c>
      <c r="G49" s="7">
        <v>1000</v>
      </c>
      <c r="H49" s="31"/>
      <c r="I49" s="13">
        <v>0</v>
      </c>
      <c r="J49" s="46"/>
      <c r="K49" s="32">
        <f t="shared" si="3"/>
        <v>0</v>
      </c>
      <c r="L49" s="48">
        <f t="shared" si="4"/>
        <v>1000</v>
      </c>
      <c r="M49" s="49">
        <f t="shared" si="5"/>
        <v>1</v>
      </c>
      <c r="N49" s="28">
        <v>1000</v>
      </c>
      <c r="O49" s="28">
        <v>1000</v>
      </c>
      <c r="P49" s="28">
        <v>0</v>
      </c>
      <c r="Q49" s="28">
        <v>0</v>
      </c>
    </row>
    <row r="50" spans="1:17" s="2" customFormat="1" ht="15.75" thickBot="1" x14ac:dyDescent="0.3">
      <c r="A50" s="12" t="s">
        <v>49</v>
      </c>
      <c r="B50" s="6" t="s">
        <v>75</v>
      </c>
      <c r="C50" s="35">
        <v>223.64</v>
      </c>
      <c r="D50" s="41">
        <v>1</v>
      </c>
      <c r="E50" s="42">
        <v>90516.39</v>
      </c>
      <c r="F50" s="46"/>
      <c r="G50" s="7">
        <v>0</v>
      </c>
      <c r="H50" s="31">
        <f t="shared" si="1"/>
        <v>0.42338133900390862</v>
      </c>
      <c r="I50" s="13">
        <v>38322.950400000002</v>
      </c>
      <c r="J50" s="46">
        <f t="shared" si="2"/>
        <v>0.57661866099609138</v>
      </c>
      <c r="K50" s="32">
        <f t="shared" si="3"/>
        <v>52193.439599999998</v>
      </c>
      <c r="L50" s="48">
        <f t="shared" si="4"/>
        <v>90516.39</v>
      </c>
      <c r="M50" s="49">
        <f t="shared" si="5"/>
        <v>1</v>
      </c>
      <c r="N50" s="28">
        <v>90516.053599999999</v>
      </c>
      <c r="O50" s="28">
        <v>0</v>
      </c>
      <c r="P50" s="28">
        <v>38322.950400000002</v>
      </c>
      <c r="Q50" s="28">
        <v>52193.103199999998</v>
      </c>
    </row>
    <row r="51" spans="1:17" s="2" customFormat="1" ht="15.75" thickBot="1" x14ac:dyDescent="0.3">
      <c r="A51" s="12" t="s">
        <v>50</v>
      </c>
      <c r="B51" s="6" t="s">
        <v>75</v>
      </c>
      <c r="C51" s="35">
        <v>256.95999999999998</v>
      </c>
      <c r="D51" s="41">
        <v>1</v>
      </c>
      <c r="E51" s="42">
        <v>111263.81</v>
      </c>
      <c r="F51" s="46">
        <f t="shared" si="0"/>
        <v>0.31999962611382804</v>
      </c>
      <c r="G51" s="7">
        <v>35604.3776</v>
      </c>
      <c r="H51" s="31">
        <f t="shared" si="1"/>
        <v>0.59999929896342752</v>
      </c>
      <c r="I51" s="13">
        <v>66758.207999999999</v>
      </c>
      <c r="J51" s="46">
        <f t="shared" si="2"/>
        <v>8.0001074922744345E-2</v>
      </c>
      <c r="K51" s="32">
        <f t="shared" si="3"/>
        <v>8901.2243999999919</v>
      </c>
      <c r="L51" s="48">
        <f t="shared" si="4"/>
        <v>111263.80999999998</v>
      </c>
      <c r="M51" s="49">
        <f t="shared" si="5"/>
        <v>0.99999999999999989</v>
      </c>
      <c r="N51" s="28">
        <v>111263.67999999999</v>
      </c>
      <c r="O51" s="28">
        <v>35604.3776</v>
      </c>
      <c r="P51" s="28">
        <v>66758.207999999999</v>
      </c>
      <c r="Q51" s="28">
        <v>8901.0944</v>
      </c>
    </row>
    <row r="52" spans="1:17" s="2" customFormat="1" ht="15.75" thickBot="1" x14ac:dyDescent="0.3">
      <c r="A52" s="12" t="s">
        <v>51</v>
      </c>
      <c r="B52" s="6" t="s">
        <v>75</v>
      </c>
      <c r="C52" s="35">
        <v>189.75</v>
      </c>
      <c r="D52" s="41">
        <v>1</v>
      </c>
      <c r="E52" s="42">
        <v>178548.68</v>
      </c>
      <c r="F52" s="46">
        <f t="shared" si="0"/>
        <v>0.15690225209169847</v>
      </c>
      <c r="G52" s="7">
        <v>28014.69</v>
      </c>
      <c r="H52" s="31">
        <f t="shared" si="1"/>
        <v>0.46096147280394345</v>
      </c>
      <c r="I52" s="13">
        <v>82304.0625</v>
      </c>
      <c r="J52" s="46">
        <f t="shared" si="2"/>
        <v>0.38213627510435805</v>
      </c>
      <c r="K52" s="32">
        <f t="shared" si="3"/>
        <v>68229.927499999991</v>
      </c>
      <c r="L52" s="48">
        <f t="shared" si="4"/>
        <v>178548.68</v>
      </c>
      <c r="M52" s="49">
        <f t="shared" si="5"/>
        <v>1</v>
      </c>
      <c r="N52" s="28">
        <v>178549.0575</v>
      </c>
      <c r="O52" s="28">
        <v>28014.69</v>
      </c>
      <c r="P52" s="28">
        <v>82304.0625</v>
      </c>
      <c r="Q52" s="28">
        <v>68230.304999999993</v>
      </c>
    </row>
    <row r="53" spans="1:17" s="2" customFormat="1" ht="15.75" thickBot="1" x14ac:dyDescent="0.3">
      <c r="A53" s="12" t="s">
        <v>52</v>
      </c>
      <c r="B53" s="6" t="s">
        <v>75</v>
      </c>
      <c r="C53" s="35">
        <v>185.64</v>
      </c>
      <c r="D53" s="41">
        <v>1</v>
      </c>
      <c r="E53" s="42">
        <v>301052.53999999998</v>
      </c>
      <c r="F53" s="46">
        <f t="shared" si="0"/>
        <v>0</v>
      </c>
      <c r="G53" s="7">
        <v>0</v>
      </c>
      <c r="H53" s="31">
        <f t="shared" si="1"/>
        <v>0.41999732139778662</v>
      </c>
      <c r="I53" s="13">
        <v>126441.2604</v>
      </c>
      <c r="J53" s="46">
        <f t="shared" si="2"/>
        <v>0.58000267860221344</v>
      </c>
      <c r="K53" s="32">
        <f t="shared" si="3"/>
        <v>174611.27959999998</v>
      </c>
      <c r="L53" s="48">
        <f t="shared" si="4"/>
        <v>301052.53999999998</v>
      </c>
      <c r="M53" s="49">
        <f t="shared" si="5"/>
        <v>1</v>
      </c>
      <c r="N53" s="28">
        <v>301052.38799999998</v>
      </c>
      <c r="O53" s="28">
        <v>0</v>
      </c>
      <c r="P53" s="28">
        <v>126441.2604</v>
      </c>
      <c r="Q53" s="28">
        <v>174611.12760000001</v>
      </c>
    </row>
    <row r="54" spans="1:17" s="2" customFormat="1" ht="15.75" thickBot="1" x14ac:dyDescent="0.3">
      <c r="A54" s="12" t="s">
        <v>53</v>
      </c>
      <c r="B54" s="6" t="s">
        <v>75</v>
      </c>
      <c r="C54" s="35">
        <v>152.06</v>
      </c>
      <c r="D54" s="41">
        <v>1</v>
      </c>
      <c r="E54" s="42">
        <v>143083.59</v>
      </c>
      <c r="F54" s="46">
        <f t="shared" si="0"/>
        <v>0.15690225832326404</v>
      </c>
      <c r="G54" s="7">
        <v>22450.1384</v>
      </c>
      <c r="H54" s="31">
        <f t="shared" si="1"/>
        <v>0.46096149111159423</v>
      </c>
      <c r="I54" s="13">
        <v>65956.024999999994</v>
      </c>
      <c r="J54" s="46">
        <f t="shared" si="2"/>
        <v>0.38213625056514172</v>
      </c>
      <c r="K54" s="32">
        <f t="shared" si="3"/>
        <v>54677.426600000006</v>
      </c>
      <c r="L54" s="48">
        <f t="shared" si="4"/>
        <v>143083.59</v>
      </c>
      <c r="M54" s="49">
        <f t="shared" si="5"/>
        <v>1</v>
      </c>
      <c r="N54" s="28">
        <v>143083.8982</v>
      </c>
      <c r="O54" s="28">
        <v>22450.1384</v>
      </c>
      <c r="P54" s="28">
        <v>65956.024999999994</v>
      </c>
      <c r="Q54" s="28">
        <v>54677.734799999998</v>
      </c>
    </row>
    <row r="55" spans="1:17" s="2" customFormat="1" ht="30.75" thickBot="1" x14ac:dyDescent="0.3">
      <c r="A55" s="14" t="s">
        <v>54</v>
      </c>
      <c r="B55" s="6" t="s">
        <v>67</v>
      </c>
      <c r="C55" s="35">
        <v>185.9</v>
      </c>
      <c r="D55" s="41">
        <v>1</v>
      </c>
      <c r="E55" s="42">
        <v>2788.5</v>
      </c>
      <c r="F55" s="46">
        <f t="shared" si="0"/>
        <v>0.45933333333333332</v>
      </c>
      <c r="G55" s="7">
        <v>1280.8509999999999</v>
      </c>
      <c r="H55" s="31">
        <f t="shared" si="1"/>
        <v>0.44466666666666665</v>
      </c>
      <c r="I55" s="13">
        <v>1239.953</v>
      </c>
      <c r="J55" s="46">
        <f t="shared" si="2"/>
        <v>9.6000000000000044E-2</v>
      </c>
      <c r="K55" s="32">
        <f t="shared" si="3"/>
        <v>267.69600000000014</v>
      </c>
      <c r="L55" s="48">
        <f t="shared" si="4"/>
        <v>2788.5</v>
      </c>
      <c r="M55" s="49">
        <f t="shared" si="5"/>
        <v>1</v>
      </c>
      <c r="N55" s="28">
        <v>3718</v>
      </c>
      <c r="O55" s="28">
        <v>1280.8509999999999</v>
      </c>
      <c r="P55" s="28">
        <v>1239.953</v>
      </c>
      <c r="Q55" s="28">
        <v>1197.1960000000001</v>
      </c>
    </row>
    <row r="56" spans="1:17" s="2" customFormat="1" ht="15.75" thickBot="1" x14ac:dyDescent="0.3">
      <c r="A56" s="12" t="s">
        <v>55</v>
      </c>
      <c r="B56" s="6" t="s">
        <v>67</v>
      </c>
      <c r="C56" s="35">
        <v>77.88</v>
      </c>
      <c r="D56" s="41">
        <v>1</v>
      </c>
      <c r="E56" s="42">
        <v>623.04</v>
      </c>
      <c r="F56" s="46">
        <f t="shared" si="0"/>
        <v>0.94874999999999998</v>
      </c>
      <c r="G56" s="7">
        <v>591.10919999999999</v>
      </c>
      <c r="H56" s="31">
        <f t="shared" si="1"/>
        <v>2.6249999999999996E-2</v>
      </c>
      <c r="I56" s="13">
        <v>16.354799999999997</v>
      </c>
      <c r="J56" s="46">
        <f t="shared" si="2"/>
        <v>2.4999999999999967E-2</v>
      </c>
      <c r="K56" s="32">
        <f t="shared" si="3"/>
        <v>15.575999999999979</v>
      </c>
      <c r="L56" s="48">
        <f t="shared" si="4"/>
        <v>623.04</v>
      </c>
      <c r="M56" s="49">
        <f t="shared" si="5"/>
        <v>1</v>
      </c>
      <c r="N56" s="28">
        <v>623.04</v>
      </c>
      <c r="O56" s="28">
        <v>591.10919999999999</v>
      </c>
      <c r="P56" s="28">
        <v>16.354799999999997</v>
      </c>
      <c r="Q56" s="28">
        <v>15.576000000000001</v>
      </c>
    </row>
    <row r="57" spans="1:17" s="2" customFormat="1" ht="15.75" thickBot="1" x14ac:dyDescent="0.3">
      <c r="A57" s="12" t="s">
        <v>56</v>
      </c>
      <c r="B57" s="6" t="s">
        <v>67</v>
      </c>
      <c r="C57" s="35">
        <v>25.34</v>
      </c>
      <c r="D57" s="41">
        <v>1</v>
      </c>
      <c r="E57" s="42">
        <v>202.72</v>
      </c>
      <c r="F57" s="46">
        <f t="shared" si="0"/>
        <v>0.94874999999999998</v>
      </c>
      <c r="G57" s="7">
        <v>192.3306</v>
      </c>
      <c r="H57" s="31">
        <f t="shared" si="1"/>
        <v>2.6249999999999999E-2</v>
      </c>
      <c r="I57" s="13">
        <v>5.3213999999999997</v>
      </c>
      <c r="J57" s="46">
        <f t="shared" si="2"/>
        <v>2.4999999999999977E-2</v>
      </c>
      <c r="K57" s="32">
        <f t="shared" si="3"/>
        <v>5.0679999999999952</v>
      </c>
      <c r="L57" s="48">
        <f t="shared" si="4"/>
        <v>202.72</v>
      </c>
      <c r="M57" s="49">
        <f t="shared" si="5"/>
        <v>1</v>
      </c>
      <c r="N57" s="28">
        <v>202.72</v>
      </c>
      <c r="O57" s="28">
        <v>192.3306</v>
      </c>
      <c r="P57" s="28">
        <v>5.3213999999999997</v>
      </c>
      <c r="Q57" s="28">
        <v>5.0680000000000005</v>
      </c>
    </row>
    <row r="58" spans="1:17" s="2" customFormat="1" ht="15.75" thickBot="1" x14ac:dyDescent="0.3">
      <c r="A58" s="12" t="s">
        <v>57</v>
      </c>
      <c r="B58" s="6" t="s">
        <v>67</v>
      </c>
      <c r="C58" s="35">
        <v>39.75</v>
      </c>
      <c r="D58" s="41">
        <v>1</v>
      </c>
      <c r="E58" s="42">
        <v>159</v>
      </c>
      <c r="F58" s="46">
        <f t="shared" si="0"/>
        <v>0.34499999999999997</v>
      </c>
      <c r="G58" s="7">
        <v>54.854999999999997</v>
      </c>
      <c r="H58" s="31">
        <f t="shared" si="1"/>
        <v>0.33250000000000002</v>
      </c>
      <c r="I58" s="13">
        <v>52.8675</v>
      </c>
      <c r="J58" s="46">
        <f t="shared" si="2"/>
        <v>0.32250000000000006</v>
      </c>
      <c r="K58" s="32">
        <f t="shared" si="3"/>
        <v>51.277500000000011</v>
      </c>
      <c r="L58" s="48">
        <f t="shared" si="4"/>
        <v>159</v>
      </c>
      <c r="M58" s="49">
        <f t="shared" si="5"/>
        <v>1</v>
      </c>
      <c r="N58" s="28">
        <v>159</v>
      </c>
      <c r="O58" s="28">
        <v>54.854999999999997</v>
      </c>
      <c r="P58" s="28">
        <v>52.8675</v>
      </c>
      <c r="Q58" s="28">
        <v>51.277500000000003</v>
      </c>
    </row>
    <row r="59" spans="1:17" s="2" customFormat="1" ht="15.75" thickBot="1" x14ac:dyDescent="0.3">
      <c r="A59" s="12" t="s">
        <v>58</v>
      </c>
      <c r="B59" s="6" t="s">
        <v>67</v>
      </c>
      <c r="C59" s="35">
        <v>127.12</v>
      </c>
      <c r="D59" s="41">
        <v>1</v>
      </c>
      <c r="E59" s="42">
        <v>508.48</v>
      </c>
      <c r="F59" s="46">
        <f t="shared" si="0"/>
        <v>0.34499999999999997</v>
      </c>
      <c r="G59" s="7">
        <v>175.4256</v>
      </c>
      <c r="H59" s="31">
        <f t="shared" si="1"/>
        <v>0.33250000000000002</v>
      </c>
      <c r="I59" s="13">
        <v>169.06960000000001</v>
      </c>
      <c r="J59" s="46">
        <f t="shared" si="2"/>
        <v>0.32249999999999995</v>
      </c>
      <c r="K59" s="32">
        <f t="shared" si="3"/>
        <v>163.98479999999998</v>
      </c>
      <c r="L59" s="48">
        <f t="shared" si="4"/>
        <v>508.48</v>
      </c>
      <c r="M59" s="49">
        <f t="shared" si="5"/>
        <v>1</v>
      </c>
      <c r="N59" s="28">
        <v>508.48</v>
      </c>
      <c r="O59" s="28">
        <v>175.4256</v>
      </c>
      <c r="P59" s="28">
        <v>169.06960000000001</v>
      </c>
      <c r="Q59" s="28">
        <v>163.98480000000001</v>
      </c>
    </row>
    <row r="60" spans="1:17" s="2" customFormat="1" ht="15.75" thickBot="1" x14ac:dyDescent="0.3">
      <c r="A60" s="12" t="s">
        <v>59</v>
      </c>
      <c r="B60" s="6" t="s">
        <v>64</v>
      </c>
      <c r="C60" s="35">
        <v>11000</v>
      </c>
      <c r="D60" s="41">
        <v>1</v>
      </c>
      <c r="E60" s="42">
        <v>11000</v>
      </c>
      <c r="F60" s="46">
        <f t="shared" si="0"/>
        <v>0.3</v>
      </c>
      <c r="G60" s="7">
        <v>3300</v>
      </c>
      <c r="H60" s="31">
        <f t="shared" si="1"/>
        <v>0.3</v>
      </c>
      <c r="I60" s="13">
        <v>3300</v>
      </c>
      <c r="J60" s="46">
        <f t="shared" si="2"/>
        <v>0.4</v>
      </c>
      <c r="K60" s="32">
        <f t="shared" si="3"/>
        <v>4400</v>
      </c>
      <c r="L60" s="48">
        <f t="shared" si="4"/>
        <v>11000</v>
      </c>
      <c r="M60" s="49">
        <f t="shared" si="5"/>
        <v>1</v>
      </c>
      <c r="N60" s="28">
        <v>11000</v>
      </c>
      <c r="O60" s="28">
        <v>3300</v>
      </c>
      <c r="P60" s="28">
        <v>3300</v>
      </c>
      <c r="Q60" s="28">
        <v>4400</v>
      </c>
    </row>
    <row r="61" spans="1:17" s="2" customFormat="1" ht="15.75" thickBot="1" x14ac:dyDescent="0.3">
      <c r="A61" s="12" t="s">
        <v>60</v>
      </c>
      <c r="B61" s="6" t="s">
        <v>64</v>
      </c>
      <c r="C61" s="35">
        <v>700</v>
      </c>
      <c r="D61" s="41">
        <v>1</v>
      </c>
      <c r="E61" s="42">
        <v>700</v>
      </c>
      <c r="F61" s="46">
        <f t="shared" si="0"/>
        <v>0.3</v>
      </c>
      <c r="G61" s="7">
        <v>210</v>
      </c>
      <c r="H61" s="31">
        <f t="shared" si="1"/>
        <v>0.3</v>
      </c>
      <c r="I61" s="13">
        <v>210</v>
      </c>
      <c r="J61" s="46">
        <f t="shared" si="2"/>
        <v>0.4</v>
      </c>
      <c r="K61" s="32">
        <f t="shared" si="3"/>
        <v>280</v>
      </c>
      <c r="L61" s="48">
        <f t="shared" si="4"/>
        <v>700</v>
      </c>
      <c r="M61" s="49">
        <f t="shared" si="5"/>
        <v>1</v>
      </c>
      <c r="N61" s="28">
        <v>700</v>
      </c>
      <c r="O61" s="28">
        <v>210</v>
      </c>
      <c r="P61" s="28">
        <v>210</v>
      </c>
      <c r="Q61" s="28">
        <v>280</v>
      </c>
    </row>
    <row r="62" spans="1:17" s="2" customFormat="1" ht="15.75" thickBot="1" x14ac:dyDescent="0.3">
      <c r="A62" s="12" t="s">
        <v>61</v>
      </c>
      <c r="B62" s="6" t="s">
        <v>64</v>
      </c>
      <c r="C62" s="35">
        <v>4000</v>
      </c>
      <c r="D62" s="41">
        <v>1</v>
      </c>
      <c r="E62" s="42">
        <v>4000</v>
      </c>
      <c r="F62" s="46">
        <f t="shared" si="0"/>
        <v>0.3</v>
      </c>
      <c r="G62" s="7">
        <v>1200</v>
      </c>
      <c r="H62" s="31">
        <f t="shared" si="1"/>
        <v>0.3</v>
      </c>
      <c r="I62" s="13">
        <v>1200</v>
      </c>
      <c r="J62" s="46">
        <f t="shared" si="2"/>
        <v>0.4</v>
      </c>
      <c r="K62" s="32">
        <f t="shared" si="3"/>
        <v>1600</v>
      </c>
      <c r="L62" s="48">
        <f t="shared" si="4"/>
        <v>4000</v>
      </c>
      <c r="M62" s="49">
        <f t="shared" si="5"/>
        <v>1</v>
      </c>
      <c r="N62" s="28">
        <v>4000</v>
      </c>
      <c r="O62" s="28">
        <v>1200</v>
      </c>
      <c r="P62" s="28">
        <v>1200</v>
      </c>
      <c r="Q62" s="28">
        <v>1600</v>
      </c>
    </row>
    <row r="63" spans="1:17" s="2" customFormat="1" ht="15.75" thickBot="1" x14ac:dyDescent="0.3">
      <c r="A63" s="15" t="s">
        <v>62</v>
      </c>
      <c r="B63" s="16" t="s">
        <v>64</v>
      </c>
      <c r="C63" s="37">
        <v>1900</v>
      </c>
      <c r="D63" s="43">
        <v>1</v>
      </c>
      <c r="E63" s="44">
        <v>1900</v>
      </c>
      <c r="F63" s="47">
        <f t="shared" si="0"/>
        <v>1</v>
      </c>
      <c r="G63" s="17">
        <v>1900</v>
      </c>
      <c r="H63" s="33"/>
      <c r="I63" s="18">
        <v>0</v>
      </c>
      <c r="J63" s="47"/>
      <c r="K63" s="32"/>
      <c r="L63" s="48">
        <f t="shared" si="4"/>
        <v>1900</v>
      </c>
      <c r="M63" s="49">
        <f t="shared" si="5"/>
        <v>1</v>
      </c>
      <c r="N63" s="28">
        <v>1900</v>
      </c>
      <c r="O63" s="28">
        <v>1900</v>
      </c>
      <c r="P63" s="28">
        <v>0</v>
      </c>
      <c r="Q63" s="28">
        <v>0</v>
      </c>
    </row>
    <row r="64" spans="1:17" ht="15.75" x14ac:dyDescent="0.25">
      <c r="A64" s="53" t="s">
        <v>4</v>
      </c>
      <c r="B64" s="53"/>
      <c r="C64" s="53"/>
      <c r="D64" s="53"/>
      <c r="E64" s="29">
        <f>SUM(E8:E63)</f>
        <v>1920751.0499999998</v>
      </c>
      <c r="F64" s="51">
        <f>SUM(G8:G63)</f>
        <v>254604.75127799998</v>
      </c>
      <c r="G64" s="51"/>
      <c r="H64" s="51">
        <f>SUM(I8:I63)</f>
        <v>866980.14976000017</v>
      </c>
      <c r="I64" s="51"/>
      <c r="J64" s="51">
        <f>SUM(K8:K63)</f>
        <v>799166.14896200004</v>
      </c>
      <c r="K64" s="51"/>
      <c r="L64" s="21">
        <f>SUM(F64:K64)</f>
        <v>1920751.0500000003</v>
      </c>
    </row>
    <row r="65" spans="1:11" ht="15.75" x14ac:dyDescent="0.25">
      <c r="A65" s="52" t="s">
        <v>5</v>
      </c>
      <c r="B65" s="52"/>
      <c r="C65" s="52"/>
      <c r="D65" s="52"/>
      <c r="E65" s="26">
        <v>1</v>
      </c>
      <c r="F65" s="50">
        <f>F64/$E$64</f>
        <v>0.1325547895850428</v>
      </c>
      <c r="G65" s="50"/>
      <c r="H65" s="50">
        <f t="shared" ref="H65:J65" si="6">H64/$E$64</f>
        <v>0.45137559589515791</v>
      </c>
      <c r="I65" s="50"/>
      <c r="J65" s="50">
        <f t="shared" si="6"/>
        <v>0.41606961451979951</v>
      </c>
      <c r="K65" s="50"/>
    </row>
    <row r="66" spans="1:11" ht="15.75" x14ac:dyDescent="0.25">
      <c r="A66" s="52" t="s">
        <v>6</v>
      </c>
      <c r="B66" s="52"/>
      <c r="C66" s="52"/>
      <c r="D66" s="52"/>
      <c r="E66" s="26">
        <v>1</v>
      </c>
      <c r="F66" s="50">
        <f>+F65</f>
        <v>0.1325547895850428</v>
      </c>
      <c r="G66" s="50"/>
      <c r="H66" s="50">
        <f>F66+H65</f>
        <v>0.58393038548020071</v>
      </c>
      <c r="I66" s="50"/>
      <c r="J66" s="50">
        <f>H66+J65</f>
        <v>1.0000000000000002</v>
      </c>
      <c r="K66" s="50"/>
    </row>
  </sheetData>
  <mergeCells count="22">
    <mergeCell ref="A1:K1"/>
    <mergeCell ref="A2:K2"/>
    <mergeCell ref="A6:A7"/>
    <mergeCell ref="B6:B7"/>
    <mergeCell ref="C6:C7"/>
    <mergeCell ref="D6:E6"/>
    <mergeCell ref="F6:G6"/>
    <mergeCell ref="H6:I6"/>
    <mergeCell ref="J6:K6"/>
    <mergeCell ref="F5:K5"/>
    <mergeCell ref="A65:D65"/>
    <mergeCell ref="A66:D66"/>
    <mergeCell ref="A64:D64"/>
    <mergeCell ref="F64:G64"/>
    <mergeCell ref="H64:I64"/>
    <mergeCell ref="F65:G65"/>
    <mergeCell ref="H66:I66"/>
    <mergeCell ref="J65:K65"/>
    <mergeCell ref="J66:K66"/>
    <mergeCell ref="F66:G66"/>
    <mergeCell ref="H65:I65"/>
    <mergeCell ref="J64:K64"/>
  </mergeCells>
  <conditionalFormatting sqref="E65:E66 G8:G63 I8:I63">
    <cfRule type="cellIs" dxfId="0" priority="7" operator="equal">
      <formula>0</formula>
    </cfRule>
  </conditionalFormatting>
  <printOptions horizontalCentered="1"/>
  <pageMargins left="0.39370078740157483" right="0.39370078740157483" top="0.78740157480314965" bottom="0.78740157480314965" header="0.31496062992125984" footer="0"/>
  <pageSetup paperSize="271" scale="51" orientation="portrait" verticalDpi="15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MATERIALES</vt:lpstr>
      <vt:lpstr>MATERIALES!Área_de_impresión</vt:lpstr>
    </vt:vector>
  </TitlesOfParts>
  <Company>pehcbm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rolfer</dc:creator>
  <cp:lastModifiedBy>Usuario de Windows</cp:lastModifiedBy>
  <cp:lastPrinted>2018-08-19T19:39:20Z</cp:lastPrinted>
  <dcterms:created xsi:type="dcterms:W3CDTF">2008-02-04T06:46:55Z</dcterms:created>
  <dcterms:modified xsi:type="dcterms:W3CDTF">2018-09-27T10:01:24Z</dcterms:modified>
</cp:coreProperties>
</file>